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tables/table6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 codeName="{0EBEE25D-5E30-3CCF-7B8A-937B5088EA05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K:\Gestion_Version2\"/>
    </mc:Choice>
  </mc:AlternateContent>
  <bookViews>
    <workbookView xWindow="0" yWindow="0" windowWidth="19425" windowHeight="9510" tabRatio="785" activeTab="2"/>
  </bookViews>
  <sheets>
    <sheet name="Tableau de Bord" sheetId="4" r:id="rId1"/>
    <sheet name="Entrees" sheetId="1" r:id="rId2"/>
    <sheet name="Sorties" sheetId="2" r:id="rId3"/>
    <sheet name="Cubi" sheetId="12" state="hidden" r:id="rId4"/>
    <sheet name="Mise en Bouteilles" sheetId="3" r:id="rId5"/>
    <sheet name="Stock" sheetId="5" r:id="rId6"/>
    <sheet name="Historique Entrees" sheetId="6" r:id="rId7"/>
    <sheet name="Historique Sorties" sheetId="7" r:id="rId8"/>
    <sheet name="Historique Mise en Bouteilles" sheetId="8" r:id="rId9"/>
    <sheet name="TCD_MiseEnBouteilles" sheetId="13" r:id="rId10"/>
    <sheet name="TCD_Entrees" sheetId="15" r:id="rId11"/>
    <sheet name="TCD_Sorties" sheetId="14" r:id="rId12"/>
    <sheet name="Listes" sheetId="9" r:id="rId13"/>
    <sheet name="Noms" sheetId="11" r:id="rId14"/>
  </sheets>
  <definedNames>
    <definedName name="CodeTva">OFFSET(Stock!$B$3,,,COUNTA(Stock!$B:$B)-1)</definedName>
    <definedName name="Designation">OFFSET(Stock!$A$3,,,COUNTA(Stock!$A:$A)-1)</definedName>
    <definedName name="DesigVin">OFFSET(Listes!$D$2,,,COUNTA(Listes!$D:$D)-1)</definedName>
    <definedName name="identifiant">OFFSET(Noms!$A$2,,,COUNTA(Noms!$A:$A)-1)</definedName>
    <definedName name="PrixHt">OFFSET(Stock!$C$3,,,COUNTA(Stock!$C:$C)-1)</definedName>
  </definedNames>
  <calcPr calcId="162913"/>
  <pivotCaches>
    <pivotCache cacheId="0" r:id="rId15"/>
    <pivotCache cacheId="8" r:id="rId16"/>
    <pivotCache cacheId="13" r:id="rId1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2" l="1"/>
  <c r="H5" i="2" s="1"/>
  <c r="J5" i="2" s="1"/>
  <c r="G5" i="2"/>
  <c r="I5" i="2"/>
  <c r="K5" i="2" s="1"/>
  <c r="F4" i="2"/>
  <c r="H4" i="2" s="1"/>
  <c r="J4" i="2" s="1"/>
  <c r="G4" i="2"/>
  <c r="I4" i="2"/>
  <c r="K4" i="2" s="1"/>
  <c r="L181" i="7" l="1"/>
  <c r="L182" i="7"/>
  <c r="L183" i="7"/>
  <c r="O202" i="8" l="1"/>
  <c r="O203" i="8"/>
  <c r="O204" i="8"/>
  <c r="L174" i="7" l="1"/>
  <c r="L175" i="7"/>
  <c r="L176" i="7"/>
  <c r="L177" i="7"/>
  <c r="L178" i="7"/>
  <c r="L179" i="7"/>
  <c r="L180" i="7"/>
  <c r="L171" i="7" l="1"/>
  <c r="L170" i="7"/>
  <c r="L169" i="7"/>
  <c r="L168" i="7"/>
  <c r="L172" i="7"/>
  <c r="L173" i="7"/>
  <c r="L153" i="7"/>
  <c r="L152" i="7"/>
  <c r="L145" i="7"/>
  <c r="L167" i="7"/>
  <c r="L162" i="7"/>
  <c r="L163" i="7"/>
  <c r="L164" i="7"/>
  <c r="L165" i="7"/>
  <c r="L166" i="7" l="1"/>
  <c r="L159" i="7" l="1"/>
  <c r="L160" i="7"/>
  <c r="L161" i="7"/>
  <c r="L156" i="7" l="1"/>
  <c r="L157" i="7"/>
  <c r="L158" i="7"/>
  <c r="L154" i="7" l="1"/>
  <c r="L155" i="7"/>
  <c r="L148" i="7" l="1"/>
  <c r="L149" i="7"/>
  <c r="L150" i="7"/>
  <c r="L151" i="7"/>
  <c r="L146" i="7" l="1"/>
  <c r="L147" i="7"/>
  <c r="L136" i="7" l="1"/>
  <c r="L137" i="7"/>
  <c r="L138" i="7"/>
  <c r="L139" i="7"/>
  <c r="L140" i="7"/>
  <c r="L141" i="7"/>
  <c r="L142" i="7"/>
  <c r="L143" i="7"/>
  <c r="L144" i="7"/>
  <c r="L135" i="7"/>
  <c r="L133" i="7"/>
  <c r="L134" i="7"/>
  <c r="L129" i="7" l="1"/>
  <c r="L130" i="7"/>
  <c r="L131" i="7"/>
  <c r="L132" i="7"/>
  <c r="L128" i="7" l="1"/>
  <c r="L127" i="7" l="1"/>
  <c r="L122" i="7"/>
  <c r="L123" i="7"/>
  <c r="L124" i="7"/>
  <c r="L125" i="7"/>
  <c r="L126" i="7"/>
  <c r="L114" i="7" l="1"/>
  <c r="L115" i="7"/>
  <c r="L116" i="7"/>
  <c r="L117" i="7"/>
  <c r="L118" i="7"/>
  <c r="L119" i="7"/>
  <c r="L120" i="7"/>
  <c r="L121" i="7"/>
  <c r="O200" i="8" l="1"/>
  <c r="O201" i="8"/>
  <c r="L108" i="7" l="1"/>
  <c r="L109" i="7"/>
  <c r="L110" i="7"/>
  <c r="L111" i="7"/>
  <c r="L112" i="7"/>
  <c r="L113" i="7"/>
  <c r="L107" i="7"/>
  <c r="L93" i="7" l="1"/>
  <c r="L79" i="7"/>
  <c r="L80" i="7"/>
  <c r="L81" i="7"/>
  <c r="L82" i="7"/>
  <c r="L83" i="7"/>
  <c r="L84" i="7"/>
  <c r="L85" i="7"/>
  <c r="L86" i="7"/>
  <c r="L106" i="7" l="1"/>
  <c r="L105" i="7"/>
  <c r="L103" i="7" l="1"/>
  <c r="L104" i="7"/>
  <c r="L102" i="7" l="1"/>
  <c r="L98" i="7" l="1"/>
  <c r="L99" i="7"/>
  <c r="L100" i="7"/>
  <c r="L101" i="7"/>
  <c r="L94" i="7" l="1"/>
  <c r="L95" i="7"/>
  <c r="L96" i="7"/>
  <c r="L97" i="7"/>
  <c r="L90" i="7" l="1"/>
  <c r="L91" i="7"/>
  <c r="L92" i="7"/>
  <c r="L88" i="7" l="1"/>
  <c r="L89" i="7"/>
  <c r="L87" i="7" l="1"/>
  <c r="L65" i="7" l="1"/>
  <c r="L69" i="7"/>
  <c r="L70" i="7"/>
  <c r="L71" i="7"/>
  <c r="L72" i="7"/>
  <c r="L73" i="7"/>
  <c r="L74" i="7"/>
  <c r="A19" i="11"/>
  <c r="D19" i="11" s="1"/>
  <c r="A18" i="11"/>
  <c r="D18" i="11" s="1"/>
  <c r="L75" i="7" l="1"/>
  <c r="L76" i="7"/>
  <c r="L77" i="7"/>
  <c r="L78" i="7"/>
  <c r="L66" i="7" l="1"/>
  <c r="L67" i="7"/>
  <c r="L68" i="7"/>
  <c r="L61" i="7" l="1"/>
  <c r="L62" i="7"/>
  <c r="L63" i="7"/>
  <c r="L64" i="7"/>
  <c r="L58" i="7" l="1"/>
  <c r="L59" i="7"/>
  <c r="L60" i="7"/>
  <c r="L50" i="7" l="1"/>
  <c r="L51" i="7"/>
  <c r="L52" i="7"/>
  <c r="L53" i="7"/>
  <c r="L54" i="7"/>
  <c r="L55" i="7"/>
  <c r="L56" i="7"/>
  <c r="L57" i="7"/>
  <c r="O196" i="8" l="1"/>
  <c r="O197" i="8"/>
  <c r="O198" i="8"/>
  <c r="O199" i="8"/>
  <c r="L48" i="7" l="1"/>
  <c r="L49" i="7"/>
  <c r="L29" i="7"/>
  <c r="L25" i="7"/>
  <c r="L47" i="7"/>
  <c r="L40" i="7"/>
  <c r="L41" i="7"/>
  <c r="L42" i="7"/>
  <c r="L43" i="7"/>
  <c r="L44" i="7"/>
  <c r="L45" i="7"/>
  <c r="L46" i="7"/>
  <c r="O193" i="8" l="1"/>
  <c r="O194" i="8"/>
  <c r="O195" i="8"/>
  <c r="O189" i="8"/>
  <c r="O190" i="8"/>
  <c r="O191" i="8"/>
  <c r="O192" i="8"/>
  <c r="A17" i="11"/>
  <c r="D17" i="11" s="1"/>
  <c r="O187" i="8"/>
  <c r="O188" i="8"/>
  <c r="O183" i="8"/>
  <c r="O184" i="8"/>
  <c r="O185" i="8"/>
  <c r="O186" i="8"/>
  <c r="O180" i="8"/>
  <c r="O181" i="8"/>
  <c r="O182" i="8"/>
  <c r="O176" i="8"/>
  <c r="O177" i="8"/>
  <c r="O178" i="8"/>
  <c r="O179" i="8"/>
  <c r="O172" i="8"/>
  <c r="O173" i="8"/>
  <c r="O174" i="8"/>
  <c r="O175" i="8"/>
  <c r="O170" i="8"/>
  <c r="O171" i="8"/>
  <c r="O169" i="8"/>
  <c r="A16" i="11"/>
  <c r="D16" i="11" s="1"/>
  <c r="O166" i="8"/>
  <c r="O167" i="8"/>
  <c r="O168" i="8"/>
  <c r="L39" i="7" l="1"/>
  <c r="L37" i="7"/>
  <c r="L38" i="7"/>
  <c r="L36" i="7"/>
  <c r="A15" i="11"/>
  <c r="D15" i="11" s="1"/>
  <c r="O159" i="8" l="1"/>
  <c r="O160" i="8"/>
  <c r="O161" i="8"/>
  <c r="O162" i="8"/>
  <c r="O163" i="8"/>
  <c r="O164" i="8"/>
  <c r="O165" i="8"/>
  <c r="O155" i="8"/>
  <c r="O156" i="8"/>
  <c r="O157" i="8"/>
  <c r="O158" i="8"/>
  <c r="O144" i="8"/>
  <c r="O145" i="8"/>
  <c r="O146" i="8"/>
  <c r="O147" i="8"/>
  <c r="O148" i="8"/>
  <c r="O149" i="8"/>
  <c r="O150" i="8"/>
  <c r="O151" i="8"/>
  <c r="O152" i="8"/>
  <c r="O153" i="8"/>
  <c r="O154" i="8"/>
  <c r="A14" i="11"/>
  <c r="O141" i="8"/>
  <c r="O142" i="8"/>
  <c r="O143" i="8"/>
  <c r="O135" i="8"/>
  <c r="O136" i="8"/>
  <c r="O137" i="8"/>
  <c r="O138" i="8"/>
  <c r="O139" i="8"/>
  <c r="O140" i="8"/>
  <c r="O131" i="8"/>
  <c r="O132" i="8"/>
  <c r="O133" i="8"/>
  <c r="O134" i="8"/>
  <c r="O127" i="8"/>
  <c r="O128" i="8"/>
  <c r="O129" i="8"/>
  <c r="O130" i="8"/>
  <c r="O126" i="8"/>
  <c r="O123" i="8"/>
  <c r="O124" i="8"/>
  <c r="O125" i="8"/>
  <c r="O119" i="8"/>
  <c r="O120" i="8"/>
  <c r="O121" i="8"/>
  <c r="O122" i="8"/>
  <c r="D14" i="11" l="1"/>
  <c r="N2" i="7"/>
  <c r="L3" i="7"/>
  <c r="L4" i="7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6" i="7"/>
  <c r="L27" i="7"/>
  <c r="L28" i="7"/>
  <c r="L30" i="7"/>
  <c r="L31" i="7"/>
  <c r="L32" i="7"/>
  <c r="L33" i="7"/>
  <c r="L34" i="7"/>
  <c r="L35" i="7"/>
  <c r="O10" i="8"/>
  <c r="A13" i="11" l="1"/>
  <c r="D13" i="11" s="1"/>
  <c r="A12" i="11"/>
  <c r="D12" i="11" s="1"/>
  <c r="J22" i="5" l="1"/>
  <c r="I22" i="5"/>
  <c r="G22" i="5" l="1"/>
  <c r="G13" i="4"/>
  <c r="G10" i="4"/>
  <c r="G11" i="4"/>
  <c r="G12" i="4"/>
  <c r="G9" i="4"/>
  <c r="D10" i="4"/>
  <c r="I4" i="5" s="1"/>
  <c r="D11" i="4"/>
  <c r="I5" i="5" s="1"/>
  <c r="D12" i="4"/>
  <c r="I6" i="5" s="1"/>
  <c r="D13" i="4"/>
  <c r="I7" i="5" s="1"/>
  <c r="D14" i="4"/>
  <c r="I8" i="5" s="1"/>
  <c r="D15" i="4"/>
  <c r="I9" i="5" s="1"/>
  <c r="D16" i="4"/>
  <c r="I10" i="5" s="1"/>
  <c r="D17" i="4"/>
  <c r="I11" i="5" s="1"/>
  <c r="D18" i="4"/>
  <c r="I12" i="5" s="1"/>
  <c r="D19" i="4"/>
  <c r="I13" i="5" s="1"/>
  <c r="D20" i="4"/>
  <c r="I14" i="5" s="1"/>
  <c r="D21" i="4"/>
  <c r="I15" i="5" s="1"/>
  <c r="D22" i="4"/>
  <c r="I16" i="5" s="1"/>
  <c r="D23" i="4"/>
  <c r="I17" i="5" s="1"/>
  <c r="D24" i="4"/>
  <c r="I18" i="5" s="1"/>
  <c r="D25" i="4"/>
  <c r="I19" i="5" s="1"/>
  <c r="D26" i="4"/>
  <c r="I20" i="5" s="1"/>
  <c r="D27" i="4"/>
  <c r="I21" i="5" s="1"/>
  <c r="D9" i="4"/>
  <c r="I3" i="5" s="1"/>
  <c r="C10" i="4"/>
  <c r="J4" i="5" s="1"/>
  <c r="C11" i="4"/>
  <c r="J5" i="5" s="1"/>
  <c r="C12" i="4"/>
  <c r="J6" i="5" s="1"/>
  <c r="C13" i="4"/>
  <c r="J7" i="5" s="1"/>
  <c r="C14" i="4"/>
  <c r="J8" i="5" s="1"/>
  <c r="C15" i="4"/>
  <c r="J9" i="5" s="1"/>
  <c r="C16" i="4"/>
  <c r="J10" i="5" s="1"/>
  <c r="C17" i="4"/>
  <c r="J11" i="5" s="1"/>
  <c r="C18" i="4"/>
  <c r="J12" i="5" s="1"/>
  <c r="C19" i="4"/>
  <c r="J13" i="5" s="1"/>
  <c r="C20" i="4"/>
  <c r="J14" i="5" s="1"/>
  <c r="C21" i="4"/>
  <c r="J15" i="5" s="1"/>
  <c r="C22" i="4"/>
  <c r="J16" i="5" s="1"/>
  <c r="C23" i="4"/>
  <c r="J17" i="5" s="1"/>
  <c r="C24" i="4"/>
  <c r="J18" i="5" s="1"/>
  <c r="C25" i="4"/>
  <c r="J19" i="5" s="1"/>
  <c r="C26" i="4"/>
  <c r="J20" i="5" s="1"/>
  <c r="C27" i="4"/>
  <c r="J21" i="5" s="1"/>
  <c r="C9" i="4"/>
  <c r="J3" i="5" s="1"/>
  <c r="G4" i="5" l="1"/>
  <c r="E10" i="4" s="1"/>
  <c r="G8" i="5"/>
  <c r="E14" i="4" s="1"/>
  <c r="G15" i="5"/>
  <c r="E21" i="4" s="1"/>
  <c r="G7" i="5"/>
  <c r="E13" i="4" s="1"/>
  <c r="G19" i="5"/>
  <c r="E25" i="4" s="1"/>
  <c r="G11" i="5"/>
  <c r="G10" i="5"/>
  <c r="E16" i="4" s="1"/>
  <c r="G16" i="5"/>
  <c r="E22" i="4" s="1"/>
  <c r="G12" i="5"/>
  <c r="G17" i="5"/>
  <c r="E23" i="4" s="1"/>
  <c r="G9" i="5"/>
  <c r="E15" i="4" s="1"/>
  <c r="G18" i="5"/>
  <c r="E24" i="4" s="1"/>
  <c r="G21" i="5"/>
  <c r="E27" i="4" s="1"/>
  <c r="G13" i="5"/>
  <c r="E19" i="4" s="1"/>
  <c r="G5" i="5"/>
  <c r="E11" i="4" s="1"/>
  <c r="G20" i="5"/>
  <c r="E26" i="4" s="1"/>
  <c r="G3" i="5"/>
  <c r="E9" i="4" s="1"/>
  <c r="G14" i="5"/>
  <c r="E20" i="4" s="1"/>
  <c r="G6" i="5"/>
  <c r="E12" i="4" s="1"/>
  <c r="H22" i="5"/>
  <c r="H12" i="5" l="1"/>
  <c r="E18" i="4"/>
  <c r="H11" i="5"/>
  <c r="E17" i="4"/>
  <c r="L3" i="3"/>
  <c r="K3" i="3"/>
  <c r="J3" i="3"/>
  <c r="I3" i="3"/>
  <c r="F3" i="3"/>
  <c r="N3" i="3"/>
  <c r="M3" i="3"/>
  <c r="H3" i="3"/>
  <c r="O4" i="8" l="1"/>
  <c r="O5" i="8"/>
  <c r="O6" i="8"/>
  <c r="O7" i="8"/>
  <c r="O8" i="8"/>
  <c r="O9" i="8"/>
  <c r="O11" i="8"/>
  <c r="O12" i="8"/>
  <c r="O13" i="8"/>
  <c r="O14" i="8"/>
  <c r="O15" i="8"/>
  <c r="O16" i="8"/>
  <c r="O17" i="8"/>
  <c r="O18" i="8"/>
  <c r="O19" i="8"/>
  <c r="O20" i="8"/>
  <c r="O21" i="8"/>
  <c r="O22" i="8"/>
  <c r="O23" i="8"/>
  <c r="O24" i="8"/>
  <c r="O25" i="8"/>
  <c r="O26" i="8"/>
  <c r="O27" i="8"/>
  <c r="O28" i="8"/>
  <c r="O29" i="8"/>
  <c r="O30" i="8"/>
  <c r="O31" i="8"/>
  <c r="O32" i="8"/>
  <c r="O33" i="8"/>
  <c r="O34" i="8"/>
  <c r="O35" i="8"/>
  <c r="O36" i="8"/>
  <c r="O37" i="8"/>
  <c r="O38" i="8"/>
  <c r="O39" i="8"/>
  <c r="O40" i="8"/>
  <c r="O41" i="8"/>
  <c r="O42" i="8"/>
  <c r="O43" i="8"/>
  <c r="O44" i="8"/>
  <c r="O45" i="8"/>
  <c r="O46" i="8"/>
  <c r="O47" i="8"/>
  <c r="O48" i="8"/>
  <c r="O49" i="8"/>
  <c r="O50" i="8"/>
  <c r="O51" i="8"/>
  <c r="O52" i="8"/>
  <c r="O53" i="8"/>
  <c r="O54" i="8"/>
  <c r="O55" i="8"/>
  <c r="O56" i="8"/>
  <c r="O57" i="8"/>
  <c r="O58" i="8"/>
  <c r="O59" i="8"/>
  <c r="O60" i="8"/>
  <c r="O61" i="8"/>
  <c r="O62" i="8"/>
  <c r="O63" i="8"/>
  <c r="O64" i="8"/>
  <c r="O65" i="8"/>
  <c r="O66" i="8"/>
  <c r="O67" i="8"/>
  <c r="O68" i="8"/>
  <c r="O69" i="8"/>
  <c r="O70" i="8"/>
  <c r="O71" i="8"/>
  <c r="O72" i="8"/>
  <c r="O73" i="8"/>
  <c r="O74" i="8"/>
  <c r="O75" i="8"/>
  <c r="O76" i="8"/>
  <c r="O77" i="8"/>
  <c r="O78" i="8"/>
  <c r="O79" i="8"/>
  <c r="O80" i="8"/>
  <c r="O81" i="8"/>
  <c r="O82" i="8"/>
  <c r="O83" i="8"/>
  <c r="O84" i="8"/>
  <c r="O85" i="8"/>
  <c r="O86" i="8"/>
  <c r="O87" i="8"/>
  <c r="O88" i="8"/>
  <c r="O89" i="8"/>
  <c r="O90" i="8"/>
  <c r="O91" i="8"/>
  <c r="O3" i="8"/>
  <c r="P2" i="8"/>
  <c r="I3" i="2" l="1"/>
  <c r="G3" i="2"/>
  <c r="F3" i="2"/>
  <c r="I3" i="1"/>
  <c r="G3" i="1"/>
  <c r="F3" i="1"/>
  <c r="M2" i="7" l="1"/>
  <c r="A2" i="11"/>
  <c r="D2" i="11" l="1"/>
  <c r="C3" i="4"/>
  <c r="C2" i="4"/>
  <c r="A3" i="11" l="1"/>
  <c r="D3" i="11" l="1"/>
  <c r="A4" i="11"/>
  <c r="A5" i="11"/>
  <c r="D4" i="11" l="1"/>
  <c r="D5" i="11"/>
  <c r="H21" i="5" l="1"/>
  <c r="H13" i="5"/>
  <c r="H8" i="5"/>
  <c r="H17" i="5"/>
  <c r="H18" i="5"/>
  <c r="H15" i="5"/>
  <c r="H5" i="5"/>
  <c r="H14" i="5"/>
  <c r="H4" i="5"/>
  <c r="H20" i="5"/>
  <c r="H10" i="5"/>
  <c r="H7" i="5"/>
  <c r="H16" i="5"/>
  <c r="H6" i="5"/>
  <c r="H9" i="5"/>
  <c r="H19" i="5"/>
  <c r="H3" i="5"/>
  <c r="A6" i="11"/>
  <c r="A7" i="11"/>
  <c r="A8" i="11"/>
  <c r="A9" i="11"/>
  <c r="D9" i="11" s="1"/>
  <c r="D6" i="11" l="1"/>
  <c r="D7" i="11"/>
  <c r="D8" i="11"/>
  <c r="K3" i="2" l="1"/>
  <c r="K3" i="1"/>
  <c r="N2" i="6"/>
  <c r="H3" i="2" l="1"/>
  <c r="J3" i="2" s="1"/>
  <c r="H3" i="1"/>
  <c r="J3" i="1" s="1"/>
  <c r="A11" i="11"/>
  <c r="A10" i="11"/>
  <c r="F19" i="11" l="1"/>
  <c r="F18" i="11"/>
  <c r="E19" i="11"/>
  <c r="E18" i="11"/>
  <c r="E15" i="11"/>
  <c r="F17" i="11"/>
  <c r="F15" i="11"/>
  <c r="E16" i="11"/>
  <c r="E17" i="11"/>
  <c r="F16" i="11"/>
  <c r="F13" i="11"/>
  <c r="E14" i="11"/>
  <c r="F14" i="11"/>
  <c r="E12" i="11"/>
  <c r="E13" i="11"/>
  <c r="F12" i="11"/>
  <c r="F9" i="11"/>
  <c r="E8" i="11"/>
  <c r="E2" i="11"/>
  <c r="F4" i="11"/>
  <c r="F5" i="11"/>
  <c r="E5" i="11"/>
  <c r="F8" i="11"/>
  <c r="E6" i="11"/>
  <c r="E7" i="11"/>
  <c r="E9" i="11"/>
  <c r="F7" i="11"/>
  <c r="E4" i="11"/>
  <c r="E3" i="11"/>
  <c r="F3" i="11"/>
  <c r="F2" i="11"/>
  <c r="F6" i="11"/>
  <c r="F11" i="11"/>
  <c r="F10" i="11"/>
  <c r="C1" i="4"/>
  <c r="E10" i="11"/>
  <c r="D10" i="11"/>
  <c r="E11" i="11"/>
  <c r="D11" i="11"/>
</calcChain>
</file>

<file path=xl/sharedStrings.xml><?xml version="1.0" encoding="utf-8"?>
<sst xmlns="http://schemas.openxmlformats.org/spreadsheetml/2006/main" count="1218" uniqueCount="139">
  <si>
    <t>Quantité</t>
  </si>
  <si>
    <t>Prix HT</t>
  </si>
  <si>
    <t>TVA</t>
  </si>
  <si>
    <t>Total TTC</t>
  </si>
  <si>
    <t>Date</t>
  </si>
  <si>
    <t>Nom</t>
  </si>
  <si>
    <t>N°</t>
  </si>
  <si>
    <t>Désignation</t>
  </si>
  <si>
    <t>Code Tva</t>
  </si>
  <si>
    <t>Saumur Rouge</t>
  </si>
  <si>
    <t>Rosé</t>
  </si>
  <si>
    <t>Blanc</t>
  </si>
  <si>
    <t>Bières</t>
  </si>
  <si>
    <t>Perrier</t>
  </si>
  <si>
    <t>Schweppes</t>
  </si>
  <si>
    <t>Coca</t>
  </si>
  <si>
    <t>Eau Alix</t>
  </si>
  <si>
    <t>Ricqlès</t>
  </si>
  <si>
    <t>Orangina</t>
  </si>
  <si>
    <t>Café</t>
  </si>
  <si>
    <t>Eau 1,5</t>
  </si>
  <si>
    <t>Cidre</t>
  </si>
  <si>
    <t>Mousseux Offert</t>
  </si>
  <si>
    <t>Vin Offert</t>
  </si>
  <si>
    <t>Rupture</t>
  </si>
  <si>
    <t>Stock Min</t>
  </si>
  <si>
    <t>Code TVA</t>
  </si>
  <si>
    <t>Taux</t>
  </si>
  <si>
    <t>Prix Ventes</t>
  </si>
  <si>
    <t>Total des Ventes</t>
  </si>
  <si>
    <t>Prénom</t>
  </si>
  <si>
    <t>Audebault</t>
  </si>
  <si>
    <t>Noel</t>
  </si>
  <si>
    <t>Gélineau</t>
  </si>
  <si>
    <t>Jacky</t>
  </si>
  <si>
    <t>Identifiant</t>
  </si>
  <si>
    <t>Prix U Ht</t>
  </si>
  <si>
    <t>Prix U TTC</t>
  </si>
  <si>
    <t>Audebault Noel</t>
  </si>
  <si>
    <t>Menu</t>
  </si>
  <si>
    <t>Entrées</t>
  </si>
  <si>
    <t>Sorties</t>
  </si>
  <si>
    <t>Mise en Bouteilles</t>
  </si>
  <si>
    <t>Historiques Entrées</t>
  </si>
  <si>
    <t>Historiques Sorties</t>
  </si>
  <si>
    <t>Historiques Mise en bouteilles</t>
  </si>
  <si>
    <t>Listes</t>
  </si>
  <si>
    <t>Stock</t>
  </si>
  <si>
    <t>Nbre Entree</t>
  </si>
  <si>
    <t>Nbr Sorties</t>
  </si>
  <si>
    <t>Produits</t>
  </si>
  <si>
    <t>Cubi</t>
  </si>
  <si>
    <t>Bouteilles</t>
  </si>
  <si>
    <t>Prix vente</t>
  </si>
  <si>
    <t>Nbre de Cubi</t>
  </si>
  <si>
    <t>Equipe n°</t>
  </si>
  <si>
    <t>Nbre de Bouteilles Théorique</t>
  </si>
  <si>
    <t>Nbre de Bouteilles réelles</t>
  </si>
  <si>
    <t>Différence</t>
  </si>
  <si>
    <t>Nbre de Mise en bouteilles</t>
  </si>
  <si>
    <t>Equipe</t>
  </si>
  <si>
    <t xml:space="preserve">Equipe </t>
  </si>
  <si>
    <t>Total Sorties</t>
  </si>
  <si>
    <t>Total Mise en bouteilles</t>
  </si>
  <si>
    <t>Total Entrées</t>
  </si>
  <si>
    <t>Stock Initial</t>
  </si>
  <si>
    <t>Tableau de Bord</t>
  </si>
  <si>
    <t>Champigny</t>
  </si>
  <si>
    <t>Saint Nicolas</t>
  </si>
  <si>
    <t>Equipe 5</t>
  </si>
  <si>
    <t>Rouge Ordinaire</t>
  </si>
  <si>
    <t>Equipe 6</t>
  </si>
  <si>
    <t>Equipe 2</t>
  </si>
  <si>
    <t>Equipe 4</t>
  </si>
  <si>
    <t>Equipe  3</t>
  </si>
  <si>
    <t>Equipe 1</t>
  </si>
  <si>
    <t>Étiquettes de lignes</t>
  </si>
  <si>
    <t>Total général</t>
  </si>
  <si>
    <t>Étiquettes de colonnes</t>
  </si>
  <si>
    <t>Bouteilles réelles</t>
  </si>
  <si>
    <t>Ignoré</t>
  </si>
  <si>
    <t>Equipe Ignoré</t>
  </si>
  <si>
    <t>Sciaparelli</t>
  </si>
  <si>
    <t>Jean-Claude</t>
  </si>
  <si>
    <t>(Tous)</t>
  </si>
  <si>
    <t>Historique Entrées</t>
  </si>
  <si>
    <t>Désignation produits</t>
  </si>
  <si>
    <t>Désignation des Vins</t>
  </si>
  <si>
    <t>Historique Mise en bouteilles</t>
  </si>
  <si>
    <t>Historique Sorties</t>
  </si>
  <si>
    <t>MENU</t>
  </si>
  <si>
    <t>Stock réel</t>
  </si>
  <si>
    <t>Mousseux Rouge</t>
  </si>
  <si>
    <t>Mousseux Rosé</t>
  </si>
  <si>
    <t>Années</t>
  </si>
  <si>
    <t>Saumur rouge</t>
  </si>
  <si>
    <t>TABLEAU RECAPITULATIF</t>
  </si>
  <si>
    <t>Mousseux Blanc</t>
  </si>
  <si>
    <t>Régularisation</t>
  </si>
  <si>
    <t>Sortie</t>
  </si>
  <si>
    <t>Cochon</t>
  </si>
  <si>
    <t>Sortie Cochon</t>
  </si>
  <si>
    <t xml:space="preserve">Equipe 7 </t>
  </si>
  <si>
    <t>Pranic Michel</t>
  </si>
  <si>
    <t>Sciaparelli Jean-Claude</t>
  </si>
  <si>
    <t>Somme de Quantité</t>
  </si>
  <si>
    <t>juin</t>
  </si>
  <si>
    <t>Année</t>
  </si>
  <si>
    <t>Gélineau Jacky</t>
  </si>
  <si>
    <t>colonnes</t>
  </si>
  <si>
    <t>avr</t>
  </si>
  <si>
    <t>Années2</t>
  </si>
  <si>
    <t>Divers</t>
  </si>
  <si>
    <t>Equipe Divers</t>
  </si>
  <si>
    <t>Sevestre</t>
  </si>
  <si>
    <t>Alain</t>
  </si>
  <si>
    <t>Sevestre Alain</t>
  </si>
  <si>
    <t>Pidou</t>
  </si>
  <si>
    <t>Michel</t>
  </si>
  <si>
    <t>Pidou Michel</t>
  </si>
  <si>
    <t>Equipe 7</t>
  </si>
  <si>
    <t>mai</t>
  </si>
  <si>
    <t>Stock Réel</t>
  </si>
  <si>
    <t>juil</t>
  </si>
  <si>
    <t>févr</t>
  </si>
  <si>
    <t>2016</t>
  </si>
  <si>
    <t>Menu Principal</t>
  </si>
  <si>
    <t>EURL</t>
  </si>
  <si>
    <t>CHUDEAU</t>
  </si>
  <si>
    <t>Cave</t>
  </si>
  <si>
    <t>Saint Cyr en bourg</t>
  </si>
  <si>
    <t>EURL CHUDEAU</t>
  </si>
  <si>
    <t>août</t>
  </si>
  <si>
    <t xml:space="preserve">Régularisation </t>
  </si>
  <si>
    <t>Tableau Entrées</t>
  </si>
  <si>
    <t>sept</t>
  </si>
  <si>
    <t>oct</t>
  </si>
  <si>
    <t>nov</t>
  </si>
  <si>
    <t>Nombre de Equipe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</si>
</sst>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0.0%"/>
    <numFmt numFmtId="165" formatCode="#,##0.00\ &quot;€&quot;"/>
    <numFmt numFmtId="166" formatCode="#,##0.00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sz val="11"/>
      <color rgb="FF000000"/>
      <name val="Calibri"/>
      <family val="2"/>
    </font>
    <font>
      <sz val="11"/>
      <color rgb="FFFF66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0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>
      <alignment horizontal="center" vertical="center" wrapText="1"/>
    </xf>
    <xf numFmtId="164" fontId="0" fillId="0" borderId="0" xfId="2" applyNumberFormat="1" applyFont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 wrapText="1"/>
    </xf>
    <xf numFmtId="165" fontId="0" fillId="0" borderId="1" xfId="1" applyNumberFormat="1" applyFont="1" applyBorder="1"/>
    <xf numFmtId="165" fontId="0" fillId="0" borderId="0" xfId="0" applyNumberFormat="1"/>
    <xf numFmtId="14" fontId="0" fillId="0" borderId="0" xfId="0" applyNumberFormat="1"/>
    <xf numFmtId="165" fontId="0" fillId="0" borderId="1" xfId="0" applyNumberFormat="1" applyBorder="1"/>
    <xf numFmtId="166" fontId="0" fillId="0" borderId="0" xfId="2" applyNumberFormat="1" applyFont="1"/>
    <xf numFmtId="166" fontId="0" fillId="0" borderId="0" xfId="0" applyNumberFormat="1"/>
    <xf numFmtId="0" fontId="0" fillId="0" borderId="0" xfId="0" applyAlignment="1">
      <alignment vertical="center"/>
    </xf>
    <xf numFmtId="0" fontId="0" fillId="4" borderId="0" xfId="0" applyFill="1"/>
    <xf numFmtId="0" fontId="0" fillId="2" borderId="6" xfId="0" applyFill="1" applyBorder="1" applyAlignment="1">
      <alignment horizontal="center"/>
    </xf>
    <xf numFmtId="0" fontId="0" fillId="5" borderId="0" xfId="0" applyFill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0" borderId="2" xfId="0" applyBorder="1"/>
    <xf numFmtId="0" fontId="0" fillId="0" borderId="0" xfId="0" applyAlignment="1">
      <alignment horizontal="center" vertical="center" wrapText="1"/>
    </xf>
    <xf numFmtId="0" fontId="0" fillId="6" borderId="0" xfId="0" applyFill="1"/>
    <xf numFmtId="0" fontId="0" fillId="6" borderId="4" xfId="0" applyFill="1" applyBorder="1" applyAlignment="1">
      <alignment horizontal="right"/>
    </xf>
    <xf numFmtId="0" fontId="0" fillId="6" borderId="5" xfId="0" applyFill="1" applyBorder="1" applyAlignment="1">
      <alignment horizontal="right"/>
    </xf>
    <xf numFmtId="0" fontId="2" fillId="6" borderId="0" xfId="3" applyFill="1" applyBorder="1" applyAlignment="1">
      <alignment horizontal="center"/>
    </xf>
    <xf numFmtId="0" fontId="0" fillId="0" borderId="1" xfId="0" applyFill="1" applyBorder="1"/>
    <xf numFmtId="165" fontId="0" fillId="0" borderId="0" xfId="2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6" borderId="9" xfId="0" applyFill="1" applyBorder="1" applyAlignment="1"/>
    <xf numFmtId="0" fontId="4" fillId="6" borderId="0" xfId="0" applyFont="1" applyFill="1" applyBorder="1"/>
    <xf numFmtId="0" fontId="0" fillId="6" borderId="0" xfId="0" applyFill="1" applyBorder="1"/>
    <xf numFmtId="0" fontId="2" fillId="0" borderId="1" xfId="3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0" borderId="8" xfId="0" applyBorder="1"/>
    <xf numFmtId="0" fontId="0" fillId="2" borderId="12" xfId="0" applyFill="1" applyBorder="1" applyAlignment="1">
      <alignment horizontal="center"/>
    </xf>
    <xf numFmtId="0" fontId="0" fillId="0" borderId="7" xfId="0" applyBorder="1"/>
    <xf numFmtId="0" fontId="0" fillId="0" borderId="11" xfId="0" applyBorder="1"/>
    <xf numFmtId="0" fontId="0" fillId="0" borderId="3" xfId="0" applyBorder="1"/>
    <xf numFmtId="0" fontId="0" fillId="4" borderId="7" xfId="0" applyFill="1" applyBorder="1" applyAlignment="1">
      <alignment horizontal="center" vertical="center"/>
    </xf>
    <xf numFmtId="0" fontId="0" fillId="7" borderId="0" xfId="0" applyFill="1"/>
    <xf numFmtId="0" fontId="2" fillId="8" borderId="7" xfId="3" applyFill="1" applyBorder="1" applyAlignment="1">
      <alignment horizontal="center" vertical="center" wrapText="1"/>
    </xf>
    <xf numFmtId="0" fontId="0" fillId="0" borderId="0" xfId="0" applyFill="1"/>
    <xf numFmtId="165" fontId="0" fillId="0" borderId="0" xfId="0" applyNumberFormat="1" applyFill="1"/>
    <xf numFmtId="0" fontId="0" fillId="0" borderId="0" xfId="0" applyAlignment="1">
      <alignment vertical="center" wrapText="1"/>
    </xf>
    <xf numFmtId="0" fontId="0" fillId="4" borderId="7" xfId="0" applyFill="1" applyBorder="1" applyAlignment="1">
      <alignment horizontal="center" vertical="center" wrapText="1"/>
    </xf>
    <xf numFmtId="44" fontId="0" fillId="0" borderId="0" xfId="1" applyFont="1" applyAlignment="1">
      <alignment vertical="center" wrapText="1"/>
    </xf>
    <xf numFmtId="0" fontId="0" fillId="9" borderId="0" xfId="0" applyFill="1" applyAlignment="1">
      <alignment vertical="center" wrapText="1"/>
    </xf>
    <xf numFmtId="165" fontId="2" fillId="8" borderId="7" xfId="3" applyNumberFormat="1" applyFill="1" applyBorder="1" applyAlignment="1">
      <alignment horizontal="center" vertical="center" wrapText="1"/>
    </xf>
    <xf numFmtId="14" fontId="2" fillId="8" borderId="7" xfId="3" applyNumberFormat="1" applyFill="1" applyBorder="1" applyAlignment="1">
      <alignment horizontal="center" vertical="center" wrapText="1"/>
    </xf>
    <xf numFmtId="0" fontId="2" fillId="8" borderId="7" xfId="3" applyNumberFormat="1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14" fontId="0" fillId="2" borderId="6" xfId="0" applyNumberFormat="1" applyFill="1" applyBorder="1" applyAlignment="1">
      <alignment horizontal="center" vertical="center" wrapText="1"/>
    </xf>
    <xf numFmtId="0" fontId="0" fillId="2" borderId="6" xfId="0" applyFill="1" applyBorder="1" applyAlignment="1">
      <alignment vertical="center" wrapText="1"/>
    </xf>
    <xf numFmtId="166" fontId="0" fillId="2" borderId="6" xfId="0" applyNumberFormat="1" applyFill="1" applyBorder="1" applyAlignment="1">
      <alignment horizontal="center" vertical="center" wrapText="1"/>
    </xf>
    <xf numFmtId="166" fontId="0" fillId="2" borderId="6" xfId="2" applyNumberFormat="1" applyFont="1" applyFill="1" applyBorder="1" applyAlignment="1">
      <alignment horizontal="center" vertical="center" wrapText="1"/>
    </xf>
    <xf numFmtId="165" fontId="0" fillId="2" borderId="12" xfId="0" applyNumberFormat="1" applyFill="1" applyBorder="1" applyAlignment="1">
      <alignment horizontal="center" vertical="center" wrapText="1"/>
    </xf>
    <xf numFmtId="165" fontId="0" fillId="2" borderId="6" xfId="0" applyNumberFormat="1" applyFill="1" applyBorder="1" applyAlignment="1">
      <alignment horizontal="center" vertical="center" wrapText="1"/>
    </xf>
    <xf numFmtId="14" fontId="0" fillId="0" borderId="2" xfId="0" applyNumberFormat="1" applyBorder="1"/>
    <xf numFmtId="0" fontId="0" fillId="0" borderId="2" xfId="0" applyBorder="1" applyAlignment="1">
      <alignment vertical="center"/>
    </xf>
    <xf numFmtId="166" fontId="0" fillId="0" borderId="2" xfId="0" applyNumberFormat="1" applyBorder="1"/>
    <xf numFmtId="166" fontId="0" fillId="0" borderId="2" xfId="2" applyNumberFormat="1" applyFont="1" applyBorder="1"/>
    <xf numFmtId="165" fontId="0" fillId="0" borderId="2" xfId="0" applyNumberFormat="1" applyBorder="1" applyAlignment="1">
      <alignment horizontal="center"/>
    </xf>
    <xf numFmtId="165" fontId="0" fillId="0" borderId="2" xfId="0" applyNumberFormat="1" applyBorder="1"/>
    <xf numFmtId="165" fontId="0" fillId="0" borderId="3" xfId="0" applyNumberFormat="1" applyBorder="1"/>
    <xf numFmtId="165" fontId="0" fillId="0" borderId="2" xfId="2" applyNumberFormat="1" applyFont="1" applyBorder="1"/>
    <xf numFmtId="0" fontId="0" fillId="10" borderId="1" xfId="0" applyFill="1" applyBorder="1"/>
    <xf numFmtId="0" fontId="0" fillId="10" borderId="10" xfId="0" applyFill="1" applyBorder="1"/>
    <xf numFmtId="0" fontId="0" fillId="6" borderId="0" xfId="0" applyFill="1" applyAlignment="1">
      <alignment vertical="center" wrapText="1"/>
    </xf>
    <xf numFmtId="0" fontId="0" fillId="6" borderId="13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14" fontId="0" fillId="2" borderId="14" xfId="0" applyNumberFormat="1" applyFill="1" applyBorder="1" applyAlignment="1">
      <alignment horizontal="center" vertical="center" wrapText="1"/>
    </xf>
    <xf numFmtId="165" fontId="0" fillId="2" borderId="14" xfId="0" applyNumberFormat="1" applyFill="1" applyBorder="1" applyAlignment="1">
      <alignment horizontal="center" vertical="center" wrapText="1"/>
    </xf>
    <xf numFmtId="165" fontId="0" fillId="2" borderId="14" xfId="2" applyNumberFormat="1" applyFont="1" applyFill="1" applyBorder="1" applyAlignment="1">
      <alignment horizontal="center" vertical="center" wrapText="1"/>
    </xf>
    <xf numFmtId="0" fontId="0" fillId="2" borderId="0" xfId="0" applyFill="1"/>
    <xf numFmtId="0" fontId="0" fillId="2" borderId="14" xfId="0" applyNumberFormat="1" applyFill="1" applyBorder="1" applyAlignment="1">
      <alignment horizontal="center" vertical="center" wrapText="1"/>
    </xf>
    <xf numFmtId="0" fontId="0" fillId="2" borderId="0" xfId="0" applyNumberFormat="1" applyFill="1"/>
    <xf numFmtId="1" fontId="0" fillId="0" borderId="0" xfId="0" applyNumberFormat="1"/>
    <xf numFmtId="0" fontId="0" fillId="2" borderId="14" xfId="0" applyFill="1" applyBorder="1" applyAlignment="1">
      <alignment vertical="center" wrapText="1"/>
    </xf>
    <xf numFmtId="0" fontId="0" fillId="6" borderId="0" xfId="0" applyFill="1" applyAlignment="1">
      <alignment wrapText="1"/>
    </xf>
    <xf numFmtId="0" fontId="0" fillId="12" borderId="1" xfId="0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 wrapText="1"/>
    </xf>
    <xf numFmtId="0" fontId="0" fillId="11" borderId="14" xfId="0" applyFill="1" applyBorder="1" applyAlignment="1">
      <alignment horizontal="center" wrapText="1"/>
    </xf>
    <xf numFmtId="0" fontId="0" fillId="10" borderId="2" xfId="0" applyFill="1" applyBorder="1"/>
    <xf numFmtId="0" fontId="0" fillId="0" borderId="0" xfId="0" applyNumberFormat="1" applyAlignment="1">
      <alignment vertical="center" wrapText="1"/>
    </xf>
    <xf numFmtId="0" fontId="0" fillId="14" borderId="0" xfId="0" applyFill="1"/>
    <xf numFmtId="0" fontId="0" fillId="14" borderId="0" xfId="0" applyFill="1" applyAlignment="1">
      <alignment horizontal="left"/>
    </xf>
    <xf numFmtId="14" fontId="0" fillId="9" borderId="0" xfId="0" applyNumberFormat="1" applyFill="1" applyAlignment="1">
      <alignment horizontal="left"/>
    </xf>
    <xf numFmtId="0" fontId="0" fillId="9" borderId="0" xfId="0" applyNumberFormat="1" applyFill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12" borderId="8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14" fontId="0" fillId="14" borderId="0" xfId="0" applyNumberFormat="1" applyFill="1" applyAlignment="1">
      <alignment horizontal="left"/>
    </xf>
    <xf numFmtId="0" fontId="0" fillId="14" borderId="0" xfId="0" applyNumberFormat="1" applyFill="1"/>
    <xf numFmtId="0" fontId="2" fillId="6" borderId="1" xfId="3" applyFill="1" applyBorder="1" applyAlignment="1">
      <alignment vertical="center" wrapText="1"/>
    </xf>
    <xf numFmtId="0" fontId="0" fillId="15" borderId="1" xfId="0" applyFill="1" applyBorder="1" applyAlignment="1">
      <alignment horizontal="center" vertical="center" wrapText="1"/>
    </xf>
    <xf numFmtId="0" fontId="0" fillId="15" borderId="1" xfId="0" applyFill="1" applyBorder="1"/>
    <xf numFmtId="0" fontId="3" fillId="13" borderId="7" xfId="0" applyFont="1" applyFill="1" applyBorder="1" applyAlignment="1">
      <alignment horizontal="center"/>
    </xf>
    <xf numFmtId="0" fontId="3" fillId="13" borderId="15" xfId="0" applyFont="1" applyFill="1" applyBorder="1" applyAlignment="1">
      <alignment horizontal="center"/>
    </xf>
    <xf numFmtId="0" fontId="3" fillId="13" borderId="8" xfId="0" applyFont="1" applyFill="1" applyBorder="1" applyAlignment="1">
      <alignment horizontal="center"/>
    </xf>
    <xf numFmtId="0" fontId="2" fillId="0" borderId="1" xfId="3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93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numFmt numFmtId="0" formatCode="General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</dxf>
    <dxf>
      <numFmt numFmtId="165" formatCode="#,##0.00\ &quot;€&quot;"/>
    </dxf>
    <dxf>
      <numFmt numFmtId="19" formatCode="dd/mm/yyyy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numFmt numFmtId="165" formatCode="#,##0.0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0" formatCode="General"/>
    </dxf>
    <dxf>
      <numFmt numFmtId="19" formatCode="dd/mm/yyyy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numFmt numFmtId="165" formatCode="#,##0.0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0" formatCode="General"/>
    </dxf>
    <dxf>
      <numFmt numFmtId="1" formatCode="0"/>
    </dxf>
    <dxf>
      <numFmt numFmtId="19" formatCode="dd/mm/yyyy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numFmt numFmtId="165" formatCode="#,##0.0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numFmt numFmtId="165" formatCode="#,##0.00\ &quot;€&quot;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#,##0.00\ &quot;€&quot;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0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6" formatCode="#,##0.00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#,##0.00\ &quot;€&quot;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0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6" formatCode="#,##0.00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3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2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0</xdr:rowOff>
        </xdr:from>
        <xdr:to>
          <xdr:col>2</xdr:col>
          <xdr:colOff>19050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Nouvelle Equipe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390525</xdr:colOff>
          <xdr:row>1</xdr:row>
          <xdr:rowOff>76200</xdr:rowOff>
        </xdr:from>
        <xdr:to>
          <xdr:col>5</xdr:col>
          <xdr:colOff>1162050</xdr:colOff>
          <xdr:row>3</xdr:row>
          <xdr:rowOff>76200</xdr:rowOff>
        </xdr:to>
        <xdr:sp macro="" textlink="">
          <xdr:nvSpPr>
            <xdr:cNvPr id="7172" name="CommandButton1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0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19050</xdr:rowOff>
        </xdr:from>
        <xdr:to>
          <xdr:col>12</xdr:col>
          <xdr:colOff>485775</xdr:colOff>
          <xdr:row>1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 et sauvegarder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0</xdr:row>
      <xdr:rowOff>311150</xdr:rowOff>
    </xdr:from>
    <xdr:to>
      <xdr:col>1</xdr:col>
      <xdr:colOff>654050</xdr:colOff>
      <xdr:row>1</xdr:row>
      <xdr:rowOff>6350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22300" y="311150"/>
          <a:ext cx="558800" cy="190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0</xdr:row>
          <xdr:rowOff>9525</xdr:rowOff>
        </xdr:from>
        <xdr:to>
          <xdr:col>12</xdr:col>
          <xdr:colOff>447675</xdr:colOff>
          <xdr:row>1</xdr:row>
          <xdr:rowOff>9525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 et Sauvegarder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107950</xdr:colOff>
      <xdr:row>0</xdr:row>
      <xdr:rowOff>355600</xdr:rowOff>
    </xdr:from>
    <xdr:to>
      <xdr:col>1</xdr:col>
      <xdr:colOff>647700</xdr:colOff>
      <xdr:row>0</xdr:row>
      <xdr:rowOff>527050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635000" y="355600"/>
          <a:ext cx="539750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228600</xdr:colOff>
          <xdr:row>0</xdr:row>
          <xdr:rowOff>47625</xdr:rowOff>
        </xdr:from>
        <xdr:to>
          <xdr:col>14</xdr:col>
          <xdr:colOff>0</xdr:colOff>
          <xdr:row>0</xdr:row>
          <xdr:rowOff>542925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4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 et Sauvegarder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69850</xdr:colOff>
      <xdr:row>0</xdr:row>
      <xdr:rowOff>381000</xdr:rowOff>
    </xdr:from>
    <xdr:to>
      <xdr:col>2</xdr:col>
      <xdr:colOff>730250</xdr:colOff>
      <xdr:row>0</xdr:row>
      <xdr:rowOff>539750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371600" y="381000"/>
          <a:ext cx="660400" cy="1587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6350</xdr:colOff>
      <xdr:row>0</xdr:row>
      <xdr:rowOff>387350</xdr:rowOff>
    </xdr:from>
    <xdr:to>
      <xdr:col>1</xdr:col>
      <xdr:colOff>692150</xdr:colOff>
      <xdr:row>0</xdr:row>
      <xdr:rowOff>520700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111250" y="387350"/>
          <a:ext cx="685800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222250</xdr:colOff>
      <xdr:row>0</xdr:row>
      <xdr:rowOff>387350</xdr:rowOff>
    </xdr:from>
    <xdr:to>
      <xdr:col>1</xdr:col>
      <xdr:colOff>666750</xdr:colOff>
      <xdr:row>0</xdr:row>
      <xdr:rowOff>488950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812800" y="387350"/>
          <a:ext cx="444500" cy="1016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254000</xdr:colOff>
      <xdr:row>0</xdr:row>
      <xdr:rowOff>349250</xdr:rowOff>
    </xdr:from>
    <xdr:to>
      <xdr:col>1</xdr:col>
      <xdr:colOff>863600</xdr:colOff>
      <xdr:row>0</xdr:row>
      <xdr:rowOff>495300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844550" y="349250"/>
          <a:ext cx="609600" cy="1460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0</xdr:row>
      <xdr:rowOff>355600</xdr:rowOff>
    </xdr:from>
    <xdr:to>
      <xdr:col>2</xdr:col>
      <xdr:colOff>723900</xdr:colOff>
      <xdr:row>0</xdr:row>
      <xdr:rowOff>463550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1485900" y="355600"/>
          <a:ext cx="647700" cy="1079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Pidou" refreshedDate="42663.385002083334" createdVersion="6" refreshedVersion="6" minRefreshableVersion="3" recordCount="28">
  <cacheSource type="worksheet">
    <worksheetSource ref="B3:E65000" sheet="Historique Entrees"/>
  </cacheSource>
  <cacheFields count="4">
    <cacheField name="Eau 1,5" numFmtId="0">
      <sharedItems containsBlank="1" count="14">
        <s v="Mousseux Blanc"/>
        <s v="Mousseux Rosé"/>
        <s v="Perrier"/>
        <s v="Bières"/>
        <s v="Orangina"/>
        <s v="Eau Alix"/>
        <s v="Blanc"/>
        <s v="Rosé"/>
        <s v="Saumur Rouge"/>
        <s v="Saint Nicolas"/>
        <s v="Coca"/>
        <s v="Schweppes"/>
        <m/>
        <s v="Eau 1,5" u="1"/>
      </sharedItems>
    </cacheField>
    <cacheField name="09/06/2016" numFmtId="14">
      <sharedItems containsNonDate="0" containsDate="1" containsString="0" containsBlank="1" minDate="2016-06-11T00:00:00" maxDate="2016-10-01T00:00:00" count="8">
        <d v="2016-06-11T00:00:00"/>
        <d v="2016-06-24T00:00:00"/>
        <d v="2016-07-04T00:00:00"/>
        <d v="2016-08-03T00:00:00"/>
        <d v="2016-08-31T00:00:00"/>
        <d v="2016-09-06T00:00:00"/>
        <d v="2016-09-30T00:00:00"/>
        <m/>
      </sharedItems>
      <fieldGroup base="1">
        <rangePr groupBy="months" startDate="2016-06-11T00:00:00" endDate="2016-10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10/2016"/>
        </groupItems>
      </fieldGroup>
    </cacheField>
    <cacheField name="Audebault Noel" numFmtId="0">
      <sharedItems containsBlank="1"/>
    </cacheField>
    <cacheField name="24" numFmtId="0">
      <sharedItems containsString="0" containsBlank="1" containsNumber="1" containsInteger="1" minValue="6" maxValue="3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chel Pidou" refreshedDate="42705.404464699073" createdVersion="4" refreshedVersion="6" minRefreshableVersion="3" recordCount="202">
  <cacheSource type="worksheet">
    <worksheetSource name="tableau5"/>
  </cacheSource>
  <cacheFields count="16">
    <cacheField name="N°" numFmtId="0">
      <sharedItems containsSemiMixedTypes="0" containsString="0" containsNumber="1" containsInteger="1" minValue="1" maxValue="202"/>
    </cacheField>
    <cacheField name="Désignation" numFmtId="0">
      <sharedItems count="5">
        <s v="Saumur Rouge"/>
        <s v="Champigny"/>
        <s v="Rosé"/>
        <s v="Blanc"/>
        <s v="Saint Nicolas"/>
      </sharedItems>
    </cacheField>
    <cacheField name="Date" numFmtId="14">
      <sharedItems containsSemiMixedTypes="0" containsNonDate="0" containsDate="1" containsString="0" minDate="2007-01-11T00:00:00" maxDate="2016-11-20T00:00:00" count="104">
        <d v="2007-06-11T00:00:00"/>
        <d v="2007-01-11T00:00:00"/>
        <d v="2007-01-27T00:00:00"/>
        <d v="2007-02-13T00:00:00"/>
        <d v="2007-04-06T00:00:00"/>
        <d v="2007-05-12T00:00:00"/>
        <d v="2007-07-13T00:00:00"/>
        <d v="2007-07-21T00:00:00"/>
        <d v="2007-08-13T00:00:00"/>
        <d v="2007-08-31T00:00:00"/>
        <d v="2007-09-21T00:00:00"/>
        <d v="2007-10-04T00:00:00"/>
        <d v="2007-10-26T00:00:00"/>
        <d v="2007-12-05T00:00:00"/>
        <d v="2007-12-08T00:00:00"/>
        <d v="2007-12-22T00:00:00"/>
        <d v="2008-01-26T00:00:00"/>
        <d v="2008-06-21T00:00:00"/>
        <d v="2008-03-21T00:00:00"/>
        <d v="2008-04-28T00:00:00"/>
        <d v="2008-05-23T00:00:00"/>
        <d v="2008-07-05T00:00:00"/>
        <d v="2008-08-01T00:00:00"/>
        <d v="2008-09-20T00:00:00"/>
        <d v="2008-10-24T00:00:00"/>
        <d v="2008-11-18T00:00:00"/>
        <d v="2008-12-19T00:00:00"/>
        <d v="2009-01-23T00:00:00"/>
        <d v="2009-04-04T00:00:00"/>
        <d v="2009-05-09T00:00:00"/>
        <d v="2009-06-15T00:00:00"/>
        <d v="2009-07-07T00:00:00"/>
        <d v="2009-07-10T00:00:00"/>
        <d v="2009-09-17T00:00:00"/>
        <d v="2009-09-18T00:00:00"/>
        <d v="2009-10-09T00:00:00"/>
        <d v="2009-10-26T00:00:00"/>
        <d v="2009-12-11T00:00:00"/>
        <d v="2010-01-08T00:00:00"/>
        <d v="2010-02-04T00:00:00"/>
        <d v="2010-02-06T00:00:00"/>
        <d v="2010-02-27T00:00:00"/>
        <d v="2010-03-25T00:00:00"/>
        <d v="2010-04-14T00:00:00"/>
        <d v="2010-07-07T00:00:00"/>
        <d v="2010-08-03T00:00:00"/>
        <d v="2010-09-11T00:00:00"/>
        <d v="2010-10-30T00:00:00"/>
        <d v="2011-04-05T00:00:00"/>
        <d v="2012-03-12T00:00:00"/>
        <d v="2010-12-10T00:00:00"/>
        <d v="2011-01-22T00:00:00"/>
        <d v="2011-02-18T00:00:00"/>
        <d v="2011-04-29T00:00:00"/>
        <d v="2011-05-14T00:00:00"/>
        <d v="2011-07-02T00:00:00"/>
        <d v="2011-07-08T00:00:00"/>
        <d v="2011-08-16T00:00:00"/>
        <d v="2011-09-02T00:00:00"/>
        <d v="2011-09-10T00:00:00"/>
        <d v="2011-10-05T00:00:00"/>
        <d v="2011-10-07T00:00:00"/>
        <d v="2011-11-17T00:00:00"/>
        <d v="2011-11-18T00:00:00"/>
        <d v="2011-12-16T00:00:00"/>
        <d v="2016-02-12T00:00:00"/>
        <d v="2016-04-09T00:00:00"/>
        <d v="2016-05-25T00:00:00"/>
        <d v="2015-12-12T00:00:00"/>
        <d v="2015-10-09T00:00:00"/>
        <d v="2015-08-15T00:00:00"/>
        <d v="2015-07-27T00:00:00"/>
        <d v="2015-07-03T00:00:00"/>
        <d v="2015-05-29T00:00:00"/>
        <d v="2015-04-03T00:00:00"/>
        <d v="2015-02-07T00:00:00"/>
        <d v="2014-12-16T00:00:00"/>
        <d v="2014-10-18T00:00:00"/>
        <d v="2014-09-12T00:00:00"/>
        <d v="2014-08-28T00:00:00"/>
        <d v="2014-08-29T00:00:00"/>
        <d v="2014-07-04T00:00:00"/>
        <d v="2014-07-07T00:00:00"/>
        <d v="2014-06-02T00:00:00"/>
        <d v="2014-04-11T00:00:00"/>
        <d v="2014-04-14T00:00:00"/>
        <d v="2014-03-01T00:00:00"/>
        <d v="2014-01-18T00:00:00"/>
        <d v="2013-12-23T00:00:00"/>
        <d v="2013-11-25T00:00:00"/>
        <d v="2013-10-15T00:00:00"/>
        <d v="2013-11-15T00:00:00"/>
        <d v="2013-09-06T00:00:00"/>
        <d v="2013-08-09T00:00:00"/>
        <d v="2013-06-27T00:00:00"/>
        <d v="2013-04-27T00:00:00"/>
        <d v="2013-04-13T00:00:00"/>
        <d v="2013-05-30T00:00:00"/>
        <d v="2013-04-03T00:00:00"/>
        <d v="2013-03-04T00:00:00"/>
        <d v="2013-01-04T00:00:00"/>
        <d v="2016-07-04T00:00:00"/>
        <d v="2016-09-06T00:00:00"/>
        <d v="2016-11-19T00:00:00"/>
      </sharedItems>
      <fieldGroup par="15" base="2">
        <rangePr groupBy="months" startDate="2007-01-11T00:00:00" endDate="2016-11-20T00:00:00"/>
        <groupItems count="14">
          <s v="&lt;11/01/200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11/2016"/>
        </groupItems>
      </fieldGroup>
    </cacheField>
    <cacheField name="Equipe n°" numFmtId="0">
      <sharedItems count="14">
        <s v="Equipe 5"/>
        <s v="Equipe 6"/>
        <s v="Equipe 2"/>
        <s v="Equipe 4"/>
        <s v="Equipe  3"/>
        <s v="Equipe 1"/>
        <s v="Equipe Divers"/>
        <s v="Equipe 7 "/>
        <s v="Pranic Michel"/>
        <s v="Gélineau Jacky"/>
        <s v="Audebault Noel"/>
        <s v="Pidou Michel"/>
        <s v="Equipe 7"/>
        <s v="Equipe Ignoré" u="1"/>
      </sharedItems>
    </cacheField>
    <cacheField name="Nbre de Cubi" numFmtId="0">
      <sharedItems containsSemiMixedTypes="0" containsString="0" containsNumber="1" minValue="1" maxValue="14"/>
    </cacheField>
    <cacheField name="Nbre de Bouteilles Théorique" numFmtId="0">
      <sharedItems containsSemiMixedTypes="0" containsString="0" containsNumber="1" containsInteger="1" minValue="44" maxValue="616"/>
    </cacheField>
    <cacheField name="Nbre de Bouteilles réelles" numFmtId="0">
      <sharedItems containsSemiMixedTypes="0" containsString="0" containsNumber="1" containsInteger="1" minValue="42" maxValue="612"/>
    </cacheField>
    <cacheField name="Différence" numFmtId="0">
      <sharedItems containsSemiMixedTypes="0" containsString="0" containsNumber="1" containsInteger="1" minValue="-77" maxValue="261"/>
    </cacheField>
    <cacheField name="TVA" numFmtId="0">
      <sharedItems containsSemiMixedTypes="0" containsString="0" containsNumber="1" containsInteger="1" minValue="2" maxValue="2"/>
    </cacheField>
    <cacheField name="Prix U Ht" numFmtId="165">
      <sharedItems containsSemiMixedTypes="0" containsString="0" containsNumber="1" minValue="1.83" maxValue="2.5"/>
    </cacheField>
    <cacheField name="Prix U TTC" numFmtId="165">
      <sharedItems containsSemiMixedTypes="0" containsString="0" containsNumber="1" minValue="2.1960000000000002" maxValue="3"/>
    </cacheField>
    <cacheField name="Prix Ventes" numFmtId="165">
      <sharedItems containsSemiMixedTypes="0" containsString="0" containsNumber="1" containsInteger="1" minValue="3" maxValue="3"/>
    </cacheField>
    <cacheField name="Total TTC" numFmtId="165">
      <sharedItems containsSemiMixedTypes="0" containsString="0" containsNumber="1" minValue="92.232000000000014" maxValue="1454.3999999999999"/>
    </cacheField>
    <cacheField name="Total des Ventes" numFmtId="165">
      <sharedItems containsSemiMixedTypes="0" containsString="0" containsNumber="1" containsInteger="1" minValue="126" maxValue="1836"/>
    </cacheField>
    <cacheField name="Années" numFmtId="0">
      <sharedItems containsSemiMixedTypes="0" containsString="0" containsNumber="1" containsInteger="1" minValue="2007" maxValue="2016" count="10">
        <n v="2007"/>
        <n v="2008"/>
        <n v="2009"/>
        <n v="2010"/>
        <n v="2011"/>
        <n v="2012"/>
        <n v="2016"/>
        <n v="2015"/>
        <n v="2014"/>
        <n v="2013"/>
      </sharedItems>
    </cacheField>
    <cacheField name="Années2" numFmtId="0" databaseField="0">
      <fieldGroup base="2">
        <rangePr groupBy="years" startDate="2007-01-11T00:00:00" endDate="2016-11-20T00:00:00"/>
        <groupItems count="12">
          <s v="&lt;11/01/2007"/>
          <s v="2007"/>
          <s v="2008"/>
          <s v="2009"/>
          <s v="2010"/>
          <s v="2011"/>
          <s v="2012"/>
          <s v="2013"/>
          <s v="2014"/>
          <s v="2015"/>
          <s v="2016"/>
          <s v="&gt;20/11/201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Michel Pidou" refreshedDate="42705.404566203702" createdVersion="6" refreshedVersion="6" minRefreshableVersion="3" recordCount="181">
  <cacheSource type="worksheet">
    <worksheetSource name="Tableau7"/>
  </cacheSource>
  <cacheFields count="12">
    <cacheField name="N°" numFmtId="0">
      <sharedItems containsSemiMixedTypes="0" containsString="0" containsNumber="1" containsInteger="1" minValue="1" maxValue="181"/>
    </cacheField>
    <cacheField name="Désignation" numFmtId="0">
      <sharedItems count="13">
        <s v="Rosé"/>
        <s v="Blanc"/>
        <s v="Eau Alix"/>
        <s v="Perrier"/>
        <s v="Orangina"/>
        <s v="Saumur Rouge"/>
        <s v="Bières"/>
        <s v="Mousseux Blanc"/>
        <s v="Saint Nicolas"/>
        <s v="Eau 1,5"/>
        <s v="Coca"/>
        <s v="Schweppes"/>
        <s v="Cidre"/>
      </sharedItems>
    </cacheField>
    <cacheField name="Date" numFmtId="14">
      <sharedItems containsSemiMixedTypes="0" containsNonDate="0" containsDate="1" containsString="0" minDate="2016-06-01T00:00:00" maxDate="2016-11-20T00:00:00" count="58">
        <d v="2016-06-01T00:00:00"/>
        <d v="2016-06-03T00:00:00"/>
        <d v="2016-06-07T00:00:00"/>
        <d v="2016-06-10T00:00:00"/>
        <d v="2016-06-11T00:00:00"/>
        <d v="2016-06-12T00:00:00"/>
        <d v="2016-06-17T00:00:00"/>
        <d v="2016-06-22T00:00:00"/>
        <d v="2016-06-24T00:00:00"/>
        <d v="2016-06-26T00:00:00"/>
        <d v="2016-07-01T00:00:00"/>
        <d v="2016-07-04T00:00:00"/>
        <d v="2016-07-10T00:00:00"/>
        <d v="2016-07-12T00:00:00"/>
        <d v="2016-07-14T00:00:00"/>
        <d v="2016-07-19T00:00:00"/>
        <d v="2016-07-22T00:00:00"/>
        <d v="2016-07-23T00:00:00"/>
        <d v="2016-07-25T00:00:00"/>
        <d v="2016-07-29T00:00:00"/>
        <d v="2016-08-02T00:00:00"/>
        <d v="2016-08-08T00:00:00"/>
        <d v="2016-08-12T00:00:00"/>
        <d v="2016-08-17T00:00:00"/>
        <d v="2016-08-20T00:00:00"/>
        <d v="2016-08-22T00:00:00"/>
        <d v="2016-08-24T00:00:00"/>
        <d v="2016-08-27T00:00:00"/>
        <d v="2016-08-28T00:00:00"/>
        <d v="2016-08-30T00:00:00"/>
        <d v="2016-08-31T00:00:00"/>
        <d v="2016-09-01T00:00:00"/>
        <d v="2016-09-06T00:00:00"/>
        <d v="2016-09-07T00:00:00"/>
        <d v="2016-09-10T00:00:00"/>
        <d v="2016-09-12T00:00:00"/>
        <d v="2016-09-19T00:00:00"/>
        <d v="2016-09-20T00:00:00"/>
        <d v="2016-09-23T00:00:00"/>
        <d v="2016-09-25T00:00:00"/>
        <d v="2016-09-29T00:00:00"/>
        <d v="2016-09-30T00:00:00"/>
        <d v="2016-10-04T00:00:00"/>
        <d v="2016-10-08T00:00:00"/>
        <d v="2016-10-11T00:00:00"/>
        <d v="2016-10-12T00:00:00"/>
        <d v="2016-10-14T00:00:00"/>
        <d v="2016-10-15T00:00:00"/>
        <d v="2016-10-17T00:00:00"/>
        <d v="2016-10-18T00:00:00"/>
        <d v="2016-10-21T00:00:00"/>
        <d v="2016-10-24T00:00:00"/>
        <d v="2016-10-27T00:00:00"/>
        <d v="2016-10-31T00:00:00"/>
        <d v="2016-11-02T00:00:00"/>
        <d v="2016-11-05T00:00:00"/>
        <d v="2016-11-10T00:00:00"/>
        <d v="2016-11-19T00:00:00"/>
      </sharedItems>
      <fieldGroup base="2">
        <rangePr groupBy="months" startDate="2016-06-01T00:00:00" endDate="2016-11-20T00:00:00"/>
        <groupItems count="14">
          <s v="&lt;01/06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11/2016"/>
        </groupItems>
      </fieldGroup>
    </cacheField>
    <cacheField name="Nom" numFmtId="0">
      <sharedItems/>
    </cacheField>
    <cacheField name="Quantité" numFmtId="0">
      <sharedItems containsSemiMixedTypes="0" containsString="0" containsNumber="1" minValue="1" maxValue="56"/>
    </cacheField>
    <cacheField name="TVA" numFmtId="0">
      <sharedItems containsSemiMixedTypes="0" containsString="0" containsNumber="1" containsInteger="1" minValue="1" maxValue="2"/>
    </cacheField>
    <cacheField name="Prix U Ht" numFmtId="165">
      <sharedItems containsSemiMixedTypes="0" containsString="0" containsNumber="1" minValue="0.28000000000000003" maxValue="3.83"/>
    </cacheField>
    <cacheField name="Prix U TTC" numFmtId="165">
      <sharedItems containsSemiMixedTypes="0" containsString="0" containsNumber="1" minValue="0.29540000000000005" maxValue="4.5960000000000001"/>
    </cacheField>
    <cacheField name="Prix Ventes" numFmtId="165">
      <sharedItems containsSemiMixedTypes="0" containsString="0" containsNumber="1" minValue="0.6" maxValue="9"/>
    </cacheField>
    <cacheField name="Total TTC" numFmtId="165">
      <sharedItems containsSemiMixedTypes="0" containsString="0" containsNumber="1" minValue="0.8862000000000001" maxValue="132"/>
    </cacheField>
    <cacheField name="Total des Ventes" numFmtId="165">
      <sharedItems containsSemiMixedTypes="0" containsString="0" containsNumber="1" minValue="1.7999999999999998" maxValue="162"/>
    </cacheField>
    <cacheField name="Année" numFmtId="0">
      <sharedItems containsSemiMixedTypes="0" containsString="0" containsNumber="1" containsInteger="1" minValue="2016" maxValue="2016" count="1">
        <n v="201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x v="0"/>
    <x v="0"/>
    <s v="Audebault Noel"/>
    <n v="24"/>
  </r>
  <r>
    <x v="1"/>
    <x v="0"/>
    <s v="Audebault Noel"/>
    <n v="12"/>
  </r>
  <r>
    <x v="2"/>
    <x v="1"/>
    <s v="Audebault Noel"/>
    <n v="144"/>
  </r>
  <r>
    <x v="3"/>
    <x v="1"/>
    <s v="Audebault Noel"/>
    <n v="120"/>
  </r>
  <r>
    <x v="4"/>
    <x v="1"/>
    <s v="Audebault Noel"/>
    <n v="78"/>
  </r>
  <r>
    <x v="5"/>
    <x v="1"/>
    <s v="Audebault Noel"/>
    <n v="48"/>
  </r>
  <r>
    <x v="6"/>
    <x v="2"/>
    <s v="Equipe 4"/>
    <n v="44"/>
  </r>
  <r>
    <x v="7"/>
    <x v="2"/>
    <s v="Equipe 4"/>
    <n v="267"/>
  </r>
  <r>
    <x v="8"/>
    <x v="2"/>
    <s v="Equipe 4"/>
    <n v="176"/>
  </r>
  <r>
    <x v="9"/>
    <x v="2"/>
    <s v="Equipe 4"/>
    <n v="190"/>
  </r>
  <r>
    <x v="2"/>
    <x v="3"/>
    <s v="EURL CHUDEAU"/>
    <n v="168"/>
  </r>
  <r>
    <x v="3"/>
    <x v="3"/>
    <s v="EURL CHUDEAU"/>
    <n v="48"/>
  </r>
  <r>
    <x v="4"/>
    <x v="3"/>
    <s v="EURL CHUDEAU"/>
    <n v="48"/>
  </r>
  <r>
    <x v="10"/>
    <x v="3"/>
    <s v="EURL CHUDEAU"/>
    <n v="12"/>
  </r>
  <r>
    <x v="11"/>
    <x v="3"/>
    <s v="EURL CHUDEAU"/>
    <n v="12"/>
  </r>
  <r>
    <x v="5"/>
    <x v="3"/>
    <s v="EURL CHUDEAU"/>
    <n v="24"/>
  </r>
  <r>
    <x v="3"/>
    <x v="4"/>
    <s v="EURL CHUDEAU"/>
    <n v="24"/>
  </r>
  <r>
    <x v="2"/>
    <x v="4"/>
    <s v="EURL CHUDEAU"/>
    <n v="144"/>
  </r>
  <r>
    <x v="4"/>
    <x v="4"/>
    <s v="EURL CHUDEAU"/>
    <n v="39"/>
  </r>
  <r>
    <x v="7"/>
    <x v="5"/>
    <s v="Equipe 1"/>
    <n v="350"/>
  </r>
  <r>
    <x v="8"/>
    <x v="5"/>
    <s v="Equipe 1"/>
    <n v="265"/>
  </r>
  <r>
    <x v="2"/>
    <x v="6"/>
    <s v="EURL CHUDEAU"/>
    <n v="144"/>
  </r>
  <r>
    <x v="3"/>
    <x v="6"/>
    <s v="EURL CHUDEAU"/>
    <n v="48"/>
  </r>
  <r>
    <x v="4"/>
    <x v="6"/>
    <s v="EURL CHUDEAU"/>
    <n v="78"/>
  </r>
  <r>
    <x v="5"/>
    <x v="6"/>
    <s v="EURL CHUDEAU"/>
    <n v="72"/>
  </r>
  <r>
    <x v="10"/>
    <x v="6"/>
    <s v="EURL CHUDEAU"/>
    <n v="18"/>
  </r>
  <r>
    <x v="11"/>
    <x v="6"/>
    <s v="EURL CHUDEAU"/>
    <n v="6"/>
  </r>
  <r>
    <x v="12"/>
    <x v="7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02">
  <r>
    <n v="1"/>
    <x v="0"/>
    <x v="0"/>
    <x v="0"/>
    <n v="12"/>
    <n v="528"/>
    <n v="524"/>
    <n v="-4"/>
    <n v="2"/>
    <n v="2"/>
    <n v="2.4"/>
    <n v="3"/>
    <n v="1257.5999999999999"/>
    <n v="1572"/>
    <x v="0"/>
  </r>
  <r>
    <n v="2"/>
    <x v="1"/>
    <x v="1"/>
    <x v="0"/>
    <n v="3"/>
    <n v="132"/>
    <n v="126"/>
    <n v="-6"/>
    <n v="2"/>
    <n v="2.5"/>
    <n v="3"/>
    <n v="3"/>
    <n v="378"/>
    <n v="378"/>
    <x v="0"/>
  </r>
  <r>
    <n v="3"/>
    <x v="2"/>
    <x v="2"/>
    <x v="1"/>
    <n v="11"/>
    <n v="484"/>
    <n v="477"/>
    <n v="-7"/>
    <n v="2"/>
    <n v="1.83"/>
    <n v="2.1960000000000002"/>
    <n v="3"/>
    <n v="1047.4920000000002"/>
    <n v="1431"/>
    <x v="0"/>
  </r>
  <r>
    <n v="4"/>
    <x v="3"/>
    <x v="3"/>
    <x v="1"/>
    <n v="1"/>
    <n v="44"/>
    <n v="42"/>
    <n v="-2"/>
    <n v="2"/>
    <n v="1.83"/>
    <n v="2.1960000000000002"/>
    <n v="3"/>
    <n v="92.232000000000014"/>
    <n v="126"/>
    <x v="0"/>
  </r>
  <r>
    <n v="5"/>
    <x v="1"/>
    <x v="3"/>
    <x v="1"/>
    <n v="3"/>
    <n v="132"/>
    <n v="103"/>
    <n v="-29"/>
    <n v="2"/>
    <n v="2.5"/>
    <n v="3"/>
    <n v="3"/>
    <n v="309"/>
    <n v="309"/>
    <x v="0"/>
  </r>
  <r>
    <n v="6"/>
    <x v="0"/>
    <x v="4"/>
    <x v="1"/>
    <n v="12"/>
    <n v="528"/>
    <n v="522"/>
    <n v="-6"/>
    <n v="2"/>
    <n v="2"/>
    <n v="2.4"/>
    <n v="3"/>
    <n v="1252.8"/>
    <n v="1566"/>
    <x v="0"/>
  </r>
  <r>
    <n v="7"/>
    <x v="2"/>
    <x v="5"/>
    <x v="2"/>
    <n v="12"/>
    <n v="528"/>
    <n v="521"/>
    <n v="-7"/>
    <n v="2"/>
    <n v="1.83"/>
    <n v="2.1960000000000002"/>
    <n v="3"/>
    <n v="1144.116"/>
    <n v="1563"/>
    <x v="0"/>
  </r>
  <r>
    <n v="8"/>
    <x v="1"/>
    <x v="5"/>
    <x v="2"/>
    <n v="2"/>
    <n v="88"/>
    <n v="63"/>
    <n v="-25"/>
    <n v="2"/>
    <n v="2.5"/>
    <n v="3"/>
    <n v="3"/>
    <n v="189"/>
    <n v="189"/>
    <x v="0"/>
  </r>
  <r>
    <n v="9"/>
    <x v="2"/>
    <x v="6"/>
    <x v="3"/>
    <n v="12"/>
    <n v="528"/>
    <n v="510"/>
    <n v="-18"/>
    <n v="2"/>
    <n v="1.83"/>
    <n v="2.1960000000000002"/>
    <n v="3"/>
    <n v="1119.96"/>
    <n v="1530"/>
    <x v="0"/>
  </r>
  <r>
    <n v="10"/>
    <x v="1"/>
    <x v="6"/>
    <x v="3"/>
    <n v="3"/>
    <n v="132"/>
    <n v="120"/>
    <n v="-12"/>
    <n v="2"/>
    <n v="2.5"/>
    <n v="3"/>
    <n v="3"/>
    <n v="360"/>
    <n v="360"/>
    <x v="0"/>
  </r>
  <r>
    <n v="11"/>
    <x v="0"/>
    <x v="7"/>
    <x v="4"/>
    <n v="12"/>
    <n v="528"/>
    <n v="525"/>
    <n v="-3"/>
    <n v="2"/>
    <n v="2"/>
    <n v="2.4"/>
    <n v="3"/>
    <n v="1260"/>
    <n v="1575"/>
    <x v="0"/>
  </r>
  <r>
    <n v="12"/>
    <x v="1"/>
    <x v="8"/>
    <x v="1"/>
    <n v="3"/>
    <n v="132"/>
    <n v="133"/>
    <n v="1"/>
    <n v="2"/>
    <n v="2.5"/>
    <n v="3"/>
    <n v="3"/>
    <n v="399"/>
    <n v="399"/>
    <x v="0"/>
  </r>
  <r>
    <n v="13"/>
    <x v="3"/>
    <x v="8"/>
    <x v="1"/>
    <n v="1"/>
    <n v="44"/>
    <n v="42"/>
    <n v="-2"/>
    <n v="2"/>
    <n v="1.83"/>
    <n v="2.1960000000000002"/>
    <n v="3"/>
    <n v="92.232000000000014"/>
    <n v="126"/>
    <x v="0"/>
  </r>
  <r>
    <n v="14"/>
    <x v="2"/>
    <x v="9"/>
    <x v="1"/>
    <n v="13"/>
    <n v="572"/>
    <n v="550"/>
    <n v="-22"/>
    <n v="2"/>
    <n v="1.83"/>
    <n v="2.1960000000000002"/>
    <n v="3"/>
    <n v="1207.8000000000002"/>
    <n v="1650"/>
    <x v="0"/>
  </r>
  <r>
    <n v="15"/>
    <x v="1"/>
    <x v="9"/>
    <x v="1"/>
    <n v="3"/>
    <n v="132"/>
    <n v="128"/>
    <n v="-4"/>
    <n v="2"/>
    <n v="2.5"/>
    <n v="3"/>
    <n v="3"/>
    <n v="384"/>
    <n v="384"/>
    <x v="0"/>
  </r>
  <r>
    <n v="16"/>
    <x v="0"/>
    <x v="10"/>
    <x v="0"/>
    <n v="12"/>
    <n v="528"/>
    <n v="521"/>
    <n v="-7"/>
    <n v="2"/>
    <n v="2"/>
    <n v="2.4"/>
    <n v="3"/>
    <n v="1250.3999999999999"/>
    <n v="1563"/>
    <x v="0"/>
  </r>
  <r>
    <n v="17"/>
    <x v="1"/>
    <x v="11"/>
    <x v="3"/>
    <n v="3"/>
    <n v="132"/>
    <n v="128"/>
    <n v="-4"/>
    <n v="2"/>
    <n v="2.5"/>
    <n v="3"/>
    <n v="3"/>
    <n v="384"/>
    <n v="384"/>
    <x v="0"/>
  </r>
  <r>
    <n v="18"/>
    <x v="3"/>
    <x v="11"/>
    <x v="3"/>
    <n v="1"/>
    <n v="44"/>
    <n v="43"/>
    <n v="-1"/>
    <n v="2"/>
    <n v="1.83"/>
    <n v="2.1960000000000002"/>
    <n v="3"/>
    <n v="94.428000000000011"/>
    <n v="129"/>
    <x v="0"/>
  </r>
  <r>
    <n v="19"/>
    <x v="1"/>
    <x v="12"/>
    <x v="5"/>
    <n v="6"/>
    <n v="264"/>
    <n v="269"/>
    <n v="5"/>
    <n v="2"/>
    <n v="2.5"/>
    <n v="3"/>
    <n v="3"/>
    <n v="807"/>
    <n v="807"/>
    <x v="0"/>
  </r>
  <r>
    <n v="20"/>
    <x v="2"/>
    <x v="12"/>
    <x v="5"/>
    <n v="10"/>
    <n v="440"/>
    <n v="427"/>
    <n v="-13"/>
    <n v="2"/>
    <n v="1.83"/>
    <n v="2.1960000000000002"/>
    <n v="3"/>
    <n v="937.69200000000012"/>
    <n v="1281"/>
    <x v="0"/>
  </r>
  <r>
    <n v="21"/>
    <x v="1"/>
    <x v="13"/>
    <x v="2"/>
    <n v="2"/>
    <n v="88"/>
    <n v="64"/>
    <n v="-24"/>
    <n v="2"/>
    <n v="2.5"/>
    <n v="3"/>
    <n v="3"/>
    <n v="192"/>
    <n v="192"/>
    <x v="0"/>
  </r>
  <r>
    <n v="22"/>
    <x v="3"/>
    <x v="14"/>
    <x v="2"/>
    <n v="2"/>
    <n v="88"/>
    <n v="86"/>
    <n v="-2"/>
    <n v="2"/>
    <n v="1.83"/>
    <n v="2.1960000000000002"/>
    <n v="3"/>
    <n v="188.85600000000002"/>
    <n v="258"/>
    <x v="0"/>
  </r>
  <r>
    <n v="23"/>
    <x v="2"/>
    <x v="14"/>
    <x v="2"/>
    <n v="7"/>
    <n v="308"/>
    <n v="306"/>
    <n v="-2"/>
    <n v="2"/>
    <n v="1.83"/>
    <n v="2.1960000000000002"/>
    <n v="3"/>
    <n v="671.976"/>
    <n v="918"/>
    <x v="0"/>
  </r>
  <r>
    <n v="24"/>
    <x v="1"/>
    <x v="14"/>
    <x v="2"/>
    <n v="4"/>
    <n v="176"/>
    <n v="193"/>
    <n v="17"/>
    <n v="2"/>
    <n v="2.5"/>
    <n v="3"/>
    <n v="3"/>
    <n v="579"/>
    <n v="579"/>
    <x v="0"/>
  </r>
  <r>
    <n v="25"/>
    <x v="2"/>
    <x v="15"/>
    <x v="5"/>
    <n v="1"/>
    <n v="44"/>
    <n v="43"/>
    <n v="-1"/>
    <n v="2"/>
    <n v="1.83"/>
    <n v="2.1960000000000002"/>
    <n v="3"/>
    <n v="94.428000000000011"/>
    <n v="129"/>
    <x v="0"/>
  </r>
  <r>
    <n v="26"/>
    <x v="0"/>
    <x v="15"/>
    <x v="5"/>
    <n v="13"/>
    <n v="572"/>
    <n v="563"/>
    <n v="-9"/>
    <n v="2"/>
    <n v="2"/>
    <n v="2.4"/>
    <n v="3"/>
    <n v="1351.2"/>
    <n v="1689"/>
    <x v="0"/>
  </r>
  <r>
    <n v="27"/>
    <x v="3"/>
    <x v="16"/>
    <x v="5"/>
    <n v="2"/>
    <n v="88"/>
    <n v="87"/>
    <n v="-1"/>
    <n v="2"/>
    <n v="1.83"/>
    <n v="2.1960000000000002"/>
    <n v="3"/>
    <n v="191.05200000000002"/>
    <n v="261"/>
    <x v="1"/>
  </r>
  <r>
    <n v="28"/>
    <x v="2"/>
    <x v="16"/>
    <x v="5"/>
    <n v="7"/>
    <n v="308"/>
    <n v="231"/>
    <n v="-77"/>
    <n v="2"/>
    <n v="1.83"/>
    <n v="2.1960000000000002"/>
    <n v="3"/>
    <n v="507.27600000000007"/>
    <n v="693"/>
    <x v="1"/>
  </r>
  <r>
    <n v="29"/>
    <x v="1"/>
    <x v="16"/>
    <x v="5"/>
    <n v="8"/>
    <n v="352"/>
    <n v="369"/>
    <n v="17"/>
    <n v="2"/>
    <n v="2.5"/>
    <n v="3"/>
    <n v="3"/>
    <n v="1107"/>
    <n v="1107"/>
    <x v="1"/>
  </r>
  <r>
    <n v="30"/>
    <x v="0"/>
    <x v="17"/>
    <x v="5"/>
    <n v="12"/>
    <n v="528"/>
    <n v="530"/>
    <n v="2"/>
    <n v="2"/>
    <n v="2"/>
    <n v="2.4"/>
    <n v="3"/>
    <n v="1272"/>
    <n v="1590"/>
    <x v="1"/>
  </r>
  <r>
    <n v="31"/>
    <x v="2"/>
    <x v="18"/>
    <x v="5"/>
    <n v="10"/>
    <n v="440"/>
    <n v="423"/>
    <n v="-17"/>
    <n v="2"/>
    <n v="1.83"/>
    <n v="2.1960000000000002"/>
    <n v="3"/>
    <n v="928.90800000000013"/>
    <n v="1269"/>
    <x v="1"/>
  </r>
  <r>
    <n v="32"/>
    <x v="3"/>
    <x v="18"/>
    <x v="5"/>
    <n v="2"/>
    <n v="88"/>
    <n v="89"/>
    <n v="1"/>
    <n v="2"/>
    <n v="1.83"/>
    <n v="2.1960000000000002"/>
    <n v="3"/>
    <n v="195.44400000000002"/>
    <n v="267"/>
    <x v="1"/>
  </r>
  <r>
    <n v="33"/>
    <x v="1"/>
    <x v="18"/>
    <x v="6"/>
    <n v="3"/>
    <n v="132"/>
    <n v="132"/>
    <n v="0"/>
    <n v="2"/>
    <n v="2.5"/>
    <n v="3"/>
    <n v="3"/>
    <n v="396"/>
    <n v="396"/>
    <x v="1"/>
  </r>
  <r>
    <n v="34"/>
    <x v="0"/>
    <x v="19"/>
    <x v="6"/>
    <n v="13"/>
    <n v="572"/>
    <n v="550"/>
    <n v="-22"/>
    <n v="2"/>
    <n v="2"/>
    <n v="2.4"/>
    <n v="3"/>
    <n v="1320"/>
    <n v="1650"/>
    <x v="1"/>
  </r>
  <r>
    <n v="35"/>
    <x v="2"/>
    <x v="20"/>
    <x v="6"/>
    <n v="13"/>
    <n v="572"/>
    <n v="563"/>
    <n v="-9"/>
    <n v="2"/>
    <n v="1.83"/>
    <n v="2.1960000000000002"/>
    <n v="3"/>
    <n v="1236.3480000000002"/>
    <n v="1689"/>
    <x v="1"/>
  </r>
  <r>
    <n v="36"/>
    <x v="3"/>
    <x v="21"/>
    <x v="2"/>
    <n v="2"/>
    <n v="88"/>
    <n v="87"/>
    <n v="-1"/>
    <n v="2"/>
    <n v="1.83"/>
    <n v="2.1960000000000002"/>
    <n v="3"/>
    <n v="191.05200000000002"/>
    <n v="261"/>
    <x v="1"/>
  </r>
  <r>
    <n v="37"/>
    <x v="1"/>
    <x v="21"/>
    <x v="2"/>
    <n v="3"/>
    <n v="132"/>
    <n v="132"/>
    <n v="0"/>
    <n v="2"/>
    <n v="2.5"/>
    <n v="3"/>
    <n v="3"/>
    <n v="396"/>
    <n v="396"/>
    <x v="1"/>
  </r>
  <r>
    <n v="38"/>
    <x v="0"/>
    <x v="21"/>
    <x v="2"/>
    <n v="8"/>
    <n v="352"/>
    <n v="353"/>
    <n v="1"/>
    <n v="2"/>
    <n v="2"/>
    <n v="2.4"/>
    <n v="3"/>
    <n v="847.19999999999993"/>
    <n v="1059"/>
    <x v="1"/>
  </r>
  <r>
    <n v="39"/>
    <x v="2"/>
    <x v="22"/>
    <x v="4"/>
    <n v="13"/>
    <n v="572"/>
    <n v="556"/>
    <n v="-16"/>
    <n v="2"/>
    <n v="1.83"/>
    <n v="2.1960000000000002"/>
    <n v="3"/>
    <n v="1220.9760000000001"/>
    <n v="1668"/>
    <x v="1"/>
  </r>
  <r>
    <n v="40"/>
    <x v="0"/>
    <x v="23"/>
    <x v="3"/>
    <n v="14"/>
    <n v="616"/>
    <n v="578"/>
    <n v="-38"/>
    <n v="2"/>
    <n v="2"/>
    <n v="2.4"/>
    <n v="3"/>
    <n v="1387.2"/>
    <n v="1734"/>
    <x v="1"/>
  </r>
  <r>
    <n v="41"/>
    <x v="3"/>
    <x v="24"/>
    <x v="0"/>
    <n v="2"/>
    <n v="88"/>
    <n v="82"/>
    <n v="-6"/>
    <n v="2"/>
    <n v="1.83"/>
    <n v="2.1960000000000002"/>
    <n v="3"/>
    <n v="180.072"/>
    <n v="246"/>
    <x v="1"/>
  </r>
  <r>
    <n v="42"/>
    <x v="2"/>
    <x v="24"/>
    <x v="0"/>
    <n v="12"/>
    <n v="528"/>
    <n v="510"/>
    <n v="-18"/>
    <n v="2"/>
    <n v="1.83"/>
    <n v="2.1960000000000002"/>
    <n v="3"/>
    <n v="1119.96"/>
    <n v="1530"/>
    <x v="1"/>
  </r>
  <r>
    <n v="43"/>
    <x v="1"/>
    <x v="25"/>
    <x v="6"/>
    <n v="1"/>
    <n v="66"/>
    <n v="65"/>
    <n v="-1"/>
    <n v="2"/>
    <n v="2.5"/>
    <n v="3"/>
    <n v="3"/>
    <n v="195"/>
    <n v="195"/>
    <x v="1"/>
  </r>
  <r>
    <n v="44"/>
    <x v="0"/>
    <x v="26"/>
    <x v="6"/>
    <n v="3"/>
    <n v="132"/>
    <n v="130"/>
    <n v="-2"/>
    <n v="2"/>
    <n v="2"/>
    <n v="2.4"/>
    <n v="3"/>
    <n v="312"/>
    <n v="390"/>
    <x v="1"/>
  </r>
  <r>
    <n v="45"/>
    <x v="1"/>
    <x v="26"/>
    <x v="6"/>
    <n v="1"/>
    <n v="66"/>
    <n v="64"/>
    <n v="-2"/>
    <n v="2"/>
    <n v="2.5"/>
    <n v="3"/>
    <n v="3"/>
    <n v="192"/>
    <n v="192"/>
    <x v="1"/>
  </r>
  <r>
    <n v="46"/>
    <x v="3"/>
    <x v="26"/>
    <x v="6"/>
    <n v="1"/>
    <n v="44"/>
    <n v="42"/>
    <n v="-2"/>
    <n v="2"/>
    <n v="1.83"/>
    <n v="2.1960000000000002"/>
    <n v="3"/>
    <n v="92.232000000000014"/>
    <n v="126"/>
    <x v="1"/>
  </r>
  <r>
    <n v="47"/>
    <x v="2"/>
    <x v="26"/>
    <x v="6"/>
    <n v="3"/>
    <n v="132"/>
    <n v="126"/>
    <n v="-6"/>
    <n v="2"/>
    <n v="1.83"/>
    <n v="2.1960000000000002"/>
    <n v="3"/>
    <n v="276.69600000000003"/>
    <n v="378"/>
    <x v="1"/>
  </r>
  <r>
    <n v="48"/>
    <x v="2"/>
    <x v="27"/>
    <x v="5"/>
    <n v="13"/>
    <n v="572"/>
    <n v="559"/>
    <n v="-13"/>
    <n v="2"/>
    <n v="1.83"/>
    <n v="2.1960000000000002"/>
    <n v="3"/>
    <n v="1227.5640000000001"/>
    <n v="1677"/>
    <x v="2"/>
  </r>
  <r>
    <n v="49"/>
    <x v="0"/>
    <x v="28"/>
    <x v="2"/>
    <n v="14"/>
    <n v="616"/>
    <n v="594"/>
    <n v="-22"/>
    <n v="2"/>
    <n v="2"/>
    <n v="2.4"/>
    <n v="3"/>
    <n v="1425.6"/>
    <n v="1782"/>
    <x v="2"/>
  </r>
  <r>
    <n v="50"/>
    <x v="2"/>
    <x v="29"/>
    <x v="4"/>
    <n v="14"/>
    <n v="616"/>
    <n v="612"/>
    <n v="-4"/>
    <n v="2"/>
    <n v="1.83"/>
    <n v="2.1960000000000002"/>
    <n v="3"/>
    <n v="1343.952"/>
    <n v="1836"/>
    <x v="2"/>
  </r>
  <r>
    <n v="51"/>
    <x v="3"/>
    <x v="30"/>
    <x v="3"/>
    <n v="3"/>
    <n v="132"/>
    <n v="132"/>
    <n v="0"/>
    <n v="2"/>
    <n v="1.83"/>
    <n v="2.1960000000000002"/>
    <n v="3"/>
    <n v="289.87200000000001"/>
    <n v="396"/>
    <x v="2"/>
  </r>
  <r>
    <n v="52"/>
    <x v="1"/>
    <x v="30"/>
    <x v="3"/>
    <n v="3"/>
    <n v="198"/>
    <n v="186"/>
    <n v="-12"/>
    <n v="2"/>
    <n v="2.5"/>
    <n v="3"/>
    <n v="3"/>
    <n v="558"/>
    <n v="558"/>
    <x v="2"/>
  </r>
  <r>
    <n v="53"/>
    <x v="0"/>
    <x v="31"/>
    <x v="0"/>
    <n v="2"/>
    <n v="88"/>
    <n v="88"/>
    <n v="0"/>
    <n v="2"/>
    <n v="2"/>
    <n v="2.4"/>
    <n v="3"/>
    <n v="211.2"/>
    <n v="264"/>
    <x v="2"/>
  </r>
  <r>
    <n v="54"/>
    <x v="0"/>
    <x v="32"/>
    <x v="0"/>
    <n v="12"/>
    <n v="528"/>
    <n v="528"/>
    <n v="0"/>
    <n v="2"/>
    <n v="2"/>
    <n v="2.4"/>
    <n v="3"/>
    <n v="1267.2"/>
    <n v="1584"/>
    <x v="2"/>
  </r>
  <r>
    <n v="55"/>
    <x v="2"/>
    <x v="33"/>
    <x v="6"/>
    <n v="5"/>
    <n v="220"/>
    <n v="216"/>
    <n v="-4"/>
    <n v="2"/>
    <n v="1.83"/>
    <n v="2.1960000000000002"/>
    <n v="3"/>
    <n v="474.33600000000001"/>
    <n v="648"/>
    <x v="2"/>
  </r>
  <r>
    <n v="56"/>
    <x v="2"/>
    <x v="34"/>
    <x v="6"/>
    <n v="7"/>
    <n v="308"/>
    <n v="296"/>
    <n v="-12"/>
    <n v="2"/>
    <n v="1.83"/>
    <n v="2.1960000000000002"/>
    <n v="3"/>
    <n v="650.01600000000008"/>
    <n v="888"/>
    <x v="2"/>
  </r>
  <r>
    <n v="57"/>
    <x v="1"/>
    <x v="34"/>
    <x v="6"/>
    <n v="2"/>
    <n v="132"/>
    <n v="129"/>
    <n v="-3"/>
    <n v="2"/>
    <n v="2.5"/>
    <n v="3"/>
    <n v="3"/>
    <n v="387"/>
    <n v="387"/>
    <x v="2"/>
  </r>
  <r>
    <n v="58"/>
    <x v="0"/>
    <x v="35"/>
    <x v="6"/>
    <n v="13"/>
    <n v="572"/>
    <n v="590"/>
    <n v="18"/>
    <n v="2"/>
    <n v="2"/>
    <n v="2.4"/>
    <n v="3"/>
    <n v="1416"/>
    <n v="1770"/>
    <x v="2"/>
  </r>
  <r>
    <n v="59"/>
    <x v="3"/>
    <x v="36"/>
    <x v="6"/>
    <n v="3"/>
    <n v="132"/>
    <n v="135"/>
    <n v="3"/>
    <n v="2"/>
    <n v="1.83"/>
    <n v="2.1960000000000002"/>
    <n v="3"/>
    <n v="296.46000000000004"/>
    <n v="405"/>
    <x v="2"/>
  </r>
  <r>
    <n v="60"/>
    <x v="1"/>
    <x v="37"/>
    <x v="6"/>
    <n v="3"/>
    <n v="198"/>
    <n v="185"/>
    <n v="-13"/>
    <n v="2"/>
    <n v="2.5"/>
    <n v="3"/>
    <n v="3"/>
    <n v="555"/>
    <n v="555"/>
    <x v="2"/>
  </r>
  <r>
    <n v="61"/>
    <x v="0"/>
    <x v="38"/>
    <x v="5"/>
    <n v="10"/>
    <n v="440"/>
    <n v="433"/>
    <n v="-7"/>
    <n v="2"/>
    <n v="2"/>
    <n v="2.4"/>
    <n v="3"/>
    <n v="1039.2"/>
    <n v="1299"/>
    <x v="3"/>
  </r>
  <r>
    <n v="62"/>
    <x v="3"/>
    <x v="38"/>
    <x v="5"/>
    <n v="4"/>
    <n v="176"/>
    <n v="157"/>
    <n v="-19"/>
    <n v="2"/>
    <n v="1.83"/>
    <n v="2.1960000000000002"/>
    <n v="3"/>
    <n v="344.77200000000005"/>
    <n v="471"/>
    <x v="3"/>
  </r>
  <r>
    <n v="63"/>
    <x v="1"/>
    <x v="39"/>
    <x v="6"/>
    <n v="1"/>
    <n v="66"/>
    <n v="64"/>
    <n v="-2"/>
    <n v="2"/>
    <n v="2.5"/>
    <n v="3"/>
    <n v="3"/>
    <n v="192"/>
    <n v="192"/>
    <x v="3"/>
  </r>
  <r>
    <n v="64"/>
    <x v="1"/>
    <x v="40"/>
    <x v="6"/>
    <n v="2"/>
    <n v="132"/>
    <n v="126"/>
    <n v="-6"/>
    <n v="2"/>
    <n v="2.5"/>
    <n v="3"/>
    <n v="3"/>
    <n v="378"/>
    <n v="378"/>
    <x v="3"/>
  </r>
  <r>
    <n v="65"/>
    <x v="1"/>
    <x v="41"/>
    <x v="2"/>
    <n v="3"/>
    <n v="198"/>
    <n v="190"/>
    <n v="-8"/>
    <n v="2"/>
    <n v="2.5"/>
    <n v="3"/>
    <n v="3"/>
    <n v="570"/>
    <n v="570"/>
    <x v="3"/>
  </r>
  <r>
    <n v="66"/>
    <x v="3"/>
    <x v="41"/>
    <x v="2"/>
    <n v="5"/>
    <n v="220"/>
    <n v="213"/>
    <n v="-7"/>
    <n v="2"/>
    <n v="1.83"/>
    <n v="2.1960000000000002"/>
    <n v="3"/>
    <n v="467.74800000000005"/>
    <n v="639"/>
    <x v="3"/>
  </r>
  <r>
    <n v="67"/>
    <x v="0"/>
    <x v="42"/>
    <x v="4"/>
    <n v="14"/>
    <n v="616"/>
    <n v="605"/>
    <n v="-11"/>
    <n v="2"/>
    <n v="2"/>
    <n v="2.4"/>
    <n v="3"/>
    <n v="1452"/>
    <n v="1815"/>
    <x v="3"/>
  </r>
  <r>
    <n v="68"/>
    <x v="3"/>
    <x v="43"/>
    <x v="3"/>
    <n v="10"/>
    <n v="440"/>
    <n v="431"/>
    <n v="-9"/>
    <n v="2"/>
    <n v="1.83"/>
    <n v="2.1960000000000002"/>
    <n v="3"/>
    <n v="946.47600000000011"/>
    <n v="1293"/>
    <x v="3"/>
  </r>
  <r>
    <n v="69"/>
    <x v="1"/>
    <x v="43"/>
    <x v="3"/>
    <n v="2"/>
    <n v="132"/>
    <n v="119"/>
    <n v="-13"/>
    <n v="2"/>
    <n v="2.5"/>
    <n v="3"/>
    <n v="3"/>
    <n v="357"/>
    <n v="357"/>
    <x v="3"/>
  </r>
  <r>
    <n v="70"/>
    <x v="0"/>
    <x v="44"/>
    <x v="0"/>
    <n v="12"/>
    <n v="528"/>
    <n v="527"/>
    <n v="-1"/>
    <n v="2"/>
    <n v="2"/>
    <n v="2.4"/>
    <n v="3"/>
    <n v="1264.8"/>
    <n v="1581"/>
    <x v="3"/>
  </r>
  <r>
    <n v="71"/>
    <x v="1"/>
    <x v="45"/>
    <x v="6"/>
    <n v="4"/>
    <n v="264"/>
    <n v="252"/>
    <n v="-12"/>
    <n v="2"/>
    <n v="2.5"/>
    <n v="3"/>
    <n v="3"/>
    <n v="756"/>
    <n v="756"/>
    <x v="3"/>
  </r>
  <r>
    <n v="72"/>
    <x v="0"/>
    <x v="46"/>
    <x v="6"/>
    <n v="6"/>
    <n v="264"/>
    <n v="245"/>
    <n v="-19"/>
    <n v="2"/>
    <n v="2"/>
    <n v="2.4"/>
    <n v="3"/>
    <n v="588"/>
    <n v="735"/>
    <x v="3"/>
  </r>
  <r>
    <n v="73"/>
    <x v="3"/>
    <x v="46"/>
    <x v="6"/>
    <n v="6"/>
    <n v="264"/>
    <n v="242"/>
    <n v="-22"/>
    <n v="2"/>
    <n v="1.83"/>
    <n v="2.1960000000000002"/>
    <n v="3"/>
    <n v="531.43200000000002"/>
    <n v="726"/>
    <x v="3"/>
  </r>
  <r>
    <n v="74"/>
    <x v="0"/>
    <x v="47"/>
    <x v="6"/>
    <n v="8"/>
    <n v="352"/>
    <n v="350"/>
    <n v="-2"/>
    <n v="2"/>
    <n v="2"/>
    <n v="2.4"/>
    <n v="3"/>
    <n v="840"/>
    <n v="1050"/>
    <x v="3"/>
  </r>
  <r>
    <n v="75"/>
    <x v="1"/>
    <x v="47"/>
    <x v="6"/>
    <n v="3"/>
    <n v="198"/>
    <n v="195"/>
    <n v="-3"/>
    <n v="2"/>
    <n v="2.5"/>
    <n v="3"/>
    <n v="3"/>
    <n v="585"/>
    <n v="585"/>
    <x v="3"/>
  </r>
  <r>
    <n v="76"/>
    <x v="1"/>
    <x v="48"/>
    <x v="6"/>
    <n v="3"/>
    <n v="198"/>
    <n v="194"/>
    <n v="-4"/>
    <n v="2"/>
    <n v="2.5"/>
    <n v="3"/>
    <n v="3"/>
    <n v="582"/>
    <n v="582"/>
    <x v="4"/>
  </r>
  <r>
    <n v="77"/>
    <x v="3"/>
    <x v="49"/>
    <x v="3"/>
    <n v="4"/>
    <n v="176"/>
    <n v="180"/>
    <n v="4"/>
    <n v="2"/>
    <n v="1.83"/>
    <n v="2.1960000000000002"/>
    <n v="3"/>
    <n v="395.28000000000003"/>
    <n v="540"/>
    <x v="5"/>
  </r>
  <r>
    <n v="78"/>
    <x v="1"/>
    <x v="49"/>
    <x v="3"/>
    <n v="3"/>
    <n v="198"/>
    <n v="192"/>
    <n v="-6"/>
    <n v="2"/>
    <n v="2.5"/>
    <n v="3"/>
    <n v="3"/>
    <n v="576"/>
    <n v="576"/>
    <x v="5"/>
  </r>
  <r>
    <n v="79"/>
    <x v="2"/>
    <x v="49"/>
    <x v="3"/>
    <n v="5"/>
    <n v="220"/>
    <n v="215"/>
    <n v="-5"/>
    <n v="2"/>
    <n v="1.83"/>
    <n v="2.1960000000000002"/>
    <n v="3"/>
    <n v="472.14000000000004"/>
    <n v="645"/>
    <x v="5"/>
  </r>
  <r>
    <n v="80"/>
    <x v="3"/>
    <x v="50"/>
    <x v="5"/>
    <n v="6"/>
    <n v="264"/>
    <n v="259"/>
    <n v="-5"/>
    <n v="2"/>
    <n v="1.83"/>
    <n v="2.1960000000000002"/>
    <n v="3"/>
    <n v="568.76400000000001"/>
    <n v="777"/>
    <x v="3"/>
  </r>
  <r>
    <n v="81"/>
    <x v="0"/>
    <x v="50"/>
    <x v="5"/>
    <n v="8"/>
    <n v="352"/>
    <n v="348"/>
    <n v="-4"/>
    <n v="2"/>
    <n v="2"/>
    <n v="2.4"/>
    <n v="3"/>
    <n v="835.19999999999993"/>
    <n v="1044"/>
    <x v="3"/>
  </r>
  <r>
    <n v="82"/>
    <x v="3"/>
    <x v="51"/>
    <x v="4"/>
    <n v="3"/>
    <n v="132"/>
    <n v="126"/>
    <n v="-6"/>
    <n v="2"/>
    <n v="1.83"/>
    <n v="2.1960000000000002"/>
    <n v="3"/>
    <n v="276.69600000000003"/>
    <n v="378"/>
    <x v="4"/>
  </r>
  <r>
    <n v="83"/>
    <x v="1"/>
    <x v="51"/>
    <x v="4"/>
    <n v="3"/>
    <n v="198"/>
    <n v="191"/>
    <n v="-7"/>
    <n v="2"/>
    <n v="2.5"/>
    <n v="3"/>
    <n v="3"/>
    <n v="573"/>
    <n v="573"/>
    <x v="4"/>
  </r>
  <r>
    <n v="84"/>
    <x v="2"/>
    <x v="51"/>
    <x v="4"/>
    <n v="6"/>
    <n v="264"/>
    <n v="259"/>
    <n v="-5"/>
    <n v="2"/>
    <n v="1.83"/>
    <n v="2.1960000000000002"/>
    <n v="3"/>
    <n v="568.76400000000001"/>
    <n v="777"/>
    <x v="4"/>
  </r>
  <r>
    <n v="85"/>
    <x v="0"/>
    <x v="52"/>
    <x v="3"/>
    <n v="14"/>
    <n v="616"/>
    <n v="606"/>
    <n v="-10"/>
    <n v="2"/>
    <n v="2"/>
    <n v="2.4"/>
    <n v="3"/>
    <n v="1454.3999999999999"/>
    <n v="1818"/>
    <x v="4"/>
  </r>
  <r>
    <n v="86"/>
    <x v="0"/>
    <x v="53"/>
    <x v="0"/>
    <n v="13"/>
    <n v="572"/>
    <n v="581"/>
    <n v="9"/>
    <n v="2"/>
    <n v="2"/>
    <n v="2.4"/>
    <n v="3"/>
    <n v="1394.3999999999999"/>
    <n v="1743"/>
    <x v="4"/>
  </r>
  <r>
    <n v="87"/>
    <x v="1"/>
    <x v="54"/>
    <x v="1"/>
    <n v="2"/>
    <n v="132"/>
    <n v="134"/>
    <n v="2"/>
    <n v="2"/>
    <n v="2.5"/>
    <n v="3"/>
    <n v="3"/>
    <n v="402"/>
    <n v="402"/>
    <x v="4"/>
  </r>
  <r>
    <n v="88"/>
    <x v="2"/>
    <x v="54"/>
    <x v="1"/>
    <n v="6"/>
    <n v="264"/>
    <n v="266"/>
    <n v="2"/>
    <n v="2"/>
    <n v="1.83"/>
    <n v="2.1960000000000002"/>
    <n v="3"/>
    <n v="584.13600000000008"/>
    <n v="798"/>
    <x v="4"/>
  </r>
  <r>
    <n v="89"/>
    <x v="3"/>
    <x v="54"/>
    <x v="1"/>
    <n v="4"/>
    <n v="176"/>
    <n v="175"/>
    <n v="-1"/>
    <n v="2"/>
    <n v="1.83"/>
    <n v="2.1960000000000002"/>
    <n v="3"/>
    <n v="384.3"/>
    <n v="525"/>
    <x v="4"/>
  </r>
  <r>
    <n v="90"/>
    <x v="2"/>
    <x v="55"/>
    <x v="7"/>
    <n v="4"/>
    <n v="176"/>
    <n v="178"/>
    <n v="2"/>
    <n v="2"/>
    <n v="1.83"/>
    <n v="2.1960000000000002"/>
    <n v="3"/>
    <n v="390.88800000000003"/>
    <n v="534"/>
    <x v="4"/>
  </r>
  <r>
    <n v="91"/>
    <x v="3"/>
    <x v="55"/>
    <x v="7"/>
    <n v="4"/>
    <n v="176"/>
    <n v="177"/>
    <n v="1"/>
    <n v="2"/>
    <n v="1.83"/>
    <n v="2.1960000000000002"/>
    <n v="3"/>
    <n v="388.69200000000001"/>
    <n v="531"/>
    <x v="4"/>
  </r>
  <r>
    <n v="92"/>
    <x v="1"/>
    <x v="55"/>
    <x v="7"/>
    <n v="2"/>
    <n v="132"/>
    <n v="132"/>
    <n v="0"/>
    <n v="2"/>
    <n v="2.5"/>
    <n v="3"/>
    <n v="3"/>
    <n v="396"/>
    <n v="396"/>
    <x v="4"/>
  </r>
  <r>
    <n v="93"/>
    <x v="0"/>
    <x v="56"/>
    <x v="5"/>
    <n v="6"/>
    <n v="264"/>
    <n v="525"/>
    <n v="261"/>
    <n v="2"/>
    <n v="2"/>
    <n v="2.4"/>
    <n v="3"/>
    <n v="1260"/>
    <n v="1575"/>
    <x v="4"/>
  </r>
  <r>
    <n v="94"/>
    <x v="2"/>
    <x v="57"/>
    <x v="8"/>
    <n v="2"/>
    <n v="88"/>
    <n v="88"/>
    <n v="0"/>
    <n v="2"/>
    <n v="1.83"/>
    <n v="2.1960000000000002"/>
    <n v="3"/>
    <n v="193.24800000000002"/>
    <n v="264"/>
    <x v="4"/>
  </r>
  <r>
    <n v="95"/>
    <x v="2"/>
    <x v="58"/>
    <x v="8"/>
    <n v="2"/>
    <n v="88"/>
    <n v="89"/>
    <n v="1"/>
    <n v="2"/>
    <n v="1.83"/>
    <n v="2.1960000000000002"/>
    <n v="3"/>
    <n v="195.44400000000002"/>
    <n v="267"/>
    <x v="4"/>
  </r>
  <r>
    <n v="96"/>
    <x v="3"/>
    <x v="59"/>
    <x v="2"/>
    <n v="1"/>
    <n v="44"/>
    <n v="43"/>
    <n v="-1"/>
    <n v="2"/>
    <n v="1.83"/>
    <n v="2.1960000000000002"/>
    <n v="3"/>
    <n v="94.428000000000011"/>
    <n v="129"/>
    <x v="4"/>
  </r>
  <r>
    <n v="97"/>
    <x v="2"/>
    <x v="59"/>
    <x v="2"/>
    <n v="6"/>
    <n v="264"/>
    <n v="265"/>
    <n v="1"/>
    <n v="2"/>
    <n v="1.83"/>
    <n v="2.1960000000000002"/>
    <n v="3"/>
    <n v="581.94000000000005"/>
    <n v="795"/>
    <x v="4"/>
  </r>
  <r>
    <n v="98"/>
    <x v="1"/>
    <x v="59"/>
    <x v="2"/>
    <n v="2"/>
    <n v="132"/>
    <n v="132"/>
    <n v="0"/>
    <n v="2"/>
    <n v="2.5"/>
    <n v="3"/>
    <n v="3"/>
    <n v="396"/>
    <n v="396"/>
    <x v="4"/>
  </r>
  <r>
    <n v="99"/>
    <x v="3"/>
    <x v="60"/>
    <x v="8"/>
    <n v="2"/>
    <n v="88"/>
    <n v="88"/>
    <n v="0"/>
    <n v="2"/>
    <n v="1.83"/>
    <n v="2.1960000000000002"/>
    <n v="3"/>
    <n v="193.24800000000002"/>
    <n v="264"/>
    <x v="4"/>
  </r>
  <r>
    <n v="100"/>
    <x v="0"/>
    <x v="61"/>
    <x v="4"/>
    <n v="13"/>
    <n v="572"/>
    <n v="570"/>
    <n v="-2"/>
    <n v="2"/>
    <n v="2"/>
    <n v="2.4"/>
    <n v="3"/>
    <n v="1368"/>
    <n v="1710"/>
    <x v="4"/>
  </r>
  <r>
    <n v="101"/>
    <x v="1"/>
    <x v="62"/>
    <x v="3"/>
    <n v="1"/>
    <n v="66"/>
    <n v="66"/>
    <n v="0"/>
    <n v="2"/>
    <n v="2.5"/>
    <n v="3"/>
    <n v="3"/>
    <n v="198"/>
    <n v="198"/>
    <x v="4"/>
  </r>
  <r>
    <n v="102"/>
    <x v="1"/>
    <x v="63"/>
    <x v="3"/>
    <n v="3"/>
    <n v="198"/>
    <n v="198"/>
    <n v="0"/>
    <n v="2"/>
    <n v="2.5"/>
    <n v="3"/>
    <n v="3"/>
    <n v="594"/>
    <n v="594"/>
    <x v="4"/>
  </r>
  <r>
    <n v="103"/>
    <x v="3"/>
    <x v="63"/>
    <x v="3"/>
    <n v="3"/>
    <n v="132"/>
    <n v="132"/>
    <n v="0"/>
    <n v="2"/>
    <n v="1.83"/>
    <n v="2.1960000000000002"/>
    <n v="3"/>
    <n v="289.87200000000001"/>
    <n v="396"/>
    <x v="4"/>
  </r>
  <r>
    <n v="104"/>
    <x v="2"/>
    <x v="62"/>
    <x v="3"/>
    <n v="2"/>
    <n v="88"/>
    <n v="88"/>
    <n v="0"/>
    <n v="2"/>
    <n v="1.83"/>
    <n v="2.1960000000000002"/>
    <n v="3"/>
    <n v="193.24800000000002"/>
    <n v="264"/>
    <x v="4"/>
  </r>
  <r>
    <n v="105"/>
    <x v="2"/>
    <x v="64"/>
    <x v="0"/>
    <n v="5"/>
    <n v="220"/>
    <n v="220"/>
    <n v="0"/>
    <n v="2"/>
    <n v="1.83"/>
    <n v="2.1960000000000002"/>
    <n v="3"/>
    <n v="483.12000000000006"/>
    <n v="660"/>
    <x v="4"/>
  </r>
  <r>
    <n v="106"/>
    <x v="3"/>
    <x v="64"/>
    <x v="0"/>
    <n v="3"/>
    <n v="132"/>
    <n v="132"/>
    <n v="0"/>
    <n v="2"/>
    <n v="1.83"/>
    <n v="2.1960000000000002"/>
    <n v="3"/>
    <n v="289.87200000000001"/>
    <n v="396"/>
    <x v="4"/>
  </r>
  <r>
    <n v="107"/>
    <x v="1"/>
    <x v="64"/>
    <x v="0"/>
    <n v="4"/>
    <n v="264"/>
    <n v="261"/>
    <n v="-3"/>
    <n v="2"/>
    <n v="2.5"/>
    <n v="3"/>
    <n v="3"/>
    <n v="783"/>
    <n v="783"/>
    <x v="4"/>
  </r>
  <r>
    <n v="108"/>
    <x v="0"/>
    <x v="65"/>
    <x v="5"/>
    <n v="6"/>
    <n v="264"/>
    <n v="263"/>
    <n v="-1"/>
    <n v="2"/>
    <n v="2"/>
    <n v="2.4"/>
    <n v="3"/>
    <n v="631.19999999999993"/>
    <n v="789"/>
    <x v="6"/>
  </r>
  <r>
    <n v="109"/>
    <x v="2"/>
    <x v="65"/>
    <x v="5"/>
    <n v="8"/>
    <n v="352"/>
    <n v="352"/>
    <n v="0"/>
    <n v="2"/>
    <n v="1.83"/>
    <n v="2.1960000000000002"/>
    <n v="3"/>
    <n v="772.99200000000008"/>
    <n v="1056"/>
    <x v="6"/>
  </r>
  <r>
    <n v="110"/>
    <x v="3"/>
    <x v="66"/>
    <x v="2"/>
    <n v="2"/>
    <n v="88"/>
    <n v="87"/>
    <n v="-1"/>
    <n v="2"/>
    <n v="1.83"/>
    <n v="2.1960000000000002"/>
    <n v="3"/>
    <n v="191.05200000000002"/>
    <n v="261"/>
    <x v="6"/>
  </r>
  <r>
    <n v="111"/>
    <x v="2"/>
    <x v="66"/>
    <x v="2"/>
    <n v="5"/>
    <n v="220"/>
    <n v="216"/>
    <n v="-4"/>
    <n v="2"/>
    <n v="1.83"/>
    <n v="2.1960000000000002"/>
    <n v="3"/>
    <n v="474.33600000000001"/>
    <n v="648"/>
    <x v="6"/>
  </r>
  <r>
    <n v="112"/>
    <x v="0"/>
    <x v="66"/>
    <x v="2"/>
    <n v="5"/>
    <n v="220"/>
    <n v="217"/>
    <n v="-3"/>
    <n v="2"/>
    <n v="2"/>
    <n v="2.4"/>
    <n v="3"/>
    <n v="520.79999999999995"/>
    <n v="651"/>
    <x v="6"/>
  </r>
  <r>
    <n v="113"/>
    <x v="4"/>
    <x v="66"/>
    <x v="2"/>
    <n v="2"/>
    <n v="120"/>
    <n v="118"/>
    <n v="-2"/>
    <n v="2"/>
    <n v="2.5"/>
    <n v="3"/>
    <n v="3"/>
    <n v="354"/>
    <n v="354"/>
    <x v="6"/>
  </r>
  <r>
    <n v="114"/>
    <x v="2"/>
    <x v="67"/>
    <x v="5"/>
    <n v="6"/>
    <n v="264"/>
    <n v="265"/>
    <n v="1"/>
    <n v="2"/>
    <n v="1.83"/>
    <n v="2.1960000000000002"/>
    <n v="3"/>
    <n v="581.94000000000005"/>
    <n v="795"/>
    <x v="6"/>
  </r>
  <r>
    <n v="115"/>
    <x v="0"/>
    <x v="67"/>
    <x v="5"/>
    <n v="6"/>
    <n v="264"/>
    <n v="265"/>
    <n v="1"/>
    <n v="2"/>
    <n v="2"/>
    <n v="2.4"/>
    <n v="3"/>
    <n v="636"/>
    <n v="795"/>
    <x v="6"/>
  </r>
  <r>
    <n v="116"/>
    <x v="4"/>
    <x v="67"/>
    <x v="5"/>
    <n v="2"/>
    <n v="132"/>
    <n v="131"/>
    <n v="-1"/>
    <n v="2"/>
    <n v="2.5"/>
    <n v="3"/>
    <n v="3"/>
    <n v="393"/>
    <n v="393"/>
    <x v="6"/>
  </r>
  <r>
    <n v="117"/>
    <x v="2"/>
    <x v="68"/>
    <x v="2"/>
    <n v="5"/>
    <n v="220"/>
    <n v="222"/>
    <n v="2"/>
    <n v="2"/>
    <n v="1.83"/>
    <n v="2.1960000000000002"/>
    <n v="3"/>
    <n v="487.51200000000006"/>
    <n v="666"/>
    <x v="7"/>
  </r>
  <r>
    <n v="118"/>
    <x v="0"/>
    <x v="68"/>
    <x v="2"/>
    <n v="5"/>
    <n v="220"/>
    <n v="221"/>
    <n v="1"/>
    <n v="2"/>
    <n v="2"/>
    <n v="2.4"/>
    <n v="3"/>
    <n v="530.4"/>
    <n v="663"/>
    <x v="7"/>
  </r>
  <r>
    <n v="119"/>
    <x v="4"/>
    <x v="68"/>
    <x v="2"/>
    <n v="3"/>
    <n v="198"/>
    <n v="198"/>
    <n v="0"/>
    <n v="2"/>
    <n v="2.5"/>
    <n v="3"/>
    <n v="3"/>
    <n v="594"/>
    <n v="594"/>
    <x v="7"/>
  </r>
  <r>
    <n v="120"/>
    <x v="3"/>
    <x v="68"/>
    <x v="2"/>
    <n v="2"/>
    <n v="88"/>
    <n v="87"/>
    <n v="-1"/>
    <n v="2"/>
    <n v="1.83"/>
    <n v="2.1960000000000002"/>
    <n v="3"/>
    <n v="191.05200000000002"/>
    <n v="261"/>
    <x v="7"/>
  </r>
  <r>
    <n v="121"/>
    <x v="0"/>
    <x v="69"/>
    <x v="5"/>
    <n v="7"/>
    <n v="308"/>
    <n v="307"/>
    <n v="-1"/>
    <n v="2"/>
    <n v="2"/>
    <n v="2.4"/>
    <n v="3"/>
    <n v="736.8"/>
    <n v="921"/>
    <x v="7"/>
  </r>
  <r>
    <n v="122"/>
    <x v="4"/>
    <x v="69"/>
    <x v="5"/>
    <n v="2"/>
    <n v="132"/>
    <n v="131"/>
    <n v="-1"/>
    <n v="2"/>
    <n v="2.5"/>
    <n v="3"/>
    <n v="3"/>
    <n v="393"/>
    <n v="393"/>
    <x v="7"/>
  </r>
  <r>
    <n v="123"/>
    <x v="2"/>
    <x v="69"/>
    <x v="5"/>
    <n v="6"/>
    <n v="264"/>
    <n v="264"/>
    <n v="0"/>
    <n v="2"/>
    <n v="1.83"/>
    <n v="2.1960000000000002"/>
    <n v="3"/>
    <n v="579.74400000000003"/>
    <n v="792"/>
    <x v="7"/>
  </r>
  <r>
    <n v="124"/>
    <x v="4"/>
    <x v="70"/>
    <x v="9"/>
    <n v="1"/>
    <n v="66"/>
    <n v="65"/>
    <n v="-1"/>
    <n v="2"/>
    <n v="2.5"/>
    <n v="3"/>
    <n v="3"/>
    <n v="195"/>
    <n v="195"/>
    <x v="7"/>
  </r>
  <r>
    <n v="125"/>
    <x v="3"/>
    <x v="71"/>
    <x v="1"/>
    <n v="1"/>
    <n v="44"/>
    <n v="43"/>
    <n v="-1"/>
    <n v="2"/>
    <n v="1.83"/>
    <n v="2.1960000000000002"/>
    <n v="3"/>
    <n v="94.428000000000011"/>
    <n v="129"/>
    <x v="7"/>
  </r>
  <r>
    <n v="126"/>
    <x v="2"/>
    <x v="71"/>
    <x v="1"/>
    <n v="7"/>
    <n v="308"/>
    <n v="309"/>
    <n v="1"/>
    <n v="2"/>
    <n v="1.83"/>
    <n v="2.1960000000000002"/>
    <n v="3"/>
    <n v="678.56400000000008"/>
    <n v="927"/>
    <x v="7"/>
  </r>
  <r>
    <n v="127"/>
    <x v="0"/>
    <x v="71"/>
    <x v="1"/>
    <n v="6"/>
    <n v="264"/>
    <n v="264"/>
    <n v="0"/>
    <n v="2"/>
    <n v="2"/>
    <n v="2.4"/>
    <n v="3"/>
    <n v="633.6"/>
    <n v="792"/>
    <x v="7"/>
  </r>
  <r>
    <n v="128"/>
    <x v="2"/>
    <x v="72"/>
    <x v="10"/>
    <n v="1"/>
    <n v="44"/>
    <n v="88"/>
    <n v="44"/>
    <n v="2"/>
    <n v="1.83"/>
    <n v="2.1960000000000002"/>
    <n v="3"/>
    <n v="193.24800000000002"/>
    <n v="264"/>
    <x v="7"/>
  </r>
  <r>
    <n v="129"/>
    <x v="3"/>
    <x v="73"/>
    <x v="0"/>
    <n v="2"/>
    <n v="88"/>
    <n v="88"/>
    <n v="0"/>
    <n v="2"/>
    <n v="1.83"/>
    <n v="2.1960000000000002"/>
    <n v="3"/>
    <n v="193.24800000000002"/>
    <n v="264"/>
    <x v="7"/>
  </r>
  <r>
    <n v="130"/>
    <x v="2"/>
    <x v="73"/>
    <x v="0"/>
    <n v="7"/>
    <n v="308"/>
    <n v="305"/>
    <n v="-3"/>
    <n v="2"/>
    <n v="1.83"/>
    <n v="2.1960000000000002"/>
    <n v="3"/>
    <n v="669.78000000000009"/>
    <n v="915"/>
    <x v="7"/>
  </r>
  <r>
    <n v="131"/>
    <x v="0"/>
    <x v="73"/>
    <x v="0"/>
    <n v="4"/>
    <n v="176"/>
    <n v="178"/>
    <n v="2"/>
    <n v="2"/>
    <n v="2"/>
    <n v="2.4"/>
    <n v="3"/>
    <n v="427.2"/>
    <n v="534"/>
    <x v="7"/>
  </r>
  <r>
    <n v="132"/>
    <x v="1"/>
    <x v="73"/>
    <x v="0"/>
    <n v="1"/>
    <n v="66"/>
    <n v="66"/>
    <n v="0"/>
    <n v="2"/>
    <n v="2.5"/>
    <n v="3"/>
    <n v="3"/>
    <n v="198"/>
    <n v="198"/>
    <x v="7"/>
  </r>
  <r>
    <n v="133"/>
    <x v="0"/>
    <x v="74"/>
    <x v="3"/>
    <n v="7"/>
    <n v="308"/>
    <n v="307"/>
    <n v="-1"/>
    <n v="2"/>
    <n v="2"/>
    <n v="2.4"/>
    <n v="3"/>
    <n v="736.8"/>
    <n v="921"/>
    <x v="7"/>
  </r>
  <r>
    <n v="134"/>
    <x v="2"/>
    <x v="74"/>
    <x v="3"/>
    <n v="7"/>
    <n v="308"/>
    <n v="309"/>
    <n v="1"/>
    <n v="2"/>
    <n v="1.83"/>
    <n v="2.1960000000000002"/>
    <n v="3"/>
    <n v="678.56400000000008"/>
    <n v="927"/>
    <x v="7"/>
  </r>
  <r>
    <n v="135"/>
    <x v="1"/>
    <x v="75"/>
    <x v="4"/>
    <n v="2"/>
    <n v="132"/>
    <n v="132"/>
    <n v="0"/>
    <n v="2"/>
    <n v="2.5"/>
    <n v="3"/>
    <n v="3"/>
    <n v="396"/>
    <n v="396"/>
    <x v="7"/>
  </r>
  <r>
    <n v="136"/>
    <x v="3"/>
    <x v="75"/>
    <x v="4"/>
    <n v="1"/>
    <n v="44"/>
    <n v="44"/>
    <n v="0"/>
    <n v="2"/>
    <n v="1.83"/>
    <n v="2.1960000000000002"/>
    <n v="3"/>
    <n v="96.624000000000009"/>
    <n v="132"/>
    <x v="7"/>
  </r>
  <r>
    <n v="137"/>
    <x v="2"/>
    <x v="75"/>
    <x v="4"/>
    <n v="5"/>
    <n v="220"/>
    <n v="219"/>
    <n v="-1"/>
    <n v="2"/>
    <n v="1.83"/>
    <n v="2.1960000000000002"/>
    <n v="3"/>
    <n v="480.92400000000004"/>
    <n v="657"/>
    <x v="7"/>
  </r>
  <r>
    <n v="138"/>
    <x v="0"/>
    <x v="75"/>
    <x v="4"/>
    <n v="6"/>
    <n v="264"/>
    <n v="264"/>
    <n v="0"/>
    <n v="2"/>
    <n v="2"/>
    <n v="2.4"/>
    <n v="3"/>
    <n v="633.6"/>
    <n v="792"/>
    <x v="7"/>
  </r>
  <r>
    <n v="139"/>
    <x v="3"/>
    <x v="76"/>
    <x v="5"/>
    <n v="1"/>
    <n v="44"/>
    <n v="44"/>
    <n v="0"/>
    <n v="2"/>
    <n v="1.83"/>
    <n v="2.1960000000000002"/>
    <n v="3"/>
    <n v="96.624000000000009"/>
    <n v="132"/>
    <x v="8"/>
  </r>
  <r>
    <n v="140"/>
    <x v="2"/>
    <x v="76"/>
    <x v="5"/>
    <n v="2"/>
    <n v="88"/>
    <n v="87"/>
    <n v="-1"/>
    <n v="2"/>
    <n v="1.83"/>
    <n v="2.1960000000000002"/>
    <n v="3"/>
    <n v="191.05200000000002"/>
    <n v="261"/>
    <x v="8"/>
  </r>
  <r>
    <n v="141"/>
    <x v="0"/>
    <x v="76"/>
    <x v="5"/>
    <n v="3"/>
    <n v="132"/>
    <n v="128"/>
    <n v="-4"/>
    <n v="2"/>
    <n v="2"/>
    <n v="2.4"/>
    <n v="3"/>
    <n v="307.2"/>
    <n v="384"/>
    <x v="8"/>
  </r>
  <r>
    <n v="142"/>
    <x v="2"/>
    <x v="77"/>
    <x v="6"/>
    <n v="5"/>
    <n v="220"/>
    <n v="216"/>
    <n v="-4"/>
    <n v="2"/>
    <n v="1.83"/>
    <n v="2.1960000000000002"/>
    <n v="3"/>
    <n v="474.33600000000001"/>
    <n v="648"/>
    <x v="8"/>
  </r>
  <r>
    <n v="143"/>
    <x v="0"/>
    <x v="77"/>
    <x v="6"/>
    <n v="9"/>
    <n v="396"/>
    <n v="400"/>
    <n v="4"/>
    <n v="2"/>
    <n v="2"/>
    <n v="2.4"/>
    <n v="3"/>
    <n v="960"/>
    <n v="1200"/>
    <x v="8"/>
  </r>
  <r>
    <n v="144"/>
    <x v="2"/>
    <x v="78"/>
    <x v="6"/>
    <n v="7"/>
    <n v="308"/>
    <n v="308"/>
    <n v="0"/>
    <n v="2"/>
    <n v="1.83"/>
    <n v="2.1960000000000002"/>
    <n v="3"/>
    <n v="676.36800000000005"/>
    <n v="924"/>
    <x v="8"/>
  </r>
  <r>
    <n v="145"/>
    <x v="3"/>
    <x v="79"/>
    <x v="5"/>
    <n v="1"/>
    <n v="44"/>
    <n v="44"/>
    <n v="0"/>
    <n v="2"/>
    <n v="1.83"/>
    <n v="2.1960000000000002"/>
    <n v="3"/>
    <n v="96.624000000000009"/>
    <n v="132"/>
    <x v="8"/>
  </r>
  <r>
    <n v="146"/>
    <x v="1"/>
    <x v="80"/>
    <x v="5"/>
    <n v="1"/>
    <n v="66"/>
    <n v="64"/>
    <n v="-2"/>
    <n v="2"/>
    <n v="2.5"/>
    <n v="3"/>
    <n v="3"/>
    <n v="192"/>
    <n v="192"/>
    <x v="8"/>
  </r>
  <r>
    <n v="147"/>
    <x v="0"/>
    <x v="80"/>
    <x v="5"/>
    <n v="5"/>
    <n v="220"/>
    <n v="218"/>
    <n v="-2"/>
    <n v="2"/>
    <n v="2"/>
    <n v="2.4"/>
    <n v="3"/>
    <n v="523.19999999999993"/>
    <n v="654"/>
    <x v="8"/>
  </r>
  <r>
    <n v="148"/>
    <x v="2"/>
    <x v="80"/>
    <x v="5"/>
    <n v="7"/>
    <n v="308"/>
    <n v="308"/>
    <n v="0"/>
    <n v="2"/>
    <n v="1.83"/>
    <n v="2.1960000000000002"/>
    <n v="3"/>
    <n v="676.36800000000005"/>
    <n v="924"/>
    <x v="8"/>
  </r>
  <r>
    <n v="149"/>
    <x v="0"/>
    <x v="81"/>
    <x v="10"/>
    <n v="1"/>
    <n v="44"/>
    <n v="44"/>
    <n v="0"/>
    <n v="2"/>
    <n v="2"/>
    <n v="2.4"/>
    <n v="3"/>
    <n v="105.6"/>
    <n v="132"/>
    <x v="8"/>
  </r>
  <r>
    <n v="150"/>
    <x v="3"/>
    <x v="82"/>
    <x v="1"/>
    <n v="1"/>
    <n v="44"/>
    <n v="44"/>
    <n v="0"/>
    <n v="2"/>
    <n v="1.83"/>
    <n v="2.1960000000000002"/>
    <n v="3"/>
    <n v="96.624000000000009"/>
    <n v="132"/>
    <x v="8"/>
  </r>
  <r>
    <n v="151"/>
    <x v="2"/>
    <x v="82"/>
    <x v="1"/>
    <n v="7"/>
    <n v="308"/>
    <n v="311"/>
    <n v="3"/>
    <n v="2"/>
    <n v="1.83"/>
    <n v="2.1960000000000002"/>
    <n v="3"/>
    <n v="682.95600000000002"/>
    <n v="933"/>
    <x v="8"/>
  </r>
  <r>
    <n v="152"/>
    <x v="0"/>
    <x v="82"/>
    <x v="1"/>
    <n v="5"/>
    <n v="220"/>
    <n v="212"/>
    <n v="-8"/>
    <n v="2"/>
    <n v="2"/>
    <n v="2.4"/>
    <n v="3"/>
    <n v="508.79999999999995"/>
    <n v="636"/>
    <x v="8"/>
  </r>
  <r>
    <n v="153"/>
    <x v="2"/>
    <x v="83"/>
    <x v="0"/>
    <n v="7"/>
    <n v="308"/>
    <n v="308"/>
    <n v="0"/>
    <n v="2"/>
    <n v="1.83"/>
    <n v="2.1960000000000002"/>
    <n v="3"/>
    <n v="676.36800000000005"/>
    <n v="924"/>
    <x v="8"/>
  </r>
  <r>
    <n v="154"/>
    <x v="1"/>
    <x v="83"/>
    <x v="0"/>
    <n v="1"/>
    <n v="66"/>
    <n v="66"/>
    <n v="0"/>
    <n v="2"/>
    <n v="2.5"/>
    <n v="3"/>
    <n v="3"/>
    <n v="198"/>
    <n v="198"/>
    <x v="8"/>
  </r>
  <r>
    <n v="155"/>
    <x v="3"/>
    <x v="83"/>
    <x v="0"/>
    <n v="2"/>
    <n v="88"/>
    <n v="88"/>
    <n v="0"/>
    <n v="2"/>
    <n v="1.83"/>
    <n v="2.1960000000000002"/>
    <n v="3"/>
    <n v="193.24800000000002"/>
    <n v="264"/>
    <x v="8"/>
  </r>
  <r>
    <n v="156"/>
    <x v="0"/>
    <x v="83"/>
    <x v="0"/>
    <n v="4"/>
    <n v="176"/>
    <n v="171"/>
    <n v="-5"/>
    <n v="2"/>
    <n v="2"/>
    <n v="2.4"/>
    <n v="3"/>
    <n v="410.4"/>
    <n v="513"/>
    <x v="8"/>
  </r>
  <r>
    <n v="157"/>
    <x v="2"/>
    <x v="84"/>
    <x v="3"/>
    <n v="6"/>
    <n v="264"/>
    <n v="260"/>
    <n v="-4"/>
    <n v="2"/>
    <n v="1.83"/>
    <n v="2.1960000000000002"/>
    <n v="3"/>
    <n v="570.96"/>
    <n v="780"/>
    <x v="8"/>
  </r>
  <r>
    <n v="158"/>
    <x v="0"/>
    <x v="85"/>
    <x v="3"/>
    <n v="6"/>
    <n v="264"/>
    <n v="256"/>
    <n v="-8"/>
    <n v="2"/>
    <n v="2"/>
    <n v="2.4"/>
    <n v="3"/>
    <n v="614.4"/>
    <n v="768"/>
    <x v="8"/>
  </r>
  <r>
    <n v="159"/>
    <x v="2"/>
    <x v="86"/>
    <x v="4"/>
    <n v="9"/>
    <n v="396"/>
    <n v="397"/>
    <n v="1"/>
    <n v="2"/>
    <n v="1.83"/>
    <n v="2.1960000000000002"/>
    <n v="3"/>
    <n v="871.81200000000013"/>
    <n v="1191"/>
    <x v="8"/>
  </r>
  <r>
    <n v="160"/>
    <x v="3"/>
    <x v="86"/>
    <x v="4"/>
    <n v="2"/>
    <n v="88"/>
    <n v="88"/>
    <n v="0"/>
    <n v="2"/>
    <n v="1.83"/>
    <n v="2.1960000000000002"/>
    <n v="3"/>
    <n v="193.24800000000002"/>
    <n v="264"/>
    <x v="8"/>
  </r>
  <r>
    <n v="161"/>
    <x v="0"/>
    <x v="86"/>
    <x v="4"/>
    <n v="3"/>
    <n v="132"/>
    <n v="133"/>
    <n v="1"/>
    <n v="2"/>
    <n v="2"/>
    <n v="2.4"/>
    <n v="3"/>
    <n v="319.2"/>
    <n v="399"/>
    <x v="8"/>
  </r>
  <r>
    <n v="162"/>
    <x v="0"/>
    <x v="87"/>
    <x v="2"/>
    <n v="3"/>
    <n v="132"/>
    <n v="134"/>
    <n v="2"/>
    <n v="2"/>
    <n v="2"/>
    <n v="2.4"/>
    <n v="3"/>
    <n v="321.59999999999997"/>
    <n v="402"/>
    <x v="8"/>
  </r>
  <r>
    <n v="163"/>
    <x v="2"/>
    <x v="87"/>
    <x v="2"/>
    <n v="10"/>
    <n v="440"/>
    <n v="444"/>
    <n v="4"/>
    <n v="2"/>
    <n v="1.83"/>
    <n v="2.1960000000000002"/>
    <n v="3"/>
    <n v="975.02400000000011"/>
    <n v="1332"/>
    <x v="8"/>
  </r>
  <r>
    <n v="164"/>
    <x v="0"/>
    <x v="88"/>
    <x v="6"/>
    <n v="4"/>
    <n v="176"/>
    <n v="176"/>
    <n v="0"/>
    <n v="2"/>
    <n v="2"/>
    <n v="2.4"/>
    <n v="3"/>
    <n v="422.4"/>
    <n v="528"/>
    <x v="9"/>
  </r>
  <r>
    <n v="165"/>
    <x v="2"/>
    <x v="89"/>
    <x v="6"/>
    <n v="11"/>
    <n v="484"/>
    <n v="473"/>
    <n v="-11"/>
    <n v="2"/>
    <n v="1.83"/>
    <n v="2.1960000000000002"/>
    <n v="3"/>
    <n v="1038.7080000000001"/>
    <n v="1419"/>
    <x v="9"/>
  </r>
  <r>
    <n v="166"/>
    <x v="0"/>
    <x v="89"/>
    <x v="6"/>
    <n v="2"/>
    <n v="88"/>
    <n v="88"/>
    <n v="0"/>
    <n v="2"/>
    <n v="2"/>
    <n v="2.4"/>
    <n v="3"/>
    <n v="211.2"/>
    <n v="264"/>
    <x v="9"/>
  </r>
  <r>
    <n v="167"/>
    <x v="2"/>
    <x v="90"/>
    <x v="11"/>
    <n v="7"/>
    <n v="308"/>
    <n v="329"/>
    <n v="21"/>
    <n v="2"/>
    <n v="1.83"/>
    <n v="2.1960000000000002"/>
    <n v="3"/>
    <n v="722.48400000000004"/>
    <n v="987"/>
    <x v="9"/>
  </r>
  <r>
    <n v="168"/>
    <x v="0"/>
    <x v="90"/>
    <x v="11"/>
    <n v="3"/>
    <n v="132"/>
    <n v="107"/>
    <n v="-25"/>
    <n v="2"/>
    <n v="2"/>
    <n v="2.4"/>
    <n v="3"/>
    <n v="256.8"/>
    <n v="321"/>
    <x v="9"/>
  </r>
  <r>
    <n v="169"/>
    <x v="0"/>
    <x v="91"/>
    <x v="11"/>
    <n v="2"/>
    <n v="88"/>
    <n v="88"/>
    <n v="0"/>
    <n v="2"/>
    <n v="2"/>
    <n v="2.4"/>
    <n v="3"/>
    <n v="211.2"/>
    <n v="264"/>
    <x v="9"/>
  </r>
  <r>
    <n v="170"/>
    <x v="0"/>
    <x v="92"/>
    <x v="4"/>
    <n v="4.5"/>
    <n v="198"/>
    <n v="200"/>
    <n v="2"/>
    <n v="2"/>
    <n v="2"/>
    <n v="2.4"/>
    <n v="3"/>
    <n v="480"/>
    <n v="600"/>
    <x v="9"/>
  </r>
  <r>
    <n v="171"/>
    <x v="0"/>
    <x v="92"/>
    <x v="4"/>
    <n v="3"/>
    <n v="132"/>
    <n v="132"/>
    <n v="0"/>
    <n v="2"/>
    <n v="2"/>
    <n v="2.4"/>
    <n v="3"/>
    <n v="316.8"/>
    <n v="396"/>
    <x v="9"/>
  </r>
  <r>
    <n v="172"/>
    <x v="1"/>
    <x v="92"/>
    <x v="4"/>
    <n v="2"/>
    <n v="132"/>
    <n v="130"/>
    <n v="-2"/>
    <n v="2"/>
    <n v="2.5"/>
    <n v="3"/>
    <n v="3"/>
    <n v="390"/>
    <n v="390"/>
    <x v="9"/>
  </r>
  <r>
    <n v="173"/>
    <x v="3"/>
    <x v="92"/>
    <x v="4"/>
    <n v="3"/>
    <n v="132"/>
    <n v="128"/>
    <n v="-4"/>
    <n v="2"/>
    <n v="1.83"/>
    <n v="2.1960000000000002"/>
    <n v="3"/>
    <n v="281.08800000000002"/>
    <n v="384"/>
    <x v="9"/>
  </r>
  <r>
    <n v="174"/>
    <x v="2"/>
    <x v="93"/>
    <x v="3"/>
    <n v="11"/>
    <n v="484"/>
    <n v="482"/>
    <n v="-2"/>
    <n v="2"/>
    <n v="1.83"/>
    <n v="2.1960000000000002"/>
    <n v="3"/>
    <n v="1058.472"/>
    <n v="1446"/>
    <x v="9"/>
  </r>
  <r>
    <n v="175"/>
    <x v="3"/>
    <x v="93"/>
    <x v="3"/>
    <n v="1"/>
    <n v="44"/>
    <n v="43"/>
    <n v="-1"/>
    <n v="2"/>
    <n v="1.83"/>
    <n v="2.1960000000000002"/>
    <n v="3"/>
    <n v="94.428000000000011"/>
    <n v="129"/>
    <x v="9"/>
  </r>
  <r>
    <n v="176"/>
    <x v="0"/>
    <x v="93"/>
    <x v="3"/>
    <n v="1"/>
    <n v="44"/>
    <n v="44"/>
    <n v="0"/>
    <n v="2"/>
    <n v="2"/>
    <n v="2.4"/>
    <n v="3"/>
    <n v="105.6"/>
    <n v="132"/>
    <x v="9"/>
  </r>
  <r>
    <n v="177"/>
    <x v="1"/>
    <x v="93"/>
    <x v="3"/>
    <n v="1"/>
    <n v="66"/>
    <n v="65"/>
    <n v="-1"/>
    <n v="2"/>
    <n v="2.5"/>
    <n v="3"/>
    <n v="3"/>
    <n v="195"/>
    <n v="195"/>
    <x v="9"/>
  </r>
  <r>
    <n v="178"/>
    <x v="2"/>
    <x v="94"/>
    <x v="3"/>
    <n v="10"/>
    <n v="440"/>
    <n v="443"/>
    <n v="3"/>
    <n v="2"/>
    <n v="1.83"/>
    <n v="2.1960000000000002"/>
    <n v="3"/>
    <n v="972.82800000000009"/>
    <n v="1329"/>
    <x v="9"/>
  </r>
  <r>
    <n v="179"/>
    <x v="0"/>
    <x v="94"/>
    <x v="3"/>
    <n v="2"/>
    <n v="88"/>
    <n v="88"/>
    <n v="0"/>
    <n v="2"/>
    <n v="2"/>
    <n v="2.4"/>
    <n v="3"/>
    <n v="211.2"/>
    <n v="264"/>
    <x v="9"/>
  </r>
  <r>
    <n v="180"/>
    <x v="1"/>
    <x v="94"/>
    <x v="3"/>
    <n v="3"/>
    <n v="198"/>
    <n v="192"/>
    <n v="-6"/>
    <n v="2"/>
    <n v="2.5"/>
    <n v="3"/>
    <n v="3"/>
    <n v="576"/>
    <n v="576"/>
    <x v="9"/>
  </r>
  <r>
    <n v="181"/>
    <x v="2"/>
    <x v="95"/>
    <x v="4"/>
    <n v="10"/>
    <n v="440"/>
    <n v="440"/>
    <n v="0"/>
    <n v="2"/>
    <n v="1.83"/>
    <n v="2.1960000000000002"/>
    <n v="3"/>
    <n v="966.24000000000012"/>
    <n v="1320"/>
    <x v="9"/>
  </r>
  <r>
    <n v="182"/>
    <x v="1"/>
    <x v="95"/>
    <x v="4"/>
    <n v="2"/>
    <n v="132"/>
    <n v="128"/>
    <n v="-4"/>
    <n v="2"/>
    <n v="2.5"/>
    <n v="3"/>
    <n v="3"/>
    <n v="384"/>
    <n v="384"/>
    <x v="9"/>
  </r>
  <r>
    <n v="183"/>
    <x v="3"/>
    <x v="95"/>
    <x v="4"/>
    <n v="2"/>
    <n v="88"/>
    <n v="87"/>
    <n v="-1"/>
    <n v="2"/>
    <n v="1.83"/>
    <n v="2.1960000000000002"/>
    <n v="3"/>
    <n v="191.05200000000002"/>
    <n v="261"/>
    <x v="9"/>
  </r>
  <r>
    <n v="184"/>
    <x v="0"/>
    <x v="95"/>
    <x v="4"/>
    <n v="1"/>
    <n v="44"/>
    <n v="43"/>
    <n v="-1"/>
    <n v="2"/>
    <n v="2"/>
    <n v="2.4"/>
    <n v="3"/>
    <n v="103.2"/>
    <n v="129"/>
    <x v="9"/>
  </r>
  <r>
    <n v="185"/>
    <x v="1"/>
    <x v="96"/>
    <x v="4"/>
    <n v="3"/>
    <n v="198"/>
    <n v="198"/>
    <n v="0"/>
    <n v="2"/>
    <n v="2.5"/>
    <n v="3"/>
    <n v="3"/>
    <n v="594"/>
    <n v="594"/>
    <x v="9"/>
  </r>
  <r>
    <n v="186"/>
    <x v="0"/>
    <x v="96"/>
    <x v="4"/>
    <n v="4.5"/>
    <n v="198"/>
    <n v="198"/>
    <n v="0"/>
    <n v="2"/>
    <n v="2"/>
    <n v="2.4"/>
    <n v="3"/>
    <n v="475.2"/>
    <n v="594"/>
    <x v="9"/>
  </r>
  <r>
    <n v="187"/>
    <x v="1"/>
    <x v="97"/>
    <x v="10"/>
    <n v="2"/>
    <n v="132"/>
    <n v="132"/>
    <n v="0"/>
    <n v="2"/>
    <n v="2.5"/>
    <n v="3"/>
    <n v="3"/>
    <n v="396"/>
    <n v="396"/>
    <x v="9"/>
  </r>
  <r>
    <n v="188"/>
    <x v="3"/>
    <x v="98"/>
    <x v="12"/>
    <n v="1"/>
    <n v="44"/>
    <n v="44"/>
    <n v="0"/>
    <n v="2"/>
    <n v="1.83"/>
    <n v="2.1960000000000002"/>
    <n v="3"/>
    <n v="96.624000000000009"/>
    <n v="132"/>
    <x v="9"/>
  </r>
  <r>
    <n v="189"/>
    <x v="2"/>
    <x v="99"/>
    <x v="12"/>
    <n v="8"/>
    <n v="352"/>
    <n v="350"/>
    <n v="-2"/>
    <n v="2"/>
    <n v="1.83"/>
    <n v="2.1960000000000002"/>
    <n v="3"/>
    <n v="768.6"/>
    <n v="1050"/>
    <x v="9"/>
  </r>
  <r>
    <n v="190"/>
    <x v="1"/>
    <x v="99"/>
    <x v="12"/>
    <n v="4"/>
    <n v="264"/>
    <n v="272"/>
    <n v="8"/>
    <n v="2"/>
    <n v="2.5"/>
    <n v="3"/>
    <n v="3"/>
    <n v="816"/>
    <n v="816"/>
    <x v="9"/>
  </r>
  <r>
    <n v="191"/>
    <x v="3"/>
    <x v="100"/>
    <x v="5"/>
    <n v="1"/>
    <n v="44"/>
    <n v="44"/>
    <n v="0"/>
    <n v="2"/>
    <n v="1.83"/>
    <n v="2.1960000000000002"/>
    <n v="3"/>
    <n v="96.624000000000009"/>
    <n v="132"/>
    <x v="9"/>
  </r>
  <r>
    <n v="192"/>
    <x v="2"/>
    <x v="100"/>
    <x v="5"/>
    <n v="9"/>
    <n v="396"/>
    <n v="399"/>
    <n v="3"/>
    <n v="2"/>
    <n v="1.83"/>
    <n v="2.1960000000000002"/>
    <n v="3"/>
    <n v="876.20400000000006"/>
    <n v="1197"/>
    <x v="9"/>
  </r>
  <r>
    <n v="193"/>
    <x v="1"/>
    <x v="100"/>
    <x v="5"/>
    <n v="3"/>
    <n v="198"/>
    <n v="190"/>
    <n v="-8"/>
    <n v="2"/>
    <n v="2.5"/>
    <n v="3"/>
    <n v="3"/>
    <n v="570"/>
    <n v="570"/>
    <x v="9"/>
  </r>
  <r>
    <n v="194"/>
    <x v="3"/>
    <x v="101"/>
    <x v="3"/>
    <n v="1"/>
    <n v="44"/>
    <n v="44"/>
    <n v="0"/>
    <n v="2"/>
    <n v="1.83"/>
    <n v="2.1960000000000002"/>
    <n v="3"/>
    <n v="96.624000000000009"/>
    <n v="132"/>
    <x v="6"/>
  </r>
  <r>
    <n v="195"/>
    <x v="2"/>
    <x v="101"/>
    <x v="3"/>
    <n v="6"/>
    <n v="264"/>
    <n v="267"/>
    <n v="3"/>
    <n v="2"/>
    <n v="1.83"/>
    <n v="2.1960000000000002"/>
    <n v="3"/>
    <n v="586.33199999999999"/>
    <n v="801"/>
    <x v="6"/>
  </r>
  <r>
    <n v="196"/>
    <x v="0"/>
    <x v="101"/>
    <x v="3"/>
    <n v="4"/>
    <n v="176"/>
    <n v="176"/>
    <n v="0"/>
    <n v="2"/>
    <n v="2"/>
    <n v="2.4"/>
    <n v="3"/>
    <n v="422.4"/>
    <n v="528"/>
    <x v="6"/>
  </r>
  <r>
    <n v="197"/>
    <x v="4"/>
    <x v="101"/>
    <x v="3"/>
    <n v="3"/>
    <n v="198"/>
    <n v="190"/>
    <n v="-8"/>
    <n v="2"/>
    <n v="2.5"/>
    <n v="3"/>
    <n v="3"/>
    <n v="570"/>
    <n v="570"/>
    <x v="6"/>
  </r>
  <r>
    <n v="198"/>
    <x v="2"/>
    <x v="102"/>
    <x v="5"/>
    <n v="8"/>
    <n v="352"/>
    <n v="350"/>
    <n v="-2"/>
    <n v="2"/>
    <n v="1.83"/>
    <n v="2.1960000000000002"/>
    <n v="3"/>
    <n v="768.6"/>
    <n v="1050"/>
    <x v="6"/>
  </r>
  <r>
    <n v="199"/>
    <x v="0"/>
    <x v="102"/>
    <x v="5"/>
    <n v="6"/>
    <n v="264"/>
    <n v="265"/>
    <n v="1"/>
    <n v="2"/>
    <n v="2"/>
    <n v="2.4"/>
    <n v="3"/>
    <n v="636"/>
    <n v="795"/>
    <x v="6"/>
  </r>
  <r>
    <n v="200"/>
    <x v="3"/>
    <x v="103"/>
    <x v="2"/>
    <n v="1"/>
    <n v="44"/>
    <n v="44"/>
    <n v="0"/>
    <n v="2"/>
    <n v="1.83"/>
    <n v="2.1960000000000002"/>
    <n v="3"/>
    <n v="96.624000000000009"/>
    <n v="132"/>
    <x v="6"/>
  </r>
  <r>
    <n v="201"/>
    <x v="2"/>
    <x v="103"/>
    <x v="2"/>
    <n v="7"/>
    <n v="308"/>
    <n v="306"/>
    <n v="-2"/>
    <n v="2"/>
    <n v="1.83"/>
    <n v="2.1960000000000002"/>
    <n v="3"/>
    <n v="671.976"/>
    <n v="918"/>
    <x v="6"/>
  </r>
  <r>
    <n v="202"/>
    <x v="0"/>
    <x v="103"/>
    <x v="2"/>
    <n v="6"/>
    <n v="264"/>
    <n v="261"/>
    <n v="-3"/>
    <n v="2"/>
    <n v="2"/>
    <n v="2.4"/>
    <n v="3"/>
    <n v="626.4"/>
    <n v="783"/>
    <x v="6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81">
  <r>
    <n v="1"/>
    <x v="0"/>
    <x v="0"/>
    <s v="Audebault Noel"/>
    <n v="15"/>
    <n v="2"/>
    <n v="1.83"/>
    <n v="2.1960000000000002"/>
    <n v="3"/>
    <n v="32.940000000000005"/>
    <n v="45"/>
    <x v="0"/>
  </r>
  <r>
    <n v="1"/>
    <x v="1"/>
    <x v="0"/>
    <s v="Audebault Noel"/>
    <n v="8"/>
    <n v="2"/>
    <n v="1.83"/>
    <n v="2.1960000000000002"/>
    <n v="3"/>
    <n v="17.568000000000001"/>
    <n v="24"/>
    <x v="0"/>
  </r>
  <r>
    <n v="1"/>
    <x v="2"/>
    <x v="0"/>
    <s v="Audebault Noel"/>
    <n v="10"/>
    <n v="1"/>
    <n v="0.28000000000000003"/>
    <n v="0.29540000000000005"/>
    <n v="0.6"/>
    <n v="2.9540000000000006"/>
    <n v="6"/>
    <x v="0"/>
  </r>
  <r>
    <n v="1"/>
    <x v="3"/>
    <x v="0"/>
    <s v="Audebault Noel"/>
    <n v="20"/>
    <n v="1"/>
    <n v="0.63"/>
    <n v="0.66464999999999996"/>
    <n v="1.5"/>
    <n v="13.292999999999999"/>
    <n v="30"/>
    <x v="0"/>
  </r>
  <r>
    <n v="1"/>
    <x v="4"/>
    <x v="0"/>
    <s v="Audebault Noel"/>
    <n v="12"/>
    <n v="1"/>
    <n v="0.7"/>
    <n v="0.73849999999999993"/>
    <n v="1.5"/>
    <n v="8.8619999999999983"/>
    <n v="18"/>
    <x v="0"/>
  </r>
  <r>
    <n v="1"/>
    <x v="5"/>
    <x v="0"/>
    <s v="Audebault Noel"/>
    <n v="10"/>
    <n v="2"/>
    <n v="2"/>
    <n v="2.4"/>
    <n v="3"/>
    <n v="24"/>
    <n v="30"/>
    <x v="0"/>
  </r>
  <r>
    <n v="1"/>
    <x v="0"/>
    <x v="1"/>
    <s v="Audebault Noel"/>
    <n v="20"/>
    <n v="2"/>
    <n v="1.83"/>
    <n v="2.1960000000000002"/>
    <n v="3"/>
    <n v="43.92"/>
    <n v="60"/>
    <x v="0"/>
  </r>
  <r>
    <n v="1"/>
    <x v="6"/>
    <x v="1"/>
    <s v="Audebault Noel"/>
    <n v="24"/>
    <n v="2"/>
    <n v="0.61"/>
    <n v="0.73199999999999998"/>
    <n v="1.5"/>
    <n v="17.567999999999998"/>
    <n v="36"/>
    <x v="0"/>
  </r>
  <r>
    <n v="1"/>
    <x v="5"/>
    <x v="1"/>
    <s v="Audebault Noel"/>
    <n v="20"/>
    <n v="2"/>
    <n v="2"/>
    <n v="2.4"/>
    <n v="3"/>
    <n v="48"/>
    <n v="60"/>
    <x v="0"/>
  </r>
  <r>
    <n v="1"/>
    <x v="0"/>
    <x v="2"/>
    <s v="Audebault Noel"/>
    <n v="30"/>
    <n v="2"/>
    <n v="1.83"/>
    <n v="2.1960000000000002"/>
    <n v="3"/>
    <n v="65.88000000000001"/>
    <n v="90"/>
    <x v="0"/>
  </r>
  <r>
    <n v="1"/>
    <x v="1"/>
    <x v="2"/>
    <s v="Audebault Noel"/>
    <n v="5"/>
    <n v="2"/>
    <n v="1.83"/>
    <n v="2.1960000000000002"/>
    <n v="3"/>
    <n v="10.98"/>
    <n v="15"/>
    <x v="0"/>
  </r>
  <r>
    <n v="1"/>
    <x v="7"/>
    <x v="2"/>
    <s v="Audebault Noel"/>
    <n v="6"/>
    <n v="2"/>
    <n v="3.83"/>
    <n v="4.5960000000000001"/>
    <n v="9"/>
    <n v="27.576000000000001"/>
    <n v="54"/>
    <x v="0"/>
  </r>
  <r>
    <n v="1"/>
    <x v="5"/>
    <x v="2"/>
    <s v="Audebault Noel"/>
    <n v="25"/>
    <n v="2"/>
    <n v="2"/>
    <n v="2.4"/>
    <n v="3"/>
    <n v="60"/>
    <n v="75"/>
    <x v="0"/>
  </r>
  <r>
    <n v="1"/>
    <x v="0"/>
    <x v="3"/>
    <s v="Sciaparelli Jean-Claude"/>
    <n v="20"/>
    <n v="2"/>
    <n v="1.83"/>
    <n v="2.1960000000000002"/>
    <n v="3"/>
    <n v="43.92"/>
    <n v="60"/>
    <x v="0"/>
  </r>
  <r>
    <n v="1"/>
    <x v="6"/>
    <x v="3"/>
    <s v="Sciaparelli Jean-Claude"/>
    <n v="15"/>
    <n v="2"/>
    <n v="0.61"/>
    <n v="0.73199999999999998"/>
    <n v="1.5"/>
    <n v="10.98"/>
    <n v="22.5"/>
    <x v="0"/>
  </r>
  <r>
    <n v="1"/>
    <x v="5"/>
    <x v="3"/>
    <s v="Sciaparelli Jean-Claude"/>
    <n v="20"/>
    <n v="2"/>
    <n v="2"/>
    <n v="2.4"/>
    <n v="3"/>
    <n v="48"/>
    <n v="60"/>
    <x v="0"/>
  </r>
  <r>
    <n v="1"/>
    <x v="8"/>
    <x v="4"/>
    <s v="Sortie Cochon"/>
    <n v="44"/>
    <n v="2"/>
    <n v="2.5"/>
    <n v="3"/>
    <n v="3"/>
    <n v="132"/>
    <n v="132"/>
    <x v="0"/>
  </r>
  <r>
    <n v="1"/>
    <x v="9"/>
    <x v="4"/>
    <s v="Sortie Cochon"/>
    <n v="10"/>
    <n v="1"/>
    <n v="0.6"/>
    <n v="0.63300000000000001"/>
    <n v="1"/>
    <n v="6.33"/>
    <n v="10"/>
    <x v="0"/>
  </r>
  <r>
    <n v="1"/>
    <x v="0"/>
    <x v="4"/>
    <s v="Sortie Cochon"/>
    <n v="10.5"/>
    <n v="2"/>
    <n v="1.83"/>
    <n v="2.1960000000000002"/>
    <n v="3"/>
    <n v="23.058000000000003"/>
    <n v="31.5"/>
    <x v="0"/>
  </r>
  <r>
    <n v="1"/>
    <x v="1"/>
    <x v="4"/>
    <s v="Sortie Cochon"/>
    <n v="6"/>
    <n v="2"/>
    <n v="1.83"/>
    <n v="2.1960000000000002"/>
    <n v="3"/>
    <n v="13.176000000000002"/>
    <n v="18"/>
    <x v="0"/>
  </r>
  <r>
    <n v="1"/>
    <x v="3"/>
    <x v="4"/>
    <s v="Sortie Cochon"/>
    <n v="2"/>
    <n v="1"/>
    <n v="0.63"/>
    <n v="0.66464999999999996"/>
    <n v="1.5"/>
    <n v="1.3292999999999999"/>
    <n v="3"/>
    <x v="0"/>
  </r>
  <r>
    <n v="1"/>
    <x v="7"/>
    <x v="4"/>
    <s v="Sortie Cochon"/>
    <n v="6"/>
    <n v="2"/>
    <n v="3.83"/>
    <n v="4.5960000000000001"/>
    <n v="9"/>
    <n v="27.576000000000001"/>
    <n v="54"/>
    <x v="0"/>
  </r>
  <r>
    <n v="45"/>
    <x v="4"/>
    <x v="4"/>
    <s v="Sortie Cochon"/>
    <n v="3"/>
    <n v="1"/>
    <n v="0.7"/>
    <n v="0.73849999999999993"/>
    <n v="1.5"/>
    <n v="2.2154999999999996"/>
    <n v="4.5"/>
    <x v="0"/>
  </r>
  <r>
    <n v="1"/>
    <x v="0"/>
    <x v="5"/>
    <s v="Audebault Noel"/>
    <n v="15.5"/>
    <n v="2"/>
    <n v="1.83"/>
    <n v="2.1960000000000002"/>
    <n v="3"/>
    <n v="34.038000000000004"/>
    <n v="46.5"/>
    <x v="0"/>
  </r>
  <r>
    <n v="1"/>
    <x v="3"/>
    <x v="5"/>
    <s v="Audebault Noel"/>
    <n v="20"/>
    <n v="1"/>
    <n v="0.63"/>
    <n v="0.66464999999999996"/>
    <n v="1.5"/>
    <n v="13.292999999999999"/>
    <n v="30"/>
    <x v="0"/>
  </r>
  <r>
    <n v="1"/>
    <x v="4"/>
    <x v="5"/>
    <s v="Audebault Noel"/>
    <n v="14"/>
    <n v="1"/>
    <n v="0.7"/>
    <n v="0.73849999999999993"/>
    <n v="1.5"/>
    <n v="11.077499999999999"/>
    <n v="22.5"/>
    <x v="0"/>
  </r>
  <r>
    <n v="45"/>
    <x v="6"/>
    <x v="5"/>
    <s v="Audebault Noel"/>
    <n v="15"/>
    <n v="2"/>
    <n v="0.61"/>
    <n v="0.73199999999999998"/>
    <n v="1.5"/>
    <n v="10.98"/>
    <n v="22.5"/>
    <x v="0"/>
  </r>
  <r>
    <n v="1"/>
    <x v="0"/>
    <x v="6"/>
    <s v="Audebault Noel"/>
    <n v="30"/>
    <n v="2"/>
    <n v="1.83"/>
    <n v="2.1960000000000002"/>
    <n v="3"/>
    <n v="65.88000000000001"/>
    <n v="90"/>
    <x v="0"/>
  </r>
  <r>
    <n v="1"/>
    <x v="1"/>
    <x v="6"/>
    <s v="Audebault Noel"/>
    <n v="10"/>
    <n v="2"/>
    <n v="1.83"/>
    <n v="2.1960000000000002"/>
    <n v="3"/>
    <n v="21.96"/>
    <n v="30"/>
    <x v="0"/>
  </r>
  <r>
    <n v="1"/>
    <x v="6"/>
    <x v="6"/>
    <s v="Audebault Noel"/>
    <n v="20"/>
    <n v="2"/>
    <n v="0.61"/>
    <n v="0.73199999999999998"/>
    <n v="1.5"/>
    <n v="14.64"/>
    <n v="30"/>
    <x v="0"/>
  </r>
  <r>
    <n v="1"/>
    <x v="2"/>
    <x v="6"/>
    <s v="Audebault Noel"/>
    <n v="14"/>
    <n v="1"/>
    <n v="0.28000000000000003"/>
    <n v="0.29540000000000005"/>
    <n v="0.6"/>
    <n v="4.1356000000000011"/>
    <n v="8.4"/>
    <x v="0"/>
  </r>
  <r>
    <n v="1"/>
    <x v="3"/>
    <x v="6"/>
    <s v="Audebault Noel"/>
    <n v="16"/>
    <n v="1"/>
    <n v="0.63"/>
    <n v="0.66464999999999996"/>
    <n v="1.5"/>
    <n v="10.634399999999999"/>
    <n v="24"/>
    <x v="0"/>
  </r>
  <r>
    <n v="1"/>
    <x v="5"/>
    <x v="6"/>
    <s v="Audebault Noel"/>
    <n v="25"/>
    <n v="2"/>
    <n v="2"/>
    <n v="2.4"/>
    <n v="3"/>
    <n v="60"/>
    <n v="75"/>
    <x v="0"/>
  </r>
  <r>
    <n v="33"/>
    <x v="0"/>
    <x v="7"/>
    <s v="Sevestre Alain"/>
    <n v="15"/>
    <n v="2"/>
    <n v="1.83"/>
    <n v="2.1960000000000002"/>
    <n v="3"/>
    <n v="32.940000000000005"/>
    <n v="45"/>
    <x v="0"/>
  </r>
  <r>
    <n v="34"/>
    <x v="3"/>
    <x v="7"/>
    <s v="Sevestre Alain"/>
    <n v="8"/>
    <n v="1"/>
    <n v="0.63"/>
    <n v="0.66464999999999996"/>
    <n v="1.5"/>
    <n v="5.3171999999999997"/>
    <n v="12"/>
    <x v="0"/>
  </r>
  <r>
    <n v="35"/>
    <x v="4"/>
    <x v="7"/>
    <s v="Sevestre Alain"/>
    <n v="10"/>
    <n v="1"/>
    <n v="0.7"/>
    <n v="0.73849999999999993"/>
    <n v="1.5"/>
    <n v="7.3849999999999998"/>
    <n v="15"/>
    <x v="0"/>
  </r>
  <r>
    <n v="36"/>
    <x v="5"/>
    <x v="7"/>
    <s v="Sevestre Alain"/>
    <n v="15"/>
    <n v="2"/>
    <n v="2"/>
    <n v="2.4"/>
    <n v="3"/>
    <n v="36"/>
    <n v="45"/>
    <x v="0"/>
  </r>
  <r>
    <n v="37"/>
    <x v="0"/>
    <x v="8"/>
    <s v="Sevestre Alain"/>
    <n v="15"/>
    <n v="2"/>
    <n v="1.83"/>
    <n v="2.1960000000000002"/>
    <n v="3"/>
    <n v="32.940000000000005"/>
    <n v="45"/>
    <x v="0"/>
  </r>
  <r>
    <n v="38"/>
    <x v="3"/>
    <x v="8"/>
    <s v="Sevestre Alain"/>
    <n v="15"/>
    <n v="1"/>
    <n v="0.79"/>
    <n v="0.83345000000000002"/>
    <n v="1.5"/>
    <n v="12.501750000000001"/>
    <n v="22.5"/>
    <x v="0"/>
  </r>
  <r>
    <n v="39"/>
    <x v="5"/>
    <x v="8"/>
    <s v="Sevestre Alain"/>
    <n v="15"/>
    <n v="2"/>
    <n v="2"/>
    <n v="2.4"/>
    <n v="3"/>
    <n v="36"/>
    <n v="45"/>
    <x v="0"/>
  </r>
  <r>
    <n v="40"/>
    <x v="8"/>
    <x v="9"/>
    <s v="Audebault Noel"/>
    <n v="20"/>
    <n v="2"/>
    <n v="2.5"/>
    <n v="3"/>
    <n v="3"/>
    <n v="60"/>
    <n v="60"/>
    <x v="0"/>
  </r>
  <r>
    <n v="41"/>
    <x v="0"/>
    <x v="9"/>
    <s v="Audebault Noel"/>
    <n v="35"/>
    <n v="2"/>
    <n v="1.83"/>
    <n v="2.1960000000000002"/>
    <n v="3"/>
    <n v="76.86"/>
    <n v="105"/>
    <x v="0"/>
  </r>
  <r>
    <n v="42"/>
    <x v="3"/>
    <x v="9"/>
    <s v="Audebault Noel"/>
    <n v="10"/>
    <n v="1"/>
    <n v="0.79"/>
    <n v="0.83345000000000002"/>
    <n v="1.5"/>
    <n v="8.3345000000000002"/>
    <n v="15"/>
    <x v="0"/>
  </r>
  <r>
    <n v="43"/>
    <x v="4"/>
    <x v="9"/>
    <s v="Audebault Noel"/>
    <n v="15"/>
    <n v="1"/>
    <n v="0.7"/>
    <n v="0.73849999999999993"/>
    <n v="1.5"/>
    <n v="11.077499999999999"/>
    <n v="22.5"/>
    <x v="0"/>
  </r>
  <r>
    <n v="44"/>
    <x v="6"/>
    <x v="9"/>
    <s v="Audebault Noel"/>
    <n v="20"/>
    <n v="2"/>
    <n v="0.61"/>
    <n v="0.73199999999999998"/>
    <n v="1.5"/>
    <n v="14.64"/>
    <n v="30"/>
    <x v="0"/>
  </r>
  <r>
    <n v="46"/>
    <x v="0"/>
    <x v="10"/>
    <s v="Audebault Noel"/>
    <n v="9"/>
    <n v="2"/>
    <n v="1.83"/>
    <n v="2.1960000000000002"/>
    <n v="3"/>
    <n v="19.764000000000003"/>
    <n v="27"/>
    <x v="0"/>
  </r>
  <r>
    <n v="47"/>
    <x v="5"/>
    <x v="10"/>
    <s v="Audebault Noel"/>
    <n v="25"/>
    <n v="2"/>
    <n v="2"/>
    <n v="2.4"/>
    <n v="3"/>
    <n v="60"/>
    <n v="75"/>
    <x v="0"/>
  </r>
  <r>
    <n v="48"/>
    <x v="0"/>
    <x v="11"/>
    <s v="Sciaparelli Jean-Claude"/>
    <n v="32"/>
    <n v="2"/>
    <n v="1.83"/>
    <n v="2.1960000000000002"/>
    <n v="3"/>
    <n v="70.272000000000006"/>
    <n v="96"/>
    <x v="0"/>
  </r>
  <r>
    <n v="49"/>
    <x v="3"/>
    <x v="11"/>
    <s v="Sciaparelli Jean-Claude"/>
    <n v="24"/>
    <n v="1"/>
    <n v="0.79"/>
    <n v="0.83345000000000002"/>
    <n v="1.5"/>
    <n v="20.002800000000001"/>
    <n v="36"/>
    <x v="0"/>
  </r>
  <r>
    <n v="50"/>
    <x v="0"/>
    <x v="12"/>
    <s v="Audebault Noel"/>
    <n v="30"/>
    <n v="2"/>
    <n v="1.83"/>
    <n v="2.1960000000000002"/>
    <n v="3"/>
    <n v="65.88000000000001"/>
    <n v="90"/>
    <x v="0"/>
  </r>
  <r>
    <n v="51"/>
    <x v="1"/>
    <x v="12"/>
    <s v="Audebault Noel"/>
    <n v="7"/>
    <n v="2"/>
    <n v="1.83"/>
    <n v="2.1960000000000002"/>
    <n v="3"/>
    <n v="15.372000000000002"/>
    <n v="21"/>
    <x v="0"/>
  </r>
  <r>
    <n v="52"/>
    <x v="2"/>
    <x v="12"/>
    <s v="Audebault Noel"/>
    <n v="16"/>
    <n v="1"/>
    <n v="0.6"/>
    <n v="0.63300000000000001"/>
    <n v="1"/>
    <n v="10.128"/>
    <n v="16"/>
    <x v="0"/>
  </r>
  <r>
    <n v="53"/>
    <x v="3"/>
    <x v="13"/>
    <s v="Audebault Noel"/>
    <n v="16"/>
    <n v="1"/>
    <n v="0.79"/>
    <n v="0.83345000000000002"/>
    <n v="1.5"/>
    <n v="13.3352"/>
    <n v="24"/>
    <x v="0"/>
  </r>
  <r>
    <n v="54"/>
    <x v="4"/>
    <x v="13"/>
    <s v="Audebault Noel"/>
    <n v="16"/>
    <n v="1"/>
    <n v="0.7"/>
    <n v="0.73849999999999993"/>
    <n v="1.5"/>
    <n v="11.815999999999999"/>
    <n v="24"/>
    <x v="0"/>
  </r>
  <r>
    <n v="55"/>
    <x v="5"/>
    <x v="13"/>
    <s v="Audebault Noel"/>
    <n v="30"/>
    <n v="2"/>
    <n v="2"/>
    <n v="2.4"/>
    <n v="3"/>
    <n v="72"/>
    <n v="90"/>
    <x v="0"/>
  </r>
  <r>
    <n v="56"/>
    <x v="0"/>
    <x v="14"/>
    <s v="Sciaparelli Jean-Claude"/>
    <n v="25"/>
    <n v="2"/>
    <n v="1.83"/>
    <n v="2.1960000000000002"/>
    <n v="3"/>
    <n v="54.900000000000006"/>
    <n v="75"/>
    <x v="0"/>
  </r>
  <r>
    <n v="57"/>
    <x v="3"/>
    <x v="14"/>
    <s v="Sciaparelli Jean-Claude"/>
    <n v="10"/>
    <n v="1"/>
    <n v="0.79"/>
    <n v="0.83345000000000002"/>
    <n v="1.5"/>
    <n v="8.3345000000000002"/>
    <n v="15"/>
    <x v="0"/>
  </r>
  <r>
    <n v="58"/>
    <x v="5"/>
    <x v="14"/>
    <s v="Sciaparelli Jean-Claude"/>
    <n v="30"/>
    <n v="2"/>
    <n v="2"/>
    <n v="2.4"/>
    <n v="3"/>
    <n v="72"/>
    <n v="90"/>
    <x v="0"/>
  </r>
  <r>
    <n v="62"/>
    <x v="0"/>
    <x v="15"/>
    <s v="Pidou Michel"/>
    <n v="10"/>
    <n v="2"/>
    <n v="1.83"/>
    <n v="2.1960000000000002"/>
    <n v="3"/>
    <n v="21.96"/>
    <n v="30"/>
    <x v="0"/>
  </r>
  <r>
    <n v="63"/>
    <x v="3"/>
    <x v="15"/>
    <s v="Pidou Michel"/>
    <n v="15"/>
    <n v="1"/>
    <n v="0.79"/>
    <n v="0.83345000000000002"/>
    <n v="1.5"/>
    <n v="12.501750000000001"/>
    <n v="22.5"/>
    <x v="0"/>
  </r>
  <r>
    <n v="64"/>
    <x v="4"/>
    <x v="15"/>
    <s v="Pidou Michel"/>
    <n v="10"/>
    <n v="1"/>
    <n v="0.7"/>
    <n v="0.73849999999999993"/>
    <n v="1.5"/>
    <n v="7.3849999999999998"/>
    <n v="15"/>
    <x v="0"/>
  </r>
  <r>
    <n v="65"/>
    <x v="3"/>
    <x v="16"/>
    <s v="Pidou Michel"/>
    <n v="10"/>
    <n v="1"/>
    <n v="0.79"/>
    <n v="0.83345000000000002"/>
    <n v="1.5"/>
    <n v="8.3345000000000002"/>
    <n v="15"/>
    <x v="0"/>
  </r>
  <r>
    <n v="78"/>
    <x v="0"/>
    <x v="16"/>
    <s v="Sciaparelli Jean-Claude"/>
    <n v="30"/>
    <n v="2"/>
    <n v="1.83"/>
    <n v="2.1960000000000002"/>
    <n v="3"/>
    <n v="65.88000000000001"/>
    <n v="90"/>
    <x v="0"/>
  </r>
  <r>
    <n v="66"/>
    <x v="6"/>
    <x v="17"/>
    <s v="Pidou Michel"/>
    <n v="20"/>
    <n v="2"/>
    <n v="0.61"/>
    <n v="0.73199999999999998"/>
    <n v="1.5"/>
    <n v="14.64"/>
    <n v="30"/>
    <x v="0"/>
  </r>
  <r>
    <n v="67"/>
    <x v="3"/>
    <x v="17"/>
    <s v="Pidou Michel"/>
    <n v="20"/>
    <n v="1"/>
    <n v="0.79"/>
    <n v="0.83345000000000002"/>
    <n v="1.5"/>
    <n v="16.669"/>
    <n v="30"/>
    <x v="0"/>
  </r>
  <r>
    <n v="68"/>
    <x v="4"/>
    <x v="17"/>
    <s v="Pidou Michel"/>
    <n v="10"/>
    <n v="1"/>
    <n v="0.7"/>
    <n v="0.73849999999999993"/>
    <n v="1.5"/>
    <n v="7.3849999999999998"/>
    <n v="15"/>
    <x v="0"/>
  </r>
  <r>
    <n v="74"/>
    <x v="8"/>
    <x v="18"/>
    <s v="Pidou Michel"/>
    <n v="20"/>
    <n v="2"/>
    <n v="2.5"/>
    <n v="3"/>
    <n v="3"/>
    <n v="60"/>
    <n v="60"/>
    <x v="0"/>
  </r>
  <r>
    <n v="75"/>
    <x v="0"/>
    <x v="18"/>
    <s v="Pidou Michel"/>
    <n v="20"/>
    <n v="2"/>
    <n v="1.83"/>
    <n v="2.1960000000000002"/>
    <n v="3"/>
    <n v="43.92"/>
    <n v="60"/>
    <x v="0"/>
  </r>
  <r>
    <n v="76"/>
    <x v="2"/>
    <x v="18"/>
    <s v="Pidou Michel"/>
    <n v="10"/>
    <n v="1"/>
    <n v="0.6"/>
    <n v="0.63300000000000001"/>
    <n v="1"/>
    <n v="6.33"/>
    <n v="10"/>
    <x v="0"/>
  </r>
  <r>
    <n v="77"/>
    <x v="3"/>
    <x v="18"/>
    <s v="Pidou Michel"/>
    <n v="20"/>
    <n v="1"/>
    <n v="0.79"/>
    <n v="0.83345000000000002"/>
    <n v="1.5"/>
    <n v="16.669"/>
    <n v="30"/>
    <x v="0"/>
  </r>
  <r>
    <n v="78"/>
    <x v="4"/>
    <x v="18"/>
    <s v="Pidou Michel"/>
    <n v="10"/>
    <n v="1"/>
    <n v="0.7"/>
    <n v="0.73849999999999993"/>
    <n v="1.5"/>
    <n v="7.3849999999999998"/>
    <n v="15"/>
    <x v="0"/>
  </r>
  <r>
    <n v="79"/>
    <x v="5"/>
    <x v="18"/>
    <s v="Pidou Michel"/>
    <n v="15"/>
    <n v="2"/>
    <n v="2"/>
    <n v="2.4"/>
    <n v="3"/>
    <n v="36"/>
    <n v="45"/>
    <x v="0"/>
  </r>
  <r>
    <n v="70"/>
    <x v="0"/>
    <x v="19"/>
    <s v="Sevestre Alain"/>
    <n v="15"/>
    <n v="2"/>
    <n v="1.83"/>
    <n v="2.1960000000000002"/>
    <n v="3"/>
    <n v="32.940000000000005"/>
    <n v="45"/>
    <x v="0"/>
  </r>
  <r>
    <n v="71"/>
    <x v="3"/>
    <x v="19"/>
    <s v="Sevestre Alain"/>
    <n v="5"/>
    <n v="1"/>
    <n v="0.79"/>
    <n v="0.83345000000000002"/>
    <n v="1.5"/>
    <n v="4.1672500000000001"/>
    <n v="7.5"/>
    <x v="0"/>
  </r>
  <r>
    <n v="72"/>
    <x v="4"/>
    <x v="19"/>
    <s v="Sevestre Alain"/>
    <n v="10"/>
    <n v="1"/>
    <n v="0.7"/>
    <n v="0.73849999999999993"/>
    <n v="1.5"/>
    <n v="7.3849999999999998"/>
    <n v="15"/>
    <x v="0"/>
  </r>
  <r>
    <n v="73"/>
    <x v="5"/>
    <x v="19"/>
    <s v="Sevestre Alain"/>
    <n v="15"/>
    <n v="2"/>
    <n v="2"/>
    <n v="2.4"/>
    <n v="3"/>
    <n v="36"/>
    <n v="45"/>
    <x v="0"/>
  </r>
  <r>
    <n v="96"/>
    <x v="0"/>
    <x v="20"/>
    <s v="Audebault Noel"/>
    <n v="24"/>
    <n v="2"/>
    <n v="1.83"/>
    <n v="2.1960000000000002"/>
    <n v="3"/>
    <n v="52.704000000000008"/>
    <n v="72"/>
    <x v="0"/>
  </r>
  <r>
    <n v="97"/>
    <x v="6"/>
    <x v="20"/>
    <s v="Audebault Noel"/>
    <n v="15"/>
    <n v="2"/>
    <n v="0.61"/>
    <n v="0.73199999999999998"/>
    <n v="1.5"/>
    <n v="10.98"/>
    <n v="22.5"/>
    <x v="0"/>
  </r>
  <r>
    <n v="98"/>
    <x v="10"/>
    <x v="20"/>
    <s v="Audebault Noel"/>
    <n v="12"/>
    <n v="1"/>
    <n v="0.73"/>
    <n v="0.77015"/>
    <n v="1.5"/>
    <n v="9.2417999999999996"/>
    <n v="18"/>
    <x v="0"/>
  </r>
  <r>
    <n v="99"/>
    <x v="2"/>
    <x v="20"/>
    <s v="Audebault Noel"/>
    <n v="22"/>
    <n v="1"/>
    <n v="0.28000000000000003"/>
    <n v="0.29540000000000005"/>
    <n v="0.6"/>
    <n v="6.498800000000001"/>
    <n v="13.2"/>
    <x v="0"/>
  </r>
  <r>
    <n v="100"/>
    <x v="3"/>
    <x v="20"/>
    <s v="Audebault Noel"/>
    <n v="24"/>
    <n v="1"/>
    <n v="0.79"/>
    <n v="0.83345000000000002"/>
    <n v="1.5"/>
    <n v="20.002800000000001"/>
    <n v="36"/>
    <x v="0"/>
  </r>
  <r>
    <n v="101"/>
    <x v="4"/>
    <x v="20"/>
    <s v="Audebault Noel"/>
    <n v="9"/>
    <n v="1"/>
    <n v="0.7"/>
    <n v="0.73849999999999993"/>
    <n v="1.5"/>
    <n v="6.6464999999999996"/>
    <n v="13.5"/>
    <x v="0"/>
  </r>
  <r>
    <n v="102"/>
    <x v="5"/>
    <x v="20"/>
    <s v="Audebault Noel"/>
    <n v="25"/>
    <n v="2"/>
    <n v="2"/>
    <n v="2.4"/>
    <n v="3"/>
    <n v="72"/>
    <n v="90"/>
    <x v="0"/>
  </r>
  <r>
    <n v="103"/>
    <x v="11"/>
    <x v="20"/>
    <s v="Audebault Noel"/>
    <n v="12"/>
    <n v="1"/>
    <n v="0.79"/>
    <n v="0.83345000000000002"/>
    <n v="1.5"/>
    <n v="10.0014"/>
    <n v="18"/>
    <x v="0"/>
  </r>
  <r>
    <n v="77"/>
    <x v="3"/>
    <x v="21"/>
    <s v="Pidou Michel"/>
    <n v="15"/>
    <n v="1"/>
    <n v="0.7"/>
    <n v="0.73849999999999993"/>
    <n v="1.5"/>
    <n v="11.077499999999999"/>
    <n v="22.5"/>
    <x v="0"/>
  </r>
  <r>
    <n v="78"/>
    <x v="3"/>
    <x v="22"/>
    <s v="Pidou Michel"/>
    <n v="20"/>
    <n v="1"/>
    <n v="0.79"/>
    <n v="0.83345000000000002"/>
    <n v="1.5"/>
    <n v="16.669"/>
    <n v="30"/>
    <x v="0"/>
  </r>
  <r>
    <n v="79"/>
    <x v="5"/>
    <x v="22"/>
    <s v="Pidou Michel"/>
    <n v="15"/>
    <n v="2"/>
    <n v="2"/>
    <n v="2.4"/>
    <n v="3"/>
    <n v="36"/>
    <n v="45"/>
    <x v="0"/>
  </r>
  <r>
    <n v="80"/>
    <x v="1"/>
    <x v="23"/>
    <s v="Pidou Michel"/>
    <n v="10"/>
    <n v="2"/>
    <n v="1.83"/>
    <n v="2.1960000000000002"/>
    <n v="3"/>
    <n v="21.96"/>
    <n v="30"/>
    <x v="0"/>
  </r>
  <r>
    <n v="81"/>
    <x v="0"/>
    <x v="23"/>
    <s v="Pidou Michel"/>
    <n v="10"/>
    <n v="2"/>
    <n v="1.83"/>
    <n v="2.1960000000000002"/>
    <n v="3"/>
    <n v="21.96"/>
    <n v="30"/>
    <x v="0"/>
  </r>
  <r>
    <n v="82"/>
    <x v="5"/>
    <x v="23"/>
    <s v="Pidou Michel"/>
    <n v="10"/>
    <n v="2"/>
    <n v="2"/>
    <n v="2.4"/>
    <n v="3"/>
    <n v="24"/>
    <n v="30"/>
    <x v="0"/>
  </r>
  <r>
    <n v="104"/>
    <x v="0"/>
    <x v="23"/>
    <s v="Pidou Michel"/>
    <n v="1"/>
    <n v="2"/>
    <n v="1.83"/>
    <n v="2.1960000000000002"/>
    <n v="3"/>
    <n v="2.1960000000000002"/>
    <n v="3"/>
    <x v="0"/>
  </r>
  <r>
    <n v="83"/>
    <x v="5"/>
    <x v="24"/>
    <s v="Sciaparelli Jean-Claude"/>
    <n v="54"/>
    <n v="2"/>
    <n v="2"/>
    <n v="2.4"/>
    <n v="3"/>
    <n v="129.6"/>
    <n v="162"/>
    <x v="0"/>
  </r>
  <r>
    <n v="84"/>
    <x v="3"/>
    <x v="24"/>
    <s v="Sciaparelli Jean-Claude"/>
    <n v="24"/>
    <n v="1"/>
    <n v="0.79"/>
    <n v="0.83345000000000002"/>
    <n v="1.5"/>
    <n v="20.002800000000001"/>
    <n v="36"/>
    <x v="0"/>
  </r>
  <r>
    <n v="85"/>
    <x v="4"/>
    <x v="24"/>
    <s v="Sciaparelli Jean-Claude"/>
    <n v="20"/>
    <n v="1"/>
    <n v="0.7"/>
    <n v="0.73849999999999993"/>
    <n v="1.5"/>
    <n v="14.77"/>
    <n v="30"/>
    <x v="0"/>
  </r>
  <r>
    <n v="86"/>
    <x v="3"/>
    <x v="25"/>
    <s v="Pidou Michel"/>
    <n v="24"/>
    <n v="1"/>
    <n v="0.79"/>
    <n v="0.83345000000000002"/>
    <n v="1.5"/>
    <n v="20.002800000000001"/>
    <n v="36"/>
    <x v="0"/>
  </r>
  <r>
    <n v="87"/>
    <x v="0"/>
    <x v="26"/>
    <s v="Sciaparelli Jean-Claude"/>
    <n v="20"/>
    <n v="2"/>
    <n v="1.83"/>
    <n v="2.1960000000000002"/>
    <n v="3"/>
    <n v="43.92"/>
    <n v="60"/>
    <x v="0"/>
  </r>
  <r>
    <n v="88"/>
    <x v="6"/>
    <x v="26"/>
    <s v="Sciaparelli Jean-Claude"/>
    <n v="24"/>
    <n v="2"/>
    <n v="0.61"/>
    <n v="0.73199999999999998"/>
    <n v="1.5"/>
    <n v="17.567999999999998"/>
    <n v="36"/>
    <x v="0"/>
  </r>
  <r>
    <n v="89"/>
    <x v="3"/>
    <x v="26"/>
    <s v="Sciaparelli Jean-Claude"/>
    <n v="13"/>
    <n v="1"/>
    <n v="0.79"/>
    <n v="0.83345000000000002"/>
    <n v="1.5"/>
    <n v="10.834849999999999"/>
    <n v="19.5"/>
    <x v="0"/>
  </r>
  <r>
    <n v="90"/>
    <x v="2"/>
    <x v="26"/>
    <s v="Sciaparelli Jean-Claude"/>
    <n v="5"/>
    <n v="1"/>
    <n v="0.28000000000000003"/>
    <n v="0.29540000000000005"/>
    <n v="0.6"/>
    <n v="1.4770000000000003"/>
    <n v="3"/>
    <x v="0"/>
  </r>
  <r>
    <n v="91"/>
    <x v="3"/>
    <x v="27"/>
    <s v="Sevestre Alain"/>
    <n v="20"/>
    <n v="1"/>
    <n v="0.79"/>
    <n v="0.83345000000000002"/>
    <n v="1.5"/>
    <n v="16.669"/>
    <n v="30"/>
    <x v="0"/>
  </r>
  <r>
    <n v="92"/>
    <x v="0"/>
    <x v="27"/>
    <s v="Sciaparelli Jean-Claude"/>
    <n v="30"/>
    <n v="2"/>
    <n v="1.83"/>
    <n v="2.1960000000000002"/>
    <n v="3"/>
    <n v="65.88000000000001"/>
    <n v="90"/>
    <x v="0"/>
  </r>
  <r>
    <n v="93"/>
    <x v="3"/>
    <x v="28"/>
    <s v="Pidou Michel"/>
    <n v="15"/>
    <n v="1"/>
    <n v="0.79"/>
    <n v="0.83345000000000002"/>
    <n v="1.5"/>
    <n v="12.501750000000001"/>
    <n v="22.5"/>
    <x v="0"/>
  </r>
  <r>
    <n v="94"/>
    <x v="3"/>
    <x v="29"/>
    <s v="Sevestre Alain"/>
    <n v="13"/>
    <n v="1"/>
    <n v="0.79"/>
    <n v="0.83345000000000002"/>
    <n v="1.5"/>
    <n v="10.834849999999999"/>
    <n v="19.5"/>
    <x v="0"/>
  </r>
  <r>
    <n v="95"/>
    <x v="12"/>
    <x v="30"/>
    <s v="Régularisation "/>
    <n v="5"/>
    <n v="2"/>
    <n v="1.78"/>
    <n v="2.1360000000000001"/>
    <n v="3"/>
    <n v="10.68"/>
    <n v="15"/>
    <x v="0"/>
  </r>
  <r>
    <n v="105"/>
    <x v="0"/>
    <x v="30"/>
    <s v="Régularisation "/>
    <n v="1"/>
    <n v="2"/>
    <n v="1.83"/>
    <n v="2.1960000000000002"/>
    <n v="3"/>
    <n v="2.1960000000000002"/>
    <n v="3"/>
    <x v="0"/>
  </r>
  <r>
    <n v="106"/>
    <x v="0"/>
    <x v="31"/>
    <s v="Audebault Noel"/>
    <n v="20"/>
    <n v="2"/>
    <n v="1.83"/>
    <n v="2.1960000000000002"/>
    <n v="3"/>
    <n v="43.92"/>
    <n v="60"/>
    <x v="0"/>
  </r>
  <r>
    <n v="107"/>
    <x v="3"/>
    <x v="31"/>
    <s v="Audebault Noel"/>
    <n v="24"/>
    <n v="1"/>
    <n v="0.79"/>
    <n v="0.83345000000000002"/>
    <n v="1.5"/>
    <n v="20.002800000000001"/>
    <n v="36"/>
    <x v="0"/>
  </r>
  <r>
    <n v="108"/>
    <x v="4"/>
    <x v="31"/>
    <s v="Audebault Noel"/>
    <n v="16"/>
    <n v="1"/>
    <n v="0.7"/>
    <n v="0.73849999999999993"/>
    <n v="1.5"/>
    <n v="11.815999999999999"/>
    <n v="24"/>
    <x v="0"/>
  </r>
  <r>
    <n v="109"/>
    <x v="5"/>
    <x v="31"/>
    <s v="Audebault Noel"/>
    <n v="42"/>
    <n v="2"/>
    <n v="2"/>
    <n v="2.4"/>
    <n v="3"/>
    <n v="100.8"/>
    <n v="126"/>
    <x v="0"/>
  </r>
  <r>
    <n v="110"/>
    <x v="8"/>
    <x v="31"/>
    <s v="Audebault Noel"/>
    <n v="41"/>
    <n v="2"/>
    <n v="2.5"/>
    <n v="3"/>
    <n v="3"/>
    <n v="123"/>
    <n v="123"/>
    <x v="0"/>
  </r>
  <r>
    <n v="111"/>
    <x v="2"/>
    <x v="31"/>
    <s v="Audebault Noel"/>
    <n v="19"/>
    <n v="1"/>
    <n v="0.28000000000000003"/>
    <n v="0.29540000000000005"/>
    <n v="0.6"/>
    <n v="5.6126000000000014"/>
    <n v="11.4"/>
    <x v="0"/>
  </r>
  <r>
    <n v="112"/>
    <x v="0"/>
    <x v="32"/>
    <s v="Pidou Michel"/>
    <n v="15"/>
    <n v="2"/>
    <n v="1.83"/>
    <n v="2.1960000000000002"/>
    <n v="3"/>
    <n v="32.940000000000005"/>
    <n v="45"/>
    <x v="0"/>
  </r>
  <r>
    <n v="113"/>
    <x v="3"/>
    <x v="32"/>
    <s v="Pidou Michel"/>
    <n v="15"/>
    <n v="1"/>
    <n v="0.79"/>
    <n v="0.83345000000000002"/>
    <n v="1.5"/>
    <n v="12.501750000000001"/>
    <n v="22.5"/>
    <x v="0"/>
  </r>
  <r>
    <n v="114"/>
    <x v="0"/>
    <x v="33"/>
    <s v="Pidou Michel"/>
    <n v="25"/>
    <n v="2"/>
    <n v="1.83"/>
    <n v="2.1960000000000002"/>
    <n v="3"/>
    <n v="54.900000000000006"/>
    <n v="75"/>
    <x v="0"/>
  </r>
  <r>
    <n v="115"/>
    <x v="3"/>
    <x v="34"/>
    <s v="Pidou Michel"/>
    <n v="20"/>
    <n v="1"/>
    <n v="0.79"/>
    <n v="0.83345000000000002"/>
    <n v="1.5"/>
    <n v="16.669"/>
    <n v="30"/>
    <x v="0"/>
  </r>
  <r>
    <n v="116"/>
    <x v="0"/>
    <x v="35"/>
    <s v="Audebault Noel"/>
    <n v="30"/>
    <n v="2"/>
    <n v="1.83"/>
    <n v="2.1960000000000002"/>
    <n v="3"/>
    <n v="65.88000000000001"/>
    <n v="90"/>
    <x v="0"/>
  </r>
  <r>
    <n v="117"/>
    <x v="3"/>
    <x v="35"/>
    <s v="Audebault Noel"/>
    <n v="24"/>
    <n v="1"/>
    <n v="0.79"/>
    <n v="0.83345000000000002"/>
    <n v="1.5"/>
    <n v="20.002800000000001"/>
    <n v="36"/>
    <x v="0"/>
  </r>
  <r>
    <n v="118"/>
    <x v="3"/>
    <x v="35"/>
    <s v="Audebault Noel"/>
    <n v="22"/>
    <n v="1"/>
    <n v="0.79"/>
    <n v="0.83345000000000002"/>
    <n v="1.5"/>
    <n v="18.335900000000002"/>
    <n v="33"/>
    <x v="0"/>
  </r>
  <r>
    <n v="119"/>
    <x v="5"/>
    <x v="35"/>
    <s v="Audebault Noel"/>
    <n v="30"/>
    <n v="2"/>
    <n v="2"/>
    <n v="2.4"/>
    <n v="3"/>
    <n v="72"/>
    <n v="90"/>
    <x v="0"/>
  </r>
  <r>
    <n v="120"/>
    <x v="0"/>
    <x v="36"/>
    <s v="Pidou Michel"/>
    <n v="15"/>
    <n v="2"/>
    <n v="1.83"/>
    <n v="2.1960000000000002"/>
    <n v="3"/>
    <n v="32.940000000000005"/>
    <n v="45"/>
    <x v="0"/>
  </r>
  <r>
    <n v="121"/>
    <x v="3"/>
    <x v="36"/>
    <s v="Pidou Michel"/>
    <n v="20"/>
    <n v="1"/>
    <n v="0.79"/>
    <n v="0.83345000000000002"/>
    <n v="1.5"/>
    <n v="16.669"/>
    <n v="30"/>
    <x v="0"/>
  </r>
  <r>
    <n v="122"/>
    <x v="0"/>
    <x v="37"/>
    <s v="Sciaparelli Jean-Claude"/>
    <n v="10"/>
    <n v="2"/>
    <n v="1.83"/>
    <n v="2.1960000000000002"/>
    <n v="3"/>
    <n v="21.96"/>
    <n v="30"/>
    <x v="0"/>
  </r>
  <r>
    <n v="123"/>
    <x v="3"/>
    <x v="37"/>
    <s v="Sciaparelli Jean-Claude"/>
    <n v="12"/>
    <n v="1"/>
    <n v="0.79"/>
    <n v="0.83345000000000002"/>
    <n v="1.5"/>
    <n v="10.0014"/>
    <n v="18"/>
    <x v="0"/>
  </r>
  <r>
    <n v="124"/>
    <x v="5"/>
    <x v="37"/>
    <s v="Sciaparelli Jean-Claude"/>
    <n v="40"/>
    <n v="2"/>
    <n v="2"/>
    <n v="2.4"/>
    <n v="3"/>
    <n v="96"/>
    <n v="120"/>
    <x v="0"/>
  </r>
  <r>
    <n v="125"/>
    <x v="2"/>
    <x v="37"/>
    <s v="Sciaparelli Jean-Claude"/>
    <n v="10"/>
    <n v="1"/>
    <n v="0.28000000000000003"/>
    <n v="0.29540000000000005"/>
    <n v="0.6"/>
    <n v="2.9540000000000006"/>
    <n v="6"/>
    <x v="0"/>
  </r>
  <r>
    <n v="126"/>
    <x v="4"/>
    <x v="38"/>
    <s v="Pidou Michel"/>
    <n v="10"/>
    <n v="1"/>
    <n v="0.7"/>
    <n v="0.73849999999999993"/>
    <n v="1.5"/>
    <n v="7.3849999999999998"/>
    <n v="15"/>
    <x v="0"/>
  </r>
  <r>
    <n v="127"/>
    <x v="5"/>
    <x v="39"/>
    <s v="Sciaparelli Jean-Claude"/>
    <n v="24"/>
    <n v="2"/>
    <n v="2"/>
    <n v="2.4"/>
    <n v="3"/>
    <n v="57.599999999999994"/>
    <n v="72"/>
    <x v="0"/>
  </r>
  <r>
    <n v="128"/>
    <x v="0"/>
    <x v="39"/>
    <s v="Sciaparelli Jean-Claude"/>
    <n v="15"/>
    <n v="2"/>
    <n v="1.83"/>
    <n v="2.1960000000000002"/>
    <n v="3"/>
    <n v="32.940000000000005"/>
    <n v="45"/>
    <x v="0"/>
  </r>
  <r>
    <n v="129"/>
    <x v="1"/>
    <x v="39"/>
    <s v="Sciaparelli Jean-Claude"/>
    <n v="10"/>
    <n v="2"/>
    <n v="1.83"/>
    <n v="2.1960000000000002"/>
    <n v="3"/>
    <n v="21.96"/>
    <n v="30"/>
    <x v="0"/>
  </r>
  <r>
    <n v="130"/>
    <x v="4"/>
    <x v="39"/>
    <s v="Sciaparelli Jean-Claude"/>
    <n v="40"/>
    <n v="1"/>
    <n v="0.7"/>
    <n v="0.73849999999999993"/>
    <n v="1.5"/>
    <n v="29.54"/>
    <n v="60"/>
    <x v="0"/>
  </r>
  <r>
    <n v="131"/>
    <x v="0"/>
    <x v="40"/>
    <s v="Pidou Michel"/>
    <n v="20"/>
    <n v="2"/>
    <n v="1.83"/>
    <n v="2.1960000000000002"/>
    <n v="3"/>
    <n v="43.92"/>
    <n v="60"/>
    <x v="0"/>
  </r>
  <r>
    <n v="132"/>
    <x v="6"/>
    <x v="40"/>
    <s v="Pidou Michel"/>
    <n v="10"/>
    <n v="2"/>
    <n v="0.61"/>
    <n v="0.73199999999999998"/>
    <n v="1.5"/>
    <n v="7.32"/>
    <n v="15"/>
    <x v="0"/>
  </r>
  <r>
    <n v="133"/>
    <x v="3"/>
    <x v="41"/>
    <s v="Pidou Michel"/>
    <n v="24"/>
    <n v="1"/>
    <n v="0.79"/>
    <n v="0.83345000000000002"/>
    <n v="1.5"/>
    <n v="20.002800000000001"/>
    <n v="36"/>
    <x v="0"/>
  </r>
  <r>
    <n v="134"/>
    <x v="5"/>
    <x v="42"/>
    <s v="Audebault Noel"/>
    <n v="36"/>
    <n v="2"/>
    <n v="2"/>
    <n v="2.4"/>
    <n v="3"/>
    <n v="86.399999999999991"/>
    <n v="108"/>
    <x v="0"/>
  </r>
  <r>
    <n v="135"/>
    <x v="11"/>
    <x v="42"/>
    <s v="Audebault Noel"/>
    <n v="6"/>
    <n v="1"/>
    <n v="0.79"/>
    <n v="0.83345000000000002"/>
    <n v="1.5"/>
    <n v="5.0007000000000001"/>
    <n v="9"/>
    <x v="0"/>
  </r>
  <r>
    <n v="136"/>
    <x v="3"/>
    <x v="42"/>
    <s v="Audebault Noel"/>
    <n v="10"/>
    <n v="1"/>
    <n v="0.79"/>
    <n v="0.83345000000000002"/>
    <n v="1.5"/>
    <n v="8.3345000000000002"/>
    <n v="15"/>
    <x v="0"/>
  </r>
  <r>
    <n v="137"/>
    <x v="2"/>
    <x v="42"/>
    <s v="Audebault Noel"/>
    <n v="14"/>
    <n v="1"/>
    <n v="0.28000000000000003"/>
    <n v="0.29540000000000005"/>
    <n v="0.6"/>
    <n v="4.1356000000000011"/>
    <n v="8.4"/>
    <x v="0"/>
  </r>
  <r>
    <n v="138"/>
    <x v="10"/>
    <x v="42"/>
    <s v="Audebault Noel"/>
    <n v="18"/>
    <n v="1"/>
    <n v="0.73"/>
    <n v="0.77015"/>
    <n v="1.5"/>
    <n v="13.8627"/>
    <n v="27"/>
    <x v="0"/>
  </r>
  <r>
    <n v="139"/>
    <x v="6"/>
    <x v="42"/>
    <s v="Audebault Noel"/>
    <n v="20"/>
    <n v="2"/>
    <n v="0.61"/>
    <n v="0.73199999999999998"/>
    <n v="1.5"/>
    <n v="14.64"/>
    <n v="30"/>
    <x v="0"/>
  </r>
  <r>
    <n v="140"/>
    <x v="1"/>
    <x v="42"/>
    <s v="Audebault Noel"/>
    <n v="7"/>
    <n v="2"/>
    <n v="1.83"/>
    <n v="2.1960000000000002"/>
    <n v="3"/>
    <n v="15.372000000000002"/>
    <n v="21"/>
    <x v="0"/>
  </r>
  <r>
    <n v="141"/>
    <x v="0"/>
    <x v="42"/>
    <s v="Audebault Noel"/>
    <n v="30"/>
    <n v="2"/>
    <n v="1.83"/>
    <n v="2.1960000000000002"/>
    <n v="3"/>
    <n v="65.88000000000001"/>
    <n v="90"/>
    <x v="0"/>
  </r>
  <r>
    <n v="142"/>
    <x v="8"/>
    <x v="42"/>
    <s v="Audebault Noel"/>
    <n v="25"/>
    <n v="2"/>
    <n v="2.5"/>
    <n v="3"/>
    <n v="3"/>
    <n v="75"/>
    <n v="75"/>
    <x v="0"/>
  </r>
  <r>
    <n v="163"/>
    <x v="3"/>
    <x v="43"/>
    <s v="Gélineau Jacky"/>
    <n v="15"/>
    <n v="1"/>
    <n v="0.79"/>
    <n v="0.83345000000000002"/>
    <n v="1.5"/>
    <n v="12.501750000000001"/>
    <n v="22.5"/>
    <x v="0"/>
  </r>
  <r>
    <n v="143"/>
    <x v="3"/>
    <x v="44"/>
    <s v="Pidou Michel"/>
    <n v="15"/>
    <n v="1"/>
    <n v="0.79"/>
    <n v="0.83345000000000002"/>
    <n v="1.5"/>
    <n v="12.501750000000001"/>
    <n v="22.5"/>
    <x v="0"/>
  </r>
  <r>
    <n v="144"/>
    <x v="0"/>
    <x v="44"/>
    <s v="Pidou Michel"/>
    <n v="15"/>
    <n v="2"/>
    <n v="1.83"/>
    <n v="2.1960000000000002"/>
    <n v="3"/>
    <n v="32.940000000000005"/>
    <n v="45"/>
    <x v="0"/>
  </r>
  <r>
    <n v="145"/>
    <x v="5"/>
    <x v="45"/>
    <s v="Sciaparelli Jean-Claude"/>
    <n v="30"/>
    <n v="2"/>
    <n v="2"/>
    <n v="2.4"/>
    <n v="3"/>
    <n v="72"/>
    <n v="90"/>
    <x v="0"/>
  </r>
  <r>
    <n v="146"/>
    <x v="4"/>
    <x v="45"/>
    <s v="Sciaparelli Jean-Claude"/>
    <n v="25"/>
    <n v="1"/>
    <n v="0.7"/>
    <n v="0.73849999999999993"/>
    <n v="1.5"/>
    <n v="18.462499999999999"/>
    <n v="37.5"/>
    <x v="0"/>
  </r>
  <r>
    <n v="147"/>
    <x v="0"/>
    <x v="46"/>
    <s v="Pidou Michel"/>
    <n v="20"/>
    <n v="2"/>
    <n v="1.83"/>
    <n v="2.1960000000000002"/>
    <n v="3"/>
    <n v="32.940000000000005"/>
    <n v="45"/>
    <x v="0"/>
  </r>
  <r>
    <n v="148"/>
    <x v="3"/>
    <x v="46"/>
    <s v="Pidou Michel"/>
    <n v="10"/>
    <n v="1"/>
    <n v="0.79"/>
    <n v="0.83345000000000002"/>
    <n v="1.5"/>
    <n v="8.3345000000000002"/>
    <n v="15"/>
    <x v="0"/>
  </r>
  <r>
    <n v="164"/>
    <x v="8"/>
    <x v="47"/>
    <s v="Sciaparelli Jean-Claude"/>
    <n v="20"/>
    <n v="2"/>
    <n v="2"/>
    <n v="2.4"/>
    <n v="3"/>
    <n v="48"/>
    <n v="60"/>
    <x v="0"/>
  </r>
  <r>
    <n v="165"/>
    <x v="5"/>
    <x v="47"/>
    <s v="Sciaparelli Jean-Claude"/>
    <n v="18"/>
    <n v="2"/>
    <n v="2"/>
    <n v="2.4"/>
    <n v="3"/>
    <n v="48"/>
    <n v="60"/>
    <x v="0"/>
  </r>
  <r>
    <n v="149"/>
    <x v="0"/>
    <x v="48"/>
    <s v="Sciaparelli Jean-Claude"/>
    <n v="30"/>
    <n v="2"/>
    <n v="1.83"/>
    <n v="2.1960000000000002"/>
    <n v="3"/>
    <n v="65.88000000000001"/>
    <n v="90"/>
    <x v="0"/>
  </r>
  <r>
    <n v="150"/>
    <x v="3"/>
    <x v="49"/>
    <s v="Pidou Michel"/>
    <n v="10"/>
    <n v="1"/>
    <n v="0.79"/>
    <n v="0.83345000000000002"/>
    <n v="1.5"/>
    <n v="8.3345000000000002"/>
    <n v="15"/>
    <x v="0"/>
  </r>
  <r>
    <n v="151"/>
    <x v="5"/>
    <x v="50"/>
    <s v="Pidou Michel"/>
    <n v="15"/>
    <n v="2"/>
    <n v="2"/>
    <n v="2.4"/>
    <n v="3"/>
    <n v="36"/>
    <n v="45"/>
    <x v="0"/>
  </r>
  <r>
    <n v="152"/>
    <x v="0"/>
    <x v="50"/>
    <s v="Pidou Michel"/>
    <n v="15"/>
    <n v="2"/>
    <n v="1.83"/>
    <n v="2.1960000000000002"/>
    <n v="3"/>
    <n v="32.940000000000005"/>
    <n v="45"/>
    <x v="0"/>
  </r>
  <r>
    <n v="153"/>
    <x v="3"/>
    <x v="50"/>
    <s v="Pidou Michel"/>
    <n v="10"/>
    <n v="1"/>
    <n v="0.79"/>
    <n v="0.83345000000000002"/>
    <n v="1.5"/>
    <n v="8.3345000000000002"/>
    <n v="15"/>
    <x v="0"/>
  </r>
  <r>
    <n v="154"/>
    <x v="3"/>
    <x v="51"/>
    <s v="Pidou Michel"/>
    <n v="20"/>
    <n v="1"/>
    <n v="0.79"/>
    <n v="0.83345000000000002"/>
    <n v="1.5"/>
    <n v="16.669"/>
    <n v="30"/>
    <x v="0"/>
  </r>
  <r>
    <n v="155"/>
    <x v="8"/>
    <x v="51"/>
    <s v="Pidou Michel"/>
    <n v="14"/>
    <n v="2"/>
    <n v="2.5"/>
    <n v="3"/>
    <n v="3"/>
    <n v="45"/>
    <n v="45"/>
    <x v="0"/>
  </r>
  <r>
    <n v="156"/>
    <x v="0"/>
    <x v="51"/>
    <s v="Pidou Michel"/>
    <n v="20"/>
    <n v="2"/>
    <n v="1.83"/>
    <n v="2.1960000000000002"/>
    <n v="3"/>
    <n v="43.92"/>
    <n v="60"/>
    <x v="0"/>
  </r>
  <r>
    <n v="158"/>
    <x v="0"/>
    <x v="52"/>
    <s v="Pidou Michel"/>
    <n v="30"/>
    <n v="2"/>
    <n v="1.83"/>
    <n v="2.1960000000000002"/>
    <n v="3"/>
    <n v="65.88000000000001"/>
    <n v="90"/>
    <x v="0"/>
  </r>
  <r>
    <n v="159"/>
    <x v="3"/>
    <x v="52"/>
    <s v="Pidou Michel"/>
    <n v="30"/>
    <n v="1"/>
    <n v="0.79"/>
    <n v="0.83345000000000002"/>
    <n v="1.5"/>
    <n v="25.003500000000003"/>
    <n v="45"/>
    <x v="0"/>
  </r>
  <r>
    <n v="160"/>
    <x v="4"/>
    <x v="52"/>
    <s v="Pidou Michel"/>
    <n v="10"/>
    <n v="1"/>
    <n v="0.7"/>
    <n v="0.73849999999999993"/>
    <n v="1.5"/>
    <n v="7.3849999999999998"/>
    <n v="15"/>
    <x v="0"/>
  </r>
  <r>
    <n v="161"/>
    <x v="5"/>
    <x v="52"/>
    <s v="Pidou Michel"/>
    <n v="30"/>
    <n v="2"/>
    <n v="2"/>
    <n v="2.4"/>
    <n v="3"/>
    <n v="72"/>
    <n v="90"/>
    <x v="0"/>
  </r>
  <r>
    <n v="157"/>
    <x v="0"/>
    <x v="53"/>
    <s v="Pidou Michel"/>
    <n v="20"/>
    <n v="2"/>
    <n v="1.83"/>
    <n v="2.1960000000000002"/>
    <n v="3"/>
    <n v="43.92"/>
    <n v="60"/>
    <x v="0"/>
  </r>
  <r>
    <n v="162"/>
    <x v="0"/>
    <x v="53"/>
    <s v="Pidou Michel"/>
    <n v="20"/>
    <n v="2"/>
    <n v="1.83"/>
    <n v="2.1960000000000002"/>
    <n v="3"/>
    <n v="43.92"/>
    <n v="60"/>
    <x v="0"/>
  </r>
  <r>
    <n v="168"/>
    <x v="4"/>
    <x v="53"/>
    <s v="Régularisation "/>
    <n v="56"/>
    <n v="1"/>
    <n v="0.7"/>
    <n v="0.73849999999999993"/>
    <n v="1.5"/>
    <n v="41.355999999999995"/>
    <n v="84"/>
    <x v="0"/>
  </r>
  <r>
    <n v="169"/>
    <x v="3"/>
    <x v="53"/>
    <s v="Régularisation "/>
    <n v="7"/>
    <n v="1"/>
    <n v="0.79"/>
    <n v="0.83345000000000002"/>
    <n v="1.5"/>
    <n v="5.8341500000000002"/>
    <n v="10.5"/>
    <x v="0"/>
  </r>
  <r>
    <n v="170"/>
    <x v="2"/>
    <x v="53"/>
    <s v="Régularisation "/>
    <n v="3"/>
    <n v="1"/>
    <n v="0.28000000000000003"/>
    <n v="0.29540000000000005"/>
    <n v="0.6"/>
    <n v="0.8862000000000001"/>
    <n v="1.7999999999999998"/>
    <x v="0"/>
  </r>
  <r>
    <n v="171"/>
    <x v="6"/>
    <x v="53"/>
    <s v="Régularisation "/>
    <n v="24"/>
    <n v="2"/>
    <n v="0.61"/>
    <n v="0.73199999999999998"/>
    <n v="1.5"/>
    <n v="17.567999999999998"/>
    <n v="36"/>
    <x v="0"/>
  </r>
  <r>
    <n v="166"/>
    <x v="0"/>
    <x v="54"/>
    <s v="Gélineau Jacky"/>
    <n v="15"/>
    <n v="2"/>
    <n v="1.83"/>
    <n v="2.1960000000000002"/>
    <n v="3"/>
    <n v="32.940000000000005"/>
    <n v="45"/>
    <x v="0"/>
  </r>
  <r>
    <n v="167"/>
    <x v="1"/>
    <x v="54"/>
    <s v="Gélineau Jacky"/>
    <n v="15"/>
    <n v="2"/>
    <n v="1.83"/>
    <n v="2.1960000000000002"/>
    <n v="3"/>
    <n v="32.940000000000005"/>
    <n v="45"/>
    <x v="0"/>
  </r>
  <r>
    <n v="172"/>
    <x v="8"/>
    <x v="55"/>
    <s v="Audebault Noel"/>
    <n v="20"/>
    <n v="2"/>
    <n v="2.5"/>
    <n v="3"/>
    <n v="3"/>
    <n v="60"/>
    <n v="60"/>
    <x v="0"/>
  </r>
  <r>
    <n v="173"/>
    <x v="0"/>
    <x v="55"/>
    <s v="Audebault Noel"/>
    <n v="23"/>
    <n v="2"/>
    <n v="1.83"/>
    <n v="2.1960000000000002"/>
    <n v="3"/>
    <n v="50.508000000000003"/>
    <n v="69"/>
    <x v="0"/>
  </r>
  <r>
    <n v="174"/>
    <x v="6"/>
    <x v="55"/>
    <s v="Audebault Noel"/>
    <n v="24"/>
    <n v="2"/>
    <n v="0.61"/>
    <n v="0.73199999999999998"/>
    <n v="1.5"/>
    <n v="17.567999999999998"/>
    <n v="36"/>
    <x v="0"/>
  </r>
  <r>
    <n v="175"/>
    <x v="2"/>
    <x v="55"/>
    <s v="Audebault Noel"/>
    <n v="15"/>
    <n v="1"/>
    <n v="0.28000000000000003"/>
    <n v="0.29540000000000005"/>
    <n v="0.6"/>
    <n v="4.4310000000000009"/>
    <n v="9"/>
    <x v="0"/>
  </r>
  <r>
    <n v="176"/>
    <x v="4"/>
    <x v="55"/>
    <s v="Audebault Noel"/>
    <n v="15"/>
    <n v="1"/>
    <n v="0.7"/>
    <n v="0.73849999999999993"/>
    <n v="1.5"/>
    <n v="11.077499999999999"/>
    <n v="22.5"/>
    <x v="0"/>
  </r>
  <r>
    <n v="177"/>
    <x v="5"/>
    <x v="55"/>
    <s v="Audebault Noel"/>
    <n v="40"/>
    <n v="2"/>
    <n v="2"/>
    <n v="2.4"/>
    <n v="3"/>
    <n v="96"/>
    <n v="120"/>
    <x v="0"/>
  </r>
  <r>
    <n v="178"/>
    <x v="5"/>
    <x v="56"/>
    <s v="Audebault Noel"/>
    <n v="12"/>
    <n v="2"/>
    <n v="2"/>
    <n v="2.4"/>
    <n v="3"/>
    <n v="28.799999999999997"/>
    <n v="36"/>
    <x v="0"/>
  </r>
  <r>
    <n v="179"/>
    <x v="8"/>
    <x v="57"/>
    <s v="Audebault Noel"/>
    <n v="15"/>
    <n v="2"/>
    <n v="2.5"/>
    <n v="3"/>
    <n v="3"/>
    <n v="45"/>
    <n v="45"/>
    <x v="0"/>
  </r>
  <r>
    <n v="180"/>
    <x v="0"/>
    <x v="57"/>
    <s v="Audebault Noel"/>
    <n v="15"/>
    <n v="2"/>
    <n v="1.83"/>
    <n v="2.1960000000000002"/>
    <n v="3"/>
    <n v="32.940000000000005"/>
    <n v="45"/>
    <x v="0"/>
  </r>
  <r>
    <n v="181"/>
    <x v="5"/>
    <x v="57"/>
    <s v="Audebault Noel"/>
    <n v="50"/>
    <n v="2"/>
    <n v="2"/>
    <n v="2.4"/>
    <n v="3"/>
    <n v="120"/>
    <n v="15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6" minRefreshableVersion="3" asteriskTotals="1" useAutoFormatting="1" itemPrintTitles="1" mergeItem="1" createdVersion="4" indent="0" outline="1" outlineData="1" multipleFieldFilters="0" chartFormat="2" colHeaderCaption="colonnes">
  <location ref="B21:G26" firstHeaderRow="1" firstDataRow="2" firstDataCol="1" rowPageCount="1" colPageCount="1"/>
  <pivotFields count="16">
    <pivotField showAll="0"/>
    <pivotField axis="axisCol" showAll="0">
      <items count="6">
        <item x="3"/>
        <item x="1"/>
        <item x="2"/>
        <item x="4"/>
        <item x="0"/>
        <item t="default"/>
      </items>
    </pivotField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15">
        <item x="4"/>
        <item x="5"/>
        <item x="2"/>
        <item x="3"/>
        <item x="0"/>
        <item x="1"/>
        <item m="1" x="13"/>
        <item x="7"/>
        <item x="8"/>
        <item x="9"/>
        <item x="10"/>
        <item x="6"/>
        <item x="11"/>
        <item x="12"/>
        <item t="default"/>
      </items>
    </pivotField>
    <pivotField showAll="0"/>
    <pivotField showAll="0"/>
    <pivotField dataField="1" showAll="0"/>
    <pivotField showAll="0"/>
    <pivotField showAll="0"/>
    <pivotField numFmtId="165" showAll="0"/>
    <pivotField numFmtId="165" showAll="0"/>
    <pivotField numFmtId="165" showAll="0"/>
    <pivotField numFmtId="165" showAll="0"/>
    <pivotField numFmtId="165" showAll="0"/>
    <pivotField axis="axisPage" multipleItemSelectionAllowed="1" showAll="0">
      <items count="11">
        <item h="1" x="0"/>
        <item h="1" x="1"/>
        <item h="1" x="2"/>
        <item h="1" x="3"/>
        <item h="1" x="4"/>
        <item h="1" x="5"/>
        <item x="6"/>
        <item h="1" x="7"/>
        <item h="1" x="8"/>
        <item h="1" x="9"/>
        <item t="default"/>
      </items>
    </pivotField>
    <pivotField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</pivotFields>
  <rowFields count="1">
    <field x="3"/>
  </rowFields>
  <rowItems count="4">
    <i>
      <x v="1"/>
    </i>
    <i>
      <x v="2"/>
    </i>
    <i>
      <x v="3"/>
    </i>
    <i t="grand">
      <x/>
    </i>
  </rowItems>
  <colFields count="1">
    <field x="1"/>
  </colFields>
  <colItems count="5">
    <i>
      <x/>
    </i>
    <i>
      <x v="2"/>
    </i>
    <i>
      <x v="3"/>
    </i>
    <i>
      <x v="4"/>
    </i>
    <i t="grand">
      <x/>
    </i>
  </colItems>
  <pageFields count="1">
    <pageField fld="14" hier="-1"/>
  </pageFields>
  <dataFields count="1">
    <dataField name="Bouteilles réelles" fld="6" baseField="0" baseItem="0"/>
  </dataFields>
  <formats count="2">
    <format dxfId="13">
      <pivotArea outline="0" collapsedLevelsAreSubtotals="1" fieldPosition="0"/>
    </format>
    <format dxfId="12">
      <pivotArea outline="0" collapsedLevelsAreSubtotals="1" fieldPosition="0"/>
    </format>
  </formats>
  <pivotTableStyleInfo name="PivotStyleDark2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G16" firstHeaderRow="1" firstDataRow="2" firstDataCol="1" rowPageCount="1" colPageCount="1"/>
  <pivotFields count="16">
    <pivotField showAll="0"/>
    <pivotField axis="axisCol" showAll="0">
      <items count="6">
        <item x="3"/>
        <item x="1"/>
        <item x="2"/>
        <item x="0"/>
        <item x="4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multipleItemSelectionAllowed="1" showAll="0">
      <items count="15">
        <item x="4"/>
        <item x="5"/>
        <item x="2"/>
        <item x="3"/>
        <item x="0"/>
        <item x="1"/>
        <item m="1" x="13"/>
        <item x="7"/>
        <item x="8"/>
        <item x="9"/>
        <item x="10"/>
        <item x="6"/>
        <item x="11"/>
        <item x="12"/>
        <item t="default"/>
      </items>
    </pivotField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axis="axisRow" showAll="0" sortType="descending" defaultSubtotal="0">
      <items count="10">
        <item x="6"/>
        <item x="7"/>
        <item x="8"/>
        <item x="9"/>
        <item x="5"/>
        <item x="4"/>
        <item x="3"/>
        <item x="2"/>
        <item x="1"/>
        <item x="0"/>
      </items>
    </pivotField>
    <pivotField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</pivotFields>
  <rowFields count="1">
    <field x="14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pageFields count="1">
    <pageField fld="3" hier="-1"/>
  </pageFields>
  <dataFields count="1">
    <dataField name="Bouteilles réelles" fld="6" baseField="3" baseItem="0"/>
  </dataFields>
  <formats count="2">
    <format dxfId="15">
      <pivotArea outline="0" collapsedLevelsAreSubtotals="1" fieldPosition="0"/>
    </format>
    <format dxfId="14">
      <pivotArea outline="0" collapsedLevelsAreSubtotals="1" fieldPosition="0"/>
    </format>
  </formats>
  <pivotTableStyleInfo name="PivotStyleDark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updatedVersion="6" minRefreshableVersion="3" useAutoFormatting="1" colGrandTotals="0" itemPrintTitles="1" mergeItem="1" createdVersion="4" indent="0" compact="0" compactData="0" multipleFieldFilters="0">
  <location ref="B35:E43" firstHeaderRow="1" firstDataRow="2" firstDataCol="1" rowPageCount="1" colPageCount="1"/>
  <pivotFields count="16">
    <pivotField compact="0" outline="0" showAll="0" defaultSubtotal="0"/>
    <pivotField compact="0" outline="0" showAll="0" defaultSubtotal="0"/>
    <pivotField axis="axisRow"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Col" dataField="1" compact="0" outline="0" showAll="0" defaultSubtotal="0">
      <items count="14">
        <item x="10"/>
        <item x="4"/>
        <item x="5"/>
        <item x="2"/>
        <item x="3"/>
        <item x="0"/>
        <item x="1"/>
        <item x="7"/>
        <item m="1" x="13"/>
        <item x="9"/>
        <item x="8"/>
        <item x="6"/>
        <item x="11"/>
        <item x="12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165" outline="0" showAll="0" defaultSubtotal="0"/>
    <pivotField compact="0" numFmtId="165" outline="0" showAll="0" defaultSubtotal="0"/>
    <pivotField compact="0" numFmtId="165" outline="0" showAll="0" defaultSubtotal="0"/>
    <pivotField compact="0" numFmtId="165" outline="0" showAll="0" defaultSubtotal="0"/>
    <pivotField compact="0" numFmtId="165" outline="0" showAll="0" defaultSubtotal="0"/>
    <pivotField compact="0" outline="0" showAll="0" defaultSubtotal="0"/>
    <pivotField axis="axisPage" compact="0" outline="0" multipleItemSelectionAllowed="1" showAll="0" defaultSubtotal="0">
      <items count="12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x="10"/>
        <item h="1" x="11"/>
      </items>
    </pivotField>
  </pivotFields>
  <rowFields count="1">
    <field x="2"/>
  </rowFields>
  <rowItems count="7">
    <i>
      <x v="2"/>
    </i>
    <i>
      <x v="4"/>
    </i>
    <i>
      <x v="5"/>
    </i>
    <i>
      <x v="7"/>
    </i>
    <i>
      <x v="9"/>
    </i>
    <i>
      <x v="11"/>
    </i>
    <i t="grand">
      <x/>
    </i>
  </rowItems>
  <colFields count="1">
    <field x="3"/>
  </colFields>
  <colItems count="3">
    <i>
      <x v="2"/>
    </i>
    <i>
      <x v="3"/>
    </i>
    <i>
      <x v="4"/>
    </i>
  </colItems>
  <pageFields count="1">
    <pageField fld="15" hier="-1"/>
  </pageFields>
  <dataFields count="1">
    <dataField name="Nombre de Equipe n°" fld="3" subtotal="count" baseField="2" baseItem="2"/>
  </dataFields>
  <formats count="2">
    <format dxfId="17">
      <pivotArea outline="0" collapsedLevelsAreSubtotals="1" fieldPosition="0"/>
    </format>
    <format dxfId="16">
      <pivotArea outline="0" collapsedLevelsAreSubtotals="1" fieldPosition="0"/>
    </format>
  </formats>
  <pivotTableStyleInfo name="PivotStyleMedium10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3:O9" firstHeaderRow="1" firstDataRow="2" firstDataCol="1"/>
  <pivotFields count="4">
    <pivotField axis="axisCol" showAll="0">
      <items count="15">
        <item x="3"/>
        <item x="6"/>
        <item x="10"/>
        <item m="1" x="13"/>
        <item x="5"/>
        <item x="0"/>
        <item x="1"/>
        <item x="4"/>
        <item x="2"/>
        <item x="7"/>
        <item x="9"/>
        <item x="8"/>
        <item x="11"/>
        <item h="1" x="12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dataField="1" showAll="0"/>
  </pivotFields>
  <rowFields count="1">
    <field x="1"/>
  </rowFields>
  <rowItems count="5">
    <i>
      <x v="6"/>
    </i>
    <i>
      <x v="7"/>
    </i>
    <i>
      <x v="8"/>
    </i>
    <i>
      <x v="9"/>
    </i>
    <i t="grand">
      <x/>
    </i>
  </rowItems>
  <colFields count="1">
    <field x="0"/>
  </colFields>
  <colItems count="13">
    <i>
      <x/>
    </i>
    <i>
      <x v="1"/>
    </i>
    <i>
      <x v="2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Tableau Entrées" fld="3" baseField="1" baseItem="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CD_sorties" cacheId="1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B3:O10" firstHeaderRow="1" firstDataRow="2" firstDataCol="1" rowPageCount="1" colPageCount="1"/>
  <pivotFields count="12">
    <pivotField subtotalTop="0" showAll="0"/>
    <pivotField axis="axisCol" subtotalTop="0" showAll="0">
      <items count="14">
        <item x="6"/>
        <item x="1"/>
        <item x="9"/>
        <item x="2"/>
        <item x="7"/>
        <item x="4"/>
        <item x="3"/>
        <item x="0"/>
        <item x="8"/>
        <item x="5"/>
        <item x="12"/>
        <item x="10"/>
        <item x="11"/>
        <item t="default"/>
      </items>
    </pivotField>
    <pivotField axis="axisRow"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dataField="1" subtotalTop="0" showAll="0"/>
    <pivotField subtotalTop="0" showAll="0"/>
    <pivotField numFmtId="165" subtotalTop="0" showAll="0"/>
    <pivotField numFmtId="165" subtotalTop="0" showAll="0"/>
    <pivotField numFmtId="165" subtotalTop="0" showAll="0"/>
    <pivotField numFmtId="165" subtotalTop="0" showAll="0"/>
    <pivotField numFmtId="165" subtotalTop="0" showAll="0"/>
    <pivotField axis="axisPage" subtotalTop="0" showAll="0">
      <items count="2">
        <item x="0"/>
        <item t="default"/>
      </items>
    </pivotField>
  </pivotFields>
  <rowFields count="1">
    <field x="2"/>
  </rowFields>
  <rowItems count="6">
    <i>
      <x v="6"/>
    </i>
    <i>
      <x v="7"/>
    </i>
    <i>
      <x v="8"/>
    </i>
    <i>
      <x v="9"/>
    </i>
    <i>
      <x v="10"/>
    </i>
    <i>
      <x v="11"/>
    </i>
  </rowItems>
  <colFields count="1">
    <field x="1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colItems>
  <pageFields count="1">
    <pageField fld="11" item="0" hier="-1"/>
  </pageFields>
  <dataFields count="1">
    <dataField name="Somme de Quantité" fld="4" baseField="0" baseItem="0"/>
  </dataFields>
  <formats count="4">
    <format dxfId="11">
      <pivotArea field="11" type="button" dataOnly="0" labelOnly="1" outline="0" axis="axisPage" fieldPosition="0"/>
    </format>
    <format dxfId="10">
      <pivotArea dataOnly="0" labelOnly="1" outline="0" fieldPosition="0">
        <references count="1">
          <reference field="11" count="1">
            <x v="0"/>
          </reference>
        </references>
      </pivotArea>
    </format>
    <format dxfId="9">
      <pivotArea type="all" dataOnly="0" outline="0" fieldPosition="0"/>
    </format>
    <format dxfId="8">
      <pivotArea dataOnly="0" fieldPosition="0">
        <references count="2">
          <reference field="2" count="1">
            <x v="6"/>
          </reference>
          <reference field="11" count="0" selected="0"/>
        </references>
      </pivotArea>
    </format>
  </formats>
  <pivotTableStyleInfo name="PivotStyleMedium14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2:K3" totalsRowShown="0" headerRowDxfId="92" tableBorderDxfId="91">
  <autoFilter ref="A2:K3"/>
  <tableColumns count="11">
    <tableColumn id="1" name="N°" dataDxfId="90"/>
    <tableColumn id="2" name="Désignation" dataDxfId="89"/>
    <tableColumn id="3" name="Date" dataDxfId="88"/>
    <tableColumn id="4" name="Nom" dataDxfId="87"/>
    <tableColumn id="5" name="Quantité" dataDxfId="86"/>
    <tableColumn id="6" name="TVA" dataDxfId="85">
      <calculatedColumnFormula>IF(B3="","",VLOOKUP(B3,Stock!A:B,2,0))</calculatedColumnFormula>
    </tableColumn>
    <tableColumn id="7" name="Prix U Ht" dataDxfId="84">
      <calculatedColumnFormula>IF(B3="","",VLOOKUP(B3,Stock!A:C,3,0))</calculatedColumnFormula>
    </tableColumn>
    <tableColumn id="8" name="Prix U TTC" dataDxfId="83" dataCellStyle="Pourcentage">
      <calculatedColumnFormula>IF(B3="","",VLOOKUP(F3,Listes!A:B,2,0)*G3+G3)</calculatedColumnFormula>
    </tableColumn>
    <tableColumn id="9" name="Prix Ventes" dataDxfId="82">
      <calculatedColumnFormula>IF(B3="","",VLOOKUP(B3,Stock!A:D,4,0))</calculatedColumnFormula>
    </tableColumn>
    <tableColumn id="10" name="Total TTC" dataDxfId="81">
      <calculatedColumnFormula>IF(B3="","",SUM(H3*E3))</calculatedColumnFormula>
    </tableColumn>
    <tableColumn id="11" name="Total des Ventes" dataDxfId="80">
      <calculatedColumnFormula>IF(B3="","",SUM(I3*E3))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:K5" totalsRowShown="0" headerRowDxfId="79" tableBorderDxfId="78">
  <autoFilter ref="A2:K5"/>
  <tableColumns count="11">
    <tableColumn id="1" name="N°" dataDxfId="77"/>
    <tableColumn id="2" name="Désignation" dataDxfId="76"/>
    <tableColumn id="3" name="Date" dataDxfId="75"/>
    <tableColumn id="4" name="Nom" dataDxfId="74"/>
    <tableColumn id="5" name="Quantité" dataDxfId="73"/>
    <tableColumn id="6" name="TVA" dataDxfId="72">
      <calculatedColumnFormula>IF(B3="","",VLOOKUP(B3,Stock!A:B,2,0))</calculatedColumnFormula>
    </tableColumn>
    <tableColumn id="7" name="Prix U Ht" dataDxfId="71">
      <calculatedColumnFormula>IF(B3="","",VLOOKUP(B3,Stock!A:C,3,0))</calculatedColumnFormula>
    </tableColumn>
    <tableColumn id="8" name="Prix U TTC" dataDxfId="70" dataCellStyle="Pourcentage">
      <calculatedColumnFormula>IF(B3="","",VLOOKUP(F3,Listes!A:B,2,0)*G3+G3)</calculatedColumnFormula>
    </tableColumn>
    <tableColumn id="9" name="Prix Ventes" dataDxfId="69">
      <calculatedColumnFormula>IF(B3="","",VLOOKUP(B3,Stock!A:D,4,0))</calculatedColumnFormula>
    </tableColumn>
    <tableColumn id="10" name="Total TTC" dataDxfId="68">
      <calculatedColumnFormula>IF(B3="","",SUM(H3*E3))</calculatedColumnFormula>
    </tableColumn>
    <tableColumn id="11" name="Total des Ventes" dataDxfId="67">
      <calculatedColumnFormula>IF(B3="","",SUM(I3*E3))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2:N3" totalsRowShown="0" headerRowDxfId="66" tableBorderDxfId="65">
  <autoFilter ref="A2:N3"/>
  <tableColumns count="14">
    <tableColumn id="1" name="N°" dataDxfId="64"/>
    <tableColumn id="2" name="Désignation" dataDxfId="63"/>
    <tableColumn id="3" name="Date" dataDxfId="62"/>
    <tableColumn id="4" name="Equipe n°" dataDxfId="61"/>
    <tableColumn id="5" name="Nbre de Cubi" dataDxfId="60"/>
    <tableColumn id="6" name="Nbre de Bouteilles Théorique" dataDxfId="59">
      <calculatedColumnFormula>IF(B3="","",VLOOKUP(B3,Cubi!A:B,2,0)*E3/VLOOKUP(B3,Cubi!A:C,3,0))</calculatedColumnFormula>
    </tableColumn>
    <tableColumn id="7" name="Nbre de Bouteilles réelles" dataDxfId="58"/>
    <tableColumn id="8" name="Différence" dataDxfId="57">
      <calculatedColumnFormula>IF(B3="","",SUM(G3-(F3)))</calculatedColumnFormula>
    </tableColumn>
    <tableColumn id="9" name="TVA" dataDxfId="56">
      <calculatedColumnFormula>IF(B3="","",VLOOKUP(B3,Stock!A:B,2,0))</calculatedColumnFormula>
    </tableColumn>
    <tableColumn id="10" name="Prix U Ht" dataDxfId="55">
      <calculatedColumnFormula>IF(B3="","",VLOOKUP(B3,Stock!A:C,3,0))</calculatedColumnFormula>
    </tableColumn>
    <tableColumn id="11" name="Prix U TTC" dataDxfId="54" dataCellStyle="Pourcentage">
      <calculatedColumnFormula>IF(B3="","",VLOOKUP(I3,Listes!A:B,2,0)*J3+J3)</calculatedColumnFormula>
    </tableColumn>
    <tableColumn id="12" name="Prix Ventes" dataDxfId="53">
      <calculatedColumnFormula>IF(B3="","",VLOOKUP(B3,Stock!A:D,4,0))</calculatedColumnFormula>
    </tableColumn>
    <tableColumn id="13" name="Total TTC" dataDxfId="52">
      <calculatedColumnFormula>IF(B3="","",SUM(G3*K3))</calculatedColumnFormula>
    </tableColumn>
    <tableColumn id="14" name="Total des Ventes" dataDxfId="51">
      <calculatedColumnFormula>IF(B3="","",SUM(G3*L3))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A2:K36" totalsRowShown="0" headerRowDxfId="49" headerRowBorderDxfId="48" tableBorderDxfId="47">
  <autoFilter ref="A2:K36"/>
  <tableColumns count="11">
    <tableColumn id="1" name="N°"/>
    <tableColumn id="2" name="Désignation"/>
    <tableColumn id="3" name="Date" dataDxfId="46"/>
    <tableColumn id="4" name="Nom"/>
    <tableColumn id="5" name="Quantité" dataDxfId="45"/>
    <tableColumn id="6" name="TVA" dataDxfId="44"/>
    <tableColumn id="7" name="Prix U Ht" dataDxfId="43"/>
    <tableColumn id="8" name="Prix U TTC" dataDxfId="42"/>
    <tableColumn id="9" name="Prix Ventes" dataDxfId="41"/>
    <tableColumn id="10" name="Total TTC" dataDxfId="40"/>
    <tableColumn id="11" name="Total des Ventes" dataDxfId="3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A2:L183" totalsRowShown="0" headerRowDxfId="38" headerRowBorderDxfId="37" tableBorderDxfId="36">
  <autoFilter ref="A2:L183"/>
  <sortState ref="A3:L173">
    <sortCondition ref="C2:C173"/>
  </sortState>
  <tableColumns count="12">
    <tableColumn id="1" name="N°"/>
    <tableColumn id="2" name="Désignation"/>
    <tableColumn id="3" name="Date" dataDxfId="35"/>
    <tableColumn id="4" name="Nom"/>
    <tableColumn id="5" name="Quantité"/>
    <tableColumn id="6" name="TVA" dataDxfId="34"/>
    <tableColumn id="7" name="Prix U Ht" dataDxfId="33"/>
    <tableColumn id="8" name="Prix U TTC" dataDxfId="32"/>
    <tableColumn id="9" name="Prix Ventes" dataDxfId="31"/>
    <tableColumn id="10" name="Total TTC" dataDxfId="30"/>
    <tableColumn id="11" name="Total des Ventes" dataDxfId="29"/>
    <tableColumn id="12" name="Année" dataDxfId="28">
      <calculatedColumnFormula>YEAR(Tableau7[[#This Row],[Date]])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A2:O204" totalsRowShown="0" headerRowDxfId="27" headerRowBorderDxfId="26" tableBorderDxfId="25">
  <autoFilter ref="A2:O204"/>
  <tableColumns count="15">
    <tableColumn id="1" name="N°"/>
    <tableColumn id="2" name="Désignation"/>
    <tableColumn id="3" name="Date" dataDxfId="24"/>
    <tableColumn id="4" name="Equipe n°"/>
    <tableColumn id="5" name="Nbre de Cubi"/>
    <tableColumn id="6" name="Nbre de Bouteilles Théorique"/>
    <tableColumn id="7" name="Nbre de Bouteilles réelles"/>
    <tableColumn id="8" name="Différence"/>
    <tableColumn id="9" name="TVA"/>
    <tableColumn id="10" name="Prix U Ht" dataDxfId="23"/>
    <tableColumn id="11" name="Prix U TTC" dataDxfId="22" dataCellStyle="Pourcentage"/>
    <tableColumn id="12" name="Prix Ventes" dataDxfId="21"/>
    <tableColumn id="13" name="Total TTC" dataDxfId="20"/>
    <tableColumn id="14" name="Total des Ventes" dataDxfId="19"/>
    <tableColumn id="15" name="Années" dataDxfId="18">
      <calculatedColumnFormula>YEAR(Tableau5[[#This Row],[Date]])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A1:F19" totalsRowShown="0" headerRowDxfId="7" tableBorderDxfId="6">
  <autoFilter ref="A1:F19"/>
  <tableColumns count="6">
    <tableColumn id="1" name="Identifiant" dataDxfId="5">
      <calculatedColumnFormula>CONCATENATE(B2," ",C2)</calculatedColumnFormula>
    </tableColumn>
    <tableColumn id="2" name="Nom" dataDxfId="4"/>
    <tableColumn id="3" name="Prénom" dataDxfId="3"/>
    <tableColumn id="4" name="Nbre Entree" dataDxfId="2">
      <calculatedColumnFormula>COUNTIF('Historique Entrees'!D:D,A2)</calculatedColumnFormula>
    </tableColumn>
    <tableColumn id="5" name="Nbr Sorties" dataDxfId="1">
      <calculatedColumnFormula>COUNTIF('Historique Sorties'!D:D,identifiant)</calculatedColumnFormula>
    </tableColumn>
    <tableColumn id="6" name="Nbre de Mise en bouteilles" dataDxfId="0">
      <calculatedColumnFormula>COUNTIF('Historique Mise en Bouteilles'!D:D,identifiant)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Tableau%20de%20bord.xlsm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27"/>
  <sheetViews>
    <sheetView workbookViewId="0">
      <pane ySplit="8" topLeftCell="A12" activePane="bottomLeft" state="frozenSplit"/>
      <selection pane="bottomLeft" activeCell="D5" sqref="D5"/>
    </sheetView>
  </sheetViews>
  <sheetFormatPr baseColWidth="10" defaultColWidth="11.42578125" defaultRowHeight="15" x14ac:dyDescent="0.25"/>
  <cols>
    <col min="1" max="1" width="11.42578125" style="19"/>
    <col min="2" max="2" width="22.85546875" style="19" customWidth="1"/>
    <col min="3" max="3" width="9.5703125" style="19" customWidth="1"/>
    <col min="4" max="4" width="10.28515625" style="19" customWidth="1"/>
    <col min="5" max="5" width="11" style="19" customWidth="1"/>
    <col min="6" max="6" width="18.140625" style="19" customWidth="1"/>
    <col min="7" max="7" width="11.140625" style="19" customWidth="1"/>
    <col min="8" max="8" width="11.28515625" style="19" customWidth="1"/>
    <col min="9" max="9" width="8.85546875" style="19" customWidth="1"/>
    <col min="10" max="12" width="9.85546875" style="19" customWidth="1"/>
    <col min="13" max="13" width="10.5703125" style="19" customWidth="1"/>
    <col min="14" max="14" width="9.42578125" style="19" customWidth="1"/>
    <col min="15" max="15" width="8.28515625" style="19" customWidth="1"/>
    <col min="16" max="16" width="7.85546875" style="19" customWidth="1"/>
    <col min="17" max="17" width="8.42578125" style="19" customWidth="1"/>
    <col min="18" max="18" width="8.7109375" style="19" customWidth="1"/>
    <col min="19" max="19" width="10.7109375" style="19" customWidth="1"/>
    <col min="20" max="20" width="8.42578125" style="19" customWidth="1"/>
    <col min="21" max="21" width="7.140625" style="19" customWidth="1"/>
    <col min="22" max="16384" width="11.42578125" style="19"/>
  </cols>
  <sheetData>
    <row r="1" spans="1:12" ht="18.600000000000001" customHeight="1" x14ac:dyDescent="0.25">
      <c r="B1" s="28"/>
      <c r="C1" s="29">
        <f>COUNTIF(Noms!A:A,CONCATENATE(B2," ",B3))</f>
        <v>0</v>
      </c>
    </row>
    <row r="2" spans="1:12" x14ac:dyDescent="0.25">
      <c r="A2" s="20" t="s">
        <v>5</v>
      </c>
      <c r="B2" s="67"/>
      <c r="C2" s="29">
        <f>COUNTIF(Noms!B:B,B2)</f>
        <v>0</v>
      </c>
    </row>
    <row r="3" spans="1:12" ht="15.75" thickBot="1" x14ac:dyDescent="0.3">
      <c r="A3" s="21" t="s">
        <v>30</v>
      </c>
      <c r="B3" s="68"/>
      <c r="C3" s="29">
        <f>COUNTIF(Noms!C:C,B3)</f>
        <v>0</v>
      </c>
    </row>
    <row r="4" spans="1:12" x14ac:dyDescent="0.25">
      <c r="C4" s="30"/>
    </row>
    <row r="5" spans="1:12" s="69" customFormat="1" ht="46.5" customHeight="1" x14ac:dyDescent="0.25">
      <c r="A5" s="70"/>
      <c r="B5" s="71" t="s">
        <v>39</v>
      </c>
      <c r="C5" s="41" t="s">
        <v>40</v>
      </c>
      <c r="D5" s="41" t="s">
        <v>41</v>
      </c>
      <c r="E5" s="41" t="s">
        <v>42</v>
      </c>
      <c r="F5" s="41" t="s">
        <v>85</v>
      </c>
      <c r="G5" s="41" t="s">
        <v>89</v>
      </c>
      <c r="H5" s="41" t="s">
        <v>88</v>
      </c>
      <c r="I5" s="41" t="s">
        <v>46</v>
      </c>
      <c r="J5" s="41" t="s">
        <v>5</v>
      </c>
      <c r="K5" s="41" t="s">
        <v>47</v>
      </c>
      <c r="L5" s="100" t="s">
        <v>126</v>
      </c>
    </row>
    <row r="6" spans="1:12" x14ac:dyDescent="0.25">
      <c r="A6" s="22"/>
      <c r="B6" s="22"/>
    </row>
    <row r="7" spans="1:12" x14ac:dyDescent="0.25">
      <c r="B7" s="103" t="s">
        <v>96</v>
      </c>
      <c r="C7" s="104"/>
      <c r="D7" s="104"/>
      <c r="E7" s="104"/>
      <c r="F7" s="104"/>
      <c r="G7" s="105"/>
    </row>
    <row r="8" spans="1:12" s="81" customFormat="1" ht="39.950000000000003" customHeight="1" x14ac:dyDescent="0.25">
      <c r="B8" s="84" t="s">
        <v>86</v>
      </c>
      <c r="C8" s="84" t="s">
        <v>62</v>
      </c>
      <c r="D8" s="84" t="s">
        <v>64</v>
      </c>
      <c r="E8" s="84" t="s">
        <v>122</v>
      </c>
      <c r="F8" s="84" t="s">
        <v>87</v>
      </c>
      <c r="G8" s="85" t="s">
        <v>63</v>
      </c>
    </row>
    <row r="9" spans="1:12" x14ac:dyDescent="0.25">
      <c r="B9" s="82" t="s">
        <v>12</v>
      </c>
      <c r="C9" s="83">
        <f>SUMPRODUCT((Tableau7[Désignation]=B9)*Tableau7[Quantité])+SUMPRODUCT((Tableau3[Désignation]=B9)*Tableau3[Quantité])</f>
        <v>231</v>
      </c>
      <c r="D9" s="83">
        <f>SUMPRODUCT((Tableau6[Désignation]=B9)*Tableau6[Quantité])+SUMPRODUCT((Tableau2[Désignation]=B9)*Tableau2[Quantité])</f>
        <v>240</v>
      </c>
      <c r="E9" s="97">
        <f>Stock!G3</f>
        <v>90</v>
      </c>
      <c r="F9" s="82" t="s">
        <v>11</v>
      </c>
      <c r="G9" s="83">
        <f>SUMPRODUCT((Tableau5[Désignation]=F9)*Tableau5[Nbre de Bouteilles réelles])+SUMPRODUCT((Tableau4[Désignation]=F9)*Tableau4[Nbre de Bouteilles réelles])</f>
        <v>4313</v>
      </c>
    </row>
    <row r="10" spans="1:12" x14ac:dyDescent="0.25">
      <c r="B10" s="82" t="s">
        <v>11</v>
      </c>
      <c r="C10" s="83">
        <f>SUMPRODUCT((Tableau7[Désignation]=B10)*Tableau7[Quantité])+SUMPRODUCT((Tableau3[Désignation]=B10)*Tableau3[Quantité])</f>
        <v>78</v>
      </c>
      <c r="D10" s="83">
        <f>SUMPRODUCT((Tableau6[Désignation]=B10)*Tableau6[Quantité])+SUMPRODUCT((Tableau2[Désignation]=B10)*Tableau2[Quantité])</f>
        <v>103</v>
      </c>
      <c r="E10" s="97">
        <f>Stock!G4</f>
        <v>71</v>
      </c>
      <c r="F10" s="82" t="s">
        <v>67</v>
      </c>
      <c r="G10" s="83">
        <f>SUMPRODUCT((Tableau5[Désignation]=F10)*Tableau5[Nbre de Bouteilles réelles])+SUMPRODUCT((Tableau4[Désignation]=F10)*Tableau4[Nbre de Bouteilles réelles])</f>
        <v>6670</v>
      </c>
    </row>
    <row r="11" spans="1:12" x14ac:dyDescent="0.25">
      <c r="B11" s="82" t="s">
        <v>19</v>
      </c>
      <c r="C11" s="83">
        <f>SUMPRODUCT((Tableau7[Désignation]=B11)*Tableau7[Quantité])+SUMPRODUCT((Tableau3[Désignation]=B11)*Tableau3[Quantité])</f>
        <v>0</v>
      </c>
      <c r="D11" s="83">
        <f>SUMPRODUCT((Tableau6[Désignation]=B11)*Tableau6[Quantité])+SUMPRODUCT((Tableau2[Désignation]=B11)*Tableau2[Quantité])</f>
        <v>0</v>
      </c>
      <c r="E11" s="97">
        <f>Stock!G5</f>
        <v>50</v>
      </c>
      <c r="F11" s="82" t="s">
        <v>10</v>
      </c>
      <c r="G11" s="83">
        <f>SUMPRODUCT((Tableau5[Désignation]=F11)*Tableau5[Nbre de Bouteilles réelles])+SUMPRODUCT((Tableau4[Désignation]=F11)*Tableau4[Nbre de Bouteilles réelles])</f>
        <v>17621</v>
      </c>
    </row>
    <row r="12" spans="1:12" x14ac:dyDescent="0.25">
      <c r="B12" s="82" t="s">
        <v>21</v>
      </c>
      <c r="C12" s="83">
        <f>SUMPRODUCT((Tableau7[Désignation]=B12)*Tableau7[Quantité])+SUMPRODUCT((Tableau3[Désignation]=B12)*Tableau3[Quantité])</f>
        <v>5</v>
      </c>
      <c r="D12" s="83">
        <f>SUMPRODUCT((Tableau6[Désignation]=B12)*Tableau6[Quantité])+SUMPRODUCT((Tableau2[Désignation]=B12)*Tableau2[Quantité])</f>
        <v>0</v>
      </c>
      <c r="E12" s="97">
        <f>Stock!G6</f>
        <v>0</v>
      </c>
      <c r="F12" s="82" t="s">
        <v>68</v>
      </c>
      <c r="G12" s="83">
        <f>SUMPRODUCT((Tableau5[Désignation]=F12)*Tableau5[Nbre de Bouteilles réelles])+SUMPRODUCT((Tableau4[Désignation]=F12)*Tableau4[Nbre de Bouteilles réelles])</f>
        <v>833</v>
      </c>
    </row>
    <row r="13" spans="1:12" x14ac:dyDescent="0.25">
      <c r="B13" s="82" t="s">
        <v>15</v>
      </c>
      <c r="C13" s="83">
        <f>SUMPRODUCT((Tableau7[Désignation]=B13)*Tableau7[Quantité])+SUMPRODUCT((Tableau3[Désignation]=B13)*Tableau3[Quantité])</f>
        <v>30</v>
      </c>
      <c r="D13" s="83">
        <f>SUMPRODUCT((Tableau6[Désignation]=B13)*Tableau6[Quantité])+SUMPRODUCT((Tableau2[Désignation]=B13)*Tableau2[Quantité])</f>
        <v>30</v>
      </c>
      <c r="E13" s="97">
        <f>Stock!G7</f>
        <v>0</v>
      </c>
      <c r="F13" s="96" t="s">
        <v>95</v>
      </c>
      <c r="G13" s="83">
        <f>SUMPRODUCT((Tableau5[Désignation]=F13)*Tableau5[Nbre de Bouteilles réelles])+SUMPRODUCT((Tableau4[Désignation]=F13)*Tableau4[Nbre de Bouteilles réelles])</f>
        <v>17234</v>
      </c>
    </row>
    <row r="14" spans="1:12" x14ac:dyDescent="0.25">
      <c r="B14" s="82" t="s">
        <v>20</v>
      </c>
      <c r="C14" s="83">
        <f>SUMPRODUCT((Tableau7[Désignation]=B14)*Tableau7[Quantité])+SUMPRODUCT((Tableau3[Désignation]=B14)*Tableau3[Quantité])</f>
        <v>10</v>
      </c>
      <c r="D14" s="83">
        <f>SUMPRODUCT((Tableau6[Désignation]=B14)*Tableau6[Quantité])+SUMPRODUCT((Tableau2[Désignation]=B14)*Tableau2[Quantité])</f>
        <v>24</v>
      </c>
      <c r="E14" s="97">
        <f>Stock!G8</f>
        <v>19</v>
      </c>
    </row>
    <row r="15" spans="1:12" x14ac:dyDescent="0.25">
      <c r="B15" s="82" t="s">
        <v>16</v>
      </c>
      <c r="C15" s="83">
        <f>SUMPRODUCT((Tableau7[Désignation]=B15)*Tableau7[Quantité])+SUMPRODUCT((Tableau3[Désignation]=B15)*Tableau3[Quantité])</f>
        <v>138</v>
      </c>
      <c r="D15" s="83">
        <f>SUMPRODUCT((Tableau6[Désignation]=B15)*Tableau6[Quantité])+SUMPRODUCT((Tableau2[Désignation]=B15)*Tableau2[Quantité])</f>
        <v>144</v>
      </c>
      <c r="E15" s="97">
        <f>Stock!G9</f>
        <v>57</v>
      </c>
    </row>
    <row r="16" spans="1:12" x14ac:dyDescent="0.25">
      <c r="B16" s="82" t="s">
        <v>97</v>
      </c>
      <c r="C16" s="83">
        <f>SUMPRODUCT((Tableau7[Désignation]=B16)*Tableau7[Quantité])+SUMPRODUCT((Tableau3[Désignation]=B16)*Tableau3[Quantité])</f>
        <v>12</v>
      </c>
      <c r="D16" s="83">
        <f>SUMPRODUCT((Tableau6[Désignation]=B16)*Tableau6[Quantité])+SUMPRODUCT((Tableau2[Désignation]=B16)*Tableau2[Quantité])</f>
        <v>24</v>
      </c>
      <c r="E16" s="97">
        <f>Stock!G10</f>
        <v>31</v>
      </c>
    </row>
    <row r="17" spans="2:5" x14ac:dyDescent="0.25">
      <c r="B17" s="82" t="s">
        <v>92</v>
      </c>
      <c r="C17" s="83">
        <f>SUMPRODUCT((Tableau7[Désignation]=B17)*Tableau7[Quantité])+SUMPRODUCT((Tableau3[Désignation]=B17)*Tableau3[Quantité])</f>
        <v>0</v>
      </c>
      <c r="D17" s="83">
        <f>SUMPRODUCT((Tableau6[Désignation]=B17)*Tableau6[Quantité])+SUMPRODUCT((Tableau2[Désignation]=B17)*Tableau2[Quantité])</f>
        <v>0</v>
      </c>
      <c r="E17" s="97">
        <f>Stock!G11</f>
        <v>1</v>
      </c>
    </row>
    <row r="18" spans="2:5" x14ac:dyDescent="0.25">
      <c r="B18" s="82" t="s">
        <v>93</v>
      </c>
      <c r="C18" s="83">
        <f>SUMPRODUCT((Tableau7[Désignation]=B18)*Tableau7[Quantité])+SUMPRODUCT((Tableau3[Désignation]=B18)*Tableau3[Quantité])</f>
        <v>0</v>
      </c>
      <c r="D18" s="83">
        <f>SUMPRODUCT((Tableau6[Désignation]=B18)*Tableau6[Quantité])+SUMPRODUCT((Tableau2[Désignation]=B18)*Tableau2[Quantité])</f>
        <v>12</v>
      </c>
      <c r="E18" s="97">
        <f>Stock!G12</f>
        <v>19</v>
      </c>
    </row>
    <row r="19" spans="2:5" x14ac:dyDescent="0.25">
      <c r="B19" s="82" t="s">
        <v>22</v>
      </c>
      <c r="C19" s="83">
        <f>SUMPRODUCT((Tableau7[Désignation]=B19)*Tableau7[Quantité])+SUMPRODUCT((Tableau3[Désignation]=B19)*Tableau3[Quantité])</f>
        <v>0</v>
      </c>
      <c r="D19" s="83">
        <f>SUMPRODUCT((Tableau6[Désignation]=B19)*Tableau6[Quantité])+SUMPRODUCT((Tableau2[Désignation]=B19)*Tableau2[Quantité])</f>
        <v>0</v>
      </c>
      <c r="E19" s="97">
        <f>Stock!G13</f>
        <v>13</v>
      </c>
    </row>
    <row r="20" spans="2:5" x14ac:dyDescent="0.25">
      <c r="B20" s="82" t="s">
        <v>18</v>
      </c>
      <c r="C20" s="83">
        <f>SUMPRODUCT((Tableau7[Désignation]=B20)*Tableau7[Quantité])+SUMPRODUCT((Tableau3[Désignation]=B20)*Tableau3[Quantité])</f>
        <v>311</v>
      </c>
      <c r="D20" s="83">
        <f>SUMPRODUCT((Tableau6[Désignation]=B20)*Tableau6[Quantité])+SUMPRODUCT((Tableau2[Désignation]=B20)*Tableau2[Quantité])</f>
        <v>271</v>
      </c>
      <c r="E20" s="97">
        <f>Stock!G14</f>
        <v>28</v>
      </c>
    </row>
    <row r="21" spans="2:5" x14ac:dyDescent="0.25">
      <c r="B21" s="82" t="s">
        <v>13</v>
      </c>
      <c r="C21" s="83">
        <f>SUMPRODUCT((Tableau7[Désignation]=B21)*Tableau7[Quantité])+SUMPRODUCT((Tableau3[Désignation]=B21)*Tableau3[Quantité])</f>
        <v>667</v>
      </c>
      <c r="D21" s="83">
        <f>SUMPRODUCT((Tableau6[Désignation]=B21)*Tableau6[Quantité])+SUMPRODUCT((Tableau2[Désignation]=B21)*Tableau2[Quantité])</f>
        <v>600</v>
      </c>
      <c r="E21" s="97">
        <f>Stock!G15</f>
        <v>0</v>
      </c>
    </row>
    <row r="22" spans="2:5" x14ac:dyDescent="0.25">
      <c r="B22" s="82" t="s">
        <v>17</v>
      </c>
      <c r="C22" s="83">
        <f>SUMPRODUCT((Tableau7[Désignation]=B22)*Tableau7[Quantité])+SUMPRODUCT((Tableau3[Désignation]=B22)*Tableau3[Quantité])</f>
        <v>0</v>
      </c>
      <c r="D22" s="83">
        <f>SUMPRODUCT((Tableau6[Désignation]=B22)*Tableau6[Quantité])+SUMPRODUCT((Tableau2[Désignation]=B22)*Tableau2[Quantité])</f>
        <v>0</v>
      </c>
      <c r="E22" s="97">
        <f>Stock!G16</f>
        <v>0</v>
      </c>
    </row>
    <row r="23" spans="2:5" x14ac:dyDescent="0.25">
      <c r="B23" s="82" t="s">
        <v>10</v>
      </c>
      <c r="C23" s="83">
        <f>SUMPRODUCT((Tableau7[Désignation]=B23)*Tableau7[Quantité])+SUMPRODUCT((Tableau3[Désignation]=B23)*Tableau3[Quantité])</f>
        <v>886</v>
      </c>
      <c r="D23" s="83">
        <f>SUMPRODUCT((Tableau6[Désignation]=B23)*Tableau6[Quantité])+SUMPRODUCT((Tableau2[Désignation]=B23)*Tableau2[Quantité])</f>
        <v>956</v>
      </c>
      <c r="E23" s="97">
        <f>Stock!G17</f>
        <v>286</v>
      </c>
    </row>
    <row r="24" spans="2:5" x14ac:dyDescent="0.25">
      <c r="B24" s="82" t="s">
        <v>9</v>
      </c>
      <c r="C24" s="83">
        <f>SUMPRODUCT((Tableau7[Désignation]=B24)*Tableau7[Quantité])+SUMPRODUCT((Tableau3[Désignation]=B24)*Tableau3[Quantité])</f>
        <v>716</v>
      </c>
      <c r="D24" s="83">
        <f>SUMPRODUCT((Tableau6[Désignation]=B24)*Tableau6[Quantité])+SUMPRODUCT((Tableau2[Désignation]=B24)*Tableau2[Quantité])</f>
        <v>702</v>
      </c>
      <c r="E24" s="97">
        <f>Stock!G18</f>
        <v>211</v>
      </c>
    </row>
    <row r="25" spans="2:5" x14ac:dyDescent="0.25">
      <c r="B25" s="82" t="s">
        <v>14</v>
      </c>
      <c r="C25" s="83">
        <f>SUMPRODUCT((Tableau7[Désignation]=B25)*Tableau7[Quantité])+SUMPRODUCT((Tableau3[Désignation]=B25)*Tableau3[Quantité])</f>
        <v>18</v>
      </c>
      <c r="D25" s="83">
        <f>SUMPRODUCT((Tableau6[Désignation]=B25)*Tableau6[Quantité])+SUMPRODUCT((Tableau2[Désignation]=B25)*Tableau2[Quantité])</f>
        <v>18</v>
      </c>
      <c r="E25" s="97">
        <f>Stock!G19</f>
        <v>0</v>
      </c>
    </row>
    <row r="26" spans="2:5" x14ac:dyDescent="0.25">
      <c r="B26" s="82" t="s">
        <v>68</v>
      </c>
      <c r="C26" s="83">
        <f>SUMPRODUCT((Tableau7[Désignation]=B26)*Tableau7[Quantité])+SUMPRODUCT((Tableau3[Désignation]=B26)*Tableau3[Quantité])</f>
        <v>229</v>
      </c>
      <c r="D26" s="83">
        <f>SUMPRODUCT((Tableau6[Désignation]=B26)*Tableau6[Quantité])+SUMPRODUCT((Tableau2[Désignation]=B26)*Tableau2[Quantité])</f>
        <v>190</v>
      </c>
      <c r="E26" s="97">
        <f>Stock!G20</f>
        <v>96</v>
      </c>
    </row>
    <row r="27" spans="2:5" x14ac:dyDescent="0.25">
      <c r="B27" s="82" t="s">
        <v>23</v>
      </c>
      <c r="C27" s="83">
        <f>SUMPRODUCT((Tableau7[Désignation]=B27)*Tableau7[Quantité])+SUMPRODUCT((Tableau3[Désignation]=B27)*Tableau3[Quantité])</f>
        <v>0</v>
      </c>
      <c r="D27" s="83">
        <f>SUMPRODUCT((Tableau6[Désignation]=B27)*Tableau6[Quantité])+SUMPRODUCT((Tableau2[Désignation]=B27)*Tableau2[Quantité])</f>
        <v>0</v>
      </c>
      <c r="E27" s="97">
        <f>Stock!G21</f>
        <v>7</v>
      </c>
    </row>
  </sheetData>
  <mergeCells count="1">
    <mergeCell ref="B7:G7"/>
  </mergeCells>
  <hyperlinks>
    <hyperlink ref="C5" location="Entrees!A1" display="Entrées"/>
    <hyperlink ref="D5" location="Sorties!A1" display="Sorties"/>
    <hyperlink ref="E5" location="'Mise en Bouteilles'!A1" display="Mise en Bouteilles"/>
    <hyperlink ref="F5" location="'Historique Entrees'!A1" display="Historique Entrées"/>
    <hyperlink ref="G5" location="'Historique Sorties'!A1" display="Historique Sorties"/>
    <hyperlink ref="H5" location="'Historique Mise en Bouteilles'!A1" display="Historique Mise en bouteilles"/>
    <hyperlink ref="I5" location="Listes!A1" display="Listes"/>
    <hyperlink ref="J5" location="Noms!A1" display="Nom"/>
    <hyperlink ref="K5" location="Stock!A1" display="Stock"/>
    <hyperlink ref="L5" r:id="rId1"/>
  </hyperlinks>
  <pageMargins left="0.7" right="0.7" top="0.75" bottom="0.75" header="0.3" footer="0.3"/>
  <pageSetup paperSize="9" orientation="portrait" horizontalDpi="0" verticalDpi="0" r:id="rId2"/>
  <drawing r:id="rId3"/>
  <legacyDrawing r:id="rId4"/>
  <controls>
    <mc:AlternateContent xmlns:mc="http://schemas.openxmlformats.org/markup-compatibility/2006">
      <mc:Choice Requires="x14">
        <control shapeId="7172" r:id="rId5" name="CommandButton1">
          <controlPr defaultSize="0" autoLine="0" r:id="rId6">
            <anchor moveWithCells="1">
              <from>
                <xdr:col>4</xdr:col>
                <xdr:colOff>390525</xdr:colOff>
                <xdr:row>1</xdr:row>
                <xdr:rowOff>76200</xdr:rowOff>
              </from>
              <to>
                <xdr:col>5</xdr:col>
                <xdr:colOff>1162050</xdr:colOff>
                <xdr:row>3</xdr:row>
                <xdr:rowOff>76200</xdr:rowOff>
              </to>
            </anchor>
          </controlPr>
        </control>
      </mc:Choice>
      <mc:Fallback>
        <control shapeId="7172" r:id="rId5" name="CommandButton1"/>
      </mc:Fallback>
    </mc:AlternateContent>
    <mc:AlternateContent xmlns:mc="http://schemas.openxmlformats.org/markup-compatibility/2006">
      <mc:Choice Requires="x14">
        <control shapeId="7169" r:id="rId7" name="Button 1">
          <controlPr defaultSize="0" print="0" autoFill="0" autoPict="0" macro="[0]!NouveauNom">
            <anchor moveWithCells="1" sizeWithCells="1">
              <from>
                <xdr:col>0</xdr:col>
                <xdr:colOff>19050</xdr:colOff>
                <xdr:row>0</xdr:row>
                <xdr:rowOff>0</xdr:rowOff>
              </from>
              <to>
                <xdr:col>2</xdr:col>
                <xdr:colOff>19050</xdr:colOff>
                <xdr:row>1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3"/>
  <sheetViews>
    <sheetView zoomScaleNormal="100" workbookViewId="0">
      <pane ySplit="2" topLeftCell="A3" activePane="bottomLeft" state="frozenSplit"/>
      <selection pane="bottomLeft" activeCell="A4" sqref="A4:K6"/>
    </sheetView>
  </sheetViews>
  <sheetFormatPr baseColWidth="10" defaultRowHeight="15" x14ac:dyDescent="0.25"/>
  <cols>
    <col min="1" max="1" width="7.5703125" customWidth="1"/>
    <col min="2" max="2" width="12.7109375" customWidth="1"/>
    <col min="3" max="3" width="13.7109375" style="8" customWidth="1"/>
    <col min="4" max="4" width="18.85546875" customWidth="1"/>
    <col min="5" max="5" width="10.28515625" style="12" customWidth="1"/>
    <col min="6" max="6" width="9.5703125" bestFit="1" customWidth="1"/>
    <col min="7" max="7" width="10.140625" style="11" customWidth="1"/>
    <col min="8" max="8" width="11.42578125" style="10" customWidth="1"/>
    <col min="9" max="9" width="12.28515625" style="7" customWidth="1"/>
    <col min="10" max="10" width="11.42578125" style="7"/>
    <col min="11" max="11" width="16.7109375" style="7" customWidth="1"/>
    <col min="13" max="13" width="14.42578125" customWidth="1"/>
  </cols>
  <sheetData>
    <row r="1" spans="1:11" s="44" customFormat="1" ht="39" customHeight="1" x14ac:dyDescent="0.25">
      <c r="B1" s="45" t="s">
        <v>90</v>
      </c>
      <c r="C1" s="41" t="s">
        <v>66</v>
      </c>
      <c r="D1" s="41" t="s">
        <v>41</v>
      </c>
      <c r="E1" s="41" t="s">
        <v>42</v>
      </c>
      <c r="F1" s="41" t="s">
        <v>85</v>
      </c>
      <c r="G1" s="41" t="s">
        <v>89</v>
      </c>
      <c r="H1" s="41" t="s">
        <v>88</v>
      </c>
      <c r="I1" s="41" t="s">
        <v>46</v>
      </c>
      <c r="J1" s="41" t="s">
        <v>5</v>
      </c>
      <c r="K1" s="41" t="s">
        <v>47</v>
      </c>
    </row>
    <row r="2" spans="1:11" ht="47.25" customHeight="1" x14ac:dyDescent="0.25">
      <c r="A2" s="51" t="s">
        <v>6</v>
      </c>
      <c r="B2" s="52" t="s">
        <v>7</v>
      </c>
      <c r="C2" s="53" t="s">
        <v>4</v>
      </c>
      <c r="D2" s="52" t="s">
        <v>5</v>
      </c>
      <c r="E2" s="54" t="s">
        <v>0</v>
      </c>
      <c r="F2" s="52" t="s">
        <v>2</v>
      </c>
      <c r="G2" s="55" t="s">
        <v>36</v>
      </c>
      <c r="H2" s="56" t="s">
        <v>37</v>
      </c>
      <c r="I2" s="57" t="s">
        <v>28</v>
      </c>
      <c r="J2" s="58" t="s">
        <v>3</v>
      </c>
      <c r="K2" s="57" t="s">
        <v>29</v>
      </c>
    </row>
    <row r="3" spans="1:11" ht="0.2" customHeight="1" x14ac:dyDescent="0.25">
      <c r="A3" s="37">
        <v>0</v>
      </c>
      <c r="B3" s="59" t="s">
        <v>12</v>
      </c>
      <c r="C3" s="59">
        <v>42370</v>
      </c>
      <c r="D3" s="17" t="s">
        <v>81</v>
      </c>
      <c r="E3" s="60">
        <v>0</v>
      </c>
      <c r="F3" s="17">
        <f>IF(B3="","",VLOOKUP(B3,Stock!A:B,2,0))</f>
        <v>2</v>
      </c>
      <c r="G3" s="61">
        <f>IF(B3="","",VLOOKUP(B3,Stock!A:C,3,0))</f>
        <v>0.61</v>
      </c>
      <c r="H3" s="62">
        <f>IF(B3="","",VLOOKUP(F3,Listes!A:B,2,0)*G3+G3)</f>
        <v>0.73199999999999998</v>
      </c>
      <c r="I3" s="63">
        <f>IF(B3="","",VLOOKUP(B3,Stock!A:D,4,0))</f>
        <v>1.5</v>
      </c>
      <c r="J3" s="64">
        <f>IF(B3="","",SUM(H3*E3))</f>
        <v>0</v>
      </c>
      <c r="K3" s="65">
        <f>IF(B3="","",SUM(I3*E3))</f>
        <v>0</v>
      </c>
    </row>
  </sheetData>
  <dataValidations count="2">
    <dataValidation type="list" allowBlank="1" showInputMessage="1" showErrorMessage="1" sqref="D3">
      <formula1>identifiant</formula1>
    </dataValidation>
    <dataValidation type="list" allowBlank="1" showInputMessage="1" showErrorMessage="1" sqref="B3">
      <formula1>Designation</formula1>
    </dataValidation>
  </dataValidations>
  <hyperlinks>
    <hyperlink ref="C1" location="'Tableau de Bord'!A1" display="Tableau de Bord"/>
    <hyperlink ref="D1" location="Sorties!A1" display="Sorties"/>
    <hyperlink ref="E1" location="'Mise en Bouteilles'!A1" display="Mise en Bouteilles"/>
    <hyperlink ref="F1" location="'Historique Entrees'!A1" display="Historique Entrées"/>
    <hyperlink ref="G1" location="'Historique Sorties'!A1" display="Historique Sorties"/>
    <hyperlink ref="H1" location="'Historique Mise en Bouteilles'!A1" display="Historique Mise en bouteilles"/>
    <hyperlink ref="I1" location="Listes!A1" display="Listes"/>
    <hyperlink ref="J1" location="Noms!A1" display="Nom"/>
    <hyperlink ref="K1" location="Stock!A1" display="Stock"/>
  </hyperlinks>
  <pageMargins left="0.7" right="0.7" top="0.75" bottom="0.75" header="0.3" footer="0.3"/>
  <pageSetup paperSize="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odule2.SauvEntree">
                <anchor moveWithCells="1" sizeWithCells="1">
                  <from>
                    <xdr:col>11</xdr:col>
                    <xdr:colOff>9525</xdr:colOff>
                    <xdr:row>0</xdr:row>
                    <xdr:rowOff>19050</xdr:rowOff>
                  </from>
                  <to>
                    <xdr:col>12</xdr:col>
                    <xdr:colOff>485775</xdr:colOff>
                    <xdr:row>1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5"/>
  <sheetViews>
    <sheetView tabSelected="1" workbookViewId="0">
      <pane ySplit="2" topLeftCell="A3" activePane="bottomLeft" state="frozenSplit"/>
      <selection pane="bottomLeft" activeCell="A4" sqref="A4:K6"/>
    </sheetView>
  </sheetViews>
  <sheetFormatPr baseColWidth="10" defaultRowHeight="15" x14ac:dyDescent="0.25"/>
  <cols>
    <col min="1" max="1" width="7.5703125" customWidth="1"/>
    <col min="2" max="2" width="12.7109375" customWidth="1"/>
    <col min="3" max="3" width="10.5703125" style="8" customWidth="1"/>
    <col min="4" max="4" width="21.7109375" bestFit="1" customWidth="1"/>
    <col min="5" max="5" width="10.28515625" style="12" customWidth="1"/>
    <col min="6" max="6" width="9.5703125" bestFit="1" customWidth="1"/>
    <col min="7" max="7" width="10.140625" style="11" customWidth="1"/>
    <col min="8" max="8" width="12" style="10" customWidth="1"/>
    <col min="9" max="9" width="12.28515625" style="7" customWidth="1"/>
    <col min="10" max="10" width="11.42578125" style="7"/>
    <col min="11" max="11" width="16.7109375" style="7" customWidth="1"/>
    <col min="13" max="13" width="15.140625" customWidth="1"/>
  </cols>
  <sheetData>
    <row r="1" spans="1:11" s="44" customFormat="1" ht="47.25" customHeight="1" x14ac:dyDescent="0.25">
      <c r="B1" s="45" t="s">
        <v>90</v>
      </c>
      <c r="C1" s="41" t="s">
        <v>40</v>
      </c>
      <c r="D1" s="41" t="s">
        <v>66</v>
      </c>
      <c r="E1" s="41" t="s">
        <v>42</v>
      </c>
      <c r="F1" s="41" t="s">
        <v>85</v>
      </c>
      <c r="G1" s="41" t="s">
        <v>89</v>
      </c>
      <c r="H1" s="41" t="s">
        <v>88</v>
      </c>
      <c r="I1" s="41" t="s">
        <v>46</v>
      </c>
      <c r="J1" s="41" t="s">
        <v>5</v>
      </c>
      <c r="K1" s="41" t="s">
        <v>47</v>
      </c>
    </row>
    <row r="2" spans="1:11" ht="38.1" customHeight="1" x14ac:dyDescent="0.25">
      <c r="A2" s="51" t="s">
        <v>6</v>
      </c>
      <c r="B2" s="52" t="s">
        <v>7</v>
      </c>
      <c r="C2" s="53" t="s">
        <v>4</v>
      </c>
      <c r="D2" s="52" t="s">
        <v>5</v>
      </c>
      <c r="E2" s="54" t="s">
        <v>0</v>
      </c>
      <c r="F2" s="52" t="s">
        <v>2</v>
      </c>
      <c r="G2" s="55" t="s">
        <v>36</v>
      </c>
      <c r="H2" s="56" t="s">
        <v>37</v>
      </c>
      <c r="I2" s="57" t="s">
        <v>28</v>
      </c>
      <c r="J2" s="58" t="s">
        <v>3</v>
      </c>
      <c r="K2" s="57" t="s">
        <v>29</v>
      </c>
    </row>
    <row r="3" spans="1:11" ht="0.2" customHeight="1" x14ac:dyDescent="0.25">
      <c r="A3" s="37">
        <v>0</v>
      </c>
      <c r="B3" s="17" t="s">
        <v>12</v>
      </c>
      <c r="C3" s="59">
        <v>42370</v>
      </c>
      <c r="D3" s="17" t="s">
        <v>81</v>
      </c>
      <c r="E3" s="60">
        <v>0</v>
      </c>
      <c r="F3" s="17">
        <f>IF(B3="","",VLOOKUP(B3,Stock!A:B,2,0))</f>
        <v>2</v>
      </c>
      <c r="G3" s="61">
        <f>IF(B3="","",VLOOKUP(B3,Stock!A:C,3,0))</f>
        <v>0.61</v>
      </c>
      <c r="H3" s="62">
        <f>IF(B3="","",VLOOKUP(F3,Listes!A:B,2,0)*G3+G3)</f>
        <v>0.73199999999999998</v>
      </c>
      <c r="I3" s="63">
        <f>IF(B3="","",VLOOKUP(B3,Stock!A:D,4,0))</f>
        <v>1.5</v>
      </c>
      <c r="J3" s="64">
        <f>IF(B3="","",SUM(H3*E3))</f>
        <v>0</v>
      </c>
      <c r="K3" s="65">
        <f>IF(B3="","",SUM(I3*E3))</f>
        <v>0</v>
      </c>
    </row>
    <row r="4" spans="1:11" x14ac:dyDescent="0.25">
      <c r="A4" s="37">
        <v>182</v>
      </c>
      <c r="B4" s="17" t="s">
        <v>68</v>
      </c>
      <c r="C4" s="59">
        <v>42724</v>
      </c>
      <c r="D4" s="17" t="s">
        <v>119</v>
      </c>
      <c r="E4" s="60">
        <v>10</v>
      </c>
      <c r="F4" s="17">
        <f>IF(B4="","",VLOOKUP(B4,Stock!A:B,2,0))</f>
        <v>2</v>
      </c>
      <c r="G4" s="61">
        <f>IF(B4="","",VLOOKUP(B4,Stock!A:C,3,0))</f>
        <v>2.5</v>
      </c>
      <c r="H4" s="62">
        <f>IF(B4="","",VLOOKUP(F4,Listes!A:B,2,0)*G4+G4)</f>
        <v>3</v>
      </c>
      <c r="I4" s="63">
        <f>IF(B4="","",VLOOKUP(B4,Stock!A:D,4,0))</f>
        <v>3</v>
      </c>
      <c r="J4" s="64">
        <f>IF(B4="","",SUM(H4*E4))</f>
        <v>30</v>
      </c>
      <c r="K4" s="65">
        <f>IF(B4="","",SUM(I4*E4))</f>
        <v>30</v>
      </c>
    </row>
    <row r="5" spans="1:11" x14ac:dyDescent="0.25">
      <c r="A5" s="37">
        <v>183</v>
      </c>
      <c r="B5" s="17" t="s">
        <v>10</v>
      </c>
      <c r="C5" s="59">
        <v>42724</v>
      </c>
      <c r="D5" s="17" t="s">
        <v>119</v>
      </c>
      <c r="E5" s="60">
        <v>20</v>
      </c>
      <c r="F5" s="17">
        <f>IF(B5="","",VLOOKUP(B5,Stock!A:B,2,0))</f>
        <v>2</v>
      </c>
      <c r="G5" s="61">
        <f>IF(B5="","",VLOOKUP(B5,Stock!A:C,3,0))</f>
        <v>1.83</v>
      </c>
      <c r="H5" s="62">
        <f>IF(B5="","",VLOOKUP(F5,Listes!A:B,2,0)*G5+G5)</f>
        <v>2.1960000000000002</v>
      </c>
      <c r="I5" s="63">
        <f>IF(B5="","",VLOOKUP(B5,Stock!A:D,4,0))</f>
        <v>3</v>
      </c>
      <c r="J5" s="64">
        <f>IF(B5="","",SUM(H5*E5))</f>
        <v>43.92</v>
      </c>
      <c r="K5" s="65">
        <f>IF(B5="","",SUM(I5*E5))</f>
        <v>60</v>
      </c>
    </row>
  </sheetData>
  <dataValidations count="2">
    <dataValidation type="list" allowBlank="1" showInputMessage="1" showErrorMessage="1" sqref="D3:D5">
      <formula1>identifiant</formula1>
    </dataValidation>
    <dataValidation type="list" allowBlank="1" showInputMessage="1" showErrorMessage="1" sqref="B3:B5">
      <formula1>Designation</formula1>
    </dataValidation>
  </dataValidations>
  <hyperlinks>
    <hyperlink ref="C1" location="Entrees!A1" display="Entrées"/>
    <hyperlink ref="D1" location="'Tableau de Bord'!A1" display="Tableau de Bord"/>
    <hyperlink ref="E1" location="'Mise en Bouteilles'!A1" display="Mise en Bouteilles"/>
    <hyperlink ref="F1" location="'Historique Entrees'!A1" display="Historique Entrées"/>
    <hyperlink ref="G1" location="'Historique Sorties'!A1" display="Historique Sorties"/>
    <hyperlink ref="H1" location="'Historique Mise en Bouteilles'!A1" display="Historique Mise en bouteilles"/>
    <hyperlink ref="I1" location="Listes!A1" display="Listes"/>
    <hyperlink ref="J1" location="Noms!A1" display="Nom"/>
    <hyperlink ref="K1" location="Stock!A1" display="Stock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odule2.SauvSorties">
                <anchor moveWithCells="1" sizeWithCells="1">
                  <from>
                    <xdr:col>11</xdr:col>
                    <xdr:colOff>19050</xdr:colOff>
                    <xdr:row>0</xdr:row>
                    <xdr:rowOff>9525</xdr:rowOff>
                  </from>
                  <to>
                    <xdr:col>12</xdr:col>
                    <xdr:colOff>447675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7"/>
  <sheetViews>
    <sheetView workbookViewId="0">
      <selection activeCell="A3" sqref="A3"/>
    </sheetView>
  </sheetViews>
  <sheetFormatPr baseColWidth="10" defaultRowHeight="15" x14ac:dyDescent="0.25"/>
  <cols>
    <col min="1" max="1" width="16.28515625" bestFit="1" customWidth="1"/>
  </cols>
  <sheetData>
    <row r="1" spans="1:6" ht="25.5" customHeight="1" x14ac:dyDescent="0.25">
      <c r="A1" s="15" t="s">
        <v>50</v>
      </c>
      <c r="B1" s="15" t="s">
        <v>51</v>
      </c>
      <c r="C1" s="15" t="s">
        <v>52</v>
      </c>
      <c r="D1" s="15" t="s">
        <v>26</v>
      </c>
      <c r="E1" s="15" t="s">
        <v>36</v>
      </c>
      <c r="F1" s="15" t="s">
        <v>53</v>
      </c>
    </row>
    <row r="2" spans="1:6" x14ac:dyDescent="0.25">
      <c r="A2" t="s">
        <v>10</v>
      </c>
      <c r="B2">
        <v>33</v>
      </c>
      <c r="C2">
        <v>0.75</v>
      </c>
      <c r="D2">
        <v>2</v>
      </c>
      <c r="E2" s="7">
        <v>1.83</v>
      </c>
      <c r="F2" s="7">
        <v>3</v>
      </c>
    </row>
    <row r="3" spans="1:6" x14ac:dyDescent="0.25">
      <c r="A3" t="s">
        <v>9</v>
      </c>
      <c r="B3">
        <v>33</v>
      </c>
      <c r="C3">
        <v>0.75</v>
      </c>
      <c r="D3">
        <v>2</v>
      </c>
      <c r="E3" s="7">
        <v>2</v>
      </c>
      <c r="F3" s="7">
        <v>3</v>
      </c>
    </row>
    <row r="4" spans="1:6" x14ac:dyDescent="0.25">
      <c r="A4" t="s">
        <v>68</v>
      </c>
      <c r="B4">
        <v>33</v>
      </c>
      <c r="C4">
        <v>0.5</v>
      </c>
      <c r="D4">
        <v>2</v>
      </c>
      <c r="E4" s="7">
        <v>2.5</v>
      </c>
      <c r="F4" s="7">
        <v>3</v>
      </c>
    </row>
    <row r="5" spans="1:6" x14ac:dyDescent="0.25">
      <c r="A5" t="s">
        <v>11</v>
      </c>
      <c r="B5">
        <v>33</v>
      </c>
      <c r="C5">
        <v>0.75</v>
      </c>
      <c r="D5">
        <v>2</v>
      </c>
      <c r="E5" s="7">
        <v>1.83</v>
      </c>
      <c r="F5" s="7">
        <v>3</v>
      </c>
    </row>
    <row r="6" spans="1:6" x14ac:dyDescent="0.25">
      <c r="A6" t="s">
        <v>67</v>
      </c>
      <c r="B6">
        <v>33</v>
      </c>
      <c r="C6">
        <v>0.5</v>
      </c>
      <c r="D6">
        <v>2</v>
      </c>
      <c r="E6" s="7">
        <v>2.5</v>
      </c>
      <c r="F6" s="7">
        <v>3</v>
      </c>
    </row>
    <row r="7" spans="1:6" x14ac:dyDescent="0.25">
      <c r="A7" t="s">
        <v>70</v>
      </c>
      <c r="B7">
        <v>33</v>
      </c>
      <c r="C7">
        <v>0.75</v>
      </c>
      <c r="D7">
        <v>2</v>
      </c>
      <c r="E7" s="7">
        <v>2.5</v>
      </c>
      <c r="F7" s="7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3"/>
  <sheetViews>
    <sheetView workbookViewId="0">
      <pane ySplit="2" topLeftCell="A3" activePane="bottomLeft" state="frozenSplit"/>
      <selection pane="bottomLeft" activeCell="A4" sqref="A4:N6"/>
    </sheetView>
  </sheetViews>
  <sheetFormatPr baseColWidth="10" defaultRowHeight="15" x14ac:dyDescent="0.25"/>
  <cols>
    <col min="1" max="1" width="6.42578125" customWidth="1"/>
    <col min="2" max="2" width="12.7109375" customWidth="1"/>
    <col min="3" max="3" width="10.5703125" style="8" customWidth="1"/>
    <col min="4" max="4" width="15" bestFit="1" customWidth="1"/>
    <col min="5" max="5" width="7.85546875" customWidth="1"/>
    <col min="6" max="6" width="12.42578125" customWidth="1"/>
    <col min="7" max="7" width="11.140625" customWidth="1"/>
    <col min="8" max="8" width="11.42578125" customWidth="1"/>
    <col min="9" max="9" width="9.85546875" customWidth="1"/>
    <col min="10" max="10" width="10.140625" style="11" customWidth="1"/>
    <col min="11" max="11" width="11.28515625" style="10" customWidth="1"/>
    <col min="12" max="12" width="12.28515625" style="7" customWidth="1"/>
    <col min="13" max="13" width="11.42578125" style="7"/>
    <col min="14" max="14" width="14" style="7" customWidth="1"/>
    <col min="15" max="15" width="10.85546875" customWidth="1"/>
  </cols>
  <sheetData>
    <row r="1" spans="1:18" s="44" customFormat="1" ht="47.25" customHeight="1" x14ac:dyDescent="0.25">
      <c r="B1" s="47"/>
      <c r="C1" s="45" t="s">
        <v>90</v>
      </c>
      <c r="D1" s="41" t="s">
        <v>40</v>
      </c>
      <c r="E1" s="41" t="s">
        <v>41</v>
      </c>
      <c r="F1" s="41" t="s">
        <v>66</v>
      </c>
      <c r="G1" s="41" t="s">
        <v>85</v>
      </c>
      <c r="H1" s="41" t="s">
        <v>89</v>
      </c>
      <c r="I1" s="41" t="s">
        <v>88</v>
      </c>
      <c r="J1" s="41" t="s">
        <v>46</v>
      </c>
      <c r="K1" s="41" t="s">
        <v>5</v>
      </c>
      <c r="L1" s="41" t="s">
        <v>47</v>
      </c>
      <c r="M1" s="46"/>
      <c r="N1" s="46"/>
    </row>
    <row r="2" spans="1:18" ht="47.25" customHeight="1" x14ac:dyDescent="0.25">
      <c r="A2" s="51" t="s">
        <v>6</v>
      </c>
      <c r="B2" s="52" t="s">
        <v>7</v>
      </c>
      <c r="C2" s="53" t="s">
        <v>4</v>
      </c>
      <c r="D2" s="52" t="s">
        <v>55</v>
      </c>
      <c r="E2" s="52" t="s">
        <v>54</v>
      </c>
      <c r="F2" s="52" t="s">
        <v>56</v>
      </c>
      <c r="G2" s="52" t="s">
        <v>57</v>
      </c>
      <c r="H2" s="52" t="s">
        <v>58</v>
      </c>
      <c r="I2" s="52" t="s">
        <v>2</v>
      </c>
      <c r="J2" s="55" t="s">
        <v>36</v>
      </c>
      <c r="K2" s="56" t="s">
        <v>37</v>
      </c>
      <c r="L2" s="57" t="s">
        <v>28</v>
      </c>
      <c r="M2" s="58" t="s">
        <v>3</v>
      </c>
      <c r="N2" s="57" t="s">
        <v>29</v>
      </c>
      <c r="Q2" s="1"/>
      <c r="R2" s="1"/>
    </row>
    <row r="3" spans="1:18" ht="0.2" customHeight="1" x14ac:dyDescent="0.25">
      <c r="A3" s="37"/>
      <c r="B3" s="17"/>
      <c r="C3" s="59"/>
      <c r="D3" s="17"/>
      <c r="E3" s="17"/>
      <c r="F3" s="17" t="str">
        <f>IF(B3="","",VLOOKUP(B3,Cubi!A:B,2,0)*E3/VLOOKUP(B3,Cubi!A:C,3,0))</f>
        <v/>
      </c>
      <c r="G3" s="17"/>
      <c r="H3" s="17" t="str">
        <f>IF(B3="","",SUM(G3-(F3)))</f>
        <v/>
      </c>
      <c r="I3" s="17" t="str">
        <f>IF(B3="","",VLOOKUP(B3,Stock!A:B,2,0))</f>
        <v/>
      </c>
      <c r="J3" s="64" t="str">
        <f>IF(B3="","",VLOOKUP(B3,Stock!A:C,3,0))</f>
        <v/>
      </c>
      <c r="K3" s="66" t="str">
        <f>IF(B3="","",VLOOKUP(I3,Listes!A:B,2,0)*J3+J3)</f>
        <v/>
      </c>
      <c r="L3" s="63" t="str">
        <f>IF(B3="","",VLOOKUP(B3,Stock!A:D,4,0))</f>
        <v/>
      </c>
      <c r="M3" s="64" t="str">
        <f>IF(B3="","",SUM(G3*K3))</f>
        <v/>
      </c>
      <c r="N3" s="65" t="str">
        <f>IF(B3="","",SUM(G3*L3))</f>
        <v/>
      </c>
    </row>
  </sheetData>
  <dataValidations count="2">
    <dataValidation type="list" allowBlank="1" showInputMessage="1" showErrorMessage="1" sqref="D3">
      <formula1>identifiant</formula1>
    </dataValidation>
    <dataValidation type="list" allowBlank="1" showInputMessage="1" showErrorMessage="1" sqref="B3">
      <formula1>DesigVin</formula1>
    </dataValidation>
  </dataValidations>
  <hyperlinks>
    <hyperlink ref="D1" location="Entrees!A1" display="Entrées"/>
    <hyperlink ref="E1" location="Sorties!A1" display="Sorties"/>
    <hyperlink ref="F1" location="'Tableau de Bord'!A1" display="Tableau de Bord"/>
    <hyperlink ref="G1" location="'Historique Entrees'!A1" display="Historique Entrées"/>
    <hyperlink ref="H1" location="'Historique Sorties'!A1" display="Historique Sorties"/>
    <hyperlink ref="I1" location="'Historique Mise en Bouteilles'!A1" display="Historique Mise en bouteilles"/>
    <hyperlink ref="J1" location="Listes!A1" display="Listes"/>
    <hyperlink ref="K1" location="Noms!A1" display="Nom"/>
    <hyperlink ref="L1" location="Stock!A1" display="Stock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8" r:id="rId3" name="Button 8">
              <controlPr defaultSize="0" print="0" autoFill="0" autoPict="0" macro="[0]!Module2.SauvMiseEnBouteilles">
                <anchor moveWithCells="1" sizeWithCells="1">
                  <from>
                    <xdr:col>12</xdr:col>
                    <xdr:colOff>228600</xdr:colOff>
                    <xdr:row>0</xdr:row>
                    <xdr:rowOff>47625</xdr:rowOff>
                  </from>
                  <to>
                    <xdr:col>14</xdr:col>
                    <xdr:colOff>0</xdr:colOff>
                    <xdr:row>0</xdr:row>
                    <xdr:rowOff>542925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2"/>
  <sheetViews>
    <sheetView workbookViewId="0">
      <pane ySplit="2" topLeftCell="A3" activePane="bottomLeft" state="frozenSplit"/>
      <selection pane="bottomLeft" activeCell="F14" sqref="F14"/>
    </sheetView>
  </sheetViews>
  <sheetFormatPr baseColWidth="10" defaultRowHeight="15" x14ac:dyDescent="0.25"/>
  <cols>
    <col min="1" max="1" width="15.85546875" bestFit="1" customWidth="1"/>
    <col min="3" max="4" width="11.42578125" style="7"/>
    <col min="8" max="8" width="13.28515625" bestFit="1" customWidth="1"/>
    <col min="9" max="9" width="8.42578125" customWidth="1"/>
    <col min="10" max="10" width="9.5703125" customWidth="1"/>
  </cols>
  <sheetData>
    <row r="1" spans="1:12" s="44" customFormat="1" ht="41.45" customHeight="1" x14ac:dyDescent="0.25">
      <c r="B1" s="45" t="s">
        <v>39</v>
      </c>
      <c r="C1" s="41" t="s">
        <v>40</v>
      </c>
      <c r="D1" s="41" t="s">
        <v>41</v>
      </c>
      <c r="E1" s="41" t="s">
        <v>42</v>
      </c>
      <c r="F1" s="41" t="s">
        <v>43</v>
      </c>
      <c r="G1" s="41" t="s">
        <v>44</v>
      </c>
      <c r="H1" s="41" t="s">
        <v>45</v>
      </c>
      <c r="I1" s="41" t="s">
        <v>46</v>
      </c>
      <c r="J1" s="41" t="s">
        <v>5</v>
      </c>
      <c r="K1" s="41" t="s">
        <v>66</v>
      </c>
    </row>
    <row r="2" spans="1:12" ht="29.25" customHeight="1" x14ac:dyDescent="0.25">
      <c r="A2" s="3" t="s">
        <v>7</v>
      </c>
      <c r="B2" s="3" t="s">
        <v>8</v>
      </c>
      <c r="C2" s="5" t="s">
        <v>1</v>
      </c>
      <c r="D2" s="5" t="s">
        <v>28</v>
      </c>
      <c r="E2" s="3" t="s">
        <v>65</v>
      </c>
      <c r="F2" s="3" t="s">
        <v>25</v>
      </c>
      <c r="G2" s="101" t="s">
        <v>91</v>
      </c>
      <c r="H2" s="3" t="s">
        <v>24</v>
      </c>
      <c r="I2" s="3" t="s">
        <v>40</v>
      </c>
      <c r="J2" s="3" t="s">
        <v>41</v>
      </c>
      <c r="K2" s="18"/>
      <c r="L2" s="18"/>
    </row>
    <row r="3" spans="1:12" x14ac:dyDescent="0.25">
      <c r="A3" s="2" t="s">
        <v>12</v>
      </c>
      <c r="B3" s="2">
        <v>2</v>
      </c>
      <c r="C3" s="6">
        <v>0.61</v>
      </c>
      <c r="D3" s="6">
        <v>1.5</v>
      </c>
      <c r="E3" s="2">
        <v>81</v>
      </c>
      <c r="F3" s="2">
        <v>0</v>
      </c>
      <c r="G3" s="102">
        <f>SUM(E3,I3,-J3)</f>
        <v>90</v>
      </c>
      <c r="H3" s="2" t="str">
        <f>IF(G3&lt;F3,"A commander","")</f>
        <v/>
      </c>
      <c r="I3" s="2">
        <f>'Tableau de Bord'!D9</f>
        <v>240</v>
      </c>
      <c r="J3" s="2">
        <f>'Tableau de Bord'!C9</f>
        <v>231</v>
      </c>
    </row>
    <row r="4" spans="1:12" x14ac:dyDescent="0.25">
      <c r="A4" s="2" t="s">
        <v>11</v>
      </c>
      <c r="B4" s="2">
        <v>2</v>
      </c>
      <c r="C4" s="6">
        <v>1.83</v>
      </c>
      <c r="D4" s="6">
        <v>3</v>
      </c>
      <c r="E4" s="2">
        <v>46</v>
      </c>
      <c r="F4" s="2">
        <v>0</v>
      </c>
      <c r="G4" s="102">
        <f t="shared" ref="G4:G22" si="0">SUM(E4,I4,-J4)</f>
        <v>71</v>
      </c>
      <c r="H4" s="2" t="str">
        <f t="shared" ref="H4:H22" si="1">IF(G4&lt;F4,"A commander","")</f>
        <v/>
      </c>
      <c r="I4" s="2">
        <f>'Tableau de Bord'!D10</f>
        <v>103</v>
      </c>
      <c r="J4" s="2">
        <f>'Tableau de Bord'!C10</f>
        <v>78</v>
      </c>
    </row>
    <row r="5" spans="1:12" x14ac:dyDescent="0.25">
      <c r="A5" s="2" t="s">
        <v>19</v>
      </c>
      <c r="B5" s="2">
        <v>1</v>
      </c>
      <c r="C5" s="6">
        <v>1</v>
      </c>
      <c r="D5" s="6">
        <v>0.5</v>
      </c>
      <c r="E5" s="2">
        <v>50</v>
      </c>
      <c r="F5" s="2">
        <v>0</v>
      </c>
      <c r="G5" s="102">
        <f t="shared" si="0"/>
        <v>50</v>
      </c>
      <c r="H5" s="2" t="str">
        <f t="shared" si="1"/>
        <v/>
      </c>
      <c r="I5" s="2">
        <f>'Tableau de Bord'!D11</f>
        <v>0</v>
      </c>
      <c r="J5" s="2">
        <f>'Tableau de Bord'!C11</f>
        <v>0</v>
      </c>
    </row>
    <row r="6" spans="1:12" x14ac:dyDescent="0.25">
      <c r="A6" s="2" t="s">
        <v>21</v>
      </c>
      <c r="B6" s="2">
        <v>2</v>
      </c>
      <c r="C6" s="6">
        <v>1.78</v>
      </c>
      <c r="D6" s="6">
        <v>3</v>
      </c>
      <c r="E6" s="2">
        <v>5</v>
      </c>
      <c r="F6" s="2">
        <v>0</v>
      </c>
      <c r="G6" s="102">
        <f t="shared" si="0"/>
        <v>0</v>
      </c>
      <c r="H6" s="2" t="str">
        <f t="shared" si="1"/>
        <v/>
      </c>
      <c r="I6" s="2">
        <f>'Tableau de Bord'!D12</f>
        <v>0</v>
      </c>
      <c r="J6" s="2">
        <f>'Tableau de Bord'!C12</f>
        <v>5</v>
      </c>
    </row>
    <row r="7" spans="1:12" x14ac:dyDescent="0.25">
      <c r="A7" s="2" t="s">
        <v>15</v>
      </c>
      <c r="B7" s="2">
        <v>1</v>
      </c>
      <c r="C7" s="6">
        <v>0.73</v>
      </c>
      <c r="D7" s="6">
        <v>1.5</v>
      </c>
      <c r="E7" s="2">
        <v>0</v>
      </c>
      <c r="F7" s="2">
        <v>0</v>
      </c>
      <c r="G7" s="102">
        <f t="shared" si="0"/>
        <v>0</v>
      </c>
      <c r="H7" s="2" t="str">
        <f t="shared" si="1"/>
        <v/>
      </c>
      <c r="I7" s="2">
        <f>'Tableau de Bord'!D13</f>
        <v>30</v>
      </c>
      <c r="J7" s="2">
        <f>'Tableau de Bord'!C13</f>
        <v>30</v>
      </c>
    </row>
    <row r="8" spans="1:12" x14ac:dyDescent="0.25">
      <c r="A8" s="2" t="s">
        <v>20</v>
      </c>
      <c r="B8" s="2">
        <v>1</v>
      </c>
      <c r="C8" s="6">
        <v>0.6</v>
      </c>
      <c r="D8" s="6">
        <v>1</v>
      </c>
      <c r="E8" s="2">
        <v>5</v>
      </c>
      <c r="F8" s="2">
        <v>0</v>
      </c>
      <c r="G8" s="102">
        <f t="shared" si="0"/>
        <v>19</v>
      </c>
      <c r="H8" s="2" t="str">
        <f t="shared" si="1"/>
        <v/>
      </c>
      <c r="I8" s="2">
        <f>'Tableau de Bord'!D14</f>
        <v>24</v>
      </c>
      <c r="J8" s="2">
        <f>'Tableau de Bord'!C14</f>
        <v>10</v>
      </c>
    </row>
    <row r="9" spans="1:12" x14ac:dyDescent="0.25">
      <c r="A9" s="2" t="s">
        <v>16</v>
      </c>
      <c r="B9" s="2">
        <v>1</v>
      </c>
      <c r="C9" s="6">
        <v>0.28000000000000003</v>
      </c>
      <c r="D9" s="6">
        <v>0.6</v>
      </c>
      <c r="E9" s="2">
        <v>51</v>
      </c>
      <c r="F9" s="2">
        <v>0</v>
      </c>
      <c r="G9" s="102">
        <f t="shared" si="0"/>
        <v>57</v>
      </c>
      <c r="H9" s="2" t="str">
        <f t="shared" si="1"/>
        <v/>
      </c>
      <c r="I9" s="2">
        <f>'Tableau de Bord'!D15</f>
        <v>144</v>
      </c>
      <c r="J9" s="2">
        <f>'Tableau de Bord'!C15</f>
        <v>138</v>
      </c>
    </row>
    <row r="10" spans="1:12" x14ac:dyDescent="0.25">
      <c r="A10" s="2" t="s">
        <v>97</v>
      </c>
      <c r="B10" s="2">
        <v>2</v>
      </c>
      <c r="C10" s="6">
        <v>3.83</v>
      </c>
      <c r="D10" s="6">
        <v>9</v>
      </c>
      <c r="E10" s="2">
        <v>19</v>
      </c>
      <c r="F10" s="2">
        <v>0</v>
      </c>
      <c r="G10" s="102">
        <f t="shared" si="0"/>
        <v>31</v>
      </c>
      <c r="H10" s="2" t="str">
        <f t="shared" si="1"/>
        <v/>
      </c>
      <c r="I10" s="2">
        <f>'Tableau de Bord'!D16</f>
        <v>24</v>
      </c>
      <c r="J10" s="2">
        <f>'Tableau de Bord'!C16</f>
        <v>12</v>
      </c>
    </row>
    <row r="11" spans="1:12" x14ac:dyDescent="0.25">
      <c r="A11" s="2" t="s">
        <v>92</v>
      </c>
      <c r="B11" s="2">
        <v>2</v>
      </c>
      <c r="C11" s="6">
        <v>4.42</v>
      </c>
      <c r="D11" s="6">
        <v>9</v>
      </c>
      <c r="E11" s="2">
        <v>1</v>
      </c>
      <c r="F11" s="2">
        <v>0</v>
      </c>
      <c r="G11" s="102">
        <f t="shared" si="0"/>
        <v>1</v>
      </c>
      <c r="H11" s="2" t="str">
        <f t="shared" si="1"/>
        <v/>
      </c>
      <c r="I11" s="2">
        <f>'Tableau de Bord'!D17</f>
        <v>0</v>
      </c>
      <c r="J11" s="2">
        <f>'Tableau de Bord'!C17</f>
        <v>0</v>
      </c>
    </row>
    <row r="12" spans="1:12" x14ac:dyDescent="0.25">
      <c r="A12" s="2" t="s">
        <v>93</v>
      </c>
      <c r="B12" s="2">
        <v>2</v>
      </c>
      <c r="C12" s="6">
        <v>4.42</v>
      </c>
      <c r="D12" s="6">
        <v>9</v>
      </c>
      <c r="E12" s="2">
        <v>7</v>
      </c>
      <c r="F12" s="2">
        <v>0</v>
      </c>
      <c r="G12" s="102">
        <f t="shared" si="0"/>
        <v>19</v>
      </c>
      <c r="H12" s="2" t="str">
        <f t="shared" si="1"/>
        <v/>
      </c>
      <c r="I12" s="2">
        <f>'Tableau de Bord'!D18</f>
        <v>12</v>
      </c>
      <c r="J12" s="2">
        <f>'Tableau de Bord'!C18</f>
        <v>0</v>
      </c>
    </row>
    <row r="13" spans="1:12" x14ac:dyDescent="0.25">
      <c r="A13" s="2" t="s">
        <v>22</v>
      </c>
      <c r="B13" s="2">
        <v>2</v>
      </c>
      <c r="C13" s="6">
        <v>0</v>
      </c>
      <c r="D13" s="6">
        <v>0</v>
      </c>
      <c r="E13" s="2">
        <v>13</v>
      </c>
      <c r="F13" s="2">
        <v>0</v>
      </c>
      <c r="G13" s="102">
        <f t="shared" si="0"/>
        <v>13</v>
      </c>
      <c r="H13" s="2" t="str">
        <f t="shared" si="1"/>
        <v/>
      </c>
      <c r="I13" s="2">
        <f>'Tableau de Bord'!D19</f>
        <v>0</v>
      </c>
      <c r="J13" s="2">
        <f>'Tableau de Bord'!C19</f>
        <v>0</v>
      </c>
    </row>
    <row r="14" spans="1:12" x14ac:dyDescent="0.25">
      <c r="A14" s="2" t="s">
        <v>18</v>
      </c>
      <c r="B14" s="2">
        <v>1</v>
      </c>
      <c r="C14" s="6">
        <v>0.7</v>
      </c>
      <c r="D14" s="6">
        <v>1.5</v>
      </c>
      <c r="E14" s="2">
        <v>68</v>
      </c>
      <c r="F14" s="2">
        <v>0</v>
      </c>
      <c r="G14" s="102">
        <f t="shared" si="0"/>
        <v>28</v>
      </c>
      <c r="H14" s="2" t="str">
        <f t="shared" si="1"/>
        <v/>
      </c>
      <c r="I14" s="2">
        <f>'Tableau de Bord'!D20</f>
        <v>271</v>
      </c>
      <c r="J14" s="2">
        <f>'Tableau de Bord'!C20</f>
        <v>311</v>
      </c>
    </row>
    <row r="15" spans="1:12" x14ac:dyDescent="0.25">
      <c r="A15" s="2" t="s">
        <v>13</v>
      </c>
      <c r="B15" s="2">
        <v>1</v>
      </c>
      <c r="C15" s="6">
        <v>0.79</v>
      </c>
      <c r="D15" s="6">
        <v>1.5</v>
      </c>
      <c r="E15" s="2">
        <v>67</v>
      </c>
      <c r="F15" s="2">
        <v>0</v>
      </c>
      <c r="G15" s="102">
        <f t="shared" si="0"/>
        <v>0</v>
      </c>
      <c r="H15" s="2" t="str">
        <f t="shared" si="1"/>
        <v/>
      </c>
      <c r="I15" s="2">
        <f>'Tableau de Bord'!D21</f>
        <v>600</v>
      </c>
      <c r="J15" s="2">
        <f>'Tableau de Bord'!C21</f>
        <v>667</v>
      </c>
    </row>
    <row r="16" spans="1:12" x14ac:dyDescent="0.25">
      <c r="A16" s="2" t="s">
        <v>17</v>
      </c>
      <c r="B16" s="2">
        <v>1</v>
      </c>
      <c r="C16" s="6">
        <v>0.79</v>
      </c>
      <c r="D16" s="6">
        <v>1.5</v>
      </c>
      <c r="E16" s="2">
        <v>0</v>
      </c>
      <c r="F16" s="2">
        <v>0</v>
      </c>
      <c r="G16" s="102">
        <f t="shared" si="0"/>
        <v>0</v>
      </c>
      <c r="H16" s="2" t="str">
        <f t="shared" si="1"/>
        <v/>
      </c>
      <c r="I16" s="2">
        <f>'Tableau de Bord'!D22</f>
        <v>0</v>
      </c>
      <c r="J16" s="2">
        <f>'Tableau de Bord'!C22</f>
        <v>0</v>
      </c>
    </row>
    <row r="17" spans="1:10" x14ac:dyDescent="0.25">
      <c r="A17" s="2" t="s">
        <v>10</v>
      </c>
      <c r="B17" s="2">
        <v>2</v>
      </c>
      <c r="C17" s="6">
        <v>1.83</v>
      </c>
      <c r="D17" s="6">
        <v>3</v>
      </c>
      <c r="E17" s="2">
        <v>216</v>
      </c>
      <c r="F17" s="2">
        <v>0</v>
      </c>
      <c r="G17" s="102">
        <f t="shared" si="0"/>
        <v>286</v>
      </c>
      <c r="H17" s="2" t="str">
        <f t="shared" si="1"/>
        <v/>
      </c>
      <c r="I17" s="2">
        <f>'Tableau de Bord'!D23</f>
        <v>956</v>
      </c>
      <c r="J17" s="2">
        <f>'Tableau de Bord'!C23</f>
        <v>886</v>
      </c>
    </row>
    <row r="18" spans="1:10" x14ac:dyDescent="0.25">
      <c r="A18" s="2" t="s">
        <v>9</v>
      </c>
      <c r="B18" s="2">
        <v>2</v>
      </c>
      <c r="C18" s="6">
        <v>2</v>
      </c>
      <c r="D18" s="6">
        <v>3</v>
      </c>
      <c r="E18" s="2">
        <v>225</v>
      </c>
      <c r="F18" s="2">
        <v>0</v>
      </c>
      <c r="G18" s="102">
        <f t="shared" si="0"/>
        <v>211</v>
      </c>
      <c r="H18" s="2" t="str">
        <f t="shared" si="1"/>
        <v/>
      </c>
      <c r="I18" s="2">
        <f>'Tableau de Bord'!D24</f>
        <v>702</v>
      </c>
      <c r="J18" s="2">
        <f>'Tableau de Bord'!C24</f>
        <v>716</v>
      </c>
    </row>
    <row r="19" spans="1:10" x14ac:dyDescent="0.25">
      <c r="A19" s="2" t="s">
        <v>14</v>
      </c>
      <c r="B19" s="2">
        <v>1</v>
      </c>
      <c r="C19" s="6">
        <v>0.79</v>
      </c>
      <c r="D19" s="6">
        <v>1.5</v>
      </c>
      <c r="E19" s="2">
        <v>0</v>
      </c>
      <c r="F19" s="2">
        <v>0</v>
      </c>
      <c r="G19" s="102">
        <f t="shared" si="0"/>
        <v>0</v>
      </c>
      <c r="H19" s="2" t="str">
        <f t="shared" si="1"/>
        <v/>
      </c>
      <c r="I19" s="2">
        <f>'Tableau de Bord'!D25</f>
        <v>18</v>
      </c>
      <c r="J19" s="2">
        <f>'Tableau de Bord'!C25</f>
        <v>18</v>
      </c>
    </row>
    <row r="20" spans="1:10" x14ac:dyDescent="0.25">
      <c r="A20" s="2" t="s">
        <v>68</v>
      </c>
      <c r="B20" s="2">
        <v>2</v>
      </c>
      <c r="C20" s="6">
        <v>2.5</v>
      </c>
      <c r="D20" s="6">
        <v>3</v>
      </c>
      <c r="E20" s="2">
        <v>135</v>
      </c>
      <c r="F20" s="2">
        <v>0</v>
      </c>
      <c r="G20" s="102">
        <f t="shared" si="0"/>
        <v>96</v>
      </c>
      <c r="H20" s="2" t="str">
        <f t="shared" si="1"/>
        <v/>
      </c>
      <c r="I20" s="2">
        <f>'Tableau de Bord'!D26</f>
        <v>190</v>
      </c>
      <c r="J20" s="2">
        <f>'Tableau de Bord'!C26</f>
        <v>229</v>
      </c>
    </row>
    <row r="21" spans="1:10" x14ac:dyDescent="0.25">
      <c r="A21" s="2" t="s">
        <v>23</v>
      </c>
      <c r="B21" s="2">
        <v>2</v>
      </c>
      <c r="C21" s="6">
        <v>4</v>
      </c>
      <c r="D21" s="6">
        <v>0</v>
      </c>
      <c r="E21" s="2">
        <v>7</v>
      </c>
      <c r="F21" s="2">
        <v>0</v>
      </c>
      <c r="G21" s="102">
        <f t="shared" si="0"/>
        <v>7</v>
      </c>
      <c r="H21" s="2" t="str">
        <f t="shared" si="1"/>
        <v/>
      </c>
      <c r="I21" s="2">
        <f>'Tableau de Bord'!D27</f>
        <v>0</v>
      </c>
      <c r="J21" s="2">
        <f>'Tableau de Bord'!C27</f>
        <v>0</v>
      </c>
    </row>
    <row r="22" spans="1:10" x14ac:dyDescent="0.25">
      <c r="A22" s="23" t="s">
        <v>67</v>
      </c>
      <c r="B22" s="23">
        <v>2</v>
      </c>
      <c r="C22" s="9">
        <v>2.5</v>
      </c>
      <c r="D22" s="9">
        <v>3</v>
      </c>
      <c r="E22" s="2">
        <v>0</v>
      </c>
      <c r="F22" s="2">
        <v>0</v>
      </c>
      <c r="G22" s="102">
        <f t="shared" si="0"/>
        <v>0</v>
      </c>
      <c r="H22" s="2" t="str">
        <f t="shared" si="1"/>
        <v/>
      </c>
      <c r="I22" s="2">
        <f>'Tableau de Bord'!D28</f>
        <v>0</v>
      </c>
      <c r="J22" s="2">
        <f>'Tableau de Bord'!C28</f>
        <v>0</v>
      </c>
    </row>
  </sheetData>
  <sortState ref="A2:A18">
    <sortCondition ref="A2"/>
  </sortState>
  <conditionalFormatting sqref="H3:H22">
    <cfRule type="containsText" dxfId="50" priority="1" operator="containsText" text="A commander">
      <formula>NOT(ISERROR(SEARCH("A commander",H3)))</formula>
    </cfRule>
  </conditionalFormatting>
  <hyperlinks>
    <hyperlink ref="C1" location="Entrees!A1" display="Entrées"/>
    <hyperlink ref="D1" location="Sorties!A1" display="Sorties"/>
    <hyperlink ref="E1" location="'Mise en Bouteilles'!A1" display="Mise en Bouteilles"/>
    <hyperlink ref="F1" location="'Historique Entrees'!A1" display="Historiques Entrées"/>
    <hyperlink ref="G1" location="'Historiques Sorties'!A1" display="Historiques Sorties"/>
    <hyperlink ref="H1" location="'Historique Mise en Bouteilles'!A1" display="Historiques Mise en bouteilles"/>
    <hyperlink ref="I1" location="Listes!A1" display="Listes"/>
    <hyperlink ref="J1" location="Noms!A1" display="Nom"/>
    <hyperlink ref="K1" location="'Tableau de Bord'!A1" display="Tableau de Bord"/>
  </hyperlink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36"/>
  <sheetViews>
    <sheetView workbookViewId="0">
      <pane ySplit="2" topLeftCell="A18" activePane="bottomLeft" state="frozenSplit"/>
      <selection pane="bottomLeft" activeCell="A34" sqref="A34:K36"/>
    </sheetView>
  </sheetViews>
  <sheetFormatPr baseColWidth="10" defaultRowHeight="15" x14ac:dyDescent="0.25"/>
  <cols>
    <col min="1" max="1" width="8.42578125" customWidth="1"/>
    <col min="2" max="2" width="16.140625" bestFit="1" customWidth="1"/>
    <col min="3" max="3" width="11.42578125" style="8"/>
    <col min="4" max="4" width="19.7109375" customWidth="1"/>
    <col min="6" max="6" width="11.42578125" style="27"/>
    <col min="7" max="7" width="11.42578125" style="7"/>
    <col min="8" max="8" width="11.42578125" style="7" customWidth="1"/>
    <col min="9" max="9" width="12.28515625" style="7" customWidth="1"/>
    <col min="10" max="10" width="11.42578125" style="7" customWidth="1"/>
    <col min="11" max="11" width="16.7109375" style="7" customWidth="1"/>
    <col min="12" max="13" width="11.42578125" customWidth="1"/>
    <col min="14" max="14" width="11.42578125" hidden="1" customWidth="1"/>
    <col min="15" max="15" width="11.42578125" customWidth="1"/>
  </cols>
  <sheetData>
    <row r="1" spans="1:14" s="44" customFormat="1" ht="42.6" customHeight="1" x14ac:dyDescent="0.25">
      <c r="B1" s="45" t="s">
        <v>90</v>
      </c>
      <c r="C1" s="49" t="s">
        <v>40</v>
      </c>
      <c r="D1" s="41" t="s">
        <v>41</v>
      </c>
      <c r="E1" s="41" t="s">
        <v>42</v>
      </c>
      <c r="F1" s="50" t="s">
        <v>66</v>
      </c>
      <c r="G1" s="48" t="s">
        <v>89</v>
      </c>
      <c r="H1" s="48" t="s">
        <v>88</v>
      </c>
      <c r="I1" s="48" t="s">
        <v>46</v>
      </c>
      <c r="J1" s="48" t="s">
        <v>5</v>
      </c>
      <c r="K1" s="48" t="s">
        <v>47</v>
      </c>
    </row>
    <row r="2" spans="1:14" x14ac:dyDescent="0.25">
      <c r="A2" s="72" t="s">
        <v>6</v>
      </c>
      <c r="B2" s="72" t="s">
        <v>7</v>
      </c>
      <c r="C2" s="73" t="s">
        <v>4</v>
      </c>
      <c r="D2" s="72" t="s">
        <v>5</v>
      </c>
      <c r="E2" s="80" t="s">
        <v>0</v>
      </c>
      <c r="F2" s="77" t="s">
        <v>2</v>
      </c>
      <c r="G2" s="74" t="s">
        <v>36</v>
      </c>
      <c r="H2" s="75" t="s">
        <v>37</v>
      </c>
      <c r="I2" s="74" t="s">
        <v>28</v>
      </c>
      <c r="J2" s="74" t="s">
        <v>3</v>
      </c>
      <c r="K2" s="74" t="s">
        <v>29</v>
      </c>
      <c r="N2" s="13">
        <f>COUNTA(A:A)</f>
        <v>35</v>
      </c>
    </row>
    <row r="3" spans="1:14" x14ac:dyDescent="0.25">
      <c r="A3">
        <v>1</v>
      </c>
      <c r="B3" t="s">
        <v>20</v>
      </c>
      <c r="C3" s="8">
        <v>42530</v>
      </c>
      <c r="D3" t="s">
        <v>38</v>
      </c>
      <c r="E3" s="79">
        <v>24</v>
      </c>
      <c r="F3" s="27">
        <v>1</v>
      </c>
      <c r="G3" s="7">
        <v>0.6</v>
      </c>
      <c r="H3" s="7">
        <v>0.63300000000000001</v>
      </c>
      <c r="I3" s="7">
        <v>1</v>
      </c>
      <c r="J3" s="7">
        <v>15.192</v>
      </c>
      <c r="K3" s="7">
        <v>24</v>
      </c>
    </row>
    <row r="4" spans="1:14" x14ac:dyDescent="0.25">
      <c r="A4">
        <v>2</v>
      </c>
      <c r="B4" t="s">
        <v>97</v>
      </c>
      <c r="C4" s="8">
        <v>42532</v>
      </c>
      <c r="D4" t="s">
        <v>38</v>
      </c>
      <c r="E4" s="79">
        <v>24</v>
      </c>
      <c r="F4" s="27">
        <v>2</v>
      </c>
      <c r="G4" s="7">
        <v>3.83</v>
      </c>
      <c r="H4" s="7">
        <v>4.5960000000000001</v>
      </c>
      <c r="I4" s="7">
        <v>9</v>
      </c>
      <c r="J4" s="7">
        <v>110.304</v>
      </c>
      <c r="K4" s="7">
        <v>216</v>
      </c>
    </row>
    <row r="5" spans="1:14" x14ac:dyDescent="0.25">
      <c r="A5">
        <v>3</v>
      </c>
      <c r="B5" t="s">
        <v>93</v>
      </c>
      <c r="C5" s="8">
        <v>42532</v>
      </c>
      <c r="D5" t="s">
        <v>38</v>
      </c>
      <c r="E5" s="79">
        <v>12</v>
      </c>
      <c r="F5" s="27">
        <v>2</v>
      </c>
      <c r="G5" s="7">
        <v>4.42</v>
      </c>
      <c r="H5" s="7">
        <v>5.3040000000000003</v>
      </c>
      <c r="I5" s="7">
        <v>9</v>
      </c>
      <c r="J5" s="7">
        <v>63.648000000000003</v>
      </c>
      <c r="K5" s="7">
        <v>108</v>
      </c>
    </row>
    <row r="6" spans="1:14" x14ac:dyDescent="0.25">
      <c r="A6">
        <v>4</v>
      </c>
      <c r="B6" t="s">
        <v>13</v>
      </c>
      <c r="C6" s="8">
        <v>42545</v>
      </c>
      <c r="D6" t="s">
        <v>38</v>
      </c>
      <c r="E6" s="79">
        <v>144</v>
      </c>
      <c r="F6" s="27">
        <v>1</v>
      </c>
      <c r="G6" s="7">
        <v>0.79</v>
      </c>
      <c r="H6" s="7">
        <v>0.83345000000000002</v>
      </c>
      <c r="I6" s="7">
        <v>1.5</v>
      </c>
      <c r="J6" s="7">
        <v>120.0168</v>
      </c>
      <c r="K6" s="7">
        <v>216</v>
      </c>
    </row>
    <row r="7" spans="1:14" x14ac:dyDescent="0.25">
      <c r="A7">
        <v>5</v>
      </c>
      <c r="B7" t="s">
        <v>12</v>
      </c>
      <c r="C7" s="8">
        <v>42545</v>
      </c>
      <c r="D7" t="s">
        <v>38</v>
      </c>
      <c r="E7" s="79">
        <v>120</v>
      </c>
      <c r="F7" s="27">
        <v>2</v>
      </c>
      <c r="G7" s="7">
        <v>0.61</v>
      </c>
      <c r="H7" s="7">
        <v>0.73199999999999998</v>
      </c>
      <c r="I7" s="7">
        <v>1.5</v>
      </c>
      <c r="J7" s="7">
        <v>87.84</v>
      </c>
      <c r="K7" s="7">
        <v>180</v>
      </c>
    </row>
    <row r="8" spans="1:14" x14ac:dyDescent="0.25">
      <c r="A8">
        <v>6</v>
      </c>
      <c r="B8" t="s">
        <v>18</v>
      </c>
      <c r="C8" s="8">
        <v>42545</v>
      </c>
      <c r="D8" t="s">
        <v>38</v>
      </c>
      <c r="E8" s="79">
        <v>78</v>
      </c>
      <c r="F8" s="27">
        <v>1</v>
      </c>
      <c r="G8" s="7">
        <v>0.7</v>
      </c>
      <c r="H8" s="7">
        <v>0.73849999999999993</v>
      </c>
      <c r="I8" s="7">
        <v>1.5</v>
      </c>
      <c r="J8" s="7">
        <v>57.602999999999994</v>
      </c>
      <c r="K8" s="7">
        <v>117</v>
      </c>
    </row>
    <row r="9" spans="1:14" x14ac:dyDescent="0.25">
      <c r="A9">
        <v>7</v>
      </c>
      <c r="B9" t="s">
        <v>16</v>
      </c>
      <c r="C9" s="8">
        <v>42545</v>
      </c>
      <c r="D9" t="s">
        <v>38</v>
      </c>
      <c r="E9" s="79">
        <v>48</v>
      </c>
      <c r="F9" s="27">
        <v>1</v>
      </c>
      <c r="G9" s="7">
        <v>0.28000000000000003</v>
      </c>
      <c r="H9" s="7">
        <v>0.29540000000000005</v>
      </c>
      <c r="I9" s="7">
        <v>0.6</v>
      </c>
      <c r="J9" s="7">
        <v>14.179200000000002</v>
      </c>
      <c r="K9" s="7">
        <v>28.799999999999997</v>
      </c>
    </row>
    <row r="10" spans="1:14" x14ac:dyDescent="0.25">
      <c r="A10">
        <v>8</v>
      </c>
      <c r="B10" t="s">
        <v>11</v>
      </c>
      <c r="C10" s="8">
        <v>42555</v>
      </c>
      <c r="D10" t="s">
        <v>73</v>
      </c>
      <c r="E10" s="79">
        <v>44</v>
      </c>
      <c r="F10" s="27">
        <v>2</v>
      </c>
      <c r="G10" s="7">
        <v>1.83</v>
      </c>
      <c r="H10" s="7">
        <v>2.1960000000000002</v>
      </c>
      <c r="I10" s="7">
        <v>3</v>
      </c>
      <c r="J10" s="7">
        <v>96.624000000000009</v>
      </c>
      <c r="K10" s="7">
        <v>132</v>
      </c>
    </row>
    <row r="11" spans="1:14" x14ac:dyDescent="0.25">
      <c r="A11">
        <v>9</v>
      </c>
      <c r="B11" t="s">
        <v>10</v>
      </c>
      <c r="C11" s="8">
        <v>42555</v>
      </c>
      <c r="D11" t="s">
        <v>73</v>
      </c>
      <c r="E11" s="79">
        <v>267</v>
      </c>
      <c r="F11" s="27">
        <v>2</v>
      </c>
      <c r="G11" s="7">
        <v>1.83</v>
      </c>
      <c r="H11" s="7">
        <v>2.1960000000000002</v>
      </c>
      <c r="I11" s="7">
        <v>3</v>
      </c>
      <c r="J11" s="7">
        <v>586.33199999999999</v>
      </c>
      <c r="K11" s="7">
        <v>801</v>
      </c>
    </row>
    <row r="12" spans="1:14" x14ac:dyDescent="0.25">
      <c r="A12">
        <v>10</v>
      </c>
      <c r="B12" t="s">
        <v>9</v>
      </c>
      <c r="C12" s="8">
        <v>42555</v>
      </c>
      <c r="D12" t="s">
        <v>73</v>
      </c>
      <c r="E12" s="79">
        <v>176</v>
      </c>
      <c r="F12" s="27">
        <v>2</v>
      </c>
      <c r="G12" s="7">
        <v>2</v>
      </c>
      <c r="H12" s="7">
        <v>2.4</v>
      </c>
      <c r="I12" s="7">
        <v>3</v>
      </c>
      <c r="J12" s="7">
        <v>422.4</v>
      </c>
      <c r="K12" s="7">
        <v>528</v>
      </c>
    </row>
    <row r="13" spans="1:14" x14ac:dyDescent="0.25">
      <c r="A13">
        <v>11</v>
      </c>
      <c r="B13" t="s">
        <v>68</v>
      </c>
      <c r="C13" s="8">
        <v>42555</v>
      </c>
      <c r="D13" t="s">
        <v>73</v>
      </c>
      <c r="E13" s="79">
        <v>190</v>
      </c>
      <c r="F13" s="27">
        <v>2</v>
      </c>
      <c r="G13" s="7">
        <v>2.5</v>
      </c>
      <c r="H13" s="7">
        <v>3</v>
      </c>
      <c r="I13" s="7">
        <v>3</v>
      </c>
      <c r="J13" s="7">
        <v>570</v>
      </c>
      <c r="K13" s="7">
        <v>570</v>
      </c>
    </row>
    <row r="14" spans="1:14" x14ac:dyDescent="0.25">
      <c r="A14">
        <v>12</v>
      </c>
      <c r="B14" t="s">
        <v>13</v>
      </c>
      <c r="C14" s="8">
        <v>42585</v>
      </c>
      <c r="D14" t="s">
        <v>131</v>
      </c>
      <c r="E14" s="79">
        <v>168</v>
      </c>
      <c r="F14" s="27">
        <v>1</v>
      </c>
      <c r="G14" s="7">
        <v>0.79</v>
      </c>
      <c r="H14" s="7">
        <v>0.83345000000000002</v>
      </c>
      <c r="I14" s="7">
        <v>1.5</v>
      </c>
      <c r="J14" s="7">
        <v>140.0196</v>
      </c>
      <c r="K14" s="7">
        <v>252</v>
      </c>
    </row>
    <row r="15" spans="1:14" x14ac:dyDescent="0.25">
      <c r="A15">
        <v>13</v>
      </c>
      <c r="B15" t="s">
        <v>12</v>
      </c>
      <c r="C15" s="8">
        <v>42585</v>
      </c>
      <c r="D15" t="s">
        <v>131</v>
      </c>
      <c r="E15" s="79">
        <v>48</v>
      </c>
      <c r="F15" s="27">
        <v>2</v>
      </c>
      <c r="G15" s="7">
        <v>0.61</v>
      </c>
      <c r="H15" s="7">
        <v>0.73199999999999998</v>
      </c>
      <c r="I15" s="7">
        <v>1.5</v>
      </c>
      <c r="J15" s="7">
        <v>35.135999999999996</v>
      </c>
      <c r="K15" s="7">
        <v>72</v>
      </c>
    </row>
    <row r="16" spans="1:14" x14ac:dyDescent="0.25">
      <c r="A16">
        <v>14</v>
      </c>
      <c r="B16" t="s">
        <v>18</v>
      </c>
      <c r="C16" s="8">
        <v>42585</v>
      </c>
      <c r="D16" t="s">
        <v>131</v>
      </c>
      <c r="E16" s="79">
        <v>48</v>
      </c>
      <c r="F16" s="27">
        <v>1</v>
      </c>
      <c r="G16" s="7">
        <v>0.7</v>
      </c>
      <c r="H16" s="7">
        <v>0.73849999999999993</v>
      </c>
      <c r="I16" s="7">
        <v>1.5</v>
      </c>
      <c r="J16" s="7">
        <v>35.447999999999993</v>
      </c>
      <c r="K16" s="7">
        <v>72</v>
      </c>
    </row>
    <row r="17" spans="1:11" x14ac:dyDescent="0.25">
      <c r="A17">
        <v>15</v>
      </c>
      <c r="B17" t="s">
        <v>15</v>
      </c>
      <c r="C17" s="8">
        <v>42585</v>
      </c>
      <c r="D17" t="s">
        <v>131</v>
      </c>
      <c r="E17" s="79">
        <v>12</v>
      </c>
      <c r="F17" s="27">
        <v>1</v>
      </c>
      <c r="G17" s="7">
        <v>0.73</v>
      </c>
      <c r="H17" s="7">
        <v>0.77015</v>
      </c>
      <c r="I17" s="7">
        <v>1.5</v>
      </c>
      <c r="J17" s="7">
        <v>9.2417999999999996</v>
      </c>
      <c r="K17" s="7">
        <v>18</v>
      </c>
    </row>
    <row r="18" spans="1:11" x14ac:dyDescent="0.25">
      <c r="A18">
        <v>16</v>
      </c>
      <c r="B18" t="s">
        <v>14</v>
      </c>
      <c r="C18" s="8">
        <v>42585</v>
      </c>
      <c r="D18" t="s">
        <v>131</v>
      </c>
      <c r="E18" s="79">
        <v>12</v>
      </c>
      <c r="F18" s="27">
        <v>1</v>
      </c>
      <c r="G18" s="7">
        <v>0.79</v>
      </c>
      <c r="H18" s="7">
        <v>0.83345000000000002</v>
      </c>
      <c r="I18" s="7">
        <v>1.5</v>
      </c>
      <c r="J18" s="7">
        <v>10.0014</v>
      </c>
      <c r="K18" s="7">
        <v>18</v>
      </c>
    </row>
    <row r="19" spans="1:11" x14ac:dyDescent="0.25">
      <c r="A19">
        <v>17</v>
      </c>
      <c r="B19" t="s">
        <v>16</v>
      </c>
      <c r="C19" s="8">
        <v>42585</v>
      </c>
      <c r="D19" t="s">
        <v>131</v>
      </c>
      <c r="E19" s="79">
        <v>24</v>
      </c>
      <c r="F19" s="27">
        <v>1</v>
      </c>
      <c r="G19" s="7">
        <v>0.6</v>
      </c>
      <c r="H19" s="7">
        <v>0.63300000000000001</v>
      </c>
      <c r="I19" s="7">
        <v>1</v>
      </c>
      <c r="J19" s="7">
        <v>15.192</v>
      </c>
      <c r="K19" s="7">
        <v>24</v>
      </c>
    </row>
    <row r="20" spans="1:11" x14ac:dyDescent="0.25">
      <c r="A20">
        <v>18</v>
      </c>
      <c r="B20" t="s">
        <v>12</v>
      </c>
      <c r="C20" s="8">
        <v>42613</v>
      </c>
      <c r="D20" t="s">
        <v>131</v>
      </c>
      <c r="E20" s="79">
        <v>24</v>
      </c>
      <c r="F20" s="27">
        <v>2</v>
      </c>
      <c r="G20" s="7">
        <v>0.61</v>
      </c>
      <c r="H20" s="7">
        <v>0.73199999999999998</v>
      </c>
      <c r="I20" s="7">
        <v>1.5</v>
      </c>
      <c r="J20" s="7">
        <v>17.567999999999998</v>
      </c>
      <c r="K20" s="7">
        <v>36</v>
      </c>
    </row>
    <row r="21" spans="1:11" x14ac:dyDescent="0.25">
      <c r="A21">
        <v>19</v>
      </c>
      <c r="B21" t="s">
        <v>13</v>
      </c>
      <c r="C21" s="8">
        <v>42613</v>
      </c>
      <c r="D21" t="s">
        <v>131</v>
      </c>
      <c r="E21" s="79">
        <v>144</v>
      </c>
      <c r="F21" s="27">
        <v>1</v>
      </c>
      <c r="G21" s="7">
        <v>0.79</v>
      </c>
      <c r="H21" s="7">
        <v>0.83345000000000002</v>
      </c>
      <c r="I21" s="7">
        <v>1.5</v>
      </c>
      <c r="J21" s="7">
        <v>120.0168</v>
      </c>
      <c r="K21" s="7">
        <v>216</v>
      </c>
    </row>
    <row r="22" spans="1:11" x14ac:dyDescent="0.25">
      <c r="A22">
        <v>20</v>
      </c>
      <c r="B22" t="s">
        <v>18</v>
      </c>
      <c r="C22" s="8">
        <v>42613</v>
      </c>
      <c r="D22" t="s">
        <v>131</v>
      </c>
      <c r="E22" s="79">
        <v>39</v>
      </c>
      <c r="F22" s="27">
        <v>1</v>
      </c>
      <c r="G22" s="7">
        <v>0.7</v>
      </c>
      <c r="H22" s="7">
        <v>0.73849999999999993</v>
      </c>
      <c r="I22" s="7">
        <v>1.5</v>
      </c>
      <c r="J22" s="7">
        <v>28.801499999999997</v>
      </c>
      <c r="K22" s="7">
        <v>58.5</v>
      </c>
    </row>
    <row r="23" spans="1:11" x14ac:dyDescent="0.25">
      <c r="A23">
        <v>21</v>
      </c>
      <c r="B23" t="s">
        <v>10</v>
      </c>
      <c r="C23" s="8">
        <v>42619</v>
      </c>
      <c r="D23" t="s">
        <v>75</v>
      </c>
      <c r="E23" s="79">
        <v>350</v>
      </c>
      <c r="F23" s="27">
        <v>2</v>
      </c>
      <c r="G23" s="7">
        <v>1.83</v>
      </c>
      <c r="H23" s="7">
        <v>2.1960000000000002</v>
      </c>
      <c r="I23" s="7">
        <v>3</v>
      </c>
      <c r="J23" s="7">
        <v>768.6</v>
      </c>
      <c r="K23" s="7">
        <v>1050</v>
      </c>
    </row>
    <row r="24" spans="1:11" x14ac:dyDescent="0.25">
      <c r="A24">
        <v>22</v>
      </c>
      <c r="B24" t="s">
        <v>9</v>
      </c>
      <c r="C24" s="8">
        <v>42619</v>
      </c>
      <c r="D24" t="s">
        <v>75</v>
      </c>
      <c r="E24" s="79">
        <v>265</v>
      </c>
      <c r="F24" s="27">
        <v>2</v>
      </c>
      <c r="G24" s="7">
        <v>2</v>
      </c>
      <c r="H24" s="7">
        <v>2.4</v>
      </c>
      <c r="I24" s="7">
        <v>3</v>
      </c>
      <c r="J24" s="7">
        <v>636</v>
      </c>
      <c r="K24" s="7">
        <v>795</v>
      </c>
    </row>
    <row r="25" spans="1:11" x14ac:dyDescent="0.25">
      <c r="A25">
        <v>23</v>
      </c>
      <c r="B25" t="s">
        <v>13</v>
      </c>
      <c r="C25" s="8">
        <v>42643</v>
      </c>
      <c r="D25" t="s">
        <v>131</v>
      </c>
      <c r="E25" s="79">
        <v>144</v>
      </c>
      <c r="F25" s="27">
        <v>1</v>
      </c>
      <c r="G25" s="7">
        <v>0.79</v>
      </c>
      <c r="H25" s="7">
        <v>0.83345000000000002</v>
      </c>
      <c r="I25" s="7">
        <v>1.5</v>
      </c>
      <c r="J25" s="7">
        <v>120.0168</v>
      </c>
      <c r="K25" s="7">
        <v>216</v>
      </c>
    </row>
    <row r="26" spans="1:11" x14ac:dyDescent="0.25">
      <c r="A26">
        <v>24</v>
      </c>
      <c r="B26" t="s">
        <v>12</v>
      </c>
      <c r="C26" s="8">
        <v>42643</v>
      </c>
      <c r="D26" t="s">
        <v>131</v>
      </c>
      <c r="E26" s="79">
        <v>48</v>
      </c>
      <c r="F26" s="27">
        <v>2</v>
      </c>
      <c r="G26" s="7">
        <v>0.61</v>
      </c>
      <c r="H26" s="7">
        <v>0.73199999999999998</v>
      </c>
      <c r="I26" s="7">
        <v>1.5</v>
      </c>
      <c r="J26" s="7">
        <v>35.135999999999996</v>
      </c>
      <c r="K26" s="7">
        <v>72</v>
      </c>
    </row>
    <row r="27" spans="1:11" x14ac:dyDescent="0.25">
      <c r="A27">
        <v>25</v>
      </c>
      <c r="B27" t="s">
        <v>18</v>
      </c>
      <c r="C27" s="8">
        <v>42643</v>
      </c>
      <c r="D27" t="s">
        <v>131</v>
      </c>
      <c r="E27" s="79">
        <v>78</v>
      </c>
      <c r="F27" s="27">
        <v>1</v>
      </c>
      <c r="G27" s="7">
        <v>0.7</v>
      </c>
      <c r="H27" s="7">
        <v>0.73849999999999993</v>
      </c>
      <c r="I27" s="7">
        <v>1.5</v>
      </c>
      <c r="J27" s="7">
        <v>57.602999999999994</v>
      </c>
      <c r="K27" s="7">
        <v>117</v>
      </c>
    </row>
    <row r="28" spans="1:11" x14ac:dyDescent="0.25">
      <c r="A28">
        <v>26</v>
      </c>
      <c r="B28" t="s">
        <v>16</v>
      </c>
      <c r="C28" s="8">
        <v>42643</v>
      </c>
      <c r="D28" t="s">
        <v>131</v>
      </c>
      <c r="E28" s="79">
        <v>72</v>
      </c>
      <c r="F28" s="27">
        <v>1</v>
      </c>
      <c r="G28" s="7">
        <v>0.28000000000000003</v>
      </c>
      <c r="H28" s="7">
        <v>0.29540000000000005</v>
      </c>
      <c r="I28" s="7">
        <v>0.6</v>
      </c>
      <c r="J28" s="7">
        <v>21.268800000000002</v>
      </c>
      <c r="K28" s="7">
        <v>43.199999999999996</v>
      </c>
    </row>
    <row r="29" spans="1:11" x14ac:dyDescent="0.25">
      <c r="A29">
        <v>27</v>
      </c>
      <c r="B29" t="s">
        <v>15</v>
      </c>
      <c r="C29" s="8">
        <v>42643</v>
      </c>
      <c r="D29" t="s">
        <v>131</v>
      </c>
      <c r="E29" s="79">
        <v>18</v>
      </c>
      <c r="F29" s="27">
        <v>1</v>
      </c>
      <c r="G29" s="7">
        <v>0.73</v>
      </c>
      <c r="H29" s="7">
        <v>0.77015</v>
      </c>
      <c r="I29" s="7">
        <v>1.5</v>
      </c>
      <c r="J29" s="7">
        <v>13.8627</v>
      </c>
      <c r="K29" s="7">
        <v>27</v>
      </c>
    </row>
    <row r="30" spans="1:11" x14ac:dyDescent="0.25">
      <c r="A30">
        <v>28</v>
      </c>
      <c r="B30" t="s">
        <v>14</v>
      </c>
      <c r="C30" s="8">
        <v>42643</v>
      </c>
      <c r="D30" t="s">
        <v>131</v>
      </c>
      <c r="E30" s="79">
        <v>6</v>
      </c>
      <c r="F30" s="27">
        <v>1</v>
      </c>
      <c r="G30" s="7">
        <v>0.79</v>
      </c>
      <c r="H30" s="7">
        <v>0.83345000000000002</v>
      </c>
      <c r="I30" s="7">
        <v>1.5</v>
      </c>
      <c r="J30" s="7">
        <v>5.0007000000000001</v>
      </c>
      <c r="K30" s="7">
        <v>9</v>
      </c>
    </row>
    <row r="31" spans="1:11" x14ac:dyDescent="0.25">
      <c r="A31">
        <v>29</v>
      </c>
      <c r="B31" t="s">
        <v>10</v>
      </c>
      <c r="C31" s="8">
        <v>42674</v>
      </c>
      <c r="D31" t="s">
        <v>133</v>
      </c>
      <c r="E31" s="79">
        <v>33</v>
      </c>
      <c r="F31" s="27">
        <v>2</v>
      </c>
      <c r="G31" s="7">
        <v>1.83</v>
      </c>
      <c r="H31" s="7">
        <v>2.1960000000000002</v>
      </c>
      <c r="I31" s="7">
        <v>3</v>
      </c>
      <c r="J31" s="7">
        <v>72.468000000000004</v>
      </c>
      <c r="K31" s="7">
        <v>99</v>
      </c>
    </row>
    <row r="32" spans="1:11" x14ac:dyDescent="0.25">
      <c r="A32">
        <v>30</v>
      </c>
      <c r="B32" t="s">
        <v>11</v>
      </c>
      <c r="C32" s="8">
        <v>42674</v>
      </c>
      <c r="D32" t="s">
        <v>133</v>
      </c>
      <c r="E32" s="79">
        <v>15</v>
      </c>
      <c r="F32" s="27">
        <v>2</v>
      </c>
      <c r="G32" s="7">
        <v>1.83</v>
      </c>
      <c r="H32" s="7">
        <v>2.1960000000000002</v>
      </c>
      <c r="I32" s="7">
        <v>3</v>
      </c>
      <c r="J32" s="7">
        <v>32.940000000000005</v>
      </c>
      <c r="K32" s="7">
        <v>45</v>
      </c>
    </row>
    <row r="33" spans="1:11" x14ac:dyDescent="0.25">
      <c r="A33">
        <v>31</v>
      </c>
      <c r="B33" t="s">
        <v>18</v>
      </c>
      <c r="C33" s="8">
        <v>42674</v>
      </c>
      <c r="D33" t="s">
        <v>133</v>
      </c>
      <c r="E33" s="79">
        <v>28</v>
      </c>
      <c r="F33" s="27">
        <v>1</v>
      </c>
      <c r="G33" s="7">
        <v>0.7</v>
      </c>
      <c r="H33" s="7">
        <v>0.73849999999999993</v>
      </c>
      <c r="I33" s="7">
        <v>1.5</v>
      </c>
      <c r="J33" s="7">
        <v>20.677999999999997</v>
      </c>
      <c r="K33" s="7">
        <v>42</v>
      </c>
    </row>
    <row r="34" spans="1:11" x14ac:dyDescent="0.25">
      <c r="A34">
        <v>32</v>
      </c>
      <c r="B34" t="s">
        <v>11</v>
      </c>
      <c r="C34" s="8">
        <v>42693</v>
      </c>
      <c r="D34" t="s">
        <v>72</v>
      </c>
      <c r="E34" s="79">
        <v>44</v>
      </c>
      <c r="F34" s="27">
        <v>2</v>
      </c>
      <c r="G34" s="7">
        <v>1.83</v>
      </c>
      <c r="H34" s="7">
        <v>2.1960000000000002</v>
      </c>
      <c r="I34" s="7">
        <v>3</v>
      </c>
      <c r="J34" s="7">
        <v>96.624000000000009</v>
      </c>
      <c r="K34" s="7">
        <v>132</v>
      </c>
    </row>
    <row r="35" spans="1:11" x14ac:dyDescent="0.25">
      <c r="A35">
        <v>33</v>
      </c>
      <c r="B35" t="s">
        <v>10</v>
      </c>
      <c r="C35" s="8">
        <v>42693</v>
      </c>
      <c r="D35" t="s">
        <v>72</v>
      </c>
      <c r="E35" s="79">
        <v>306</v>
      </c>
      <c r="F35" s="27">
        <v>2</v>
      </c>
      <c r="G35" s="7">
        <v>1.83</v>
      </c>
      <c r="H35" s="7">
        <v>2.1960000000000002</v>
      </c>
      <c r="I35" s="7">
        <v>3</v>
      </c>
      <c r="J35" s="7">
        <v>671.976</v>
      </c>
      <c r="K35" s="7">
        <v>918</v>
      </c>
    </row>
    <row r="36" spans="1:11" x14ac:dyDescent="0.25">
      <c r="A36">
        <v>34</v>
      </c>
      <c r="B36" t="s">
        <v>9</v>
      </c>
      <c r="C36" s="8">
        <v>42693</v>
      </c>
      <c r="D36" t="s">
        <v>72</v>
      </c>
      <c r="E36" s="79">
        <v>261</v>
      </c>
      <c r="F36" s="27">
        <v>2</v>
      </c>
      <c r="G36" s="7">
        <v>2</v>
      </c>
      <c r="H36" s="7">
        <v>2.4</v>
      </c>
      <c r="I36" s="7">
        <v>3</v>
      </c>
      <c r="J36" s="7">
        <v>626.4</v>
      </c>
      <c r="K36" s="7">
        <v>783</v>
      </c>
    </row>
  </sheetData>
  <sortState ref="A2:K3">
    <sortCondition ref="A2"/>
  </sortState>
  <hyperlinks>
    <hyperlink ref="K1" location="Stock!A1" display="Stock"/>
    <hyperlink ref="J1" location="Noms!A1" display="Nom"/>
    <hyperlink ref="I1" location="Listes!A1" display="Listes"/>
    <hyperlink ref="C1" location="Entrees!A1" display="Entrées"/>
    <hyperlink ref="D1" location="Sorties!A1" display="Sorties"/>
    <hyperlink ref="E1" location="'Mise en Bouteilles'!A1" display="Mise en Bouteilles"/>
    <hyperlink ref="F1" location="'Tableau de Bord'!A1" display="Tableau de Bord"/>
    <hyperlink ref="G1" location="'Historique Sorties'!A1" display="Historique Sorties"/>
    <hyperlink ref="H1" location="'Historique Mise en Bouteilles'!A1" display="Historique Mise en bouteilles"/>
  </hyperlink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183"/>
  <sheetViews>
    <sheetView workbookViewId="0">
      <pane ySplit="2" topLeftCell="A165" activePane="bottomLeft" state="frozenSplit"/>
      <selection pane="bottomLeft" activeCell="A181" sqref="A181:K183"/>
    </sheetView>
  </sheetViews>
  <sheetFormatPr baseColWidth="10" defaultRowHeight="15" x14ac:dyDescent="0.25"/>
  <cols>
    <col min="1" max="1" width="8.42578125" customWidth="1"/>
    <col min="2" max="2" width="15.28515625" customWidth="1"/>
    <col min="3" max="3" width="11.42578125" style="8"/>
    <col min="4" max="4" width="21.7109375" bestFit="1" customWidth="1"/>
    <col min="6" max="6" width="11.42578125" style="27"/>
    <col min="7" max="7" width="11.42578125" style="7"/>
    <col min="8" max="8" width="11.42578125" style="7" customWidth="1"/>
    <col min="9" max="9" width="12.28515625" style="7" customWidth="1"/>
    <col min="10" max="10" width="11.42578125" style="7" customWidth="1"/>
    <col min="11" max="11" width="16.7109375" style="7" customWidth="1"/>
    <col min="12" max="12" width="11.42578125" style="27" customWidth="1"/>
    <col min="13" max="13" width="4" hidden="1" customWidth="1"/>
    <col min="14" max="14" width="11.42578125" customWidth="1"/>
  </cols>
  <sheetData>
    <row r="1" spans="1:14" s="44" customFormat="1" ht="41.45" customHeight="1" x14ac:dyDescent="0.25">
      <c r="B1" s="45" t="s">
        <v>90</v>
      </c>
      <c r="C1" s="49" t="s">
        <v>40</v>
      </c>
      <c r="D1" s="41" t="s">
        <v>41</v>
      </c>
      <c r="E1" s="41" t="s">
        <v>42</v>
      </c>
      <c r="F1" s="50" t="s">
        <v>85</v>
      </c>
      <c r="G1" s="48" t="s">
        <v>66</v>
      </c>
      <c r="H1" s="48" t="s">
        <v>88</v>
      </c>
      <c r="I1" s="48" t="s">
        <v>46</v>
      </c>
      <c r="J1" s="48" t="s">
        <v>5</v>
      </c>
      <c r="K1" s="48" t="s">
        <v>47</v>
      </c>
      <c r="L1" s="87"/>
    </row>
    <row r="2" spans="1:14" x14ac:dyDescent="0.25">
      <c r="A2" s="72" t="s">
        <v>6</v>
      </c>
      <c r="B2" s="72" t="s">
        <v>7</v>
      </c>
      <c r="C2" s="73" t="s">
        <v>4</v>
      </c>
      <c r="D2" s="72" t="s">
        <v>5</v>
      </c>
      <c r="E2" s="80" t="s">
        <v>0</v>
      </c>
      <c r="F2" s="77" t="s">
        <v>2</v>
      </c>
      <c r="G2" s="74" t="s">
        <v>36</v>
      </c>
      <c r="H2" s="75" t="s">
        <v>37</v>
      </c>
      <c r="I2" s="74" t="s">
        <v>28</v>
      </c>
      <c r="J2" s="74" t="s">
        <v>3</v>
      </c>
      <c r="K2" s="74" t="s">
        <v>29</v>
      </c>
      <c r="L2" s="77" t="s">
        <v>107</v>
      </c>
      <c r="M2" s="40">
        <f>COUNTA(A:A)</f>
        <v>182</v>
      </c>
      <c r="N2">
        <f>COUNTA(A:A)</f>
        <v>182</v>
      </c>
    </row>
    <row r="3" spans="1:14" x14ac:dyDescent="0.25">
      <c r="A3">
        <v>1</v>
      </c>
      <c r="B3" t="s">
        <v>10</v>
      </c>
      <c r="C3" s="8">
        <v>42522</v>
      </c>
      <c r="D3" t="s">
        <v>38</v>
      </c>
      <c r="E3">
        <v>15</v>
      </c>
      <c r="F3" s="27">
        <v>2</v>
      </c>
      <c r="G3" s="7">
        <v>1.83</v>
      </c>
      <c r="H3" s="7">
        <v>2.1960000000000002</v>
      </c>
      <c r="I3" s="7">
        <v>3</v>
      </c>
      <c r="J3" s="7">
        <v>32.940000000000005</v>
      </c>
      <c r="K3" s="7">
        <v>45</v>
      </c>
      <c r="L3" s="27">
        <f>YEAR(Tableau7[[#This Row],[Date]])</f>
        <v>2016</v>
      </c>
    </row>
    <row r="4" spans="1:14" x14ac:dyDescent="0.25">
      <c r="A4">
        <v>1</v>
      </c>
      <c r="B4" t="s">
        <v>11</v>
      </c>
      <c r="C4" s="8">
        <v>42522</v>
      </c>
      <c r="D4" t="s">
        <v>38</v>
      </c>
      <c r="E4">
        <v>8</v>
      </c>
      <c r="F4" s="27">
        <v>2</v>
      </c>
      <c r="G4" s="7">
        <v>1.83</v>
      </c>
      <c r="H4" s="7">
        <v>2.1960000000000002</v>
      </c>
      <c r="I4" s="7">
        <v>3</v>
      </c>
      <c r="J4" s="7">
        <v>17.568000000000001</v>
      </c>
      <c r="K4" s="7">
        <v>24</v>
      </c>
      <c r="L4" s="27">
        <f>YEAR(Tableau7[[#This Row],[Date]])</f>
        <v>2016</v>
      </c>
    </row>
    <row r="5" spans="1:14" x14ac:dyDescent="0.25">
      <c r="A5">
        <v>1</v>
      </c>
      <c r="B5" t="s">
        <v>16</v>
      </c>
      <c r="C5" s="8">
        <v>42522</v>
      </c>
      <c r="D5" t="s">
        <v>38</v>
      </c>
      <c r="E5">
        <v>10</v>
      </c>
      <c r="F5" s="27">
        <v>1</v>
      </c>
      <c r="G5" s="7">
        <v>0.28000000000000003</v>
      </c>
      <c r="H5" s="7">
        <v>0.29540000000000005</v>
      </c>
      <c r="I5" s="7">
        <v>0.6</v>
      </c>
      <c r="J5" s="7">
        <v>2.9540000000000006</v>
      </c>
      <c r="K5" s="7">
        <v>6</v>
      </c>
      <c r="L5" s="27">
        <f>YEAR(Tableau7[[#This Row],[Date]])</f>
        <v>2016</v>
      </c>
    </row>
    <row r="6" spans="1:14" x14ac:dyDescent="0.25">
      <c r="A6">
        <v>1</v>
      </c>
      <c r="B6" t="s">
        <v>13</v>
      </c>
      <c r="C6" s="8">
        <v>42522</v>
      </c>
      <c r="D6" t="s">
        <v>38</v>
      </c>
      <c r="E6">
        <v>20</v>
      </c>
      <c r="F6" s="27">
        <v>1</v>
      </c>
      <c r="G6" s="7">
        <v>0.63</v>
      </c>
      <c r="H6" s="7">
        <v>0.66464999999999996</v>
      </c>
      <c r="I6" s="7">
        <v>1.5</v>
      </c>
      <c r="J6" s="7">
        <v>13.292999999999999</v>
      </c>
      <c r="K6" s="7">
        <v>30</v>
      </c>
      <c r="L6" s="27">
        <f>YEAR(Tableau7[[#This Row],[Date]])</f>
        <v>2016</v>
      </c>
    </row>
    <row r="7" spans="1:14" x14ac:dyDescent="0.25">
      <c r="A7">
        <v>1</v>
      </c>
      <c r="B7" t="s">
        <v>18</v>
      </c>
      <c r="C7" s="8">
        <v>42522</v>
      </c>
      <c r="D7" t="s">
        <v>38</v>
      </c>
      <c r="E7">
        <v>12</v>
      </c>
      <c r="F7" s="27">
        <v>1</v>
      </c>
      <c r="G7" s="7">
        <v>0.7</v>
      </c>
      <c r="H7" s="7">
        <v>0.73849999999999993</v>
      </c>
      <c r="I7" s="7">
        <v>1.5</v>
      </c>
      <c r="J7" s="7">
        <v>8.8619999999999983</v>
      </c>
      <c r="K7" s="7">
        <v>18</v>
      </c>
      <c r="L7" s="27">
        <f>YEAR(Tableau7[[#This Row],[Date]])</f>
        <v>2016</v>
      </c>
    </row>
    <row r="8" spans="1:14" x14ac:dyDescent="0.25">
      <c r="A8">
        <v>1</v>
      </c>
      <c r="B8" t="s">
        <v>9</v>
      </c>
      <c r="C8" s="8">
        <v>42522</v>
      </c>
      <c r="D8" t="s">
        <v>38</v>
      </c>
      <c r="E8">
        <v>10</v>
      </c>
      <c r="F8" s="27">
        <v>2</v>
      </c>
      <c r="G8" s="7">
        <v>2</v>
      </c>
      <c r="H8" s="7">
        <v>2.4</v>
      </c>
      <c r="I8" s="7">
        <v>3</v>
      </c>
      <c r="J8" s="7">
        <v>24</v>
      </c>
      <c r="K8" s="7">
        <v>30</v>
      </c>
      <c r="L8" s="27">
        <f>YEAR(Tableau7[[#This Row],[Date]])</f>
        <v>2016</v>
      </c>
    </row>
    <row r="9" spans="1:14" x14ac:dyDescent="0.25">
      <c r="A9">
        <v>1</v>
      </c>
      <c r="B9" t="s">
        <v>10</v>
      </c>
      <c r="C9" s="8">
        <v>42524</v>
      </c>
      <c r="D9" t="s">
        <v>38</v>
      </c>
      <c r="E9">
        <v>20</v>
      </c>
      <c r="F9" s="27">
        <v>2</v>
      </c>
      <c r="G9" s="7">
        <v>1.83</v>
      </c>
      <c r="H9" s="7">
        <v>2.1960000000000002</v>
      </c>
      <c r="I9" s="7">
        <v>3</v>
      </c>
      <c r="J9" s="7">
        <v>43.92</v>
      </c>
      <c r="K9" s="7">
        <v>60</v>
      </c>
      <c r="L9" s="27">
        <f>YEAR(Tableau7[[#This Row],[Date]])</f>
        <v>2016</v>
      </c>
    </row>
    <row r="10" spans="1:14" x14ac:dyDescent="0.25">
      <c r="A10">
        <v>1</v>
      </c>
      <c r="B10" t="s">
        <v>12</v>
      </c>
      <c r="C10" s="8">
        <v>42524</v>
      </c>
      <c r="D10" t="s">
        <v>38</v>
      </c>
      <c r="E10">
        <v>24</v>
      </c>
      <c r="F10" s="27">
        <v>2</v>
      </c>
      <c r="G10" s="7">
        <v>0.61</v>
      </c>
      <c r="H10" s="7">
        <v>0.73199999999999998</v>
      </c>
      <c r="I10" s="7">
        <v>1.5</v>
      </c>
      <c r="J10" s="7">
        <v>17.567999999999998</v>
      </c>
      <c r="K10" s="7">
        <v>36</v>
      </c>
      <c r="L10" s="27">
        <f>YEAR(Tableau7[[#This Row],[Date]])</f>
        <v>2016</v>
      </c>
    </row>
    <row r="11" spans="1:14" x14ac:dyDescent="0.25">
      <c r="A11">
        <v>1</v>
      </c>
      <c r="B11" t="s">
        <v>9</v>
      </c>
      <c r="C11" s="8">
        <v>42524</v>
      </c>
      <c r="D11" t="s">
        <v>38</v>
      </c>
      <c r="E11">
        <v>20</v>
      </c>
      <c r="F11" s="27">
        <v>2</v>
      </c>
      <c r="G11" s="7">
        <v>2</v>
      </c>
      <c r="H11" s="7">
        <v>2.4</v>
      </c>
      <c r="I11" s="7">
        <v>3</v>
      </c>
      <c r="J11" s="7">
        <v>48</v>
      </c>
      <c r="K11" s="7">
        <v>60</v>
      </c>
      <c r="L11" s="27">
        <f>YEAR(Tableau7[[#This Row],[Date]])</f>
        <v>2016</v>
      </c>
    </row>
    <row r="12" spans="1:14" x14ac:dyDescent="0.25">
      <c r="A12">
        <v>1</v>
      </c>
      <c r="B12" t="s">
        <v>10</v>
      </c>
      <c r="C12" s="8">
        <v>42528</v>
      </c>
      <c r="D12" t="s">
        <v>38</v>
      </c>
      <c r="E12">
        <v>30</v>
      </c>
      <c r="F12" s="27">
        <v>2</v>
      </c>
      <c r="G12" s="7">
        <v>1.83</v>
      </c>
      <c r="H12" s="7">
        <v>2.1960000000000002</v>
      </c>
      <c r="I12" s="7">
        <v>3</v>
      </c>
      <c r="J12" s="7">
        <v>65.88000000000001</v>
      </c>
      <c r="K12" s="7">
        <v>90</v>
      </c>
      <c r="L12" s="27">
        <f>YEAR(Tableau7[[#This Row],[Date]])</f>
        <v>2016</v>
      </c>
    </row>
    <row r="13" spans="1:14" x14ac:dyDescent="0.25">
      <c r="A13">
        <v>1</v>
      </c>
      <c r="B13" t="s">
        <v>11</v>
      </c>
      <c r="C13" s="8">
        <v>42528</v>
      </c>
      <c r="D13" t="s">
        <v>38</v>
      </c>
      <c r="E13">
        <v>5</v>
      </c>
      <c r="F13" s="27">
        <v>2</v>
      </c>
      <c r="G13" s="7">
        <v>1.83</v>
      </c>
      <c r="H13" s="7">
        <v>2.1960000000000002</v>
      </c>
      <c r="I13" s="7">
        <v>3</v>
      </c>
      <c r="J13" s="7">
        <v>10.98</v>
      </c>
      <c r="K13" s="7">
        <v>15</v>
      </c>
      <c r="L13" s="27">
        <f>YEAR(Tableau7[[#This Row],[Date]])</f>
        <v>2016</v>
      </c>
    </row>
    <row r="14" spans="1:14" x14ac:dyDescent="0.25">
      <c r="A14">
        <v>1</v>
      </c>
      <c r="B14" t="s">
        <v>97</v>
      </c>
      <c r="C14" s="8">
        <v>42528</v>
      </c>
      <c r="D14" t="s">
        <v>38</v>
      </c>
      <c r="E14">
        <v>6</v>
      </c>
      <c r="F14" s="27">
        <v>2</v>
      </c>
      <c r="G14" s="7">
        <v>3.83</v>
      </c>
      <c r="H14" s="7">
        <v>4.5960000000000001</v>
      </c>
      <c r="I14" s="7">
        <v>9</v>
      </c>
      <c r="J14" s="7">
        <v>27.576000000000001</v>
      </c>
      <c r="K14" s="7">
        <v>54</v>
      </c>
      <c r="L14" s="27">
        <f>YEAR(Tableau7[[#This Row],[Date]])</f>
        <v>2016</v>
      </c>
    </row>
    <row r="15" spans="1:14" x14ac:dyDescent="0.25">
      <c r="A15">
        <v>1</v>
      </c>
      <c r="B15" t="s">
        <v>9</v>
      </c>
      <c r="C15" s="8">
        <v>42528</v>
      </c>
      <c r="D15" t="s">
        <v>38</v>
      </c>
      <c r="E15">
        <v>25</v>
      </c>
      <c r="F15" s="27">
        <v>2</v>
      </c>
      <c r="G15" s="7">
        <v>2</v>
      </c>
      <c r="H15" s="7">
        <v>2.4</v>
      </c>
      <c r="I15" s="7">
        <v>3</v>
      </c>
      <c r="J15" s="7">
        <v>60</v>
      </c>
      <c r="K15" s="7">
        <v>75</v>
      </c>
      <c r="L15" s="27">
        <f>YEAR(Tableau7[[#This Row],[Date]])</f>
        <v>2016</v>
      </c>
    </row>
    <row r="16" spans="1:14" x14ac:dyDescent="0.25">
      <c r="A16">
        <v>1</v>
      </c>
      <c r="B16" t="s">
        <v>10</v>
      </c>
      <c r="C16" s="8">
        <v>42531</v>
      </c>
      <c r="D16" t="s">
        <v>104</v>
      </c>
      <c r="E16">
        <v>20</v>
      </c>
      <c r="F16" s="27">
        <v>2</v>
      </c>
      <c r="G16" s="7">
        <v>1.83</v>
      </c>
      <c r="H16" s="7">
        <v>2.1960000000000002</v>
      </c>
      <c r="I16" s="7">
        <v>3</v>
      </c>
      <c r="J16" s="7">
        <v>43.92</v>
      </c>
      <c r="K16" s="7">
        <v>60</v>
      </c>
      <c r="L16" s="27">
        <f>YEAR(Tableau7[[#This Row],[Date]])</f>
        <v>2016</v>
      </c>
    </row>
    <row r="17" spans="1:12" x14ac:dyDescent="0.25">
      <c r="A17">
        <v>1</v>
      </c>
      <c r="B17" t="s">
        <v>12</v>
      </c>
      <c r="C17" s="8">
        <v>42531</v>
      </c>
      <c r="D17" t="s">
        <v>104</v>
      </c>
      <c r="E17">
        <v>15</v>
      </c>
      <c r="F17" s="27">
        <v>2</v>
      </c>
      <c r="G17" s="7">
        <v>0.61</v>
      </c>
      <c r="H17" s="7">
        <v>0.73199999999999998</v>
      </c>
      <c r="I17" s="7">
        <v>1.5</v>
      </c>
      <c r="J17" s="7">
        <v>10.98</v>
      </c>
      <c r="K17" s="7">
        <v>22.5</v>
      </c>
      <c r="L17" s="27">
        <f>YEAR(Tableau7[[#This Row],[Date]])</f>
        <v>2016</v>
      </c>
    </row>
    <row r="18" spans="1:12" x14ac:dyDescent="0.25">
      <c r="A18">
        <v>1</v>
      </c>
      <c r="B18" t="s">
        <v>9</v>
      </c>
      <c r="C18" s="8">
        <v>42531</v>
      </c>
      <c r="D18" t="s">
        <v>104</v>
      </c>
      <c r="E18">
        <v>20</v>
      </c>
      <c r="F18" s="27">
        <v>2</v>
      </c>
      <c r="G18" s="7">
        <v>2</v>
      </c>
      <c r="H18" s="7">
        <v>2.4</v>
      </c>
      <c r="I18" s="7">
        <v>3</v>
      </c>
      <c r="J18" s="7">
        <v>48</v>
      </c>
      <c r="K18" s="7">
        <v>60</v>
      </c>
      <c r="L18" s="27">
        <f>YEAR(Tableau7[[#This Row],[Date]])</f>
        <v>2016</v>
      </c>
    </row>
    <row r="19" spans="1:12" x14ac:dyDescent="0.25">
      <c r="A19">
        <v>1</v>
      </c>
      <c r="B19" t="s">
        <v>68</v>
      </c>
      <c r="C19" s="8">
        <v>42532</v>
      </c>
      <c r="D19" t="s">
        <v>101</v>
      </c>
      <c r="E19">
        <v>44</v>
      </c>
      <c r="F19" s="27">
        <v>2</v>
      </c>
      <c r="G19" s="7">
        <v>2.5</v>
      </c>
      <c r="H19" s="7">
        <v>3</v>
      </c>
      <c r="I19" s="7">
        <v>3</v>
      </c>
      <c r="J19" s="7">
        <v>132</v>
      </c>
      <c r="K19" s="7">
        <v>132</v>
      </c>
      <c r="L19" s="27">
        <f>YEAR(Tableau7[[#This Row],[Date]])</f>
        <v>2016</v>
      </c>
    </row>
    <row r="20" spans="1:12" x14ac:dyDescent="0.25">
      <c r="A20">
        <v>1</v>
      </c>
      <c r="B20" t="s">
        <v>20</v>
      </c>
      <c r="C20" s="8">
        <v>42532</v>
      </c>
      <c r="D20" t="s">
        <v>101</v>
      </c>
      <c r="E20">
        <v>10</v>
      </c>
      <c r="F20" s="27">
        <v>1</v>
      </c>
      <c r="G20" s="7">
        <v>0.6</v>
      </c>
      <c r="H20" s="7">
        <v>0.63300000000000001</v>
      </c>
      <c r="I20" s="7">
        <v>1</v>
      </c>
      <c r="J20" s="7">
        <v>6.33</v>
      </c>
      <c r="K20" s="7">
        <v>10</v>
      </c>
      <c r="L20" s="27">
        <f>YEAR(Tableau7[[#This Row],[Date]])</f>
        <v>2016</v>
      </c>
    </row>
    <row r="21" spans="1:12" x14ac:dyDescent="0.25">
      <c r="A21">
        <v>1</v>
      </c>
      <c r="B21" t="s">
        <v>10</v>
      </c>
      <c r="C21" s="8">
        <v>42532</v>
      </c>
      <c r="D21" t="s">
        <v>101</v>
      </c>
      <c r="E21">
        <v>10.5</v>
      </c>
      <c r="F21" s="27">
        <v>2</v>
      </c>
      <c r="G21" s="7">
        <v>1.83</v>
      </c>
      <c r="H21" s="7">
        <v>2.1960000000000002</v>
      </c>
      <c r="I21" s="7">
        <v>3</v>
      </c>
      <c r="J21" s="7">
        <v>23.058000000000003</v>
      </c>
      <c r="K21" s="7">
        <v>31.5</v>
      </c>
      <c r="L21" s="27">
        <f>YEAR(Tableau7[[#This Row],[Date]])</f>
        <v>2016</v>
      </c>
    </row>
    <row r="22" spans="1:12" x14ac:dyDescent="0.25">
      <c r="A22">
        <v>1</v>
      </c>
      <c r="B22" t="s">
        <v>11</v>
      </c>
      <c r="C22" s="8">
        <v>42532</v>
      </c>
      <c r="D22" t="s">
        <v>101</v>
      </c>
      <c r="E22">
        <v>6</v>
      </c>
      <c r="F22" s="27">
        <v>2</v>
      </c>
      <c r="G22" s="7">
        <v>1.83</v>
      </c>
      <c r="H22" s="7">
        <v>2.1960000000000002</v>
      </c>
      <c r="I22" s="7">
        <v>3</v>
      </c>
      <c r="J22" s="7">
        <v>13.176000000000002</v>
      </c>
      <c r="K22" s="7">
        <v>18</v>
      </c>
      <c r="L22" s="27">
        <f>YEAR(Tableau7[[#This Row],[Date]])</f>
        <v>2016</v>
      </c>
    </row>
    <row r="23" spans="1:12" x14ac:dyDescent="0.25">
      <c r="A23">
        <v>1</v>
      </c>
      <c r="B23" t="s">
        <v>13</v>
      </c>
      <c r="C23" s="8">
        <v>42532</v>
      </c>
      <c r="D23" t="s">
        <v>101</v>
      </c>
      <c r="E23">
        <v>2</v>
      </c>
      <c r="F23" s="27">
        <v>1</v>
      </c>
      <c r="G23" s="7">
        <v>0.63</v>
      </c>
      <c r="H23" s="7">
        <v>0.66464999999999996</v>
      </c>
      <c r="I23" s="7">
        <v>1.5</v>
      </c>
      <c r="J23" s="7">
        <v>1.3292999999999999</v>
      </c>
      <c r="K23" s="7">
        <v>3</v>
      </c>
      <c r="L23" s="27">
        <f>YEAR(Tableau7[[#This Row],[Date]])</f>
        <v>2016</v>
      </c>
    </row>
    <row r="24" spans="1:12" x14ac:dyDescent="0.25">
      <c r="A24">
        <v>1</v>
      </c>
      <c r="B24" t="s">
        <v>97</v>
      </c>
      <c r="C24" s="8">
        <v>42532</v>
      </c>
      <c r="D24" t="s">
        <v>101</v>
      </c>
      <c r="E24">
        <v>6</v>
      </c>
      <c r="F24" s="27">
        <v>2</v>
      </c>
      <c r="G24" s="7">
        <v>3.83</v>
      </c>
      <c r="H24" s="7">
        <v>4.5960000000000001</v>
      </c>
      <c r="I24" s="7">
        <v>9</v>
      </c>
      <c r="J24" s="7">
        <v>27.576000000000001</v>
      </c>
      <c r="K24" s="7">
        <v>54</v>
      </c>
      <c r="L24" s="27">
        <f>YEAR(Tableau7[[#This Row],[Date]])</f>
        <v>2016</v>
      </c>
    </row>
    <row r="25" spans="1:12" x14ac:dyDescent="0.25">
      <c r="A25">
        <v>45</v>
      </c>
      <c r="B25" t="s">
        <v>18</v>
      </c>
      <c r="C25" s="8">
        <v>42532</v>
      </c>
      <c r="D25" t="s">
        <v>101</v>
      </c>
      <c r="E25">
        <v>3</v>
      </c>
      <c r="F25" s="27">
        <v>1</v>
      </c>
      <c r="G25" s="7">
        <v>0.7</v>
      </c>
      <c r="H25" s="7">
        <v>0.73849999999999993</v>
      </c>
      <c r="I25" s="7">
        <v>1.5</v>
      </c>
      <c r="J25" s="7">
        <v>2.2154999999999996</v>
      </c>
      <c r="K25" s="7">
        <v>4.5</v>
      </c>
      <c r="L25" s="27">
        <f>YEAR(Tableau7[[#This Row],[Date]])</f>
        <v>2016</v>
      </c>
    </row>
    <row r="26" spans="1:12" x14ac:dyDescent="0.25">
      <c r="A26">
        <v>1</v>
      </c>
      <c r="B26" t="s">
        <v>10</v>
      </c>
      <c r="C26" s="8">
        <v>42533</v>
      </c>
      <c r="D26" t="s">
        <v>38</v>
      </c>
      <c r="E26">
        <v>15.5</v>
      </c>
      <c r="F26" s="27">
        <v>2</v>
      </c>
      <c r="G26" s="7">
        <v>1.83</v>
      </c>
      <c r="H26" s="7">
        <v>2.1960000000000002</v>
      </c>
      <c r="I26" s="7">
        <v>3</v>
      </c>
      <c r="J26" s="7">
        <v>34.038000000000004</v>
      </c>
      <c r="K26" s="7">
        <v>46.5</v>
      </c>
      <c r="L26" s="27">
        <f>YEAR(Tableau7[[#This Row],[Date]])</f>
        <v>2016</v>
      </c>
    </row>
    <row r="27" spans="1:12" x14ac:dyDescent="0.25">
      <c r="A27">
        <v>1</v>
      </c>
      <c r="B27" t="s">
        <v>13</v>
      </c>
      <c r="C27" s="8">
        <v>42533</v>
      </c>
      <c r="D27" t="s">
        <v>38</v>
      </c>
      <c r="E27">
        <v>20</v>
      </c>
      <c r="F27" s="27">
        <v>1</v>
      </c>
      <c r="G27" s="7">
        <v>0.63</v>
      </c>
      <c r="H27" s="7">
        <v>0.66464999999999996</v>
      </c>
      <c r="I27" s="7">
        <v>1.5</v>
      </c>
      <c r="J27" s="7">
        <v>13.292999999999999</v>
      </c>
      <c r="K27" s="7">
        <v>30</v>
      </c>
      <c r="L27" s="27">
        <f>YEAR(Tableau7[[#This Row],[Date]])</f>
        <v>2016</v>
      </c>
    </row>
    <row r="28" spans="1:12" x14ac:dyDescent="0.25">
      <c r="A28">
        <v>1</v>
      </c>
      <c r="B28" t="s">
        <v>18</v>
      </c>
      <c r="C28" s="8">
        <v>42533</v>
      </c>
      <c r="D28" t="s">
        <v>38</v>
      </c>
      <c r="E28">
        <v>14</v>
      </c>
      <c r="F28" s="27">
        <v>1</v>
      </c>
      <c r="G28" s="7">
        <v>0.7</v>
      </c>
      <c r="H28" s="7">
        <v>0.73849999999999993</v>
      </c>
      <c r="I28" s="7">
        <v>1.5</v>
      </c>
      <c r="J28" s="7">
        <v>11.077499999999999</v>
      </c>
      <c r="K28" s="7">
        <v>22.5</v>
      </c>
      <c r="L28" s="27">
        <f>YEAR(Tableau7[[#This Row],[Date]])</f>
        <v>2016</v>
      </c>
    </row>
    <row r="29" spans="1:12" x14ac:dyDescent="0.25">
      <c r="A29">
        <v>45</v>
      </c>
      <c r="B29" t="s">
        <v>12</v>
      </c>
      <c r="C29" s="8">
        <v>42533</v>
      </c>
      <c r="D29" t="s">
        <v>38</v>
      </c>
      <c r="E29">
        <v>15</v>
      </c>
      <c r="F29" s="27">
        <v>2</v>
      </c>
      <c r="G29" s="7">
        <v>0.61</v>
      </c>
      <c r="H29" s="7">
        <v>0.73199999999999998</v>
      </c>
      <c r="I29" s="7">
        <v>1.5</v>
      </c>
      <c r="J29" s="7">
        <v>10.98</v>
      </c>
      <c r="K29" s="7">
        <v>22.5</v>
      </c>
      <c r="L29" s="27">
        <f>YEAR(Tableau7[[#This Row],[Date]])</f>
        <v>2016</v>
      </c>
    </row>
    <row r="30" spans="1:12" x14ac:dyDescent="0.25">
      <c r="A30">
        <v>1</v>
      </c>
      <c r="B30" t="s">
        <v>10</v>
      </c>
      <c r="C30" s="8">
        <v>42538</v>
      </c>
      <c r="D30" t="s">
        <v>38</v>
      </c>
      <c r="E30">
        <v>30</v>
      </c>
      <c r="F30" s="27">
        <v>2</v>
      </c>
      <c r="G30" s="7">
        <v>1.83</v>
      </c>
      <c r="H30" s="7">
        <v>2.1960000000000002</v>
      </c>
      <c r="I30" s="7">
        <v>3</v>
      </c>
      <c r="J30" s="7">
        <v>65.88000000000001</v>
      </c>
      <c r="K30" s="7">
        <v>90</v>
      </c>
      <c r="L30" s="27">
        <f>YEAR(Tableau7[[#This Row],[Date]])</f>
        <v>2016</v>
      </c>
    </row>
    <row r="31" spans="1:12" x14ac:dyDescent="0.25">
      <c r="A31">
        <v>1</v>
      </c>
      <c r="B31" t="s">
        <v>11</v>
      </c>
      <c r="C31" s="8">
        <v>42538</v>
      </c>
      <c r="D31" t="s">
        <v>38</v>
      </c>
      <c r="E31">
        <v>10</v>
      </c>
      <c r="F31" s="27">
        <v>2</v>
      </c>
      <c r="G31" s="7">
        <v>1.83</v>
      </c>
      <c r="H31" s="7">
        <v>2.1960000000000002</v>
      </c>
      <c r="I31" s="7">
        <v>3</v>
      </c>
      <c r="J31" s="7">
        <v>21.96</v>
      </c>
      <c r="K31" s="7">
        <v>30</v>
      </c>
      <c r="L31" s="27">
        <f>YEAR(Tableau7[[#This Row],[Date]])</f>
        <v>2016</v>
      </c>
    </row>
    <row r="32" spans="1:12" x14ac:dyDescent="0.25">
      <c r="A32">
        <v>1</v>
      </c>
      <c r="B32" t="s">
        <v>12</v>
      </c>
      <c r="C32" s="8">
        <v>42538</v>
      </c>
      <c r="D32" t="s">
        <v>38</v>
      </c>
      <c r="E32">
        <v>20</v>
      </c>
      <c r="F32" s="27">
        <v>2</v>
      </c>
      <c r="G32" s="7">
        <v>0.61</v>
      </c>
      <c r="H32" s="7">
        <v>0.73199999999999998</v>
      </c>
      <c r="I32" s="7">
        <v>1.5</v>
      </c>
      <c r="J32" s="7">
        <v>14.64</v>
      </c>
      <c r="K32" s="7">
        <v>30</v>
      </c>
      <c r="L32" s="27">
        <f>YEAR(Tableau7[[#This Row],[Date]])</f>
        <v>2016</v>
      </c>
    </row>
    <row r="33" spans="1:12" x14ac:dyDescent="0.25">
      <c r="A33">
        <v>1</v>
      </c>
      <c r="B33" t="s">
        <v>16</v>
      </c>
      <c r="C33" s="8">
        <v>42538</v>
      </c>
      <c r="D33" t="s">
        <v>38</v>
      </c>
      <c r="E33">
        <v>14</v>
      </c>
      <c r="F33" s="27">
        <v>1</v>
      </c>
      <c r="G33" s="7">
        <v>0.28000000000000003</v>
      </c>
      <c r="H33" s="7">
        <v>0.29540000000000005</v>
      </c>
      <c r="I33" s="7">
        <v>0.6</v>
      </c>
      <c r="J33" s="7">
        <v>4.1356000000000011</v>
      </c>
      <c r="K33" s="7">
        <v>8.4</v>
      </c>
      <c r="L33" s="27">
        <f>YEAR(Tableau7[[#This Row],[Date]])</f>
        <v>2016</v>
      </c>
    </row>
    <row r="34" spans="1:12" x14ac:dyDescent="0.25">
      <c r="A34">
        <v>1</v>
      </c>
      <c r="B34" t="s">
        <v>13</v>
      </c>
      <c r="C34" s="8">
        <v>42538</v>
      </c>
      <c r="D34" t="s">
        <v>38</v>
      </c>
      <c r="E34">
        <v>16</v>
      </c>
      <c r="F34" s="27">
        <v>1</v>
      </c>
      <c r="G34" s="7">
        <v>0.63</v>
      </c>
      <c r="H34" s="7">
        <v>0.66464999999999996</v>
      </c>
      <c r="I34" s="7">
        <v>1.5</v>
      </c>
      <c r="J34" s="7">
        <v>10.634399999999999</v>
      </c>
      <c r="K34" s="7">
        <v>24</v>
      </c>
      <c r="L34" s="27">
        <f>YEAR(Tableau7[[#This Row],[Date]])</f>
        <v>2016</v>
      </c>
    </row>
    <row r="35" spans="1:12" x14ac:dyDescent="0.25">
      <c r="A35">
        <v>1</v>
      </c>
      <c r="B35" t="s">
        <v>9</v>
      </c>
      <c r="C35" s="8">
        <v>42538</v>
      </c>
      <c r="D35" t="s">
        <v>38</v>
      </c>
      <c r="E35">
        <v>25</v>
      </c>
      <c r="F35" s="27">
        <v>2</v>
      </c>
      <c r="G35" s="7">
        <v>2</v>
      </c>
      <c r="H35" s="7">
        <v>2.4</v>
      </c>
      <c r="I35" s="7">
        <v>3</v>
      </c>
      <c r="J35" s="7">
        <v>60</v>
      </c>
      <c r="K35" s="7">
        <v>75</v>
      </c>
      <c r="L35" s="27">
        <f>YEAR(Tableau7[[#This Row],[Date]])</f>
        <v>2016</v>
      </c>
    </row>
    <row r="36" spans="1:12" x14ac:dyDescent="0.25">
      <c r="A36">
        <v>33</v>
      </c>
      <c r="B36" t="s">
        <v>10</v>
      </c>
      <c r="C36" s="8">
        <v>42543</v>
      </c>
      <c r="D36" t="s">
        <v>116</v>
      </c>
      <c r="E36">
        <v>15</v>
      </c>
      <c r="F36" s="27">
        <v>2</v>
      </c>
      <c r="G36" s="7">
        <v>1.83</v>
      </c>
      <c r="H36" s="7">
        <v>2.1960000000000002</v>
      </c>
      <c r="I36" s="7">
        <v>3</v>
      </c>
      <c r="J36" s="7">
        <v>32.940000000000005</v>
      </c>
      <c r="K36" s="7">
        <v>45</v>
      </c>
      <c r="L36" s="27">
        <f>YEAR(Tableau7[[#This Row],[Date]])</f>
        <v>2016</v>
      </c>
    </row>
    <row r="37" spans="1:12" x14ac:dyDescent="0.25">
      <c r="A37">
        <v>34</v>
      </c>
      <c r="B37" t="s">
        <v>13</v>
      </c>
      <c r="C37" s="8">
        <v>42543</v>
      </c>
      <c r="D37" t="s">
        <v>116</v>
      </c>
      <c r="E37">
        <v>8</v>
      </c>
      <c r="F37" s="27">
        <v>1</v>
      </c>
      <c r="G37" s="7">
        <v>0.63</v>
      </c>
      <c r="H37" s="7">
        <v>0.66464999999999996</v>
      </c>
      <c r="I37" s="7">
        <v>1.5</v>
      </c>
      <c r="J37" s="7">
        <v>5.3171999999999997</v>
      </c>
      <c r="K37" s="7">
        <v>12</v>
      </c>
      <c r="L37" s="27">
        <f>YEAR(Tableau7[[#This Row],[Date]])</f>
        <v>2016</v>
      </c>
    </row>
    <row r="38" spans="1:12" x14ac:dyDescent="0.25">
      <c r="A38">
        <v>35</v>
      </c>
      <c r="B38" t="s">
        <v>18</v>
      </c>
      <c r="C38" s="8">
        <v>42543</v>
      </c>
      <c r="D38" t="s">
        <v>116</v>
      </c>
      <c r="E38">
        <v>10</v>
      </c>
      <c r="F38" s="27">
        <v>1</v>
      </c>
      <c r="G38" s="7">
        <v>0.7</v>
      </c>
      <c r="H38" s="7">
        <v>0.73849999999999993</v>
      </c>
      <c r="I38" s="7">
        <v>1.5</v>
      </c>
      <c r="J38" s="7">
        <v>7.3849999999999998</v>
      </c>
      <c r="K38" s="7">
        <v>15</v>
      </c>
      <c r="L38" s="27">
        <f>YEAR(Tableau7[[#This Row],[Date]])</f>
        <v>2016</v>
      </c>
    </row>
    <row r="39" spans="1:12" x14ac:dyDescent="0.25">
      <c r="A39">
        <v>36</v>
      </c>
      <c r="B39" t="s">
        <v>9</v>
      </c>
      <c r="C39" s="8">
        <v>42543</v>
      </c>
      <c r="D39" t="s">
        <v>116</v>
      </c>
      <c r="E39">
        <v>15</v>
      </c>
      <c r="F39" s="27">
        <v>2</v>
      </c>
      <c r="G39" s="7">
        <v>2</v>
      </c>
      <c r="H39" s="7">
        <v>2.4</v>
      </c>
      <c r="I39" s="7">
        <v>3</v>
      </c>
      <c r="J39" s="7">
        <v>36</v>
      </c>
      <c r="K39" s="7">
        <v>45</v>
      </c>
      <c r="L39" s="27">
        <f>YEAR(Tableau7[[#This Row],[Date]])</f>
        <v>2016</v>
      </c>
    </row>
    <row r="40" spans="1:12" x14ac:dyDescent="0.25">
      <c r="A40">
        <v>37</v>
      </c>
      <c r="B40" t="s">
        <v>10</v>
      </c>
      <c r="C40" s="8">
        <v>42545</v>
      </c>
      <c r="D40" t="s">
        <v>116</v>
      </c>
      <c r="E40">
        <v>15</v>
      </c>
      <c r="F40" s="27">
        <v>2</v>
      </c>
      <c r="G40" s="7">
        <v>1.83</v>
      </c>
      <c r="H40" s="7">
        <v>2.1960000000000002</v>
      </c>
      <c r="I40" s="7">
        <v>3</v>
      </c>
      <c r="J40" s="7">
        <v>32.940000000000005</v>
      </c>
      <c r="K40" s="7">
        <v>45</v>
      </c>
      <c r="L40" s="27">
        <f>YEAR(Tableau7[[#This Row],[Date]])</f>
        <v>2016</v>
      </c>
    </row>
    <row r="41" spans="1:12" x14ac:dyDescent="0.25">
      <c r="A41">
        <v>38</v>
      </c>
      <c r="B41" t="s">
        <v>13</v>
      </c>
      <c r="C41" s="8">
        <v>42545</v>
      </c>
      <c r="D41" t="s">
        <v>116</v>
      </c>
      <c r="E41">
        <v>15</v>
      </c>
      <c r="F41" s="27">
        <v>1</v>
      </c>
      <c r="G41" s="7">
        <v>0.79</v>
      </c>
      <c r="H41" s="7">
        <v>0.83345000000000002</v>
      </c>
      <c r="I41" s="7">
        <v>1.5</v>
      </c>
      <c r="J41" s="7">
        <v>12.501750000000001</v>
      </c>
      <c r="K41" s="7">
        <v>22.5</v>
      </c>
      <c r="L41" s="27">
        <f>YEAR(Tableau7[[#This Row],[Date]])</f>
        <v>2016</v>
      </c>
    </row>
    <row r="42" spans="1:12" x14ac:dyDescent="0.25">
      <c r="A42">
        <v>39</v>
      </c>
      <c r="B42" t="s">
        <v>9</v>
      </c>
      <c r="C42" s="8">
        <v>42545</v>
      </c>
      <c r="D42" t="s">
        <v>116</v>
      </c>
      <c r="E42">
        <v>15</v>
      </c>
      <c r="F42" s="27">
        <v>2</v>
      </c>
      <c r="G42" s="7">
        <v>2</v>
      </c>
      <c r="H42" s="7">
        <v>2.4</v>
      </c>
      <c r="I42" s="7">
        <v>3</v>
      </c>
      <c r="J42" s="7">
        <v>36</v>
      </c>
      <c r="K42" s="7">
        <v>45</v>
      </c>
      <c r="L42" s="27">
        <f>YEAR(Tableau7[[#This Row],[Date]])</f>
        <v>2016</v>
      </c>
    </row>
    <row r="43" spans="1:12" x14ac:dyDescent="0.25">
      <c r="A43">
        <v>40</v>
      </c>
      <c r="B43" t="s">
        <v>68</v>
      </c>
      <c r="C43" s="8">
        <v>42547</v>
      </c>
      <c r="D43" t="s">
        <v>38</v>
      </c>
      <c r="E43">
        <v>20</v>
      </c>
      <c r="F43" s="27">
        <v>2</v>
      </c>
      <c r="G43" s="7">
        <v>2.5</v>
      </c>
      <c r="H43" s="7">
        <v>3</v>
      </c>
      <c r="I43" s="7">
        <v>3</v>
      </c>
      <c r="J43" s="7">
        <v>60</v>
      </c>
      <c r="K43" s="7">
        <v>60</v>
      </c>
      <c r="L43" s="27">
        <f>YEAR(Tableau7[[#This Row],[Date]])</f>
        <v>2016</v>
      </c>
    </row>
    <row r="44" spans="1:12" x14ac:dyDescent="0.25">
      <c r="A44">
        <v>41</v>
      </c>
      <c r="B44" t="s">
        <v>10</v>
      </c>
      <c r="C44" s="8">
        <v>42547</v>
      </c>
      <c r="D44" t="s">
        <v>38</v>
      </c>
      <c r="E44">
        <v>35</v>
      </c>
      <c r="F44" s="27">
        <v>2</v>
      </c>
      <c r="G44" s="7">
        <v>1.83</v>
      </c>
      <c r="H44" s="7">
        <v>2.1960000000000002</v>
      </c>
      <c r="I44" s="7">
        <v>3</v>
      </c>
      <c r="J44" s="7">
        <v>76.86</v>
      </c>
      <c r="K44" s="7">
        <v>105</v>
      </c>
      <c r="L44" s="27">
        <f>YEAR(Tableau7[[#This Row],[Date]])</f>
        <v>2016</v>
      </c>
    </row>
    <row r="45" spans="1:12" x14ac:dyDescent="0.25">
      <c r="A45">
        <v>42</v>
      </c>
      <c r="B45" t="s">
        <v>13</v>
      </c>
      <c r="C45" s="8">
        <v>42547</v>
      </c>
      <c r="D45" t="s">
        <v>38</v>
      </c>
      <c r="E45">
        <v>10</v>
      </c>
      <c r="F45" s="27">
        <v>1</v>
      </c>
      <c r="G45" s="7">
        <v>0.79</v>
      </c>
      <c r="H45" s="7">
        <v>0.83345000000000002</v>
      </c>
      <c r="I45" s="7">
        <v>1.5</v>
      </c>
      <c r="J45" s="7">
        <v>8.3345000000000002</v>
      </c>
      <c r="K45" s="7">
        <v>15</v>
      </c>
      <c r="L45" s="27">
        <f>YEAR(Tableau7[[#This Row],[Date]])</f>
        <v>2016</v>
      </c>
    </row>
    <row r="46" spans="1:12" x14ac:dyDescent="0.25">
      <c r="A46">
        <v>43</v>
      </c>
      <c r="B46" t="s">
        <v>18</v>
      </c>
      <c r="C46" s="8">
        <v>42547</v>
      </c>
      <c r="D46" t="s">
        <v>38</v>
      </c>
      <c r="E46">
        <v>15</v>
      </c>
      <c r="F46" s="27">
        <v>1</v>
      </c>
      <c r="G46" s="7">
        <v>0.7</v>
      </c>
      <c r="H46" s="7">
        <v>0.73849999999999993</v>
      </c>
      <c r="I46" s="7">
        <v>1.5</v>
      </c>
      <c r="J46" s="7">
        <v>11.077499999999999</v>
      </c>
      <c r="K46" s="7">
        <v>22.5</v>
      </c>
      <c r="L46" s="27">
        <f>YEAR(Tableau7[[#This Row],[Date]])</f>
        <v>2016</v>
      </c>
    </row>
    <row r="47" spans="1:12" x14ac:dyDescent="0.25">
      <c r="A47">
        <v>44</v>
      </c>
      <c r="B47" t="s">
        <v>12</v>
      </c>
      <c r="C47" s="8">
        <v>42547</v>
      </c>
      <c r="D47" t="s">
        <v>38</v>
      </c>
      <c r="E47">
        <v>20</v>
      </c>
      <c r="F47" s="27">
        <v>2</v>
      </c>
      <c r="G47" s="7">
        <v>0.61</v>
      </c>
      <c r="H47" s="7">
        <v>0.73199999999999998</v>
      </c>
      <c r="I47" s="7">
        <v>1.5</v>
      </c>
      <c r="J47" s="7">
        <v>14.64</v>
      </c>
      <c r="K47" s="7">
        <v>30</v>
      </c>
      <c r="L47" s="27">
        <f>YEAR(Tableau7[[#This Row],[Date]])</f>
        <v>2016</v>
      </c>
    </row>
    <row r="48" spans="1:12" x14ac:dyDescent="0.25">
      <c r="A48">
        <v>46</v>
      </c>
      <c r="B48" t="s">
        <v>10</v>
      </c>
      <c r="C48" s="8">
        <v>42552</v>
      </c>
      <c r="D48" t="s">
        <v>38</v>
      </c>
      <c r="E48">
        <v>9</v>
      </c>
      <c r="F48" s="27">
        <v>2</v>
      </c>
      <c r="G48" s="7">
        <v>1.83</v>
      </c>
      <c r="H48" s="7">
        <v>2.1960000000000002</v>
      </c>
      <c r="I48" s="7">
        <v>3</v>
      </c>
      <c r="J48" s="7">
        <v>19.764000000000003</v>
      </c>
      <c r="K48" s="7">
        <v>27</v>
      </c>
      <c r="L48" s="27">
        <f>YEAR(Tableau7[[#This Row],[Date]])</f>
        <v>2016</v>
      </c>
    </row>
    <row r="49" spans="1:12" x14ac:dyDescent="0.25">
      <c r="A49">
        <v>47</v>
      </c>
      <c r="B49" t="s">
        <v>9</v>
      </c>
      <c r="C49" s="8">
        <v>42552</v>
      </c>
      <c r="D49" t="s">
        <v>38</v>
      </c>
      <c r="E49">
        <v>25</v>
      </c>
      <c r="F49" s="27">
        <v>2</v>
      </c>
      <c r="G49" s="7">
        <v>2</v>
      </c>
      <c r="H49" s="7">
        <v>2.4</v>
      </c>
      <c r="I49" s="7">
        <v>3</v>
      </c>
      <c r="J49" s="7">
        <v>60</v>
      </c>
      <c r="K49" s="7">
        <v>75</v>
      </c>
      <c r="L49" s="27">
        <f>YEAR(Tableau7[[#This Row],[Date]])</f>
        <v>2016</v>
      </c>
    </row>
    <row r="50" spans="1:12" x14ac:dyDescent="0.25">
      <c r="A50">
        <v>48</v>
      </c>
      <c r="B50" t="s">
        <v>10</v>
      </c>
      <c r="C50" s="8">
        <v>42555</v>
      </c>
      <c r="D50" t="s">
        <v>104</v>
      </c>
      <c r="E50">
        <v>32</v>
      </c>
      <c r="F50" s="27">
        <v>2</v>
      </c>
      <c r="G50" s="7">
        <v>1.83</v>
      </c>
      <c r="H50" s="7">
        <v>2.1960000000000002</v>
      </c>
      <c r="I50" s="7">
        <v>3</v>
      </c>
      <c r="J50" s="7">
        <v>70.272000000000006</v>
      </c>
      <c r="K50" s="7">
        <v>96</v>
      </c>
      <c r="L50" s="27">
        <f>YEAR(Tableau7[[#This Row],[Date]])</f>
        <v>2016</v>
      </c>
    </row>
    <row r="51" spans="1:12" x14ac:dyDescent="0.25">
      <c r="A51">
        <v>49</v>
      </c>
      <c r="B51" t="s">
        <v>13</v>
      </c>
      <c r="C51" s="8">
        <v>42555</v>
      </c>
      <c r="D51" t="s">
        <v>104</v>
      </c>
      <c r="E51">
        <v>24</v>
      </c>
      <c r="F51" s="27">
        <v>1</v>
      </c>
      <c r="G51" s="7">
        <v>0.79</v>
      </c>
      <c r="H51" s="7">
        <v>0.83345000000000002</v>
      </c>
      <c r="I51" s="7">
        <v>1.5</v>
      </c>
      <c r="J51" s="7">
        <v>20.002800000000001</v>
      </c>
      <c r="K51" s="7">
        <v>36</v>
      </c>
      <c r="L51" s="27">
        <f>YEAR(Tableau7[[#This Row],[Date]])</f>
        <v>2016</v>
      </c>
    </row>
    <row r="52" spans="1:12" x14ac:dyDescent="0.25">
      <c r="A52">
        <v>50</v>
      </c>
      <c r="B52" t="s">
        <v>10</v>
      </c>
      <c r="C52" s="8">
        <v>42561</v>
      </c>
      <c r="D52" t="s">
        <v>38</v>
      </c>
      <c r="E52">
        <v>30</v>
      </c>
      <c r="F52" s="27">
        <v>2</v>
      </c>
      <c r="G52" s="7">
        <v>1.83</v>
      </c>
      <c r="H52" s="7">
        <v>2.1960000000000002</v>
      </c>
      <c r="I52" s="7">
        <v>3</v>
      </c>
      <c r="J52" s="7">
        <v>65.88000000000001</v>
      </c>
      <c r="K52" s="7">
        <v>90</v>
      </c>
      <c r="L52" s="27">
        <f>YEAR(Tableau7[[#This Row],[Date]])</f>
        <v>2016</v>
      </c>
    </row>
    <row r="53" spans="1:12" x14ac:dyDescent="0.25">
      <c r="A53">
        <v>51</v>
      </c>
      <c r="B53" t="s">
        <v>11</v>
      </c>
      <c r="C53" s="8">
        <v>42561</v>
      </c>
      <c r="D53" t="s">
        <v>38</v>
      </c>
      <c r="E53">
        <v>7</v>
      </c>
      <c r="F53" s="27">
        <v>2</v>
      </c>
      <c r="G53" s="7">
        <v>1.83</v>
      </c>
      <c r="H53" s="7">
        <v>2.1960000000000002</v>
      </c>
      <c r="I53" s="7">
        <v>3</v>
      </c>
      <c r="J53" s="7">
        <v>15.372000000000002</v>
      </c>
      <c r="K53" s="7">
        <v>21</v>
      </c>
      <c r="L53" s="27">
        <f>YEAR(Tableau7[[#This Row],[Date]])</f>
        <v>2016</v>
      </c>
    </row>
    <row r="54" spans="1:12" x14ac:dyDescent="0.25">
      <c r="A54">
        <v>52</v>
      </c>
      <c r="B54" t="s">
        <v>16</v>
      </c>
      <c r="C54" s="8">
        <v>42561</v>
      </c>
      <c r="D54" t="s">
        <v>38</v>
      </c>
      <c r="E54">
        <v>16</v>
      </c>
      <c r="F54" s="27">
        <v>1</v>
      </c>
      <c r="G54" s="7">
        <v>0.6</v>
      </c>
      <c r="H54" s="7">
        <v>0.63300000000000001</v>
      </c>
      <c r="I54" s="7">
        <v>1</v>
      </c>
      <c r="J54" s="7">
        <v>10.128</v>
      </c>
      <c r="K54" s="7">
        <v>16</v>
      </c>
      <c r="L54" s="27">
        <f>YEAR(Tableau7[[#This Row],[Date]])</f>
        <v>2016</v>
      </c>
    </row>
    <row r="55" spans="1:12" x14ac:dyDescent="0.25">
      <c r="A55">
        <v>53</v>
      </c>
      <c r="B55" t="s">
        <v>13</v>
      </c>
      <c r="C55" s="8">
        <v>42563</v>
      </c>
      <c r="D55" t="s">
        <v>38</v>
      </c>
      <c r="E55">
        <v>16</v>
      </c>
      <c r="F55" s="27">
        <v>1</v>
      </c>
      <c r="G55" s="7">
        <v>0.79</v>
      </c>
      <c r="H55" s="7">
        <v>0.83345000000000002</v>
      </c>
      <c r="I55" s="7">
        <v>1.5</v>
      </c>
      <c r="J55" s="7">
        <v>13.3352</v>
      </c>
      <c r="K55" s="7">
        <v>24</v>
      </c>
      <c r="L55" s="27">
        <f>YEAR(Tableau7[[#This Row],[Date]])</f>
        <v>2016</v>
      </c>
    </row>
    <row r="56" spans="1:12" x14ac:dyDescent="0.25">
      <c r="A56">
        <v>54</v>
      </c>
      <c r="B56" t="s">
        <v>18</v>
      </c>
      <c r="C56" s="8">
        <v>42563</v>
      </c>
      <c r="D56" t="s">
        <v>38</v>
      </c>
      <c r="E56">
        <v>16</v>
      </c>
      <c r="F56" s="27">
        <v>1</v>
      </c>
      <c r="G56" s="7">
        <v>0.7</v>
      </c>
      <c r="H56" s="7">
        <v>0.73849999999999993</v>
      </c>
      <c r="I56" s="7">
        <v>1.5</v>
      </c>
      <c r="J56" s="7">
        <v>11.815999999999999</v>
      </c>
      <c r="K56" s="7">
        <v>24</v>
      </c>
      <c r="L56" s="27">
        <f>YEAR(Tableau7[[#This Row],[Date]])</f>
        <v>2016</v>
      </c>
    </row>
    <row r="57" spans="1:12" x14ac:dyDescent="0.25">
      <c r="A57">
        <v>55</v>
      </c>
      <c r="B57" t="s">
        <v>9</v>
      </c>
      <c r="C57" s="8">
        <v>42563</v>
      </c>
      <c r="D57" t="s">
        <v>38</v>
      </c>
      <c r="E57">
        <v>30</v>
      </c>
      <c r="F57" s="27">
        <v>2</v>
      </c>
      <c r="G57" s="7">
        <v>2</v>
      </c>
      <c r="H57" s="7">
        <v>2.4</v>
      </c>
      <c r="I57" s="7">
        <v>3</v>
      </c>
      <c r="J57" s="7">
        <v>72</v>
      </c>
      <c r="K57" s="7">
        <v>90</v>
      </c>
      <c r="L57" s="27">
        <f>YEAR(Tableau7[[#This Row],[Date]])</f>
        <v>2016</v>
      </c>
    </row>
    <row r="58" spans="1:12" x14ac:dyDescent="0.25">
      <c r="A58">
        <v>56</v>
      </c>
      <c r="B58" t="s">
        <v>10</v>
      </c>
      <c r="C58" s="8">
        <v>42565</v>
      </c>
      <c r="D58" t="s">
        <v>104</v>
      </c>
      <c r="E58">
        <v>25</v>
      </c>
      <c r="F58" s="27">
        <v>2</v>
      </c>
      <c r="G58" s="7">
        <v>1.83</v>
      </c>
      <c r="H58" s="7">
        <v>2.1960000000000002</v>
      </c>
      <c r="I58" s="7">
        <v>3</v>
      </c>
      <c r="J58" s="7">
        <v>54.900000000000006</v>
      </c>
      <c r="K58" s="7">
        <v>75</v>
      </c>
      <c r="L58" s="27">
        <f>YEAR(Tableau7[[#This Row],[Date]])</f>
        <v>2016</v>
      </c>
    </row>
    <row r="59" spans="1:12" x14ac:dyDescent="0.25">
      <c r="A59">
        <v>57</v>
      </c>
      <c r="B59" t="s">
        <v>13</v>
      </c>
      <c r="C59" s="8">
        <v>42565</v>
      </c>
      <c r="D59" t="s">
        <v>104</v>
      </c>
      <c r="E59">
        <v>10</v>
      </c>
      <c r="F59" s="27">
        <v>1</v>
      </c>
      <c r="G59" s="7">
        <v>0.79</v>
      </c>
      <c r="H59" s="7">
        <v>0.83345000000000002</v>
      </c>
      <c r="I59" s="7">
        <v>1.5</v>
      </c>
      <c r="J59" s="7">
        <v>8.3345000000000002</v>
      </c>
      <c r="K59" s="7">
        <v>15</v>
      </c>
      <c r="L59" s="27">
        <f>YEAR(Tableau7[[#This Row],[Date]])</f>
        <v>2016</v>
      </c>
    </row>
    <row r="60" spans="1:12" x14ac:dyDescent="0.25">
      <c r="A60">
        <v>58</v>
      </c>
      <c r="B60" t="s">
        <v>9</v>
      </c>
      <c r="C60" s="8">
        <v>42565</v>
      </c>
      <c r="D60" t="s">
        <v>104</v>
      </c>
      <c r="E60">
        <v>30</v>
      </c>
      <c r="F60" s="27">
        <v>2</v>
      </c>
      <c r="G60" s="7">
        <v>2</v>
      </c>
      <c r="H60" s="7">
        <v>2.4</v>
      </c>
      <c r="I60" s="7">
        <v>3</v>
      </c>
      <c r="J60" s="7">
        <v>72</v>
      </c>
      <c r="K60" s="7">
        <v>90</v>
      </c>
      <c r="L60" s="27">
        <f>YEAR(Tableau7[[#This Row],[Date]])</f>
        <v>2016</v>
      </c>
    </row>
    <row r="61" spans="1:12" x14ac:dyDescent="0.25">
      <c r="A61">
        <v>62</v>
      </c>
      <c r="B61" t="s">
        <v>10</v>
      </c>
      <c r="C61" s="8">
        <v>42570</v>
      </c>
      <c r="D61" t="s">
        <v>119</v>
      </c>
      <c r="E61">
        <v>10</v>
      </c>
      <c r="F61" s="27">
        <v>2</v>
      </c>
      <c r="G61" s="7">
        <v>1.83</v>
      </c>
      <c r="H61" s="7">
        <v>2.1960000000000002</v>
      </c>
      <c r="I61" s="7">
        <v>3</v>
      </c>
      <c r="J61" s="7">
        <v>21.96</v>
      </c>
      <c r="K61" s="7">
        <v>30</v>
      </c>
      <c r="L61" s="27">
        <f>YEAR(Tableau7[[#This Row],[Date]])</f>
        <v>2016</v>
      </c>
    </row>
    <row r="62" spans="1:12" x14ac:dyDescent="0.25">
      <c r="A62">
        <v>63</v>
      </c>
      <c r="B62" t="s">
        <v>13</v>
      </c>
      <c r="C62" s="8">
        <v>42570</v>
      </c>
      <c r="D62" t="s">
        <v>119</v>
      </c>
      <c r="E62">
        <v>15</v>
      </c>
      <c r="F62" s="27">
        <v>1</v>
      </c>
      <c r="G62" s="7">
        <v>0.79</v>
      </c>
      <c r="H62" s="7">
        <v>0.83345000000000002</v>
      </c>
      <c r="I62" s="7">
        <v>1.5</v>
      </c>
      <c r="J62" s="7">
        <v>12.501750000000001</v>
      </c>
      <c r="K62" s="7">
        <v>22.5</v>
      </c>
      <c r="L62" s="27">
        <f>YEAR(Tableau7[[#This Row],[Date]])</f>
        <v>2016</v>
      </c>
    </row>
    <row r="63" spans="1:12" x14ac:dyDescent="0.25">
      <c r="A63">
        <v>64</v>
      </c>
      <c r="B63" t="s">
        <v>18</v>
      </c>
      <c r="C63" s="8">
        <v>42570</v>
      </c>
      <c r="D63" t="s">
        <v>119</v>
      </c>
      <c r="E63">
        <v>10</v>
      </c>
      <c r="F63" s="27">
        <v>1</v>
      </c>
      <c r="G63" s="7">
        <v>0.7</v>
      </c>
      <c r="H63" s="7">
        <v>0.73849999999999993</v>
      </c>
      <c r="I63" s="7">
        <v>1.5</v>
      </c>
      <c r="J63" s="7">
        <v>7.3849999999999998</v>
      </c>
      <c r="K63" s="7">
        <v>15</v>
      </c>
      <c r="L63" s="27">
        <f>YEAR(Tableau7[[#This Row],[Date]])</f>
        <v>2016</v>
      </c>
    </row>
    <row r="64" spans="1:12" x14ac:dyDescent="0.25">
      <c r="A64">
        <v>65</v>
      </c>
      <c r="B64" t="s">
        <v>13</v>
      </c>
      <c r="C64" s="8">
        <v>42573</v>
      </c>
      <c r="D64" t="s">
        <v>119</v>
      </c>
      <c r="E64">
        <v>10</v>
      </c>
      <c r="F64" s="27">
        <v>1</v>
      </c>
      <c r="G64" s="7">
        <v>0.79</v>
      </c>
      <c r="H64" s="7">
        <v>0.83345000000000002</v>
      </c>
      <c r="I64" s="7">
        <v>1.5</v>
      </c>
      <c r="J64" s="7">
        <v>8.3345000000000002</v>
      </c>
      <c r="K64" s="7">
        <v>15</v>
      </c>
      <c r="L64" s="27">
        <f>YEAR(Tableau7[[#This Row],[Date]])</f>
        <v>2016</v>
      </c>
    </row>
    <row r="65" spans="1:12" x14ac:dyDescent="0.25">
      <c r="A65">
        <v>78</v>
      </c>
      <c r="B65" t="s">
        <v>10</v>
      </c>
      <c r="C65" s="8">
        <v>42573</v>
      </c>
      <c r="D65" t="s">
        <v>104</v>
      </c>
      <c r="E65">
        <v>30</v>
      </c>
      <c r="F65" s="27">
        <v>2</v>
      </c>
      <c r="G65" s="7">
        <v>1.83</v>
      </c>
      <c r="H65" s="7">
        <v>2.1960000000000002</v>
      </c>
      <c r="I65" s="7">
        <v>3</v>
      </c>
      <c r="J65" s="7">
        <v>65.88000000000001</v>
      </c>
      <c r="K65" s="7">
        <v>90</v>
      </c>
      <c r="L65" s="27">
        <f>YEAR(Tableau7[[#This Row],[Date]])</f>
        <v>2016</v>
      </c>
    </row>
    <row r="66" spans="1:12" x14ac:dyDescent="0.25">
      <c r="A66">
        <v>66</v>
      </c>
      <c r="B66" t="s">
        <v>12</v>
      </c>
      <c r="C66" s="8">
        <v>42574</v>
      </c>
      <c r="D66" t="s">
        <v>119</v>
      </c>
      <c r="E66">
        <v>20</v>
      </c>
      <c r="F66" s="27">
        <v>2</v>
      </c>
      <c r="G66" s="7">
        <v>0.61</v>
      </c>
      <c r="H66" s="7">
        <v>0.73199999999999998</v>
      </c>
      <c r="I66" s="7">
        <v>1.5</v>
      </c>
      <c r="J66" s="7">
        <v>14.64</v>
      </c>
      <c r="K66" s="7">
        <v>30</v>
      </c>
      <c r="L66" s="27">
        <f>YEAR(Tableau7[[#This Row],[Date]])</f>
        <v>2016</v>
      </c>
    </row>
    <row r="67" spans="1:12" x14ac:dyDescent="0.25">
      <c r="A67">
        <v>67</v>
      </c>
      <c r="B67" t="s">
        <v>13</v>
      </c>
      <c r="C67" s="8">
        <v>42574</v>
      </c>
      <c r="D67" t="s">
        <v>119</v>
      </c>
      <c r="E67">
        <v>20</v>
      </c>
      <c r="F67" s="27">
        <v>1</v>
      </c>
      <c r="G67" s="7">
        <v>0.79</v>
      </c>
      <c r="H67" s="7">
        <v>0.83345000000000002</v>
      </c>
      <c r="I67" s="7">
        <v>1.5</v>
      </c>
      <c r="J67" s="7">
        <v>16.669</v>
      </c>
      <c r="K67" s="7">
        <v>30</v>
      </c>
      <c r="L67" s="27">
        <f>YEAR(Tableau7[[#This Row],[Date]])</f>
        <v>2016</v>
      </c>
    </row>
    <row r="68" spans="1:12" x14ac:dyDescent="0.25">
      <c r="A68">
        <v>68</v>
      </c>
      <c r="B68" t="s">
        <v>18</v>
      </c>
      <c r="C68" s="8">
        <v>42574</v>
      </c>
      <c r="D68" t="s">
        <v>119</v>
      </c>
      <c r="E68">
        <v>10</v>
      </c>
      <c r="F68" s="27">
        <v>1</v>
      </c>
      <c r="G68" s="7">
        <v>0.7</v>
      </c>
      <c r="H68" s="7">
        <v>0.73849999999999993</v>
      </c>
      <c r="I68" s="7">
        <v>1.5</v>
      </c>
      <c r="J68" s="7">
        <v>7.3849999999999998</v>
      </c>
      <c r="K68" s="7">
        <v>15</v>
      </c>
      <c r="L68" s="27">
        <f>YEAR(Tableau7[[#This Row],[Date]])</f>
        <v>2016</v>
      </c>
    </row>
    <row r="69" spans="1:12" x14ac:dyDescent="0.25">
      <c r="A69">
        <v>74</v>
      </c>
      <c r="B69" t="s">
        <v>68</v>
      </c>
      <c r="C69" s="8">
        <v>42576</v>
      </c>
      <c r="D69" t="s">
        <v>119</v>
      </c>
      <c r="E69">
        <v>20</v>
      </c>
      <c r="F69" s="27">
        <v>2</v>
      </c>
      <c r="G69" s="7">
        <v>2.5</v>
      </c>
      <c r="H69" s="7">
        <v>3</v>
      </c>
      <c r="I69" s="7">
        <v>3</v>
      </c>
      <c r="J69" s="7">
        <v>60</v>
      </c>
      <c r="K69" s="7">
        <v>60</v>
      </c>
      <c r="L69" s="27">
        <f>YEAR(Tableau7[[#This Row],[Date]])</f>
        <v>2016</v>
      </c>
    </row>
    <row r="70" spans="1:12" x14ac:dyDescent="0.25">
      <c r="A70">
        <v>75</v>
      </c>
      <c r="B70" t="s">
        <v>10</v>
      </c>
      <c r="C70" s="8">
        <v>42576</v>
      </c>
      <c r="D70" t="s">
        <v>119</v>
      </c>
      <c r="E70">
        <v>20</v>
      </c>
      <c r="F70" s="27">
        <v>2</v>
      </c>
      <c r="G70" s="7">
        <v>1.83</v>
      </c>
      <c r="H70" s="7">
        <v>2.1960000000000002</v>
      </c>
      <c r="I70" s="7">
        <v>3</v>
      </c>
      <c r="J70" s="7">
        <v>43.92</v>
      </c>
      <c r="K70" s="7">
        <v>60</v>
      </c>
      <c r="L70" s="27">
        <f>YEAR(Tableau7[[#This Row],[Date]])</f>
        <v>2016</v>
      </c>
    </row>
    <row r="71" spans="1:12" x14ac:dyDescent="0.25">
      <c r="A71">
        <v>76</v>
      </c>
      <c r="B71" t="s">
        <v>16</v>
      </c>
      <c r="C71" s="8">
        <v>42576</v>
      </c>
      <c r="D71" t="s">
        <v>119</v>
      </c>
      <c r="E71">
        <v>10</v>
      </c>
      <c r="F71" s="27">
        <v>1</v>
      </c>
      <c r="G71" s="7">
        <v>0.6</v>
      </c>
      <c r="H71" s="7">
        <v>0.63300000000000001</v>
      </c>
      <c r="I71" s="7">
        <v>1</v>
      </c>
      <c r="J71" s="7">
        <v>6.33</v>
      </c>
      <c r="K71" s="7">
        <v>10</v>
      </c>
      <c r="L71" s="27">
        <f>YEAR(Tableau7[[#This Row],[Date]])</f>
        <v>2016</v>
      </c>
    </row>
    <row r="72" spans="1:12" x14ac:dyDescent="0.25">
      <c r="A72">
        <v>77</v>
      </c>
      <c r="B72" t="s">
        <v>13</v>
      </c>
      <c r="C72" s="8">
        <v>42576</v>
      </c>
      <c r="D72" t="s">
        <v>119</v>
      </c>
      <c r="E72">
        <v>20</v>
      </c>
      <c r="F72" s="27">
        <v>1</v>
      </c>
      <c r="G72" s="7">
        <v>0.79</v>
      </c>
      <c r="H72" s="7">
        <v>0.83345000000000002</v>
      </c>
      <c r="I72" s="7">
        <v>1.5</v>
      </c>
      <c r="J72" s="7">
        <v>16.669</v>
      </c>
      <c r="K72" s="7">
        <v>30</v>
      </c>
      <c r="L72" s="27">
        <f>YEAR(Tableau7[[#This Row],[Date]])</f>
        <v>2016</v>
      </c>
    </row>
    <row r="73" spans="1:12" x14ac:dyDescent="0.25">
      <c r="A73">
        <v>78</v>
      </c>
      <c r="B73" t="s">
        <v>18</v>
      </c>
      <c r="C73" s="8">
        <v>42576</v>
      </c>
      <c r="D73" t="s">
        <v>119</v>
      </c>
      <c r="E73">
        <v>10</v>
      </c>
      <c r="F73" s="27">
        <v>1</v>
      </c>
      <c r="G73" s="7">
        <v>0.7</v>
      </c>
      <c r="H73" s="7">
        <v>0.73849999999999993</v>
      </c>
      <c r="I73" s="7">
        <v>1.5</v>
      </c>
      <c r="J73" s="7">
        <v>7.3849999999999998</v>
      </c>
      <c r="K73" s="7">
        <v>15</v>
      </c>
      <c r="L73" s="27">
        <f>YEAR(Tableau7[[#This Row],[Date]])</f>
        <v>2016</v>
      </c>
    </row>
    <row r="74" spans="1:12" x14ac:dyDescent="0.25">
      <c r="A74">
        <v>79</v>
      </c>
      <c r="B74" t="s">
        <v>9</v>
      </c>
      <c r="C74" s="8">
        <v>42576</v>
      </c>
      <c r="D74" t="s">
        <v>119</v>
      </c>
      <c r="E74">
        <v>15</v>
      </c>
      <c r="F74" s="27">
        <v>2</v>
      </c>
      <c r="G74" s="7">
        <v>2</v>
      </c>
      <c r="H74" s="7">
        <v>2.4</v>
      </c>
      <c r="I74" s="7">
        <v>3</v>
      </c>
      <c r="J74" s="7">
        <v>36</v>
      </c>
      <c r="K74" s="7">
        <v>45</v>
      </c>
      <c r="L74" s="27">
        <f>YEAR(Tableau7[[#This Row],[Date]])</f>
        <v>2016</v>
      </c>
    </row>
    <row r="75" spans="1:12" x14ac:dyDescent="0.25">
      <c r="A75">
        <v>70</v>
      </c>
      <c r="B75" t="s">
        <v>10</v>
      </c>
      <c r="C75" s="8">
        <v>42580</v>
      </c>
      <c r="D75" t="s">
        <v>116</v>
      </c>
      <c r="E75">
        <v>15</v>
      </c>
      <c r="F75" s="27">
        <v>2</v>
      </c>
      <c r="G75" s="7">
        <v>1.83</v>
      </c>
      <c r="H75" s="7">
        <v>2.1960000000000002</v>
      </c>
      <c r="I75" s="7">
        <v>3</v>
      </c>
      <c r="J75" s="7">
        <v>32.940000000000005</v>
      </c>
      <c r="K75" s="7">
        <v>45</v>
      </c>
      <c r="L75" s="27">
        <f>YEAR(Tableau7[[#This Row],[Date]])</f>
        <v>2016</v>
      </c>
    </row>
    <row r="76" spans="1:12" x14ac:dyDescent="0.25">
      <c r="A76">
        <v>71</v>
      </c>
      <c r="B76" t="s">
        <v>13</v>
      </c>
      <c r="C76" s="8">
        <v>42580</v>
      </c>
      <c r="D76" t="s">
        <v>116</v>
      </c>
      <c r="E76">
        <v>5</v>
      </c>
      <c r="F76" s="27">
        <v>1</v>
      </c>
      <c r="G76" s="7">
        <v>0.79</v>
      </c>
      <c r="H76" s="7">
        <v>0.83345000000000002</v>
      </c>
      <c r="I76" s="7">
        <v>1.5</v>
      </c>
      <c r="J76" s="7">
        <v>4.1672500000000001</v>
      </c>
      <c r="K76" s="7">
        <v>7.5</v>
      </c>
      <c r="L76" s="27">
        <f>YEAR(Tableau7[[#This Row],[Date]])</f>
        <v>2016</v>
      </c>
    </row>
    <row r="77" spans="1:12" x14ac:dyDescent="0.25">
      <c r="A77">
        <v>72</v>
      </c>
      <c r="B77" t="s">
        <v>18</v>
      </c>
      <c r="C77" s="8">
        <v>42580</v>
      </c>
      <c r="D77" t="s">
        <v>116</v>
      </c>
      <c r="E77">
        <v>10</v>
      </c>
      <c r="F77" s="27">
        <v>1</v>
      </c>
      <c r="G77" s="7">
        <v>0.7</v>
      </c>
      <c r="H77" s="7">
        <v>0.73849999999999993</v>
      </c>
      <c r="I77" s="7">
        <v>1.5</v>
      </c>
      <c r="J77" s="7">
        <v>7.3849999999999998</v>
      </c>
      <c r="K77" s="7">
        <v>15</v>
      </c>
      <c r="L77" s="27">
        <f>YEAR(Tableau7[[#This Row],[Date]])</f>
        <v>2016</v>
      </c>
    </row>
    <row r="78" spans="1:12" x14ac:dyDescent="0.25">
      <c r="A78">
        <v>73</v>
      </c>
      <c r="B78" t="s">
        <v>9</v>
      </c>
      <c r="C78" s="8">
        <v>42580</v>
      </c>
      <c r="D78" t="s">
        <v>116</v>
      </c>
      <c r="E78">
        <v>15</v>
      </c>
      <c r="F78" s="27">
        <v>2</v>
      </c>
      <c r="G78" s="7">
        <v>2</v>
      </c>
      <c r="H78" s="7">
        <v>2.4</v>
      </c>
      <c r="I78" s="7">
        <v>3</v>
      </c>
      <c r="J78" s="7">
        <v>36</v>
      </c>
      <c r="K78" s="7">
        <v>45</v>
      </c>
      <c r="L78" s="27">
        <f>YEAR(Tableau7[[#This Row],[Date]])</f>
        <v>2016</v>
      </c>
    </row>
    <row r="79" spans="1:12" x14ac:dyDescent="0.25">
      <c r="A79">
        <v>96</v>
      </c>
      <c r="B79" t="s">
        <v>10</v>
      </c>
      <c r="C79" s="8">
        <v>42584</v>
      </c>
      <c r="D79" t="s">
        <v>38</v>
      </c>
      <c r="E79">
        <v>24</v>
      </c>
      <c r="F79" s="27">
        <v>2</v>
      </c>
      <c r="G79" s="7">
        <v>1.83</v>
      </c>
      <c r="H79" s="7">
        <v>2.1960000000000002</v>
      </c>
      <c r="I79" s="7">
        <v>3</v>
      </c>
      <c r="J79" s="7">
        <v>52.704000000000008</v>
      </c>
      <c r="K79" s="7">
        <v>72</v>
      </c>
      <c r="L79" s="27">
        <f>YEAR(Tableau7[[#This Row],[Date]])</f>
        <v>2016</v>
      </c>
    </row>
    <row r="80" spans="1:12" x14ac:dyDescent="0.25">
      <c r="A80">
        <v>97</v>
      </c>
      <c r="B80" t="s">
        <v>12</v>
      </c>
      <c r="C80" s="8">
        <v>42584</v>
      </c>
      <c r="D80" t="s">
        <v>38</v>
      </c>
      <c r="E80">
        <v>15</v>
      </c>
      <c r="F80" s="27">
        <v>2</v>
      </c>
      <c r="G80" s="7">
        <v>0.61</v>
      </c>
      <c r="H80" s="7">
        <v>0.73199999999999998</v>
      </c>
      <c r="I80" s="7">
        <v>1.5</v>
      </c>
      <c r="J80" s="7">
        <v>10.98</v>
      </c>
      <c r="K80" s="7">
        <v>22.5</v>
      </c>
      <c r="L80" s="27">
        <f>YEAR(Tableau7[[#This Row],[Date]])</f>
        <v>2016</v>
      </c>
    </row>
    <row r="81" spans="1:12" x14ac:dyDescent="0.25">
      <c r="A81">
        <v>98</v>
      </c>
      <c r="B81" t="s">
        <v>15</v>
      </c>
      <c r="C81" s="8">
        <v>42584</v>
      </c>
      <c r="D81" t="s">
        <v>38</v>
      </c>
      <c r="E81">
        <v>12</v>
      </c>
      <c r="F81" s="27">
        <v>1</v>
      </c>
      <c r="G81" s="7">
        <v>0.73</v>
      </c>
      <c r="H81" s="7">
        <v>0.77015</v>
      </c>
      <c r="I81" s="7">
        <v>1.5</v>
      </c>
      <c r="J81" s="7">
        <v>9.2417999999999996</v>
      </c>
      <c r="K81" s="7">
        <v>18</v>
      </c>
      <c r="L81" s="27">
        <f>YEAR(Tableau7[[#This Row],[Date]])</f>
        <v>2016</v>
      </c>
    </row>
    <row r="82" spans="1:12" x14ac:dyDescent="0.25">
      <c r="A82">
        <v>99</v>
      </c>
      <c r="B82" t="s">
        <v>16</v>
      </c>
      <c r="C82" s="8">
        <v>42584</v>
      </c>
      <c r="D82" t="s">
        <v>38</v>
      </c>
      <c r="E82">
        <v>22</v>
      </c>
      <c r="F82" s="27">
        <v>1</v>
      </c>
      <c r="G82" s="7">
        <v>0.28000000000000003</v>
      </c>
      <c r="H82" s="7">
        <v>0.29540000000000005</v>
      </c>
      <c r="I82" s="7">
        <v>0.6</v>
      </c>
      <c r="J82" s="7">
        <v>6.498800000000001</v>
      </c>
      <c r="K82" s="7">
        <v>13.2</v>
      </c>
      <c r="L82" s="27">
        <f>YEAR(Tableau7[[#This Row],[Date]])</f>
        <v>2016</v>
      </c>
    </row>
    <row r="83" spans="1:12" x14ac:dyDescent="0.25">
      <c r="A83">
        <v>100</v>
      </c>
      <c r="B83" t="s">
        <v>13</v>
      </c>
      <c r="C83" s="8">
        <v>42584</v>
      </c>
      <c r="D83" t="s">
        <v>38</v>
      </c>
      <c r="E83">
        <v>24</v>
      </c>
      <c r="F83" s="27">
        <v>1</v>
      </c>
      <c r="G83" s="7">
        <v>0.79</v>
      </c>
      <c r="H83" s="7">
        <v>0.83345000000000002</v>
      </c>
      <c r="I83" s="7">
        <v>1.5</v>
      </c>
      <c r="J83" s="7">
        <v>20.002800000000001</v>
      </c>
      <c r="K83" s="7">
        <v>36</v>
      </c>
      <c r="L83" s="27">
        <f>YEAR(Tableau7[[#This Row],[Date]])</f>
        <v>2016</v>
      </c>
    </row>
    <row r="84" spans="1:12" x14ac:dyDescent="0.25">
      <c r="A84">
        <v>101</v>
      </c>
      <c r="B84" t="s">
        <v>18</v>
      </c>
      <c r="C84" s="8">
        <v>42584</v>
      </c>
      <c r="D84" t="s">
        <v>38</v>
      </c>
      <c r="E84">
        <v>9</v>
      </c>
      <c r="F84" s="27">
        <v>1</v>
      </c>
      <c r="G84" s="7">
        <v>0.7</v>
      </c>
      <c r="H84" s="7">
        <v>0.73849999999999993</v>
      </c>
      <c r="I84" s="7">
        <v>1.5</v>
      </c>
      <c r="J84" s="7">
        <v>6.6464999999999996</v>
      </c>
      <c r="K84" s="7">
        <v>13.5</v>
      </c>
      <c r="L84" s="27">
        <f>YEAR(Tableau7[[#This Row],[Date]])</f>
        <v>2016</v>
      </c>
    </row>
    <row r="85" spans="1:12" x14ac:dyDescent="0.25">
      <c r="A85">
        <v>102</v>
      </c>
      <c r="B85" t="s">
        <v>9</v>
      </c>
      <c r="C85" s="8">
        <v>42584</v>
      </c>
      <c r="D85" t="s">
        <v>38</v>
      </c>
      <c r="E85">
        <v>25</v>
      </c>
      <c r="F85" s="27">
        <v>2</v>
      </c>
      <c r="G85" s="7">
        <v>2</v>
      </c>
      <c r="H85" s="7">
        <v>2.4</v>
      </c>
      <c r="I85" s="7">
        <v>3</v>
      </c>
      <c r="J85" s="7">
        <v>72</v>
      </c>
      <c r="K85" s="7">
        <v>90</v>
      </c>
      <c r="L85" s="27">
        <f>YEAR(Tableau7[[#This Row],[Date]])</f>
        <v>2016</v>
      </c>
    </row>
    <row r="86" spans="1:12" x14ac:dyDescent="0.25">
      <c r="A86">
        <v>103</v>
      </c>
      <c r="B86" t="s">
        <v>14</v>
      </c>
      <c r="C86" s="8">
        <v>42584</v>
      </c>
      <c r="D86" t="s">
        <v>38</v>
      </c>
      <c r="E86">
        <v>12</v>
      </c>
      <c r="F86" s="27">
        <v>1</v>
      </c>
      <c r="G86" s="7">
        <v>0.79</v>
      </c>
      <c r="H86" s="7">
        <v>0.83345000000000002</v>
      </c>
      <c r="I86" s="7">
        <v>1.5</v>
      </c>
      <c r="J86" s="7">
        <v>10.0014</v>
      </c>
      <c r="K86" s="7">
        <v>18</v>
      </c>
      <c r="L86" s="27">
        <f>YEAR(Tableau7[[#This Row],[Date]])</f>
        <v>2016</v>
      </c>
    </row>
    <row r="87" spans="1:12" x14ac:dyDescent="0.25">
      <c r="A87">
        <v>77</v>
      </c>
      <c r="B87" t="s">
        <v>13</v>
      </c>
      <c r="C87" s="8">
        <v>42590</v>
      </c>
      <c r="D87" t="s">
        <v>119</v>
      </c>
      <c r="E87">
        <v>15</v>
      </c>
      <c r="F87" s="27">
        <v>1</v>
      </c>
      <c r="G87" s="7">
        <v>0.7</v>
      </c>
      <c r="H87" s="7">
        <v>0.73849999999999993</v>
      </c>
      <c r="I87" s="7">
        <v>1.5</v>
      </c>
      <c r="J87" s="7">
        <v>11.077499999999999</v>
      </c>
      <c r="K87" s="7">
        <v>22.5</v>
      </c>
      <c r="L87" s="27">
        <f>YEAR(Tableau7[[#This Row],[Date]])</f>
        <v>2016</v>
      </c>
    </row>
    <row r="88" spans="1:12" x14ac:dyDescent="0.25">
      <c r="A88">
        <v>78</v>
      </c>
      <c r="B88" t="s">
        <v>13</v>
      </c>
      <c r="C88" s="8">
        <v>42594</v>
      </c>
      <c r="D88" t="s">
        <v>119</v>
      </c>
      <c r="E88">
        <v>20</v>
      </c>
      <c r="F88" s="27">
        <v>1</v>
      </c>
      <c r="G88" s="7">
        <v>0.79</v>
      </c>
      <c r="H88" s="7">
        <v>0.83345000000000002</v>
      </c>
      <c r="I88" s="7">
        <v>1.5</v>
      </c>
      <c r="J88" s="7">
        <v>16.669</v>
      </c>
      <c r="K88" s="7">
        <v>30</v>
      </c>
      <c r="L88" s="27">
        <f>YEAR(Tableau7[[#This Row],[Date]])</f>
        <v>2016</v>
      </c>
    </row>
    <row r="89" spans="1:12" x14ac:dyDescent="0.25">
      <c r="A89">
        <v>79</v>
      </c>
      <c r="B89" t="s">
        <v>9</v>
      </c>
      <c r="C89" s="8">
        <v>42594</v>
      </c>
      <c r="D89" t="s">
        <v>119</v>
      </c>
      <c r="E89">
        <v>15</v>
      </c>
      <c r="F89" s="27">
        <v>2</v>
      </c>
      <c r="G89" s="7">
        <v>2</v>
      </c>
      <c r="H89" s="7">
        <v>2.4</v>
      </c>
      <c r="I89" s="7">
        <v>3</v>
      </c>
      <c r="J89" s="7">
        <v>36</v>
      </c>
      <c r="K89" s="7">
        <v>45</v>
      </c>
      <c r="L89" s="27">
        <f>YEAR(Tableau7[[#This Row],[Date]])</f>
        <v>2016</v>
      </c>
    </row>
    <row r="90" spans="1:12" x14ac:dyDescent="0.25">
      <c r="A90">
        <v>80</v>
      </c>
      <c r="B90" t="s">
        <v>11</v>
      </c>
      <c r="C90" s="8">
        <v>42599</v>
      </c>
      <c r="D90" t="s">
        <v>119</v>
      </c>
      <c r="E90">
        <v>10</v>
      </c>
      <c r="F90" s="27">
        <v>2</v>
      </c>
      <c r="G90" s="7">
        <v>1.83</v>
      </c>
      <c r="H90" s="7">
        <v>2.1960000000000002</v>
      </c>
      <c r="I90" s="7">
        <v>3</v>
      </c>
      <c r="J90" s="7">
        <v>21.96</v>
      </c>
      <c r="K90" s="7">
        <v>30</v>
      </c>
      <c r="L90" s="27">
        <f>YEAR(Tableau7[[#This Row],[Date]])</f>
        <v>2016</v>
      </c>
    </row>
    <row r="91" spans="1:12" x14ac:dyDescent="0.25">
      <c r="A91">
        <v>81</v>
      </c>
      <c r="B91" t="s">
        <v>10</v>
      </c>
      <c r="C91" s="8">
        <v>42599</v>
      </c>
      <c r="D91" t="s">
        <v>119</v>
      </c>
      <c r="E91">
        <v>10</v>
      </c>
      <c r="F91" s="27">
        <v>2</v>
      </c>
      <c r="G91" s="7">
        <v>1.83</v>
      </c>
      <c r="H91" s="7">
        <v>2.1960000000000002</v>
      </c>
      <c r="I91" s="7">
        <v>3</v>
      </c>
      <c r="J91" s="7">
        <v>21.96</v>
      </c>
      <c r="K91" s="7">
        <v>30</v>
      </c>
      <c r="L91" s="27">
        <f>YEAR(Tableau7[[#This Row],[Date]])</f>
        <v>2016</v>
      </c>
    </row>
    <row r="92" spans="1:12" x14ac:dyDescent="0.25">
      <c r="A92">
        <v>82</v>
      </c>
      <c r="B92" t="s">
        <v>9</v>
      </c>
      <c r="C92" s="8">
        <v>42599</v>
      </c>
      <c r="D92" t="s">
        <v>119</v>
      </c>
      <c r="E92">
        <v>10</v>
      </c>
      <c r="F92" s="27">
        <v>2</v>
      </c>
      <c r="G92" s="7">
        <v>2</v>
      </c>
      <c r="H92" s="7">
        <v>2.4</v>
      </c>
      <c r="I92" s="7">
        <v>3</v>
      </c>
      <c r="J92" s="7">
        <v>24</v>
      </c>
      <c r="K92" s="7">
        <v>30</v>
      </c>
      <c r="L92" s="27">
        <f>YEAR(Tableau7[[#This Row],[Date]])</f>
        <v>2016</v>
      </c>
    </row>
    <row r="93" spans="1:12" x14ac:dyDescent="0.25">
      <c r="A93">
        <v>104</v>
      </c>
      <c r="B93" t="s">
        <v>10</v>
      </c>
      <c r="C93" s="8">
        <v>42599</v>
      </c>
      <c r="D93" t="s">
        <v>119</v>
      </c>
      <c r="E93">
        <v>1</v>
      </c>
      <c r="F93" s="27">
        <v>2</v>
      </c>
      <c r="G93" s="7">
        <v>1.83</v>
      </c>
      <c r="H93" s="7">
        <v>2.1960000000000002</v>
      </c>
      <c r="I93" s="7">
        <v>3</v>
      </c>
      <c r="J93" s="7">
        <v>2.1960000000000002</v>
      </c>
      <c r="K93" s="7">
        <v>3</v>
      </c>
      <c r="L93" s="27">
        <f>YEAR(Tableau7[[#This Row],[Date]])</f>
        <v>2016</v>
      </c>
    </row>
    <row r="94" spans="1:12" x14ac:dyDescent="0.25">
      <c r="A94">
        <v>83</v>
      </c>
      <c r="B94" t="s">
        <v>9</v>
      </c>
      <c r="C94" s="8">
        <v>42602</v>
      </c>
      <c r="D94" t="s">
        <v>104</v>
      </c>
      <c r="E94">
        <v>54</v>
      </c>
      <c r="F94" s="27">
        <v>2</v>
      </c>
      <c r="G94" s="7">
        <v>2</v>
      </c>
      <c r="H94" s="7">
        <v>2.4</v>
      </c>
      <c r="I94" s="7">
        <v>3</v>
      </c>
      <c r="J94" s="7">
        <v>129.6</v>
      </c>
      <c r="K94" s="7">
        <v>162</v>
      </c>
      <c r="L94" s="27">
        <f>YEAR(Tableau7[[#This Row],[Date]])</f>
        <v>2016</v>
      </c>
    </row>
    <row r="95" spans="1:12" x14ac:dyDescent="0.25">
      <c r="A95">
        <v>84</v>
      </c>
      <c r="B95" t="s">
        <v>13</v>
      </c>
      <c r="C95" s="8">
        <v>42602</v>
      </c>
      <c r="D95" t="s">
        <v>104</v>
      </c>
      <c r="E95">
        <v>24</v>
      </c>
      <c r="F95" s="27">
        <v>1</v>
      </c>
      <c r="G95" s="7">
        <v>0.79</v>
      </c>
      <c r="H95" s="7">
        <v>0.83345000000000002</v>
      </c>
      <c r="I95" s="7">
        <v>1.5</v>
      </c>
      <c r="J95" s="7">
        <v>20.002800000000001</v>
      </c>
      <c r="K95" s="7">
        <v>36</v>
      </c>
      <c r="L95" s="27">
        <f>YEAR(Tableau7[[#This Row],[Date]])</f>
        <v>2016</v>
      </c>
    </row>
    <row r="96" spans="1:12" x14ac:dyDescent="0.25">
      <c r="A96">
        <v>85</v>
      </c>
      <c r="B96" t="s">
        <v>18</v>
      </c>
      <c r="C96" s="8">
        <v>42602</v>
      </c>
      <c r="D96" t="s">
        <v>104</v>
      </c>
      <c r="E96">
        <v>20</v>
      </c>
      <c r="F96" s="27">
        <v>1</v>
      </c>
      <c r="G96" s="7">
        <v>0.7</v>
      </c>
      <c r="H96" s="7">
        <v>0.73849999999999993</v>
      </c>
      <c r="I96" s="7">
        <v>1.5</v>
      </c>
      <c r="J96" s="7">
        <v>14.77</v>
      </c>
      <c r="K96" s="7">
        <v>30</v>
      </c>
      <c r="L96" s="27">
        <f>YEAR(Tableau7[[#This Row],[Date]])</f>
        <v>2016</v>
      </c>
    </row>
    <row r="97" spans="1:12" x14ac:dyDescent="0.25">
      <c r="A97">
        <v>86</v>
      </c>
      <c r="B97" t="s">
        <v>13</v>
      </c>
      <c r="C97" s="8">
        <v>42604</v>
      </c>
      <c r="D97" t="s">
        <v>119</v>
      </c>
      <c r="E97">
        <v>24</v>
      </c>
      <c r="F97" s="27">
        <v>1</v>
      </c>
      <c r="G97" s="7">
        <v>0.79</v>
      </c>
      <c r="H97" s="7">
        <v>0.83345000000000002</v>
      </c>
      <c r="I97" s="7">
        <v>1.5</v>
      </c>
      <c r="J97" s="7">
        <v>20.002800000000001</v>
      </c>
      <c r="K97" s="7">
        <v>36</v>
      </c>
      <c r="L97" s="27">
        <f>YEAR(Tableau7[[#This Row],[Date]])</f>
        <v>2016</v>
      </c>
    </row>
    <row r="98" spans="1:12" x14ac:dyDescent="0.25">
      <c r="A98">
        <v>87</v>
      </c>
      <c r="B98" t="s">
        <v>10</v>
      </c>
      <c r="C98" s="8">
        <v>42606</v>
      </c>
      <c r="D98" t="s">
        <v>104</v>
      </c>
      <c r="E98">
        <v>20</v>
      </c>
      <c r="F98" s="27">
        <v>2</v>
      </c>
      <c r="G98" s="7">
        <v>1.83</v>
      </c>
      <c r="H98" s="7">
        <v>2.1960000000000002</v>
      </c>
      <c r="I98" s="7">
        <v>3</v>
      </c>
      <c r="J98" s="7">
        <v>43.92</v>
      </c>
      <c r="K98" s="7">
        <v>60</v>
      </c>
      <c r="L98" s="27">
        <f>YEAR(Tableau7[[#This Row],[Date]])</f>
        <v>2016</v>
      </c>
    </row>
    <row r="99" spans="1:12" x14ac:dyDescent="0.25">
      <c r="A99">
        <v>88</v>
      </c>
      <c r="B99" t="s">
        <v>12</v>
      </c>
      <c r="C99" s="8">
        <v>42606</v>
      </c>
      <c r="D99" t="s">
        <v>104</v>
      </c>
      <c r="E99">
        <v>24</v>
      </c>
      <c r="F99" s="27">
        <v>2</v>
      </c>
      <c r="G99" s="7">
        <v>0.61</v>
      </c>
      <c r="H99" s="7">
        <v>0.73199999999999998</v>
      </c>
      <c r="I99" s="7">
        <v>1.5</v>
      </c>
      <c r="J99" s="7">
        <v>17.567999999999998</v>
      </c>
      <c r="K99" s="7">
        <v>36</v>
      </c>
      <c r="L99" s="27">
        <f>YEAR(Tableau7[[#This Row],[Date]])</f>
        <v>2016</v>
      </c>
    </row>
    <row r="100" spans="1:12" x14ac:dyDescent="0.25">
      <c r="A100">
        <v>89</v>
      </c>
      <c r="B100" t="s">
        <v>13</v>
      </c>
      <c r="C100" s="8">
        <v>42606</v>
      </c>
      <c r="D100" t="s">
        <v>104</v>
      </c>
      <c r="E100">
        <v>13</v>
      </c>
      <c r="F100" s="27">
        <v>1</v>
      </c>
      <c r="G100" s="7">
        <v>0.79</v>
      </c>
      <c r="H100" s="7">
        <v>0.83345000000000002</v>
      </c>
      <c r="I100" s="7">
        <v>1.5</v>
      </c>
      <c r="J100" s="7">
        <v>10.834849999999999</v>
      </c>
      <c r="K100" s="7">
        <v>19.5</v>
      </c>
      <c r="L100" s="27">
        <f>YEAR(Tableau7[[#This Row],[Date]])</f>
        <v>2016</v>
      </c>
    </row>
    <row r="101" spans="1:12" x14ac:dyDescent="0.25">
      <c r="A101">
        <v>90</v>
      </c>
      <c r="B101" t="s">
        <v>16</v>
      </c>
      <c r="C101" s="8">
        <v>42606</v>
      </c>
      <c r="D101" t="s">
        <v>104</v>
      </c>
      <c r="E101">
        <v>5</v>
      </c>
      <c r="F101" s="27">
        <v>1</v>
      </c>
      <c r="G101" s="7">
        <v>0.28000000000000003</v>
      </c>
      <c r="H101" s="7">
        <v>0.29540000000000005</v>
      </c>
      <c r="I101" s="7">
        <v>0.6</v>
      </c>
      <c r="J101" s="7">
        <v>1.4770000000000003</v>
      </c>
      <c r="K101" s="7">
        <v>3</v>
      </c>
      <c r="L101" s="27">
        <f>YEAR(Tableau7[[#This Row],[Date]])</f>
        <v>2016</v>
      </c>
    </row>
    <row r="102" spans="1:12" x14ac:dyDescent="0.25">
      <c r="A102">
        <v>91</v>
      </c>
      <c r="B102" t="s">
        <v>13</v>
      </c>
      <c r="C102" s="8">
        <v>42609</v>
      </c>
      <c r="D102" t="s">
        <v>116</v>
      </c>
      <c r="E102">
        <v>20</v>
      </c>
      <c r="F102" s="27">
        <v>1</v>
      </c>
      <c r="G102" s="7">
        <v>0.79</v>
      </c>
      <c r="H102" s="7">
        <v>0.83345000000000002</v>
      </c>
      <c r="I102" s="7">
        <v>1.5</v>
      </c>
      <c r="J102" s="7">
        <v>16.669</v>
      </c>
      <c r="K102" s="7">
        <v>30</v>
      </c>
      <c r="L102" s="27">
        <f>YEAR(Tableau7[[#This Row],[Date]])</f>
        <v>2016</v>
      </c>
    </row>
    <row r="103" spans="1:12" x14ac:dyDescent="0.25">
      <c r="A103">
        <v>92</v>
      </c>
      <c r="B103" t="s">
        <v>10</v>
      </c>
      <c r="C103" s="8">
        <v>42609</v>
      </c>
      <c r="D103" t="s">
        <v>104</v>
      </c>
      <c r="E103">
        <v>30</v>
      </c>
      <c r="F103" s="27">
        <v>2</v>
      </c>
      <c r="G103" s="7">
        <v>1.83</v>
      </c>
      <c r="H103" s="7">
        <v>2.1960000000000002</v>
      </c>
      <c r="I103" s="7">
        <v>3</v>
      </c>
      <c r="J103" s="7">
        <v>65.88000000000001</v>
      </c>
      <c r="K103" s="7">
        <v>90</v>
      </c>
      <c r="L103" s="27">
        <f>YEAR(Tableau7[[#This Row],[Date]])</f>
        <v>2016</v>
      </c>
    </row>
    <row r="104" spans="1:12" x14ac:dyDescent="0.25">
      <c r="A104">
        <v>93</v>
      </c>
      <c r="B104" t="s">
        <v>13</v>
      </c>
      <c r="C104" s="8">
        <v>42610</v>
      </c>
      <c r="D104" t="s">
        <v>119</v>
      </c>
      <c r="E104">
        <v>15</v>
      </c>
      <c r="F104" s="27">
        <v>1</v>
      </c>
      <c r="G104" s="7">
        <v>0.79</v>
      </c>
      <c r="H104" s="7">
        <v>0.83345000000000002</v>
      </c>
      <c r="I104" s="7">
        <v>1.5</v>
      </c>
      <c r="J104" s="7">
        <v>12.501750000000001</v>
      </c>
      <c r="K104" s="7">
        <v>22.5</v>
      </c>
      <c r="L104" s="27">
        <f>YEAR(Tableau7[[#This Row],[Date]])</f>
        <v>2016</v>
      </c>
    </row>
    <row r="105" spans="1:12" x14ac:dyDescent="0.25">
      <c r="A105">
        <v>94</v>
      </c>
      <c r="B105" t="s">
        <v>13</v>
      </c>
      <c r="C105" s="8">
        <v>42612</v>
      </c>
      <c r="D105" t="s">
        <v>116</v>
      </c>
      <c r="E105">
        <v>13</v>
      </c>
      <c r="F105" s="27">
        <v>1</v>
      </c>
      <c r="G105" s="7">
        <v>0.79</v>
      </c>
      <c r="H105" s="7">
        <v>0.83345000000000002</v>
      </c>
      <c r="I105" s="7">
        <v>1.5</v>
      </c>
      <c r="J105" s="7">
        <v>10.834849999999999</v>
      </c>
      <c r="K105" s="7">
        <v>19.5</v>
      </c>
      <c r="L105" s="27">
        <f>YEAR(Tableau7[[#This Row],[Date]])</f>
        <v>2016</v>
      </c>
    </row>
    <row r="106" spans="1:12" x14ac:dyDescent="0.25">
      <c r="A106">
        <v>95</v>
      </c>
      <c r="B106" t="s">
        <v>21</v>
      </c>
      <c r="C106" s="8">
        <v>42613</v>
      </c>
      <c r="D106" t="s">
        <v>133</v>
      </c>
      <c r="E106">
        <v>5</v>
      </c>
      <c r="F106" s="27">
        <v>2</v>
      </c>
      <c r="G106" s="7">
        <v>1.78</v>
      </c>
      <c r="H106" s="7">
        <v>2.1360000000000001</v>
      </c>
      <c r="I106" s="7">
        <v>3</v>
      </c>
      <c r="J106" s="7">
        <v>10.68</v>
      </c>
      <c r="K106" s="7">
        <v>15</v>
      </c>
      <c r="L106" s="27">
        <f>YEAR(Tableau7[[#This Row],[Date]])</f>
        <v>2016</v>
      </c>
    </row>
    <row r="107" spans="1:12" x14ac:dyDescent="0.25">
      <c r="A107">
        <v>105</v>
      </c>
      <c r="B107" t="s">
        <v>10</v>
      </c>
      <c r="C107" s="8">
        <v>42613</v>
      </c>
      <c r="D107" t="s">
        <v>133</v>
      </c>
      <c r="E107">
        <v>1</v>
      </c>
      <c r="F107" s="27">
        <v>2</v>
      </c>
      <c r="G107" s="7">
        <v>1.83</v>
      </c>
      <c r="H107" s="7">
        <v>2.1960000000000002</v>
      </c>
      <c r="I107" s="7">
        <v>3</v>
      </c>
      <c r="J107" s="7">
        <v>2.1960000000000002</v>
      </c>
      <c r="K107" s="7">
        <v>3</v>
      </c>
      <c r="L107" s="27">
        <f>YEAR(Tableau7[[#This Row],[Date]])</f>
        <v>2016</v>
      </c>
    </row>
    <row r="108" spans="1:12" x14ac:dyDescent="0.25">
      <c r="A108">
        <v>106</v>
      </c>
      <c r="B108" t="s">
        <v>10</v>
      </c>
      <c r="C108" s="8">
        <v>42614</v>
      </c>
      <c r="D108" t="s">
        <v>38</v>
      </c>
      <c r="E108">
        <v>20</v>
      </c>
      <c r="F108" s="27">
        <v>2</v>
      </c>
      <c r="G108" s="7">
        <v>1.83</v>
      </c>
      <c r="H108" s="7">
        <v>2.1960000000000002</v>
      </c>
      <c r="I108" s="7">
        <v>3</v>
      </c>
      <c r="J108" s="7">
        <v>43.92</v>
      </c>
      <c r="K108" s="7">
        <v>60</v>
      </c>
      <c r="L108" s="27">
        <f>YEAR(Tableau7[[#This Row],[Date]])</f>
        <v>2016</v>
      </c>
    </row>
    <row r="109" spans="1:12" x14ac:dyDescent="0.25">
      <c r="A109">
        <v>107</v>
      </c>
      <c r="B109" t="s">
        <v>13</v>
      </c>
      <c r="C109" s="8">
        <v>42614</v>
      </c>
      <c r="D109" t="s">
        <v>38</v>
      </c>
      <c r="E109">
        <v>24</v>
      </c>
      <c r="F109" s="27">
        <v>1</v>
      </c>
      <c r="G109" s="7">
        <v>0.79</v>
      </c>
      <c r="H109" s="7">
        <v>0.83345000000000002</v>
      </c>
      <c r="I109" s="7">
        <v>1.5</v>
      </c>
      <c r="J109" s="7">
        <v>20.002800000000001</v>
      </c>
      <c r="K109" s="7">
        <v>36</v>
      </c>
      <c r="L109" s="27">
        <f>YEAR(Tableau7[[#This Row],[Date]])</f>
        <v>2016</v>
      </c>
    </row>
    <row r="110" spans="1:12" x14ac:dyDescent="0.25">
      <c r="A110">
        <v>108</v>
      </c>
      <c r="B110" t="s">
        <v>18</v>
      </c>
      <c r="C110" s="8">
        <v>42614</v>
      </c>
      <c r="D110" t="s">
        <v>38</v>
      </c>
      <c r="E110">
        <v>16</v>
      </c>
      <c r="F110" s="27">
        <v>1</v>
      </c>
      <c r="G110" s="7">
        <v>0.7</v>
      </c>
      <c r="H110" s="7">
        <v>0.73849999999999993</v>
      </c>
      <c r="I110" s="7">
        <v>1.5</v>
      </c>
      <c r="J110" s="7">
        <v>11.815999999999999</v>
      </c>
      <c r="K110" s="7">
        <v>24</v>
      </c>
      <c r="L110" s="27">
        <f>YEAR(Tableau7[[#This Row],[Date]])</f>
        <v>2016</v>
      </c>
    </row>
    <row r="111" spans="1:12" x14ac:dyDescent="0.25">
      <c r="A111">
        <v>109</v>
      </c>
      <c r="B111" t="s">
        <v>9</v>
      </c>
      <c r="C111" s="8">
        <v>42614</v>
      </c>
      <c r="D111" t="s">
        <v>38</v>
      </c>
      <c r="E111">
        <v>42</v>
      </c>
      <c r="F111" s="27">
        <v>2</v>
      </c>
      <c r="G111" s="7">
        <v>2</v>
      </c>
      <c r="H111" s="7">
        <v>2.4</v>
      </c>
      <c r="I111" s="7">
        <v>3</v>
      </c>
      <c r="J111" s="7">
        <v>100.8</v>
      </c>
      <c r="K111" s="7">
        <v>126</v>
      </c>
      <c r="L111" s="27">
        <f>YEAR(Tableau7[[#This Row],[Date]])</f>
        <v>2016</v>
      </c>
    </row>
    <row r="112" spans="1:12" x14ac:dyDescent="0.25">
      <c r="A112">
        <v>110</v>
      </c>
      <c r="B112" t="s">
        <v>68</v>
      </c>
      <c r="C112" s="8">
        <v>42614</v>
      </c>
      <c r="D112" t="s">
        <v>38</v>
      </c>
      <c r="E112">
        <v>41</v>
      </c>
      <c r="F112" s="27">
        <v>2</v>
      </c>
      <c r="G112" s="7">
        <v>2.5</v>
      </c>
      <c r="H112" s="7">
        <v>3</v>
      </c>
      <c r="I112" s="7">
        <v>3</v>
      </c>
      <c r="J112" s="7">
        <v>123</v>
      </c>
      <c r="K112" s="7">
        <v>123</v>
      </c>
      <c r="L112" s="27">
        <f>YEAR(Tableau7[[#This Row],[Date]])</f>
        <v>2016</v>
      </c>
    </row>
    <row r="113" spans="1:12" x14ac:dyDescent="0.25">
      <c r="A113">
        <v>111</v>
      </c>
      <c r="B113" t="s">
        <v>16</v>
      </c>
      <c r="C113" s="8">
        <v>42614</v>
      </c>
      <c r="D113" t="s">
        <v>38</v>
      </c>
      <c r="E113">
        <v>19</v>
      </c>
      <c r="F113" s="27">
        <v>1</v>
      </c>
      <c r="G113" s="7">
        <v>0.28000000000000003</v>
      </c>
      <c r="H113" s="7">
        <v>0.29540000000000005</v>
      </c>
      <c r="I113" s="7">
        <v>0.6</v>
      </c>
      <c r="J113" s="7">
        <v>5.6126000000000014</v>
      </c>
      <c r="K113" s="7">
        <v>11.4</v>
      </c>
      <c r="L113" s="27">
        <f>YEAR(Tableau7[[#This Row],[Date]])</f>
        <v>2016</v>
      </c>
    </row>
    <row r="114" spans="1:12" x14ac:dyDescent="0.25">
      <c r="A114">
        <v>112</v>
      </c>
      <c r="B114" t="s">
        <v>10</v>
      </c>
      <c r="C114" s="8">
        <v>42619</v>
      </c>
      <c r="D114" t="s">
        <v>119</v>
      </c>
      <c r="E114">
        <v>15</v>
      </c>
      <c r="F114" s="27">
        <v>2</v>
      </c>
      <c r="G114" s="7">
        <v>1.83</v>
      </c>
      <c r="H114" s="7">
        <v>2.1960000000000002</v>
      </c>
      <c r="I114" s="7">
        <v>3</v>
      </c>
      <c r="J114" s="7">
        <v>32.940000000000005</v>
      </c>
      <c r="K114" s="7">
        <v>45</v>
      </c>
      <c r="L114" s="27">
        <f>YEAR(Tableau7[[#This Row],[Date]])</f>
        <v>2016</v>
      </c>
    </row>
    <row r="115" spans="1:12" x14ac:dyDescent="0.25">
      <c r="A115">
        <v>113</v>
      </c>
      <c r="B115" t="s">
        <v>13</v>
      </c>
      <c r="C115" s="8">
        <v>42619</v>
      </c>
      <c r="D115" t="s">
        <v>119</v>
      </c>
      <c r="E115">
        <v>15</v>
      </c>
      <c r="F115" s="27">
        <v>1</v>
      </c>
      <c r="G115" s="7">
        <v>0.79</v>
      </c>
      <c r="H115" s="7">
        <v>0.83345000000000002</v>
      </c>
      <c r="I115" s="7">
        <v>1.5</v>
      </c>
      <c r="J115" s="7">
        <v>12.501750000000001</v>
      </c>
      <c r="K115" s="7">
        <v>22.5</v>
      </c>
      <c r="L115" s="27">
        <f>YEAR(Tableau7[[#This Row],[Date]])</f>
        <v>2016</v>
      </c>
    </row>
    <row r="116" spans="1:12" x14ac:dyDescent="0.25">
      <c r="A116">
        <v>114</v>
      </c>
      <c r="B116" t="s">
        <v>10</v>
      </c>
      <c r="C116" s="8">
        <v>42620</v>
      </c>
      <c r="D116" t="s">
        <v>119</v>
      </c>
      <c r="E116">
        <v>25</v>
      </c>
      <c r="F116" s="27">
        <v>2</v>
      </c>
      <c r="G116" s="7">
        <v>1.83</v>
      </c>
      <c r="H116" s="7">
        <v>2.1960000000000002</v>
      </c>
      <c r="I116" s="7">
        <v>3</v>
      </c>
      <c r="J116" s="7">
        <v>54.900000000000006</v>
      </c>
      <c r="K116" s="7">
        <v>75</v>
      </c>
      <c r="L116" s="27">
        <f>YEAR(Tableau7[[#This Row],[Date]])</f>
        <v>2016</v>
      </c>
    </row>
    <row r="117" spans="1:12" x14ac:dyDescent="0.25">
      <c r="A117">
        <v>115</v>
      </c>
      <c r="B117" t="s">
        <v>13</v>
      </c>
      <c r="C117" s="8">
        <v>42623</v>
      </c>
      <c r="D117" t="s">
        <v>119</v>
      </c>
      <c r="E117">
        <v>20</v>
      </c>
      <c r="F117" s="27">
        <v>1</v>
      </c>
      <c r="G117" s="7">
        <v>0.79</v>
      </c>
      <c r="H117" s="7">
        <v>0.83345000000000002</v>
      </c>
      <c r="I117" s="7">
        <v>1.5</v>
      </c>
      <c r="J117" s="7">
        <v>16.669</v>
      </c>
      <c r="K117" s="7">
        <v>30</v>
      </c>
      <c r="L117" s="27">
        <f>YEAR(Tableau7[[#This Row],[Date]])</f>
        <v>2016</v>
      </c>
    </row>
    <row r="118" spans="1:12" x14ac:dyDescent="0.25">
      <c r="A118">
        <v>116</v>
      </c>
      <c r="B118" t="s">
        <v>10</v>
      </c>
      <c r="C118" s="8">
        <v>42625</v>
      </c>
      <c r="D118" t="s">
        <v>38</v>
      </c>
      <c r="E118">
        <v>30</v>
      </c>
      <c r="F118" s="27">
        <v>2</v>
      </c>
      <c r="G118" s="7">
        <v>1.83</v>
      </c>
      <c r="H118" s="7">
        <v>2.1960000000000002</v>
      </c>
      <c r="I118" s="7">
        <v>3</v>
      </c>
      <c r="J118" s="7">
        <v>65.88000000000001</v>
      </c>
      <c r="K118" s="7">
        <v>90</v>
      </c>
      <c r="L118" s="27">
        <f>YEAR(Tableau7[[#This Row],[Date]])</f>
        <v>2016</v>
      </c>
    </row>
    <row r="119" spans="1:12" x14ac:dyDescent="0.25">
      <c r="A119">
        <v>117</v>
      </c>
      <c r="B119" t="s">
        <v>13</v>
      </c>
      <c r="C119" s="8">
        <v>42625</v>
      </c>
      <c r="D119" t="s">
        <v>38</v>
      </c>
      <c r="E119">
        <v>24</v>
      </c>
      <c r="F119" s="27">
        <v>1</v>
      </c>
      <c r="G119" s="7">
        <v>0.79</v>
      </c>
      <c r="H119" s="7">
        <v>0.83345000000000002</v>
      </c>
      <c r="I119" s="7">
        <v>1.5</v>
      </c>
      <c r="J119" s="7">
        <v>20.002800000000001</v>
      </c>
      <c r="K119" s="7">
        <v>36</v>
      </c>
      <c r="L119" s="27">
        <f>YEAR(Tableau7[[#This Row],[Date]])</f>
        <v>2016</v>
      </c>
    </row>
    <row r="120" spans="1:12" x14ac:dyDescent="0.25">
      <c r="A120">
        <v>118</v>
      </c>
      <c r="B120" t="s">
        <v>13</v>
      </c>
      <c r="C120" s="8">
        <v>42625</v>
      </c>
      <c r="D120" t="s">
        <v>38</v>
      </c>
      <c r="E120">
        <v>22</v>
      </c>
      <c r="F120" s="27">
        <v>1</v>
      </c>
      <c r="G120" s="7">
        <v>0.79</v>
      </c>
      <c r="H120" s="7">
        <v>0.83345000000000002</v>
      </c>
      <c r="I120" s="7">
        <v>1.5</v>
      </c>
      <c r="J120" s="7">
        <v>18.335900000000002</v>
      </c>
      <c r="K120" s="7">
        <v>33</v>
      </c>
      <c r="L120" s="27">
        <f>YEAR(Tableau7[[#This Row],[Date]])</f>
        <v>2016</v>
      </c>
    </row>
    <row r="121" spans="1:12" x14ac:dyDescent="0.25">
      <c r="A121">
        <v>119</v>
      </c>
      <c r="B121" t="s">
        <v>9</v>
      </c>
      <c r="C121" s="8">
        <v>42625</v>
      </c>
      <c r="D121" t="s">
        <v>38</v>
      </c>
      <c r="E121">
        <v>30</v>
      </c>
      <c r="F121" s="27">
        <v>2</v>
      </c>
      <c r="G121" s="7">
        <v>2</v>
      </c>
      <c r="H121" s="7">
        <v>2.4</v>
      </c>
      <c r="I121" s="7">
        <v>3</v>
      </c>
      <c r="J121" s="7">
        <v>72</v>
      </c>
      <c r="K121" s="7">
        <v>90</v>
      </c>
      <c r="L121" s="27">
        <f>YEAR(Tableau7[[#This Row],[Date]])</f>
        <v>2016</v>
      </c>
    </row>
    <row r="122" spans="1:12" x14ac:dyDescent="0.25">
      <c r="A122">
        <v>120</v>
      </c>
      <c r="B122" t="s">
        <v>10</v>
      </c>
      <c r="C122" s="8">
        <v>42632</v>
      </c>
      <c r="D122" t="s">
        <v>119</v>
      </c>
      <c r="E122">
        <v>15</v>
      </c>
      <c r="F122" s="27">
        <v>2</v>
      </c>
      <c r="G122" s="7">
        <v>1.83</v>
      </c>
      <c r="H122" s="7">
        <v>2.1960000000000002</v>
      </c>
      <c r="I122" s="7">
        <v>3</v>
      </c>
      <c r="J122" s="7">
        <v>32.940000000000005</v>
      </c>
      <c r="K122" s="7">
        <v>45</v>
      </c>
      <c r="L122" s="27">
        <f>YEAR(Tableau7[[#This Row],[Date]])</f>
        <v>2016</v>
      </c>
    </row>
    <row r="123" spans="1:12" x14ac:dyDescent="0.25">
      <c r="A123">
        <v>121</v>
      </c>
      <c r="B123" t="s">
        <v>13</v>
      </c>
      <c r="C123" s="8">
        <v>42632</v>
      </c>
      <c r="D123" t="s">
        <v>119</v>
      </c>
      <c r="E123">
        <v>20</v>
      </c>
      <c r="F123" s="27">
        <v>1</v>
      </c>
      <c r="G123" s="7">
        <v>0.79</v>
      </c>
      <c r="H123" s="7">
        <v>0.83345000000000002</v>
      </c>
      <c r="I123" s="7">
        <v>1.5</v>
      </c>
      <c r="J123" s="7">
        <v>16.669</v>
      </c>
      <c r="K123" s="7">
        <v>30</v>
      </c>
      <c r="L123" s="27">
        <f>YEAR(Tableau7[[#This Row],[Date]])</f>
        <v>2016</v>
      </c>
    </row>
    <row r="124" spans="1:12" x14ac:dyDescent="0.25">
      <c r="A124">
        <v>122</v>
      </c>
      <c r="B124" t="s">
        <v>10</v>
      </c>
      <c r="C124" s="8">
        <v>42633</v>
      </c>
      <c r="D124" t="s">
        <v>104</v>
      </c>
      <c r="E124">
        <v>10</v>
      </c>
      <c r="F124" s="27">
        <v>2</v>
      </c>
      <c r="G124" s="7">
        <v>1.83</v>
      </c>
      <c r="H124" s="7">
        <v>2.1960000000000002</v>
      </c>
      <c r="I124" s="7">
        <v>3</v>
      </c>
      <c r="J124" s="7">
        <v>21.96</v>
      </c>
      <c r="K124" s="7">
        <v>30</v>
      </c>
      <c r="L124" s="27">
        <f>YEAR(Tableau7[[#This Row],[Date]])</f>
        <v>2016</v>
      </c>
    </row>
    <row r="125" spans="1:12" x14ac:dyDescent="0.25">
      <c r="A125">
        <v>123</v>
      </c>
      <c r="B125" t="s">
        <v>13</v>
      </c>
      <c r="C125" s="8">
        <v>42633</v>
      </c>
      <c r="D125" t="s">
        <v>104</v>
      </c>
      <c r="E125">
        <v>12</v>
      </c>
      <c r="F125" s="27">
        <v>1</v>
      </c>
      <c r="G125" s="7">
        <v>0.79</v>
      </c>
      <c r="H125" s="7">
        <v>0.83345000000000002</v>
      </c>
      <c r="I125" s="7">
        <v>1.5</v>
      </c>
      <c r="J125" s="7">
        <v>10.0014</v>
      </c>
      <c r="K125" s="7">
        <v>18</v>
      </c>
      <c r="L125" s="27">
        <f>YEAR(Tableau7[[#This Row],[Date]])</f>
        <v>2016</v>
      </c>
    </row>
    <row r="126" spans="1:12" x14ac:dyDescent="0.25">
      <c r="A126">
        <v>124</v>
      </c>
      <c r="B126" t="s">
        <v>9</v>
      </c>
      <c r="C126" s="8">
        <v>42633</v>
      </c>
      <c r="D126" t="s">
        <v>104</v>
      </c>
      <c r="E126">
        <v>40</v>
      </c>
      <c r="F126" s="27">
        <v>2</v>
      </c>
      <c r="G126" s="7">
        <v>2</v>
      </c>
      <c r="H126" s="7">
        <v>2.4</v>
      </c>
      <c r="I126" s="7">
        <v>3</v>
      </c>
      <c r="J126" s="7">
        <v>96</v>
      </c>
      <c r="K126" s="7">
        <v>120</v>
      </c>
      <c r="L126" s="27">
        <f>YEAR(Tableau7[[#This Row],[Date]])</f>
        <v>2016</v>
      </c>
    </row>
    <row r="127" spans="1:12" x14ac:dyDescent="0.25">
      <c r="A127">
        <v>125</v>
      </c>
      <c r="B127" t="s">
        <v>16</v>
      </c>
      <c r="C127" s="8">
        <v>42633</v>
      </c>
      <c r="D127" t="s">
        <v>104</v>
      </c>
      <c r="E127">
        <v>10</v>
      </c>
      <c r="F127" s="27">
        <v>1</v>
      </c>
      <c r="G127" s="7">
        <v>0.28000000000000003</v>
      </c>
      <c r="H127" s="7">
        <v>0.29540000000000005</v>
      </c>
      <c r="I127" s="7">
        <v>0.6</v>
      </c>
      <c r="J127" s="7">
        <v>2.9540000000000006</v>
      </c>
      <c r="K127" s="7">
        <v>6</v>
      </c>
      <c r="L127" s="27">
        <f>YEAR(Tableau7[[#This Row],[Date]])</f>
        <v>2016</v>
      </c>
    </row>
    <row r="128" spans="1:12" x14ac:dyDescent="0.25">
      <c r="A128">
        <v>126</v>
      </c>
      <c r="B128" t="s">
        <v>18</v>
      </c>
      <c r="C128" s="8">
        <v>42636</v>
      </c>
      <c r="D128" t="s">
        <v>119</v>
      </c>
      <c r="E128">
        <v>10</v>
      </c>
      <c r="F128" s="27">
        <v>1</v>
      </c>
      <c r="G128" s="7">
        <v>0.7</v>
      </c>
      <c r="H128" s="7">
        <v>0.73849999999999993</v>
      </c>
      <c r="I128" s="7">
        <v>1.5</v>
      </c>
      <c r="J128" s="7">
        <v>7.3849999999999998</v>
      </c>
      <c r="K128" s="7">
        <v>15</v>
      </c>
      <c r="L128" s="27">
        <f>YEAR(Tableau7[[#This Row],[Date]])</f>
        <v>2016</v>
      </c>
    </row>
    <row r="129" spans="1:12" x14ac:dyDescent="0.25">
      <c r="A129">
        <v>127</v>
      </c>
      <c r="B129" t="s">
        <v>9</v>
      </c>
      <c r="C129" s="8">
        <v>42638</v>
      </c>
      <c r="D129" t="s">
        <v>104</v>
      </c>
      <c r="E129">
        <v>24</v>
      </c>
      <c r="F129" s="27">
        <v>2</v>
      </c>
      <c r="G129" s="7">
        <v>2</v>
      </c>
      <c r="H129" s="7">
        <v>2.4</v>
      </c>
      <c r="I129" s="7">
        <v>3</v>
      </c>
      <c r="J129" s="7">
        <v>57.599999999999994</v>
      </c>
      <c r="K129" s="7">
        <v>72</v>
      </c>
      <c r="L129" s="27">
        <f>YEAR(Tableau7[[#This Row],[Date]])</f>
        <v>2016</v>
      </c>
    </row>
    <row r="130" spans="1:12" x14ac:dyDescent="0.25">
      <c r="A130">
        <v>128</v>
      </c>
      <c r="B130" t="s">
        <v>10</v>
      </c>
      <c r="C130" s="8">
        <v>42638</v>
      </c>
      <c r="D130" t="s">
        <v>104</v>
      </c>
      <c r="E130">
        <v>15</v>
      </c>
      <c r="F130" s="27">
        <v>2</v>
      </c>
      <c r="G130" s="7">
        <v>1.83</v>
      </c>
      <c r="H130" s="7">
        <v>2.1960000000000002</v>
      </c>
      <c r="I130" s="7">
        <v>3</v>
      </c>
      <c r="J130" s="7">
        <v>32.940000000000005</v>
      </c>
      <c r="K130" s="7">
        <v>45</v>
      </c>
      <c r="L130" s="27">
        <f>YEAR(Tableau7[[#This Row],[Date]])</f>
        <v>2016</v>
      </c>
    </row>
    <row r="131" spans="1:12" x14ac:dyDescent="0.25">
      <c r="A131">
        <v>129</v>
      </c>
      <c r="B131" t="s">
        <v>11</v>
      </c>
      <c r="C131" s="8">
        <v>42638</v>
      </c>
      <c r="D131" t="s">
        <v>104</v>
      </c>
      <c r="E131">
        <v>10</v>
      </c>
      <c r="F131" s="27">
        <v>2</v>
      </c>
      <c r="G131" s="7">
        <v>1.83</v>
      </c>
      <c r="H131" s="7">
        <v>2.1960000000000002</v>
      </c>
      <c r="I131" s="7">
        <v>3</v>
      </c>
      <c r="J131" s="7">
        <v>21.96</v>
      </c>
      <c r="K131" s="7">
        <v>30</v>
      </c>
      <c r="L131" s="27">
        <f>YEAR(Tableau7[[#This Row],[Date]])</f>
        <v>2016</v>
      </c>
    </row>
    <row r="132" spans="1:12" x14ac:dyDescent="0.25">
      <c r="A132">
        <v>130</v>
      </c>
      <c r="B132" t="s">
        <v>18</v>
      </c>
      <c r="C132" s="8">
        <v>42638</v>
      </c>
      <c r="D132" t="s">
        <v>104</v>
      </c>
      <c r="E132">
        <v>40</v>
      </c>
      <c r="F132" s="27">
        <v>1</v>
      </c>
      <c r="G132" s="7">
        <v>0.7</v>
      </c>
      <c r="H132" s="7">
        <v>0.73849999999999993</v>
      </c>
      <c r="I132" s="7">
        <v>1.5</v>
      </c>
      <c r="J132" s="7">
        <v>29.54</v>
      </c>
      <c r="K132" s="7">
        <v>60</v>
      </c>
      <c r="L132" s="27">
        <f>YEAR(Tableau7[[#This Row],[Date]])</f>
        <v>2016</v>
      </c>
    </row>
    <row r="133" spans="1:12" x14ac:dyDescent="0.25">
      <c r="A133">
        <v>131</v>
      </c>
      <c r="B133" t="s">
        <v>10</v>
      </c>
      <c r="C133" s="8">
        <v>42642</v>
      </c>
      <c r="D133" t="s">
        <v>119</v>
      </c>
      <c r="E133">
        <v>20</v>
      </c>
      <c r="F133" s="27">
        <v>2</v>
      </c>
      <c r="G133" s="7">
        <v>1.83</v>
      </c>
      <c r="H133" s="7">
        <v>2.1960000000000002</v>
      </c>
      <c r="I133" s="7">
        <v>3</v>
      </c>
      <c r="J133" s="7">
        <v>43.92</v>
      </c>
      <c r="K133" s="7">
        <v>60</v>
      </c>
      <c r="L133" s="27">
        <f>YEAR(Tableau7[[#This Row],[Date]])</f>
        <v>2016</v>
      </c>
    </row>
    <row r="134" spans="1:12" x14ac:dyDescent="0.25">
      <c r="A134">
        <v>132</v>
      </c>
      <c r="B134" t="s">
        <v>12</v>
      </c>
      <c r="C134" s="8">
        <v>42642</v>
      </c>
      <c r="D134" t="s">
        <v>119</v>
      </c>
      <c r="E134">
        <v>10</v>
      </c>
      <c r="F134" s="27">
        <v>2</v>
      </c>
      <c r="G134" s="7">
        <v>0.61</v>
      </c>
      <c r="H134" s="7">
        <v>0.73199999999999998</v>
      </c>
      <c r="I134" s="7">
        <v>1.5</v>
      </c>
      <c r="J134" s="7">
        <v>7.32</v>
      </c>
      <c r="K134" s="7">
        <v>15</v>
      </c>
      <c r="L134" s="27">
        <f>YEAR(Tableau7[[#This Row],[Date]])</f>
        <v>2016</v>
      </c>
    </row>
    <row r="135" spans="1:12" x14ac:dyDescent="0.25">
      <c r="A135">
        <v>133</v>
      </c>
      <c r="B135" t="s">
        <v>13</v>
      </c>
      <c r="C135" s="8">
        <v>42643</v>
      </c>
      <c r="D135" t="s">
        <v>119</v>
      </c>
      <c r="E135">
        <v>24</v>
      </c>
      <c r="F135" s="27">
        <v>1</v>
      </c>
      <c r="G135" s="7">
        <v>0.79</v>
      </c>
      <c r="H135" s="7">
        <v>0.83345000000000002</v>
      </c>
      <c r="I135" s="7">
        <v>1.5</v>
      </c>
      <c r="J135" s="7">
        <v>20.002800000000001</v>
      </c>
      <c r="K135" s="7">
        <v>36</v>
      </c>
      <c r="L135" s="27">
        <f>YEAR(Tableau7[[#This Row],[Date]])</f>
        <v>2016</v>
      </c>
    </row>
    <row r="136" spans="1:12" x14ac:dyDescent="0.25">
      <c r="A136">
        <v>134</v>
      </c>
      <c r="B136" t="s">
        <v>9</v>
      </c>
      <c r="C136" s="8">
        <v>42647</v>
      </c>
      <c r="D136" t="s">
        <v>38</v>
      </c>
      <c r="E136">
        <v>36</v>
      </c>
      <c r="F136" s="27">
        <v>2</v>
      </c>
      <c r="G136" s="7">
        <v>2</v>
      </c>
      <c r="H136" s="7">
        <v>2.4</v>
      </c>
      <c r="I136" s="7">
        <v>3</v>
      </c>
      <c r="J136" s="7">
        <v>86.399999999999991</v>
      </c>
      <c r="K136" s="7">
        <v>108</v>
      </c>
      <c r="L136" s="27">
        <f>YEAR(Tableau7[[#This Row],[Date]])</f>
        <v>2016</v>
      </c>
    </row>
    <row r="137" spans="1:12" x14ac:dyDescent="0.25">
      <c r="A137">
        <v>135</v>
      </c>
      <c r="B137" t="s">
        <v>14</v>
      </c>
      <c r="C137" s="8">
        <v>42647</v>
      </c>
      <c r="D137" t="s">
        <v>38</v>
      </c>
      <c r="E137">
        <v>6</v>
      </c>
      <c r="F137" s="27">
        <v>1</v>
      </c>
      <c r="G137" s="7">
        <v>0.79</v>
      </c>
      <c r="H137" s="7">
        <v>0.83345000000000002</v>
      </c>
      <c r="I137" s="7">
        <v>1.5</v>
      </c>
      <c r="J137" s="7">
        <v>5.0007000000000001</v>
      </c>
      <c r="K137" s="7">
        <v>9</v>
      </c>
      <c r="L137" s="27">
        <f>YEAR(Tableau7[[#This Row],[Date]])</f>
        <v>2016</v>
      </c>
    </row>
    <row r="138" spans="1:12" x14ac:dyDescent="0.25">
      <c r="A138">
        <v>136</v>
      </c>
      <c r="B138" t="s">
        <v>13</v>
      </c>
      <c r="C138" s="8">
        <v>42647</v>
      </c>
      <c r="D138" t="s">
        <v>38</v>
      </c>
      <c r="E138">
        <v>10</v>
      </c>
      <c r="F138" s="27">
        <v>1</v>
      </c>
      <c r="G138" s="7">
        <v>0.79</v>
      </c>
      <c r="H138" s="7">
        <v>0.83345000000000002</v>
      </c>
      <c r="I138" s="7">
        <v>1.5</v>
      </c>
      <c r="J138" s="7">
        <v>8.3345000000000002</v>
      </c>
      <c r="K138" s="7">
        <v>15</v>
      </c>
      <c r="L138" s="27">
        <f>YEAR(Tableau7[[#This Row],[Date]])</f>
        <v>2016</v>
      </c>
    </row>
    <row r="139" spans="1:12" x14ac:dyDescent="0.25">
      <c r="A139">
        <v>137</v>
      </c>
      <c r="B139" t="s">
        <v>16</v>
      </c>
      <c r="C139" s="8">
        <v>42647</v>
      </c>
      <c r="D139" t="s">
        <v>38</v>
      </c>
      <c r="E139">
        <v>14</v>
      </c>
      <c r="F139" s="27">
        <v>1</v>
      </c>
      <c r="G139" s="7">
        <v>0.28000000000000003</v>
      </c>
      <c r="H139" s="7">
        <v>0.29540000000000005</v>
      </c>
      <c r="I139" s="7">
        <v>0.6</v>
      </c>
      <c r="J139" s="7">
        <v>4.1356000000000011</v>
      </c>
      <c r="K139" s="7">
        <v>8.4</v>
      </c>
      <c r="L139" s="27">
        <f>YEAR(Tableau7[[#This Row],[Date]])</f>
        <v>2016</v>
      </c>
    </row>
    <row r="140" spans="1:12" x14ac:dyDescent="0.25">
      <c r="A140">
        <v>138</v>
      </c>
      <c r="B140" t="s">
        <v>15</v>
      </c>
      <c r="C140" s="8">
        <v>42647</v>
      </c>
      <c r="D140" t="s">
        <v>38</v>
      </c>
      <c r="E140">
        <v>18</v>
      </c>
      <c r="F140" s="27">
        <v>1</v>
      </c>
      <c r="G140" s="7">
        <v>0.73</v>
      </c>
      <c r="H140" s="7">
        <v>0.77015</v>
      </c>
      <c r="I140" s="7">
        <v>1.5</v>
      </c>
      <c r="J140" s="7">
        <v>13.8627</v>
      </c>
      <c r="K140" s="7">
        <v>27</v>
      </c>
      <c r="L140" s="27">
        <f>YEAR(Tableau7[[#This Row],[Date]])</f>
        <v>2016</v>
      </c>
    </row>
    <row r="141" spans="1:12" x14ac:dyDescent="0.25">
      <c r="A141">
        <v>139</v>
      </c>
      <c r="B141" t="s">
        <v>12</v>
      </c>
      <c r="C141" s="8">
        <v>42647</v>
      </c>
      <c r="D141" t="s">
        <v>38</v>
      </c>
      <c r="E141">
        <v>20</v>
      </c>
      <c r="F141" s="27">
        <v>2</v>
      </c>
      <c r="G141" s="7">
        <v>0.61</v>
      </c>
      <c r="H141" s="7">
        <v>0.73199999999999998</v>
      </c>
      <c r="I141" s="7">
        <v>1.5</v>
      </c>
      <c r="J141" s="7">
        <v>14.64</v>
      </c>
      <c r="K141" s="7">
        <v>30</v>
      </c>
      <c r="L141" s="27">
        <f>YEAR(Tableau7[[#This Row],[Date]])</f>
        <v>2016</v>
      </c>
    </row>
    <row r="142" spans="1:12" x14ac:dyDescent="0.25">
      <c r="A142">
        <v>140</v>
      </c>
      <c r="B142" t="s">
        <v>11</v>
      </c>
      <c r="C142" s="8">
        <v>42647</v>
      </c>
      <c r="D142" t="s">
        <v>38</v>
      </c>
      <c r="E142">
        <v>7</v>
      </c>
      <c r="F142" s="27">
        <v>2</v>
      </c>
      <c r="G142" s="7">
        <v>1.83</v>
      </c>
      <c r="H142" s="7">
        <v>2.1960000000000002</v>
      </c>
      <c r="I142" s="7">
        <v>3</v>
      </c>
      <c r="J142" s="7">
        <v>15.372000000000002</v>
      </c>
      <c r="K142" s="7">
        <v>21</v>
      </c>
      <c r="L142" s="27">
        <f>YEAR(Tableau7[[#This Row],[Date]])</f>
        <v>2016</v>
      </c>
    </row>
    <row r="143" spans="1:12" x14ac:dyDescent="0.25">
      <c r="A143">
        <v>141</v>
      </c>
      <c r="B143" t="s">
        <v>10</v>
      </c>
      <c r="C143" s="8">
        <v>42647</v>
      </c>
      <c r="D143" t="s">
        <v>38</v>
      </c>
      <c r="E143">
        <v>30</v>
      </c>
      <c r="F143" s="27">
        <v>2</v>
      </c>
      <c r="G143" s="7">
        <v>1.83</v>
      </c>
      <c r="H143" s="7">
        <v>2.1960000000000002</v>
      </c>
      <c r="I143" s="7">
        <v>3</v>
      </c>
      <c r="J143" s="7">
        <v>65.88000000000001</v>
      </c>
      <c r="K143" s="7">
        <v>90</v>
      </c>
      <c r="L143" s="27">
        <f>YEAR(Tableau7[[#This Row],[Date]])</f>
        <v>2016</v>
      </c>
    </row>
    <row r="144" spans="1:12" x14ac:dyDescent="0.25">
      <c r="A144">
        <v>142</v>
      </c>
      <c r="B144" t="s">
        <v>68</v>
      </c>
      <c r="C144" s="8">
        <v>42647</v>
      </c>
      <c r="D144" t="s">
        <v>38</v>
      </c>
      <c r="E144">
        <v>25</v>
      </c>
      <c r="F144" s="27">
        <v>2</v>
      </c>
      <c r="G144" s="7">
        <v>2.5</v>
      </c>
      <c r="H144" s="7">
        <v>3</v>
      </c>
      <c r="I144" s="7">
        <v>3</v>
      </c>
      <c r="J144" s="7">
        <v>75</v>
      </c>
      <c r="K144" s="7">
        <v>75</v>
      </c>
      <c r="L144" s="27">
        <f>YEAR(Tableau7[[#This Row],[Date]])</f>
        <v>2016</v>
      </c>
    </row>
    <row r="145" spans="1:12" x14ac:dyDescent="0.25">
      <c r="A145">
        <v>163</v>
      </c>
      <c r="B145" t="s">
        <v>13</v>
      </c>
      <c r="C145" s="8">
        <v>42651</v>
      </c>
      <c r="D145" t="s">
        <v>108</v>
      </c>
      <c r="E145">
        <v>15</v>
      </c>
      <c r="F145" s="27">
        <v>1</v>
      </c>
      <c r="G145" s="7">
        <v>0.79</v>
      </c>
      <c r="H145" s="7">
        <v>0.83345000000000002</v>
      </c>
      <c r="I145" s="7">
        <v>1.5</v>
      </c>
      <c r="J145" s="7">
        <v>12.501750000000001</v>
      </c>
      <c r="K145" s="7">
        <v>22.5</v>
      </c>
      <c r="L145" s="27">
        <f>YEAR(Tableau7[[#This Row],[Date]])</f>
        <v>2016</v>
      </c>
    </row>
    <row r="146" spans="1:12" x14ac:dyDescent="0.25">
      <c r="A146">
        <v>143</v>
      </c>
      <c r="B146" t="s">
        <v>13</v>
      </c>
      <c r="C146" s="8">
        <v>42654</v>
      </c>
      <c r="D146" t="s">
        <v>119</v>
      </c>
      <c r="E146">
        <v>15</v>
      </c>
      <c r="F146" s="27">
        <v>1</v>
      </c>
      <c r="G146" s="7">
        <v>0.79</v>
      </c>
      <c r="H146" s="7">
        <v>0.83345000000000002</v>
      </c>
      <c r="I146" s="7">
        <v>1.5</v>
      </c>
      <c r="J146" s="7">
        <v>12.501750000000001</v>
      </c>
      <c r="K146" s="7">
        <v>22.5</v>
      </c>
      <c r="L146" s="27">
        <f>YEAR(Tableau7[[#This Row],[Date]])</f>
        <v>2016</v>
      </c>
    </row>
    <row r="147" spans="1:12" x14ac:dyDescent="0.25">
      <c r="A147">
        <v>144</v>
      </c>
      <c r="B147" t="s">
        <v>10</v>
      </c>
      <c r="C147" s="8">
        <v>42654</v>
      </c>
      <c r="D147" t="s">
        <v>119</v>
      </c>
      <c r="E147">
        <v>15</v>
      </c>
      <c r="F147" s="27">
        <v>2</v>
      </c>
      <c r="G147" s="7">
        <v>1.83</v>
      </c>
      <c r="H147" s="7">
        <v>2.1960000000000002</v>
      </c>
      <c r="I147" s="7">
        <v>3</v>
      </c>
      <c r="J147" s="7">
        <v>32.940000000000005</v>
      </c>
      <c r="K147" s="7">
        <v>45</v>
      </c>
      <c r="L147" s="27">
        <f>YEAR(Tableau7[[#This Row],[Date]])</f>
        <v>2016</v>
      </c>
    </row>
    <row r="148" spans="1:12" x14ac:dyDescent="0.25">
      <c r="A148">
        <v>145</v>
      </c>
      <c r="B148" t="s">
        <v>9</v>
      </c>
      <c r="C148" s="8">
        <v>42655</v>
      </c>
      <c r="D148" t="s">
        <v>104</v>
      </c>
      <c r="E148">
        <v>30</v>
      </c>
      <c r="F148" s="27">
        <v>2</v>
      </c>
      <c r="G148" s="7">
        <v>2</v>
      </c>
      <c r="H148" s="7">
        <v>2.4</v>
      </c>
      <c r="I148" s="7">
        <v>3</v>
      </c>
      <c r="J148" s="7">
        <v>72</v>
      </c>
      <c r="K148" s="7">
        <v>90</v>
      </c>
      <c r="L148" s="27">
        <f>YEAR(Tableau7[[#This Row],[Date]])</f>
        <v>2016</v>
      </c>
    </row>
    <row r="149" spans="1:12" x14ac:dyDescent="0.25">
      <c r="A149">
        <v>146</v>
      </c>
      <c r="B149" t="s">
        <v>18</v>
      </c>
      <c r="C149" s="8">
        <v>42655</v>
      </c>
      <c r="D149" t="s">
        <v>104</v>
      </c>
      <c r="E149">
        <v>25</v>
      </c>
      <c r="F149" s="27">
        <v>1</v>
      </c>
      <c r="G149" s="7">
        <v>0.7</v>
      </c>
      <c r="H149" s="7">
        <v>0.73849999999999993</v>
      </c>
      <c r="I149" s="7">
        <v>1.5</v>
      </c>
      <c r="J149" s="7">
        <v>18.462499999999999</v>
      </c>
      <c r="K149" s="7">
        <v>37.5</v>
      </c>
      <c r="L149" s="27">
        <f>YEAR(Tableau7[[#This Row],[Date]])</f>
        <v>2016</v>
      </c>
    </row>
    <row r="150" spans="1:12" x14ac:dyDescent="0.25">
      <c r="A150">
        <v>147</v>
      </c>
      <c r="B150" t="s">
        <v>10</v>
      </c>
      <c r="C150" s="8">
        <v>42657</v>
      </c>
      <c r="D150" t="s">
        <v>119</v>
      </c>
      <c r="E150">
        <v>20</v>
      </c>
      <c r="F150" s="27">
        <v>2</v>
      </c>
      <c r="G150" s="7">
        <v>1.83</v>
      </c>
      <c r="H150" s="7">
        <v>2.1960000000000002</v>
      </c>
      <c r="I150" s="7">
        <v>3</v>
      </c>
      <c r="J150" s="7">
        <v>32.940000000000005</v>
      </c>
      <c r="K150" s="7">
        <v>45</v>
      </c>
      <c r="L150" s="27">
        <f>YEAR(Tableau7[[#This Row],[Date]])</f>
        <v>2016</v>
      </c>
    </row>
    <row r="151" spans="1:12" x14ac:dyDescent="0.25">
      <c r="A151">
        <v>148</v>
      </c>
      <c r="B151" t="s">
        <v>13</v>
      </c>
      <c r="C151" s="8">
        <v>42657</v>
      </c>
      <c r="D151" t="s">
        <v>119</v>
      </c>
      <c r="E151">
        <v>10</v>
      </c>
      <c r="F151" s="27">
        <v>1</v>
      </c>
      <c r="G151" s="7">
        <v>0.79</v>
      </c>
      <c r="H151" s="7">
        <v>0.83345000000000002</v>
      </c>
      <c r="I151" s="7">
        <v>1.5</v>
      </c>
      <c r="J151" s="7">
        <v>8.3345000000000002</v>
      </c>
      <c r="K151" s="7">
        <v>15</v>
      </c>
      <c r="L151" s="27">
        <f>YEAR(Tableau7[[#This Row],[Date]])</f>
        <v>2016</v>
      </c>
    </row>
    <row r="152" spans="1:12" x14ac:dyDescent="0.25">
      <c r="A152">
        <v>164</v>
      </c>
      <c r="B152" t="s">
        <v>68</v>
      </c>
      <c r="C152" s="8">
        <v>42658</v>
      </c>
      <c r="D152" t="s">
        <v>104</v>
      </c>
      <c r="E152">
        <v>20</v>
      </c>
      <c r="F152" s="27">
        <v>2</v>
      </c>
      <c r="G152" s="7">
        <v>2</v>
      </c>
      <c r="H152" s="7">
        <v>2.4</v>
      </c>
      <c r="I152" s="7">
        <v>3</v>
      </c>
      <c r="J152" s="7">
        <v>48</v>
      </c>
      <c r="K152" s="7">
        <v>60</v>
      </c>
      <c r="L152" s="27">
        <f>YEAR(Tableau7[[#This Row],[Date]])</f>
        <v>2016</v>
      </c>
    </row>
    <row r="153" spans="1:12" x14ac:dyDescent="0.25">
      <c r="A153">
        <v>165</v>
      </c>
      <c r="B153" t="s">
        <v>9</v>
      </c>
      <c r="C153" s="8">
        <v>42658</v>
      </c>
      <c r="D153" t="s">
        <v>104</v>
      </c>
      <c r="E153">
        <v>18</v>
      </c>
      <c r="F153" s="27">
        <v>2</v>
      </c>
      <c r="G153" s="7">
        <v>2</v>
      </c>
      <c r="H153" s="7">
        <v>2.4</v>
      </c>
      <c r="I153" s="7">
        <v>3</v>
      </c>
      <c r="J153" s="7">
        <v>48</v>
      </c>
      <c r="K153" s="7">
        <v>60</v>
      </c>
      <c r="L153" s="27">
        <f>YEAR(Tableau7[[#This Row],[Date]])</f>
        <v>2016</v>
      </c>
    </row>
    <row r="154" spans="1:12" x14ac:dyDescent="0.25">
      <c r="A154">
        <v>149</v>
      </c>
      <c r="B154" t="s">
        <v>10</v>
      </c>
      <c r="C154" s="8">
        <v>42660</v>
      </c>
      <c r="D154" t="s">
        <v>104</v>
      </c>
      <c r="E154">
        <v>30</v>
      </c>
      <c r="F154" s="27">
        <v>2</v>
      </c>
      <c r="G154" s="7">
        <v>1.83</v>
      </c>
      <c r="H154" s="7">
        <v>2.1960000000000002</v>
      </c>
      <c r="I154" s="7">
        <v>3</v>
      </c>
      <c r="J154" s="7">
        <v>65.88000000000001</v>
      </c>
      <c r="K154" s="7">
        <v>90</v>
      </c>
      <c r="L154" s="27">
        <f>YEAR(Tableau7[[#This Row],[Date]])</f>
        <v>2016</v>
      </c>
    </row>
    <row r="155" spans="1:12" x14ac:dyDescent="0.25">
      <c r="A155">
        <v>150</v>
      </c>
      <c r="B155" t="s">
        <v>13</v>
      </c>
      <c r="C155" s="8">
        <v>42661</v>
      </c>
      <c r="D155" t="s">
        <v>119</v>
      </c>
      <c r="E155">
        <v>10</v>
      </c>
      <c r="F155" s="27">
        <v>1</v>
      </c>
      <c r="G155" s="7">
        <v>0.79</v>
      </c>
      <c r="H155" s="7">
        <v>0.83345000000000002</v>
      </c>
      <c r="I155" s="7">
        <v>1.5</v>
      </c>
      <c r="J155" s="7">
        <v>8.3345000000000002</v>
      </c>
      <c r="K155" s="7">
        <v>15</v>
      </c>
      <c r="L155" s="27">
        <f>YEAR(Tableau7[[#This Row],[Date]])</f>
        <v>2016</v>
      </c>
    </row>
    <row r="156" spans="1:12" x14ac:dyDescent="0.25">
      <c r="A156">
        <v>151</v>
      </c>
      <c r="B156" t="s">
        <v>9</v>
      </c>
      <c r="C156" s="8">
        <v>42664</v>
      </c>
      <c r="D156" t="s">
        <v>119</v>
      </c>
      <c r="E156">
        <v>15</v>
      </c>
      <c r="F156" s="27">
        <v>2</v>
      </c>
      <c r="G156" s="7">
        <v>2</v>
      </c>
      <c r="H156" s="7">
        <v>2.4</v>
      </c>
      <c r="I156" s="7">
        <v>3</v>
      </c>
      <c r="J156" s="7">
        <v>36</v>
      </c>
      <c r="K156" s="7">
        <v>45</v>
      </c>
      <c r="L156" s="27">
        <f>YEAR(Tableau7[[#This Row],[Date]])</f>
        <v>2016</v>
      </c>
    </row>
    <row r="157" spans="1:12" x14ac:dyDescent="0.25">
      <c r="A157">
        <v>152</v>
      </c>
      <c r="B157" t="s">
        <v>10</v>
      </c>
      <c r="C157" s="8">
        <v>42664</v>
      </c>
      <c r="D157" t="s">
        <v>119</v>
      </c>
      <c r="E157">
        <v>15</v>
      </c>
      <c r="F157" s="27">
        <v>2</v>
      </c>
      <c r="G157" s="7">
        <v>1.83</v>
      </c>
      <c r="H157" s="7">
        <v>2.1960000000000002</v>
      </c>
      <c r="I157" s="7">
        <v>3</v>
      </c>
      <c r="J157" s="7">
        <v>32.940000000000005</v>
      </c>
      <c r="K157" s="7">
        <v>45</v>
      </c>
      <c r="L157" s="27">
        <f>YEAR(Tableau7[[#This Row],[Date]])</f>
        <v>2016</v>
      </c>
    </row>
    <row r="158" spans="1:12" x14ac:dyDescent="0.25">
      <c r="A158">
        <v>153</v>
      </c>
      <c r="B158" t="s">
        <v>13</v>
      </c>
      <c r="C158" s="8">
        <v>42664</v>
      </c>
      <c r="D158" t="s">
        <v>119</v>
      </c>
      <c r="E158">
        <v>10</v>
      </c>
      <c r="F158" s="27">
        <v>1</v>
      </c>
      <c r="G158" s="7">
        <v>0.79</v>
      </c>
      <c r="H158" s="7">
        <v>0.83345000000000002</v>
      </c>
      <c r="I158" s="7">
        <v>1.5</v>
      </c>
      <c r="J158" s="7">
        <v>8.3345000000000002</v>
      </c>
      <c r="K158" s="7">
        <v>15</v>
      </c>
      <c r="L158" s="27">
        <f>YEAR(Tableau7[[#This Row],[Date]])</f>
        <v>2016</v>
      </c>
    </row>
    <row r="159" spans="1:12" x14ac:dyDescent="0.25">
      <c r="A159">
        <v>154</v>
      </c>
      <c r="B159" t="s">
        <v>13</v>
      </c>
      <c r="C159" s="8">
        <v>42667</v>
      </c>
      <c r="D159" t="s">
        <v>119</v>
      </c>
      <c r="E159">
        <v>20</v>
      </c>
      <c r="F159" s="27">
        <v>1</v>
      </c>
      <c r="G159" s="7">
        <v>0.79</v>
      </c>
      <c r="H159" s="7">
        <v>0.83345000000000002</v>
      </c>
      <c r="I159" s="7">
        <v>1.5</v>
      </c>
      <c r="J159" s="7">
        <v>16.669</v>
      </c>
      <c r="K159" s="7">
        <v>30</v>
      </c>
      <c r="L159" s="27">
        <f>YEAR(Tableau7[[#This Row],[Date]])</f>
        <v>2016</v>
      </c>
    </row>
    <row r="160" spans="1:12" x14ac:dyDescent="0.25">
      <c r="A160">
        <v>155</v>
      </c>
      <c r="B160" t="s">
        <v>68</v>
      </c>
      <c r="C160" s="8">
        <v>42667</v>
      </c>
      <c r="D160" t="s">
        <v>119</v>
      </c>
      <c r="E160">
        <v>14</v>
      </c>
      <c r="F160" s="27">
        <v>2</v>
      </c>
      <c r="G160" s="7">
        <v>2.5</v>
      </c>
      <c r="H160" s="7">
        <v>3</v>
      </c>
      <c r="I160" s="7">
        <v>3</v>
      </c>
      <c r="J160" s="7">
        <v>45</v>
      </c>
      <c r="K160" s="7">
        <v>45</v>
      </c>
      <c r="L160" s="27">
        <f>YEAR(Tableau7[[#This Row],[Date]])</f>
        <v>2016</v>
      </c>
    </row>
    <row r="161" spans="1:12" x14ac:dyDescent="0.25">
      <c r="A161">
        <v>156</v>
      </c>
      <c r="B161" t="s">
        <v>10</v>
      </c>
      <c r="C161" s="8">
        <v>42667</v>
      </c>
      <c r="D161" t="s">
        <v>119</v>
      </c>
      <c r="E161">
        <v>20</v>
      </c>
      <c r="F161" s="27">
        <v>2</v>
      </c>
      <c r="G161" s="7">
        <v>1.83</v>
      </c>
      <c r="H161" s="7">
        <v>2.1960000000000002</v>
      </c>
      <c r="I161" s="7">
        <v>3</v>
      </c>
      <c r="J161" s="7">
        <v>43.92</v>
      </c>
      <c r="K161" s="7">
        <v>60</v>
      </c>
      <c r="L161" s="27">
        <f>YEAR(Tableau7[[#This Row],[Date]])</f>
        <v>2016</v>
      </c>
    </row>
    <row r="162" spans="1:12" x14ac:dyDescent="0.25">
      <c r="A162">
        <v>158</v>
      </c>
      <c r="B162" t="s">
        <v>10</v>
      </c>
      <c r="C162" s="8">
        <v>42670</v>
      </c>
      <c r="D162" t="s">
        <v>119</v>
      </c>
      <c r="E162">
        <v>30</v>
      </c>
      <c r="F162" s="27">
        <v>2</v>
      </c>
      <c r="G162" s="7">
        <v>1.83</v>
      </c>
      <c r="H162" s="7">
        <v>2.1960000000000002</v>
      </c>
      <c r="I162" s="7">
        <v>3</v>
      </c>
      <c r="J162" s="7">
        <v>65.88000000000001</v>
      </c>
      <c r="K162" s="7">
        <v>90</v>
      </c>
      <c r="L162" s="27">
        <f>YEAR(Tableau7[[#This Row],[Date]])</f>
        <v>2016</v>
      </c>
    </row>
    <row r="163" spans="1:12" x14ac:dyDescent="0.25">
      <c r="A163">
        <v>159</v>
      </c>
      <c r="B163" t="s">
        <v>13</v>
      </c>
      <c r="C163" s="8">
        <v>42670</v>
      </c>
      <c r="D163" t="s">
        <v>119</v>
      </c>
      <c r="E163">
        <v>30</v>
      </c>
      <c r="F163" s="27">
        <v>1</v>
      </c>
      <c r="G163" s="7">
        <v>0.79</v>
      </c>
      <c r="H163" s="7">
        <v>0.83345000000000002</v>
      </c>
      <c r="I163" s="7">
        <v>1.5</v>
      </c>
      <c r="J163" s="7">
        <v>25.003500000000003</v>
      </c>
      <c r="K163" s="7">
        <v>45</v>
      </c>
      <c r="L163" s="27">
        <f>YEAR(Tableau7[[#This Row],[Date]])</f>
        <v>2016</v>
      </c>
    </row>
    <row r="164" spans="1:12" x14ac:dyDescent="0.25">
      <c r="A164">
        <v>160</v>
      </c>
      <c r="B164" t="s">
        <v>18</v>
      </c>
      <c r="C164" s="8">
        <v>42670</v>
      </c>
      <c r="D164" t="s">
        <v>119</v>
      </c>
      <c r="E164">
        <v>10</v>
      </c>
      <c r="F164" s="27">
        <v>1</v>
      </c>
      <c r="G164" s="7">
        <v>0.7</v>
      </c>
      <c r="H164" s="7">
        <v>0.73849999999999993</v>
      </c>
      <c r="I164" s="7">
        <v>1.5</v>
      </c>
      <c r="J164" s="7">
        <v>7.3849999999999998</v>
      </c>
      <c r="K164" s="7">
        <v>15</v>
      </c>
      <c r="L164" s="27">
        <f>YEAR(Tableau7[[#This Row],[Date]])</f>
        <v>2016</v>
      </c>
    </row>
    <row r="165" spans="1:12" x14ac:dyDescent="0.25">
      <c r="A165">
        <v>161</v>
      </c>
      <c r="B165" t="s">
        <v>9</v>
      </c>
      <c r="C165" s="8">
        <v>42670</v>
      </c>
      <c r="D165" t="s">
        <v>119</v>
      </c>
      <c r="E165">
        <v>30</v>
      </c>
      <c r="F165" s="27">
        <v>2</v>
      </c>
      <c r="G165" s="7">
        <v>2</v>
      </c>
      <c r="H165" s="7">
        <v>2.4</v>
      </c>
      <c r="I165" s="7">
        <v>3</v>
      </c>
      <c r="J165" s="7">
        <v>72</v>
      </c>
      <c r="K165" s="7">
        <v>90</v>
      </c>
      <c r="L165" s="27">
        <f>YEAR(Tableau7[[#This Row],[Date]])</f>
        <v>2016</v>
      </c>
    </row>
    <row r="166" spans="1:12" x14ac:dyDescent="0.25">
      <c r="A166">
        <v>157</v>
      </c>
      <c r="B166" t="s">
        <v>10</v>
      </c>
      <c r="C166" s="8">
        <v>42674</v>
      </c>
      <c r="D166" t="s">
        <v>119</v>
      </c>
      <c r="E166">
        <v>20</v>
      </c>
      <c r="F166" s="27">
        <v>2</v>
      </c>
      <c r="G166" s="7">
        <v>1.83</v>
      </c>
      <c r="H166" s="7">
        <v>2.1960000000000002</v>
      </c>
      <c r="I166" s="7">
        <v>3</v>
      </c>
      <c r="J166" s="7">
        <v>43.92</v>
      </c>
      <c r="K166" s="7">
        <v>60</v>
      </c>
      <c r="L166" s="27">
        <f>YEAR(Tableau7[[#This Row],[Date]])</f>
        <v>2016</v>
      </c>
    </row>
    <row r="167" spans="1:12" x14ac:dyDescent="0.25">
      <c r="A167">
        <v>162</v>
      </c>
      <c r="B167" t="s">
        <v>10</v>
      </c>
      <c r="C167" s="8">
        <v>42674</v>
      </c>
      <c r="D167" t="s">
        <v>119</v>
      </c>
      <c r="E167">
        <v>20</v>
      </c>
      <c r="F167" s="27">
        <v>2</v>
      </c>
      <c r="G167" s="7">
        <v>1.83</v>
      </c>
      <c r="H167" s="7">
        <v>2.1960000000000002</v>
      </c>
      <c r="I167" s="7">
        <v>3</v>
      </c>
      <c r="J167" s="7">
        <v>43.92</v>
      </c>
      <c r="K167" s="7">
        <v>60</v>
      </c>
      <c r="L167" s="27">
        <f>YEAR(Tableau7[[#This Row],[Date]])</f>
        <v>2016</v>
      </c>
    </row>
    <row r="168" spans="1:12" x14ac:dyDescent="0.25">
      <c r="A168">
        <v>168</v>
      </c>
      <c r="B168" t="s">
        <v>18</v>
      </c>
      <c r="C168" s="8">
        <v>42674</v>
      </c>
      <c r="D168" t="s">
        <v>133</v>
      </c>
      <c r="E168">
        <v>56</v>
      </c>
      <c r="F168" s="27">
        <v>1</v>
      </c>
      <c r="G168" s="7">
        <v>0.7</v>
      </c>
      <c r="H168" s="7">
        <v>0.73849999999999993</v>
      </c>
      <c r="I168" s="7">
        <v>1.5</v>
      </c>
      <c r="J168" s="7">
        <v>41.355999999999995</v>
      </c>
      <c r="K168" s="7">
        <v>84</v>
      </c>
      <c r="L168" s="27">
        <f>YEAR(Tableau7[[#This Row],[Date]])</f>
        <v>2016</v>
      </c>
    </row>
    <row r="169" spans="1:12" x14ac:dyDescent="0.25">
      <c r="A169">
        <v>169</v>
      </c>
      <c r="B169" t="s">
        <v>13</v>
      </c>
      <c r="C169" s="8">
        <v>42674</v>
      </c>
      <c r="D169" t="s">
        <v>133</v>
      </c>
      <c r="E169">
        <v>7</v>
      </c>
      <c r="F169" s="27">
        <v>1</v>
      </c>
      <c r="G169" s="7">
        <v>0.79</v>
      </c>
      <c r="H169" s="7">
        <v>0.83345000000000002</v>
      </c>
      <c r="I169" s="7">
        <v>1.5</v>
      </c>
      <c r="J169" s="7">
        <v>5.8341500000000002</v>
      </c>
      <c r="K169" s="7">
        <v>10.5</v>
      </c>
      <c r="L169" s="27">
        <f>YEAR(Tableau7[[#This Row],[Date]])</f>
        <v>2016</v>
      </c>
    </row>
    <row r="170" spans="1:12" x14ac:dyDescent="0.25">
      <c r="A170">
        <v>170</v>
      </c>
      <c r="B170" t="s">
        <v>16</v>
      </c>
      <c r="C170" s="8">
        <v>42674</v>
      </c>
      <c r="D170" t="s">
        <v>133</v>
      </c>
      <c r="E170">
        <v>3</v>
      </c>
      <c r="F170" s="27">
        <v>1</v>
      </c>
      <c r="G170" s="7">
        <v>0.28000000000000003</v>
      </c>
      <c r="H170" s="7">
        <v>0.29540000000000005</v>
      </c>
      <c r="I170" s="7">
        <v>0.6</v>
      </c>
      <c r="J170" s="7">
        <v>0.8862000000000001</v>
      </c>
      <c r="K170" s="7">
        <v>1.7999999999999998</v>
      </c>
      <c r="L170" s="27">
        <f>YEAR(Tableau7[[#This Row],[Date]])</f>
        <v>2016</v>
      </c>
    </row>
    <row r="171" spans="1:12" x14ac:dyDescent="0.25">
      <c r="A171">
        <v>171</v>
      </c>
      <c r="B171" t="s">
        <v>12</v>
      </c>
      <c r="C171" s="8">
        <v>42674</v>
      </c>
      <c r="D171" t="s">
        <v>133</v>
      </c>
      <c r="E171">
        <v>24</v>
      </c>
      <c r="F171" s="27">
        <v>2</v>
      </c>
      <c r="G171" s="7">
        <v>0.61</v>
      </c>
      <c r="H171" s="7">
        <v>0.73199999999999998</v>
      </c>
      <c r="I171" s="7">
        <v>1.5</v>
      </c>
      <c r="J171" s="7">
        <v>17.567999999999998</v>
      </c>
      <c r="K171" s="7">
        <v>36</v>
      </c>
      <c r="L171" s="27">
        <f>YEAR(Tableau7[[#This Row],[Date]])</f>
        <v>2016</v>
      </c>
    </row>
    <row r="172" spans="1:12" x14ac:dyDescent="0.25">
      <c r="A172">
        <v>166</v>
      </c>
      <c r="B172" t="s">
        <v>10</v>
      </c>
      <c r="C172" s="8">
        <v>42676</v>
      </c>
      <c r="D172" t="s">
        <v>108</v>
      </c>
      <c r="E172">
        <v>15</v>
      </c>
      <c r="F172" s="27">
        <v>2</v>
      </c>
      <c r="G172" s="7">
        <v>1.83</v>
      </c>
      <c r="H172" s="7">
        <v>2.1960000000000002</v>
      </c>
      <c r="I172" s="7">
        <v>3</v>
      </c>
      <c r="J172" s="7">
        <v>32.940000000000005</v>
      </c>
      <c r="K172" s="7">
        <v>45</v>
      </c>
      <c r="L172" s="27">
        <f>YEAR(Tableau7[[#This Row],[Date]])</f>
        <v>2016</v>
      </c>
    </row>
    <row r="173" spans="1:12" x14ac:dyDescent="0.25">
      <c r="A173">
        <v>167</v>
      </c>
      <c r="B173" t="s">
        <v>11</v>
      </c>
      <c r="C173" s="8">
        <v>42676</v>
      </c>
      <c r="D173" t="s">
        <v>108</v>
      </c>
      <c r="E173">
        <v>15</v>
      </c>
      <c r="F173" s="27">
        <v>2</v>
      </c>
      <c r="G173" s="7">
        <v>1.83</v>
      </c>
      <c r="H173" s="7">
        <v>2.1960000000000002</v>
      </c>
      <c r="I173" s="7">
        <v>3</v>
      </c>
      <c r="J173" s="7">
        <v>32.940000000000005</v>
      </c>
      <c r="K173" s="7">
        <v>45</v>
      </c>
      <c r="L173" s="27">
        <f>YEAR(Tableau7[[#This Row],[Date]])</f>
        <v>2016</v>
      </c>
    </row>
    <row r="174" spans="1:12" x14ac:dyDescent="0.25">
      <c r="A174">
        <v>172</v>
      </c>
      <c r="B174" t="s">
        <v>68</v>
      </c>
      <c r="C174" s="8">
        <v>42679</v>
      </c>
      <c r="D174" t="s">
        <v>38</v>
      </c>
      <c r="E174">
        <v>20</v>
      </c>
      <c r="F174" s="27">
        <v>2</v>
      </c>
      <c r="G174" s="7">
        <v>2.5</v>
      </c>
      <c r="H174" s="7">
        <v>3</v>
      </c>
      <c r="I174" s="7">
        <v>3</v>
      </c>
      <c r="J174" s="7">
        <v>60</v>
      </c>
      <c r="K174" s="7">
        <v>60</v>
      </c>
      <c r="L174" s="27">
        <f>YEAR(Tableau7[[#This Row],[Date]])</f>
        <v>2016</v>
      </c>
    </row>
    <row r="175" spans="1:12" x14ac:dyDescent="0.25">
      <c r="A175">
        <v>173</v>
      </c>
      <c r="B175" t="s">
        <v>10</v>
      </c>
      <c r="C175" s="8">
        <v>42679</v>
      </c>
      <c r="D175" t="s">
        <v>38</v>
      </c>
      <c r="E175">
        <v>23</v>
      </c>
      <c r="F175" s="27">
        <v>2</v>
      </c>
      <c r="G175" s="7">
        <v>1.83</v>
      </c>
      <c r="H175" s="7">
        <v>2.1960000000000002</v>
      </c>
      <c r="I175" s="7">
        <v>3</v>
      </c>
      <c r="J175" s="7">
        <v>50.508000000000003</v>
      </c>
      <c r="K175" s="7">
        <v>69</v>
      </c>
      <c r="L175" s="27">
        <f>YEAR(Tableau7[[#This Row],[Date]])</f>
        <v>2016</v>
      </c>
    </row>
    <row r="176" spans="1:12" x14ac:dyDescent="0.25">
      <c r="A176">
        <v>174</v>
      </c>
      <c r="B176" t="s">
        <v>12</v>
      </c>
      <c r="C176" s="8">
        <v>42679</v>
      </c>
      <c r="D176" t="s">
        <v>38</v>
      </c>
      <c r="E176">
        <v>24</v>
      </c>
      <c r="F176" s="27">
        <v>2</v>
      </c>
      <c r="G176" s="7">
        <v>0.61</v>
      </c>
      <c r="H176" s="7">
        <v>0.73199999999999998</v>
      </c>
      <c r="I176" s="7">
        <v>1.5</v>
      </c>
      <c r="J176" s="7">
        <v>17.567999999999998</v>
      </c>
      <c r="K176" s="7">
        <v>36</v>
      </c>
      <c r="L176" s="27">
        <f>YEAR(Tableau7[[#This Row],[Date]])</f>
        <v>2016</v>
      </c>
    </row>
    <row r="177" spans="1:12" x14ac:dyDescent="0.25">
      <c r="A177">
        <v>175</v>
      </c>
      <c r="B177" t="s">
        <v>16</v>
      </c>
      <c r="C177" s="8">
        <v>42679</v>
      </c>
      <c r="D177" t="s">
        <v>38</v>
      </c>
      <c r="E177">
        <v>15</v>
      </c>
      <c r="F177" s="27">
        <v>1</v>
      </c>
      <c r="G177" s="7">
        <v>0.28000000000000003</v>
      </c>
      <c r="H177" s="7">
        <v>0.29540000000000005</v>
      </c>
      <c r="I177" s="7">
        <v>0.6</v>
      </c>
      <c r="J177" s="7">
        <v>4.4310000000000009</v>
      </c>
      <c r="K177" s="7">
        <v>9</v>
      </c>
      <c r="L177" s="27">
        <f>YEAR(Tableau7[[#This Row],[Date]])</f>
        <v>2016</v>
      </c>
    </row>
    <row r="178" spans="1:12" x14ac:dyDescent="0.25">
      <c r="A178">
        <v>176</v>
      </c>
      <c r="B178" t="s">
        <v>18</v>
      </c>
      <c r="C178" s="8">
        <v>42679</v>
      </c>
      <c r="D178" t="s">
        <v>38</v>
      </c>
      <c r="E178">
        <v>15</v>
      </c>
      <c r="F178" s="27">
        <v>1</v>
      </c>
      <c r="G178" s="7">
        <v>0.7</v>
      </c>
      <c r="H178" s="7">
        <v>0.73849999999999993</v>
      </c>
      <c r="I178" s="7">
        <v>1.5</v>
      </c>
      <c r="J178" s="7">
        <v>11.077499999999999</v>
      </c>
      <c r="K178" s="7">
        <v>22.5</v>
      </c>
      <c r="L178" s="27">
        <f>YEAR(Tableau7[[#This Row],[Date]])</f>
        <v>2016</v>
      </c>
    </row>
    <row r="179" spans="1:12" x14ac:dyDescent="0.25">
      <c r="A179">
        <v>177</v>
      </c>
      <c r="B179" t="s">
        <v>9</v>
      </c>
      <c r="C179" s="8">
        <v>42679</v>
      </c>
      <c r="D179" t="s">
        <v>38</v>
      </c>
      <c r="E179">
        <v>40</v>
      </c>
      <c r="F179" s="27">
        <v>2</v>
      </c>
      <c r="G179" s="7">
        <v>2</v>
      </c>
      <c r="H179" s="7">
        <v>2.4</v>
      </c>
      <c r="I179" s="7">
        <v>3</v>
      </c>
      <c r="J179" s="7">
        <v>96</v>
      </c>
      <c r="K179" s="7">
        <v>120</v>
      </c>
      <c r="L179" s="27">
        <f>YEAR(Tableau7[[#This Row],[Date]])</f>
        <v>2016</v>
      </c>
    </row>
    <row r="180" spans="1:12" x14ac:dyDescent="0.25">
      <c r="A180">
        <v>178</v>
      </c>
      <c r="B180" t="s">
        <v>9</v>
      </c>
      <c r="C180" s="8">
        <v>42684</v>
      </c>
      <c r="D180" t="s">
        <v>38</v>
      </c>
      <c r="E180">
        <v>12</v>
      </c>
      <c r="F180" s="27">
        <v>2</v>
      </c>
      <c r="G180" s="7">
        <v>2</v>
      </c>
      <c r="H180" s="7">
        <v>2.4</v>
      </c>
      <c r="I180" s="7">
        <v>3</v>
      </c>
      <c r="J180" s="7">
        <v>28.799999999999997</v>
      </c>
      <c r="K180" s="7">
        <v>36</v>
      </c>
      <c r="L180" s="27">
        <f>YEAR(Tableau7[[#This Row],[Date]])</f>
        <v>2016</v>
      </c>
    </row>
    <row r="181" spans="1:12" x14ac:dyDescent="0.25">
      <c r="A181">
        <v>179</v>
      </c>
      <c r="B181" t="s">
        <v>68</v>
      </c>
      <c r="C181" s="8">
        <v>42693</v>
      </c>
      <c r="D181" t="s">
        <v>38</v>
      </c>
      <c r="E181">
        <v>15</v>
      </c>
      <c r="F181" s="27">
        <v>2</v>
      </c>
      <c r="G181" s="7">
        <v>2.5</v>
      </c>
      <c r="H181" s="7">
        <v>3</v>
      </c>
      <c r="I181" s="7">
        <v>3</v>
      </c>
      <c r="J181" s="7">
        <v>45</v>
      </c>
      <c r="K181" s="7">
        <v>45</v>
      </c>
      <c r="L181" s="27">
        <f>YEAR(Tableau7[[#This Row],[Date]])</f>
        <v>2016</v>
      </c>
    </row>
    <row r="182" spans="1:12" x14ac:dyDescent="0.25">
      <c r="A182">
        <v>180</v>
      </c>
      <c r="B182" t="s">
        <v>10</v>
      </c>
      <c r="C182" s="8">
        <v>42693</v>
      </c>
      <c r="D182" t="s">
        <v>38</v>
      </c>
      <c r="E182">
        <v>15</v>
      </c>
      <c r="F182" s="27">
        <v>2</v>
      </c>
      <c r="G182" s="7">
        <v>1.83</v>
      </c>
      <c r="H182" s="7">
        <v>2.1960000000000002</v>
      </c>
      <c r="I182" s="7">
        <v>3</v>
      </c>
      <c r="J182" s="7">
        <v>32.940000000000005</v>
      </c>
      <c r="K182" s="7">
        <v>45</v>
      </c>
      <c r="L182" s="27">
        <f>YEAR(Tableau7[[#This Row],[Date]])</f>
        <v>2016</v>
      </c>
    </row>
    <row r="183" spans="1:12" x14ac:dyDescent="0.25">
      <c r="A183">
        <v>181</v>
      </c>
      <c r="B183" t="s">
        <v>9</v>
      </c>
      <c r="C183" s="8">
        <v>42693</v>
      </c>
      <c r="D183" t="s">
        <v>38</v>
      </c>
      <c r="E183">
        <v>50</v>
      </c>
      <c r="F183" s="27">
        <v>2</v>
      </c>
      <c r="G183" s="7">
        <v>2</v>
      </c>
      <c r="H183" s="7">
        <v>2.4</v>
      </c>
      <c r="I183" s="7">
        <v>3</v>
      </c>
      <c r="J183" s="7">
        <v>120</v>
      </c>
      <c r="K183" s="7">
        <v>150</v>
      </c>
      <c r="L183" s="27">
        <f>YEAR(Tableau7[[#This Row],[Date]])</f>
        <v>2016</v>
      </c>
    </row>
  </sheetData>
  <sortState ref="A2:K9">
    <sortCondition ref="A2"/>
  </sortState>
  <hyperlinks>
    <hyperlink ref="K1" location="Stock!A1" display="Stock"/>
    <hyperlink ref="J1" location="Noms!A1" display="Nom"/>
    <hyperlink ref="I1" location="Listes!A1" display="Listes"/>
    <hyperlink ref="H1" location="'Historique Mise en Bouteilles'!A1" display="Historique Mise en bouteilles"/>
    <hyperlink ref="G1" location="'Tableau de Bord'!A1" display="Tableau de Bord"/>
    <hyperlink ref="F1" location="'Historique Entrees'!A1" display="Historique Entrées"/>
    <hyperlink ref="E1" location="'Mise en Bouteilles'!A1" display="Mise en Bouteilles"/>
    <hyperlink ref="D1" location="Sorties!A1" display="Sorties"/>
    <hyperlink ref="C1" location="Entrees!A1" display="Entrées"/>
  </hyperlinks>
  <pageMargins left="0.7" right="0.7" top="0.75" bottom="0.75" header="0.3" footer="0.3"/>
  <pageSetup paperSize="9" orientation="landscape" horizontalDpi="0" verticalDpi="0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204"/>
  <sheetViews>
    <sheetView zoomScaleNormal="100" workbookViewId="0">
      <pane ySplit="2" topLeftCell="A183" activePane="bottomLeft" state="frozenSplit"/>
      <selection pane="bottomLeft" activeCell="A202" sqref="A202:N204"/>
    </sheetView>
  </sheetViews>
  <sheetFormatPr baseColWidth="10" defaultRowHeight="15" x14ac:dyDescent="0.25"/>
  <cols>
    <col min="1" max="1" width="6.140625" customWidth="1"/>
    <col min="2" max="2" width="14" customWidth="1"/>
    <col min="3" max="3" width="10.5703125" style="8" customWidth="1"/>
    <col min="4" max="4" width="15" bestFit="1" customWidth="1"/>
    <col min="5" max="5" width="13.5703125" customWidth="1"/>
    <col min="6" max="6" width="27.140625" customWidth="1"/>
    <col min="7" max="7" width="24" customWidth="1"/>
    <col min="8" max="8" width="11.7109375" customWidth="1"/>
    <col min="9" max="9" width="9.85546875" customWidth="1"/>
    <col min="10" max="10" width="10.140625" style="7" customWidth="1"/>
    <col min="11" max="11" width="11.28515625" style="24" customWidth="1"/>
    <col min="12" max="12" width="12.28515625" style="7" customWidth="1"/>
    <col min="13" max="13" width="11.42578125" style="7"/>
    <col min="14" max="14" width="16.7109375" style="7" customWidth="1"/>
    <col min="15" max="15" width="7.140625" style="27" customWidth="1"/>
    <col min="16" max="16" width="1" customWidth="1"/>
  </cols>
  <sheetData>
    <row r="1" spans="1:17" ht="40.5" customHeight="1" x14ac:dyDescent="0.25">
      <c r="A1" s="42"/>
      <c r="B1" s="42"/>
      <c r="C1" s="39" t="s">
        <v>39</v>
      </c>
      <c r="D1" s="41" t="s">
        <v>40</v>
      </c>
      <c r="E1" s="41" t="s">
        <v>41</v>
      </c>
      <c r="F1" s="41" t="s">
        <v>42</v>
      </c>
      <c r="G1" s="41" t="s">
        <v>85</v>
      </c>
      <c r="H1" s="41" t="s">
        <v>66</v>
      </c>
      <c r="I1" s="41" t="s">
        <v>89</v>
      </c>
      <c r="J1" s="48" t="s">
        <v>46</v>
      </c>
      <c r="K1" s="48" t="s">
        <v>5</v>
      </c>
      <c r="L1" s="48" t="s">
        <v>47</v>
      </c>
      <c r="M1" s="43"/>
      <c r="N1" s="43"/>
    </row>
    <row r="2" spans="1:17" ht="39.950000000000003" customHeight="1" x14ac:dyDescent="0.25">
      <c r="A2" s="72" t="s">
        <v>6</v>
      </c>
      <c r="B2" s="72" t="s">
        <v>7</v>
      </c>
      <c r="C2" s="73" t="s">
        <v>4</v>
      </c>
      <c r="D2" s="72" t="s">
        <v>55</v>
      </c>
      <c r="E2" s="72" t="s">
        <v>54</v>
      </c>
      <c r="F2" s="72" t="s">
        <v>56</v>
      </c>
      <c r="G2" s="72" t="s">
        <v>57</v>
      </c>
      <c r="H2" s="72" t="s">
        <v>58</v>
      </c>
      <c r="I2" s="72" t="s">
        <v>2</v>
      </c>
      <c r="J2" s="74" t="s">
        <v>36</v>
      </c>
      <c r="K2" s="75" t="s">
        <v>37</v>
      </c>
      <c r="L2" s="74" t="s">
        <v>28</v>
      </c>
      <c r="M2" s="74" t="s">
        <v>3</v>
      </c>
      <c r="N2" s="74" t="s">
        <v>29</v>
      </c>
      <c r="O2" s="77" t="s">
        <v>94</v>
      </c>
      <c r="P2" s="76">
        <f>COUNTA(A:A)</f>
        <v>203</v>
      </c>
      <c r="Q2" s="1"/>
    </row>
    <row r="3" spans="1:17" ht="15.75" customHeight="1" x14ac:dyDescent="0.25">
      <c r="A3">
        <v>1</v>
      </c>
      <c r="B3" t="s">
        <v>9</v>
      </c>
      <c r="C3" s="8">
        <v>39244</v>
      </c>
      <c r="D3" t="s">
        <v>69</v>
      </c>
      <c r="E3">
        <v>12</v>
      </c>
      <c r="F3">
        <v>528</v>
      </c>
      <c r="G3">
        <v>524</v>
      </c>
      <c r="H3">
        <v>-4</v>
      </c>
      <c r="I3">
        <v>2</v>
      </c>
      <c r="J3" s="7">
        <v>2</v>
      </c>
      <c r="K3" s="24">
        <v>2.4</v>
      </c>
      <c r="L3" s="7">
        <v>3</v>
      </c>
      <c r="M3" s="7">
        <v>1257.5999999999999</v>
      </c>
      <c r="N3" s="7">
        <v>1572</v>
      </c>
      <c r="O3" s="78">
        <f>YEAR(Tableau5[[#This Row],[Date]])</f>
        <v>2007</v>
      </c>
    </row>
    <row r="4" spans="1:17" ht="15.75" customHeight="1" x14ac:dyDescent="0.25">
      <c r="A4">
        <v>2</v>
      </c>
      <c r="B4" t="s">
        <v>67</v>
      </c>
      <c r="C4" s="8">
        <v>39093</v>
      </c>
      <c r="D4" t="s">
        <v>69</v>
      </c>
      <c r="E4">
        <v>3</v>
      </c>
      <c r="F4">
        <v>132</v>
      </c>
      <c r="G4">
        <v>126</v>
      </c>
      <c r="H4">
        <v>-6</v>
      </c>
      <c r="I4">
        <v>2</v>
      </c>
      <c r="J4" s="7">
        <v>2.5</v>
      </c>
      <c r="K4" s="24">
        <v>3</v>
      </c>
      <c r="L4" s="7">
        <v>3</v>
      </c>
      <c r="M4" s="7">
        <v>378</v>
      </c>
      <c r="N4" s="7">
        <v>378</v>
      </c>
      <c r="O4" s="78">
        <f>YEAR(Tableau5[[#This Row],[Date]])</f>
        <v>2007</v>
      </c>
    </row>
    <row r="5" spans="1:17" ht="15.75" customHeight="1" x14ac:dyDescent="0.25">
      <c r="A5">
        <v>3</v>
      </c>
      <c r="B5" t="s">
        <v>10</v>
      </c>
      <c r="C5" s="8">
        <v>39109</v>
      </c>
      <c r="D5" t="s">
        <v>71</v>
      </c>
      <c r="E5">
        <v>11</v>
      </c>
      <c r="F5">
        <v>484</v>
      </c>
      <c r="G5">
        <v>477</v>
      </c>
      <c r="H5">
        <v>-7</v>
      </c>
      <c r="I5">
        <v>2</v>
      </c>
      <c r="J5" s="7">
        <v>1.83</v>
      </c>
      <c r="K5" s="24">
        <v>2.1960000000000002</v>
      </c>
      <c r="L5" s="7">
        <v>3</v>
      </c>
      <c r="M5" s="7">
        <v>1047.4920000000002</v>
      </c>
      <c r="N5" s="7">
        <v>1431</v>
      </c>
      <c r="O5" s="78">
        <f>YEAR(Tableau5[[#This Row],[Date]])</f>
        <v>2007</v>
      </c>
    </row>
    <row r="6" spans="1:17" ht="15.75" customHeight="1" x14ac:dyDescent="0.25">
      <c r="A6">
        <v>4</v>
      </c>
      <c r="B6" t="s">
        <v>11</v>
      </c>
      <c r="C6" s="8">
        <v>39126</v>
      </c>
      <c r="D6" t="s">
        <v>71</v>
      </c>
      <c r="E6">
        <v>1</v>
      </c>
      <c r="F6">
        <v>44</v>
      </c>
      <c r="G6">
        <v>42</v>
      </c>
      <c r="H6">
        <v>-2</v>
      </c>
      <c r="I6">
        <v>2</v>
      </c>
      <c r="J6" s="7">
        <v>1.83</v>
      </c>
      <c r="K6" s="24">
        <v>2.1960000000000002</v>
      </c>
      <c r="L6" s="7">
        <v>3</v>
      </c>
      <c r="M6" s="7">
        <v>92.232000000000014</v>
      </c>
      <c r="N6" s="7">
        <v>126</v>
      </c>
      <c r="O6" s="78">
        <f>YEAR(Tableau5[[#This Row],[Date]])</f>
        <v>2007</v>
      </c>
    </row>
    <row r="7" spans="1:17" ht="15.75" customHeight="1" x14ac:dyDescent="0.25">
      <c r="A7">
        <v>5</v>
      </c>
      <c r="B7" t="s">
        <v>67</v>
      </c>
      <c r="C7" s="8">
        <v>39126</v>
      </c>
      <c r="D7" t="s">
        <v>71</v>
      </c>
      <c r="E7">
        <v>3</v>
      </c>
      <c r="F7">
        <v>132</v>
      </c>
      <c r="G7">
        <v>103</v>
      </c>
      <c r="H7">
        <v>-29</v>
      </c>
      <c r="I7">
        <v>2</v>
      </c>
      <c r="J7" s="7">
        <v>2.5</v>
      </c>
      <c r="K7" s="24">
        <v>3</v>
      </c>
      <c r="L7" s="7">
        <v>3</v>
      </c>
      <c r="M7" s="7">
        <v>309</v>
      </c>
      <c r="N7" s="7">
        <v>309</v>
      </c>
      <c r="O7" s="78">
        <f>YEAR(Tableau5[[#This Row],[Date]])</f>
        <v>2007</v>
      </c>
    </row>
    <row r="8" spans="1:17" ht="15.75" customHeight="1" x14ac:dyDescent="0.25">
      <c r="A8">
        <v>6</v>
      </c>
      <c r="B8" t="s">
        <v>9</v>
      </c>
      <c r="C8" s="8">
        <v>39178</v>
      </c>
      <c r="D8" t="s">
        <v>71</v>
      </c>
      <c r="E8">
        <v>12</v>
      </c>
      <c r="F8">
        <v>528</v>
      </c>
      <c r="G8">
        <v>522</v>
      </c>
      <c r="H8">
        <v>-6</v>
      </c>
      <c r="I8">
        <v>2</v>
      </c>
      <c r="J8" s="7">
        <v>2</v>
      </c>
      <c r="K8" s="24">
        <v>2.4</v>
      </c>
      <c r="L8" s="7">
        <v>3</v>
      </c>
      <c r="M8" s="7">
        <v>1252.8</v>
      </c>
      <c r="N8" s="7">
        <v>1566</v>
      </c>
      <c r="O8" s="78">
        <f>YEAR(Tableau5[[#This Row],[Date]])</f>
        <v>2007</v>
      </c>
    </row>
    <row r="9" spans="1:17" ht="15.75" customHeight="1" x14ac:dyDescent="0.25">
      <c r="A9">
        <v>7</v>
      </c>
      <c r="B9" t="s">
        <v>10</v>
      </c>
      <c r="C9" s="8">
        <v>39214</v>
      </c>
      <c r="D9" t="s">
        <v>72</v>
      </c>
      <c r="E9">
        <v>12</v>
      </c>
      <c r="F9">
        <v>528</v>
      </c>
      <c r="G9">
        <v>521</v>
      </c>
      <c r="H9">
        <v>-7</v>
      </c>
      <c r="I9">
        <v>2</v>
      </c>
      <c r="J9" s="7">
        <v>1.83</v>
      </c>
      <c r="K9" s="24">
        <v>2.1960000000000002</v>
      </c>
      <c r="L9" s="7">
        <v>3</v>
      </c>
      <c r="M9" s="7">
        <v>1144.116</v>
      </c>
      <c r="N9" s="7">
        <v>1563</v>
      </c>
      <c r="O9" s="78">
        <f>YEAR(Tableau5[[#This Row],[Date]])</f>
        <v>2007</v>
      </c>
    </row>
    <row r="10" spans="1:17" ht="15.75" customHeight="1" x14ac:dyDescent="0.25">
      <c r="A10">
        <v>8</v>
      </c>
      <c r="B10" t="s">
        <v>67</v>
      </c>
      <c r="C10" s="8">
        <v>39214</v>
      </c>
      <c r="D10" t="s">
        <v>72</v>
      </c>
      <c r="E10">
        <v>2</v>
      </c>
      <c r="F10">
        <v>88</v>
      </c>
      <c r="G10">
        <v>63</v>
      </c>
      <c r="H10">
        <v>-25</v>
      </c>
      <c r="I10">
        <v>2</v>
      </c>
      <c r="J10" s="7">
        <v>2.5</v>
      </c>
      <c r="K10" s="24">
        <v>3</v>
      </c>
      <c r="L10" s="7">
        <v>3</v>
      </c>
      <c r="M10" s="7">
        <v>189</v>
      </c>
      <c r="N10" s="7">
        <v>189</v>
      </c>
      <c r="O10" s="78">
        <f>YEAR(Tableau5[[#This Row],[Date]])</f>
        <v>2007</v>
      </c>
    </row>
    <row r="11" spans="1:17" ht="15.75" customHeight="1" x14ac:dyDescent="0.25">
      <c r="A11">
        <v>9</v>
      </c>
      <c r="B11" t="s">
        <v>10</v>
      </c>
      <c r="C11" s="8">
        <v>39276</v>
      </c>
      <c r="D11" t="s">
        <v>73</v>
      </c>
      <c r="E11">
        <v>12</v>
      </c>
      <c r="F11">
        <v>528</v>
      </c>
      <c r="G11">
        <v>510</v>
      </c>
      <c r="H11">
        <v>-18</v>
      </c>
      <c r="I11">
        <v>2</v>
      </c>
      <c r="J11" s="7">
        <v>1.83</v>
      </c>
      <c r="K11" s="24">
        <v>2.1960000000000002</v>
      </c>
      <c r="L11" s="7">
        <v>3</v>
      </c>
      <c r="M11" s="7">
        <v>1119.96</v>
      </c>
      <c r="N11" s="7">
        <v>1530</v>
      </c>
      <c r="O11" s="78">
        <f>YEAR(Tableau5[[#This Row],[Date]])</f>
        <v>2007</v>
      </c>
    </row>
    <row r="12" spans="1:17" ht="15.75" customHeight="1" x14ac:dyDescent="0.25">
      <c r="A12">
        <v>10</v>
      </c>
      <c r="B12" t="s">
        <v>67</v>
      </c>
      <c r="C12" s="8">
        <v>39276</v>
      </c>
      <c r="D12" t="s">
        <v>73</v>
      </c>
      <c r="E12">
        <v>3</v>
      </c>
      <c r="F12">
        <v>132</v>
      </c>
      <c r="G12">
        <v>120</v>
      </c>
      <c r="H12">
        <v>-12</v>
      </c>
      <c r="I12">
        <v>2</v>
      </c>
      <c r="J12" s="7">
        <v>2.5</v>
      </c>
      <c r="K12" s="24">
        <v>3</v>
      </c>
      <c r="L12" s="7">
        <v>3</v>
      </c>
      <c r="M12" s="7">
        <v>360</v>
      </c>
      <c r="N12" s="7">
        <v>360</v>
      </c>
      <c r="O12" s="78">
        <f>YEAR(Tableau5[[#This Row],[Date]])</f>
        <v>2007</v>
      </c>
    </row>
    <row r="13" spans="1:17" ht="15.75" customHeight="1" x14ac:dyDescent="0.25">
      <c r="A13">
        <v>11</v>
      </c>
      <c r="B13" t="s">
        <v>9</v>
      </c>
      <c r="C13" s="8">
        <v>39284</v>
      </c>
      <c r="D13" t="s">
        <v>74</v>
      </c>
      <c r="E13">
        <v>12</v>
      </c>
      <c r="F13">
        <v>528</v>
      </c>
      <c r="G13">
        <v>525</v>
      </c>
      <c r="H13">
        <v>-3</v>
      </c>
      <c r="I13">
        <v>2</v>
      </c>
      <c r="J13" s="7">
        <v>2</v>
      </c>
      <c r="K13" s="24">
        <v>2.4</v>
      </c>
      <c r="L13" s="7">
        <v>3</v>
      </c>
      <c r="M13" s="7">
        <v>1260</v>
      </c>
      <c r="N13" s="7">
        <v>1575</v>
      </c>
      <c r="O13" s="78">
        <f>YEAR(Tableau5[[#This Row],[Date]])</f>
        <v>2007</v>
      </c>
    </row>
    <row r="14" spans="1:17" ht="15.75" customHeight="1" x14ac:dyDescent="0.25">
      <c r="A14">
        <v>12</v>
      </c>
      <c r="B14" t="s">
        <v>67</v>
      </c>
      <c r="C14" s="8">
        <v>39307</v>
      </c>
      <c r="D14" t="s">
        <v>71</v>
      </c>
      <c r="E14">
        <v>3</v>
      </c>
      <c r="F14">
        <v>132</v>
      </c>
      <c r="G14">
        <v>133</v>
      </c>
      <c r="H14">
        <v>1</v>
      </c>
      <c r="I14">
        <v>2</v>
      </c>
      <c r="J14" s="7">
        <v>2.5</v>
      </c>
      <c r="K14" s="24">
        <v>3</v>
      </c>
      <c r="L14" s="7">
        <v>3</v>
      </c>
      <c r="M14" s="7">
        <v>399</v>
      </c>
      <c r="N14" s="7">
        <v>399</v>
      </c>
      <c r="O14" s="78">
        <f>YEAR(Tableau5[[#This Row],[Date]])</f>
        <v>2007</v>
      </c>
    </row>
    <row r="15" spans="1:17" ht="15.75" customHeight="1" x14ac:dyDescent="0.25">
      <c r="A15">
        <v>13</v>
      </c>
      <c r="B15" t="s">
        <v>11</v>
      </c>
      <c r="C15" s="8">
        <v>39307</v>
      </c>
      <c r="D15" t="s">
        <v>71</v>
      </c>
      <c r="E15">
        <v>1</v>
      </c>
      <c r="F15">
        <v>44</v>
      </c>
      <c r="G15">
        <v>42</v>
      </c>
      <c r="H15">
        <v>-2</v>
      </c>
      <c r="I15">
        <v>2</v>
      </c>
      <c r="J15" s="7">
        <v>1.83</v>
      </c>
      <c r="K15" s="24">
        <v>2.1960000000000002</v>
      </c>
      <c r="L15" s="7">
        <v>3</v>
      </c>
      <c r="M15" s="7">
        <v>92.232000000000014</v>
      </c>
      <c r="N15" s="7">
        <v>126</v>
      </c>
      <c r="O15" s="78">
        <f>YEAR(Tableau5[[#This Row],[Date]])</f>
        <v>2007</v>
      </c>
    </row>
    <row r="16" spans="1:17" ht="15.75" customHeight="1" x14ac:dyDescent="0.25">
      <c r="A16">
        <v>14</v>
      </c>
      <c r="B16" t="s">
        <v>10</v>
      </c>
      <c r="C16" s="8">
        <v>39325</v>
      </c>
      <c r="D16" t="s">
        <v>71</v>
      </c>
      <c r="E16">
        <v>13</v>
      </c>
      <c r="F16">
        <v>572</v>
      </c>
      <c r="G16">
        <v>550</v>
      </c>
      <c r="H16">
        <v>-22</v>
      </c>
      <c r="I16">
        <v>2</v>
      </c>
      <c r="J16" s="7">
        <v>1.83</v>
      </c>
      <c r="K16" s="24">
        <v>2.1960000000000002</v>
      </c>
      <c r="L16" s="7">
        <v>3</v>
      </c>
      <c r="M16" s="7">
        <v>1207.8000000000002</v>
      </c>
      <c r="N16" s="7">
        <v>1650</v>
      </c>
      <c r="O16" s="78">
        <f>YEAR(Tableau5[[#This Row],[Date]])</f>
        <v>2007</v>
      </c>
    </row>
    <row r="17" spans="1:15" ht="15.75" customHeight="1" x14ac:dyDescent="0.25">
      <c r="A17">
        <v>15</v>
      </c>
      <c r="B17" t="s">
        <v>67</v>
      </c>
      <c r="C17" s="8">
        <v>39325</v>
      </c>
      <c r="D17" t="s">
        <v>71</v>
      </c>
      <c r="E17">
        <v>3</v>
      </c>
      <c r="F17">
        <v>132</v>
      </c>
      <c r="G17">
        <v>128</v>
      </c>
      <c r="H17">
        <v>-4</v>
      </c>
      <c r="I17">
        <v>2</v>
      </c>
      <c r="J17" s="7">
        <v>2.5</v>
      </c>
      <c r="K17" s="24">
        <v>3</v>
      </c>
      <c r="L17" s="7">
        <v>3</v>
      </c>
      <c r="M17" s="7">
        <v>384</v>
      </c>
      <c r="N17" s="7">
        <v>384</v>
      </c>
      <c r="O17" s="78">
        <f>YEAR(Tableau5[[#This Row],[Date]])</f>
        <v>2007</v>
      </c>
    </row>
    <row r="18" spans="1:15" ht="15.75" customHeight="1" x14ac:dyDescent="0.25">
      <c r="A18">
        <v>16</v>
      </c>
      <c r="B18" t="s">
        <v>9</v>
      </c>
      <c r="C18" s="8">
        <v>39346</v>
      </c>
      <c r="D18" t="s">
        <v>69</v>
      </c>
      <c r="E18">
        <v>12</v>
      </c>
      <c r="F18">
        <v>528</v>
      </c>
      <c r="G18">
        <v>521</v>
      </c>
      <c r="H18">
        <v>-7</v>
      </c>
      <c r="I18">
        <v>2</v>
      </c>
      <c r="J18" s="7">
        <v>2</v>
      </c>
      <c r="K18" s="24">
        <v>2.4</v>
      </c>
      <c r="L18" s="7">
        <v>3</v>
      </c>
      <c r="M18" s="7">
        <v>1250.3999999999999</v>
      </c>
      <c r="N18" s="7">
        <v>1563</v>
      </c>
      <c r="O18" s="78">
        <f>YEAR(Tableau5[[#This Row],[Date]])</f>
        <v>2007</v>
      </c>
    </row>
    <row r="19" spans="1:15" ht="15.75" customHeight="1" x14ac:dyDescent="0.25">
      <c r="A19">
        <v>17</v>
      </c>
      <c r="B19" t="s">
        <v>67</v>
      </c>
      <c r="C19" s="8">
        <v>39359</v>
      </c>
      <c r="D19" t="s">
        <v>73</v>
      </c>
      <c r="E19">
        <v>3</v>
      </c>
      <c r="F19">
        <v>132</v>
      </c>
      <c r="G19">
        <v>128</v>
      </c>
      <c r="H19">
        <v>-4</v>
      </c>
      <c r="I19">
        <v>2</v>
      </c>
      <c r="J19" s="7">
        <v>2.5</v>
      </c>
      <c r="K19" s="24">
        <v>3</v>
      </c>
      <c r="L19" s="7">
        <v>3</v>
      </c>
      <c r="M19" s="7">
        <v>384</v>
      </c>
      <c r="N19" s="7">
        <v>384</v>
      </c>
      <c r="O19" s="78">
        <f>YEAR(Tableau5[[#This Row],[Date]])</f>
        <v>2007</v>
      </c>
    </row>
    <row r="20" spans="1:15" ht="15.75" customHeight="1" x14ac:dyDescent="0.25">
      <c r="A20">
        <v>18</v>
      </c>
      <c r="B20" t="s">
        <v>11</v>
      </c>
      <c r="C20" s="8">
        <v>39359</v>
      </c>
      <c r="D20" t="s">
        <v>73</v>
      </c>
      <c r="E20">
        <v>1</v>
      </c>
      <c r="F20">
        <v>44</v>
      </c>
      <c r="G20">
        <v>43</v>
      </c>
      <c r="H20">
        <v>-1</v>
      </c>
      <c r="I20">
        <v>2</v>
      </c>
      <c r="J20" s="7">
        <v>1.83</v>
      </c>
      <c r="K20" s="24">
        <v>2.1960000000000002</v>
      </c>
      <c r="L20" s="7">
        <v>3</v>
      </c>
      <c r="M20" s="7">
        <v>94.428000000000011</v>
      </c>
      <c r="N20" s="7">
        <v>129</v>
      </c>
      <c r="O20" s="78">
        <f>YEAR(Tableau5[[#This Row],[Date]])</f>
        <v>2007</v>
      </c>
    </row>
    <row r="21" spans="1:15" ht="15.75" customHeight="1" x14ac:dyDescent="0.25">
      <c r="A21">
        <v>19</v>
      </c>
      <c r="B21" t="s">
        <v>67</v>
      </c>
      <c r="C21" s="8">
        <v>39381</v>
      </c>
      <c r="D21" t="s">
        <v>75</v>
      </c>
      <c r="E21">
        <v>6</v>
      </c>
      <c r="F21">
        <v>264</v>
      </c>
      <c r="G21">
        <v>269</v>
      </c>
      <c r="H21">
        <v>5</v>
      </c>
      <c r="I21">
        <v>2</v>
      </c>
      <c r="J21" s="7">
        <v>2.5</v>
      </c>
      <c r="K21" s="24">
        <v>3</v>
      </c>
      <c r="L21" s="7">
        <v>3</v>
      </c>
      <c r="M21" s="7">
        <v>807</v>
      </c>
      <c r="N21" s="7">
        <v>807</v>
      </c>
      <c r="O21" s="78">
        <f>YEAR(Tableau5[[#This Row],[Date]])</f>
        <v>2007</v>
      </c>
    </row>
    <row r="22" spans="1:15" ht="15.75" customHeight="1" x14ac:dyDescent="0.25">
      <c r="A22">
        <v>20</v>
      </c>
      <c r="B22" t="s">
        <v>10</v>
      </c>
      <c r="C22" s="8">
        <v>39381</v>
      </c>
      <c r="D22" t="s">
        <v>75</v>
      </c>
      <c r="E22">
        <v>10</v>
      </c>
      <c r="F22">
        <v>440</v>
      </c>
      <c r="G22">
        <v>427</v>
      </c>
      <c r="H22">
        <v>-13</v>
      </c>
      <c r="I22">
        <v>2</v>
      </c>
      <c r="J22" s="7">
        <v>1.83</v>
      </c>
      <c r="K22" s="24">
        <v>2.1960000000000002</v>
      </c>
      <c r="L22" s="7">
        <v>3</v>
      </c>
      <c r="M22" s="7">
        <v>937.69200000000012</v>
      </c>
      <c r="N22" s="7">
        <v>1281</v>
      </c>
      <c r="O22" s="78">
        <f>YEAR(Tableau5[[#This Row],[Date]])</f>
        <v>2007</v>
      </c>
    </row>
    <row r="23" spans="1:15" ht="15.75" customHeight="1" x14ac:dyDescent="0.25">
      <c r="A23">
        <v>21</v>
      </c>
      <c r="B23" t="s">
        <v>67</v>
      </c>
      <c r="C23" s="8">
        <v>39421</v>
      </c>
      <c r="D23" t="s">
        <v>72</v>
      </c>
      <c r="E23">
        <v>2</v>
      </c>
      <c r="F23">
        <v>88</v>
      </c>
      <c r="G23">
        <v>64</v>
      </c>
      <c r="H23">
        <v>-24</v>
      </c>
      <c r="I23">
        <v>2</v>
      </c>
      <c r="J23" s="7">
        <v>2.5</v>
      </c>
      <c r="K23" s="24">
        <v>3</v>
      </c>
      <c r="L23" s="7">
        <v>3</v>
      </c>
      <c r="M23" s="7">
        <v>192</v>
      </c>
      <c r="N23" s="7">
        <v>192</v>
      </c>
      <c r="O23" s="78">
        <f>YEAR(Tableau5[[#This Row],[Date]])</f>
        <v>2007</v>
      </c>
    </row>
    <row r="24" spans="1:15" ht="15.75" customHeight="1" x14ac:dyDescent="0.25">
      <c r="A24">
        <v>22</v>
      </c>
      <c r="B24" t="s">
        <v>11</v>
      </c>
      <c r="C24" s="8">
        <v>39424</v>
      </c>
      <c r="D24" t="s">
        <v>72</v>
      </c>
      <c r="E24">
        <v>2</v>
      </c>
      <c r="F24">
        <v>88</v>
      </c>
      <c r="G24">
        <v>86</v>
      </c>
      <c r="H24">
        <v>-2</v>
      </c>
      <c r="I24">
        <v>2</v>
      </c>
      <c r="J24" s="7">
        <v>1.83</v>
      </c>
      <c r="K24" s="24">
        <v>2.1960000000000002</v>
      </c>
      <c r="L24" s="7">
        <v>3</v>
      </c>
      <c r="M24" s="7">
        <v>188.85600000000002</v>
      </c>
      <c r="N24" s="7">
        <v>258</v>
      </c>
      <c r="O24" s="78">
        <f>YEAR(Tableau5[[#This Row],[Date]])</f>
        <v>2007</v>
      </c>
    </row>
    <row r="25" spans="1:15" ht="15.75" customHeight="1" x14ac:dyDescent="0.25">
      <c r="A25">
        <v>23</v>
      </c>
      <c r="B25" t="s">
        <v>10</v>
      </c>
      <c r="C25" s="8">
        <v>39424</v>
      </c>
      <c r="D25" t="s">
        <v>72</v>
      </c>
      <c r="E25">
        <v>7</v>
      </c>
      <c r="F25">
        <v>308</v>
      </c>
      <c r="G25">
        <v>306</v>
      </c>
      <c r="H25">
        <v>-2</v>
      </c>
      <c r="I25">
        <v>2</v>
      </c>
      <c r="J25" s="7">
        <v>1.83</v>
      </c>
      <c r="K25" s="24">
        <v>2.1960000000000002</v>
      </c>
      <c r="L25" s="7">
        <v>3</v>
      </c>
      <c r="M25" s="7">
        <v>671.976</v>
      </c>
      <c r="N25" s="7">
        <v>918</v>
      </c>
      <c r="O25" s="78">
        <f>YEAR(Tableau5[[#This Row],[Date]])</f>
        <v>2007</v>
      </c>
    </row>
    <row r="26" spans="1:15" ht="15.75" customHeight="1" x14ac:dyDescent="0.25">
      <c r="A26">
        <v>24</v>
      </c>
      <c r="B26" t="s">
        <v>67</v>
      </c>
      <c r="C26" s="8">
        <v>39424</v>
      </c>
      <c r="D26" t="s">
        <v>72</v>
      </c>
      <c r="E26">
        <v>4</v>
      </c>
      <c r="F26">
        <v>176</v>
      </c>
      <c r="G26">
        <v>193</v>
      </c>
      <c r="H26">
        <v>17</v>
      </c>
      <c r="I26">
        <v>2</v>
      </c>
      <c r="J26" s="7">
        <v>2.5</v>
      </c>
      <c r="K26" s="24">
        <v>3</v>
      </c>
      <c r="L26" s="7">
        <v>3</v>
      </c>
      <c r="M26" s="7">
        <v>579</v>
      </c>
      <c r="N26" s="7">
        <v>579</v>
      </c>
      <c r="O26" s="78">
        <f>YEAR(Tableau5[[#This Row],[Date]])</f>
        <v>2007</v>
      </c>
    </row>
    <row r="27" spans="1:15" ht="15.75" customHeight="1" x14ac:dyDescent="0.25">
      <c r="A27">
        <v>25</v>
      </c>
      <c r="B27" t="s">
        <v>10</v>
      </c>
      <c r="C27" s="8">
        <v>39438</v>
      </c>
      <c r="D27" t="s">
        <v>75</v>
      </c>
      <c r="E27">
        <v>1</v>
      </c>
      <c r="F27">
        <v>44</v>
      </c>
      <c r="G27">
        <v>43</v>
      </c>
      <c r="H27">
        <v>-1</v>
      </c>
      <c r="I27">
        <v>2</v>
      </c>
      <c r="J27" s="7">
        <v>1.83</v>
      </c>
      <c r="K27" s="24">
        <v>2.1960000000000002</v>
      </c>
      <c r="L27" s="7">
        <v>3</v>
      </c>
      <c r="M27" s="7">
        <v>94.428000000000011</v>
      </c>
      <c r="N27" s="7">
        <v>129</v>
      </c>
      <c r="O27" s="78">
        <f>YEAR(Tableau5[[#This Row],[Date]])</f>
        <v>2007</v>
      </c>
    </row>
    <row r="28" spans="1:15" ht="15.75" customHeight="1" x14ac:dyDescent="0.25">
      <c r="A28">
        <v>26</v>
      </c>
      <c r="B28" t="s">
        <v>9</v>
      </c>
      <c r="C28" s="8">
        <v>39438</v>
      </c>
      <c r="D28" t="s">
        <v>75</v>
      </c>
      <c r="E28">
        <v>13</v>
      </c>
      <c r="F28">
        <v>572</v>
      </c>
      <c r="G28">
        <v>563</v>
      </c>
      <c r="H28">
        <v>-9</v>
      </c>
      <c r="I28">
        <v>2</v>
      </c>
      <c r="J28" s="7">
        <v>2</v>
      </c>
      <c r="K28" s="24">
        <v>2.4</v>
      </c>
      <c r="L28" s="7">
        <v>3</v>
      </c>
      <c r="M28" s="7">
        <v>1351.2</v>
      </c>
      <c r="N28" s="7">
        <v>1689</v>
      </c>
      <c r="O28" s="78">
        <f>YEAR(Tableau5[[#This Row],[Date]])</f>
        <v>2007</v>
      </c>
    </row>
    <row r="29" spans="1:15" ht="15.75" customHeight="1" x14ac:dyDescent="0.25">
      <c r="A29">
        <v>27</v>
      </c>
      <c r="B29" t="s">
        <v>11</v>
      </c>
      <c r="C29" s="8">
        <v>39473</v>
      </c>
      <c r="D29" t="s">
        <v>75</v>
      </c>
      <c r="E29">
        <v>2</v>
      </c>
      <c r="F29">
        <v>88</v>
      </c>
      <c r="G29">
        <v>87</v>
      </c>
      <c r="H29">
        <v>-1</v>
      </c>
      <c r="I29">
        <v>2</v>
      </c>
      <c r="J29" s="7">
        <v>1.83</v>
      </c>
      <c r="K29" s="24">
        <v>2.1960000000000002</v>
      </c>
      <c r="L29" s="7">
        <v>3</v>
      </c>
      <c r="M29" s="7">
        <v>191.05200000000002</v>
      </c>
      <c r="N29" s="7">
        <v>261</v>
      </c>
      <c r="O29" s="78">
        <f>YEAR(Tableau5[[#This Row],[Date]])</f>
        <v>2008</v>
      </c>
    </row>
    <row r="30" spans="1:15" ht="15.75" customHeight="1" x14ac:dyDescent="0.25">
      <c r="A30">
        <v>28</v>
      </c>
      <c r="B30" t="s">
        <v>10</v>
      </c>
      <c r="C30" s="8">
        <v>39473</v>
      </c>
      <c r="D30" t="s">
        <v>75</v>
      </c>
      <c r="E30">
        <v>7</v>
      </c>
      <c r="F30">
        <v>308</v>
      </c>
      <c r="G30">
        <v>231</v>
      </c>
      <c r="H30">
        <v>-77</v>
      </c>
      <c r="I30">
        <v>2</v>
      </c>
      <c r="J30" s="7">
        <v>1.83</v>
      </c>
      <c r="K30" s="24">
        <v>2.1960000000000002</v>
      </c>
      <c r="L30" s="7">
        <v>3</v>
      </c>
      <c r="M30" s="7">
        <v>507.27600000000007</v>
      </c>
      <c r="N30" s="7">
        <v>693</v>
      </c>
      <c r="O30" s="78">
        <f>YEAR(Tableau5[[#This Row],[Date]])</f>
        <v>2008</v>
      </c>
    </row>
    <row r="31" spans="1:15" ht="15.75" customHeight="1" x14ac:dyDescent="0.25">
      <c r="A31">
        <v>29</v>
      </c>
      <c r="B31" t="s">
        <v>67</v>
      </c>
      <c r="C31" s="8">
        <v>39473</v>
      </c>
      <c r="D31" t="s">
        <v>75</v>
      </c>
      <c r="E31">
        <v>8</v>
      </c>
      <c r="F31">
        <v>352</v>
      </c>
      <c r="G31">
        <v>369</v>
      </c>
      <c r="H31">
        <v>17</v>
      </c>
      <c r="I31">
        <v>2</v>
      </c>
      <c r="J31" s="7">
        <v>2.5</v>
      </c>
      <c r="K31" s="24">
        <v>3</v>
      </c>
      <c r="L31" s="7">
        <v>3</v>
      </c>
      <c r="M31" s="7">
        <v>1107</v>
      </c>
      <c r="N31" s="7">
        <v>1107</v>
      </c>
      <c r="O31" s="78">
        <f>YEAR(Tableau5[[#This Row],[Date]])</f>
        <v>2008</v>
      </c>
    </row>
    <row r="32" spans="1:15" ht="15.75" customHeight="1" x14ac:dyDescent="0.25">
      <c r="A32">
        <v>30</v>
      </c>
      <c r="B32" t="s">
        <v>9</v>
      </c>
      <c r="C32" s="8">
        <v>39620</v>
      </c>
      <c r="D32" t="s">
        <v>75</v>
      </c>
      <c r="E32">
        <v>12</v>
      </c>
      <c r="F32">
        <v>528</v>
      </c>
      <c r="G32">
        <v>530</v>
      </c>
      <c r="H32">
        <v>2</v>
      </c>
      <c r="I32">
        <v>2</v>
      </c>
      <c r="J32" s="7">
        <v>2</v>
      </c>
      <c r="K32" s="24">
        <v>2.4</v>
      </c>
      <c r="L32" s="7">
        <v>3</v>
      </c>
      <c r="M32" s="7">
        <v>1272</v>
      </c>
      <c r="N32" s="7">
        <v>1590</v>
      </c>
      <c r="O32" s="78">
        <f>YEAR(Tableau5[[#This Row],[Date]])</f>
        <v>2008</v>
      </c>
    </row>
    <row r="33" spans="1:15" ht="15.75" customHeight="1" x14ac:dyDescent="0.25">
      <c r="A33">
        <v>31</v>
      </c>
      <c r="B33" t="s">
        <v>10</v>
      </c>
      <c r="C33" s="8">
        <v>39528</v>
      </c>
      <c r="D33" t="s">
        <v>75</v>
      </c>
      <c r="E33">
        <v>10</v>
      </c>
      <c r="F33">
        <v>440</v>
      </c>
      <c r="G33">
        <v>423</v>
      </c>
      <c r="H33">
        <v>-17</v>
      </c>
      <c r="I33">
        <v>2</v>
      </c>
      <c r="J33" s="7">
        <v>1.83</v>
      </c>
      <c r="K33" s="24">
        <v>2.1960000000000002</v>
      </c>
      <c r="L33" s="7">
        <v>3</v>
      </c>
      <c r="M33" s="7">
        <v>928.90800000000013</v>
      </c>
      <c r="N33" s="7">
        <v>1269</v>
      </c>
      <c r="O33" s="78">
        <f>YEAR(Tableau5[[#This Row],[Date]])</f>
        <v>2008</v>
      </c>
    </row>
    <row r="34" spans="1:15" ht="15.75" customHeight="1" x14ac:dyDescent="0.25">
      <c r="A34">
        <v>32</v>
      </c>
      <c r="B34" t="s">
        <v>11</v>
      </c>
      <c r="C34" s="8">
        <v>39528</v>
      </c>
      <c r="D34" t="s">
        <v>75</v>
      </c>
      <c r="E34">
        <v>2</v>
      </c>
      <c r="F34">
        <v>88</v>
      </c>
      <c r="G34">
        <v>89</v>
      </c>
      <c r="H34">
        <v>1</v>
      </c>
      <c r="I34">
        <v>2</v>
      </c>
      <c r="J34" s="7">
        <v>1.83</v>
      </c>
      <c r="K34" s="24">
        <v>2.1960000000000002</v>
      </c>
      <c r="L34" s="7">
        <v>3</v>
      </c>
      <c r="M34" s="7">
        <v>195.44400000000002</v>
      </c>
      <c r="N34" s="7">
        <v>267</v>
      </c>
      <c r="O34" s="78">
        <f>YEAR(Tableau5[[#This Row],[Date]])</f>
        <v>2008</v>
      </c>
    </row>
    <row r="35" spans="1:15" ht="15.75" customHeight="1" x14ac:dyDescent="0.25">
      <c r="A35">
        <v>33</v>
      </c>
      <c r="B35" t="s">
        <v>67</v>
      </c>
      <c r="C35" s="8">
        <v>39528</v>
      </c>
      <c r="D35" t="s">
        <v>113</v>
      </c>
      <c r="E35">
        <v>3</v>
      </c>
      <c r="F35">
        <v>132</v>
      </c>
      <c r="G35">
        <v>132</v>
      </c>
      <c r="H35">
        <v>0</v>
      </c>
      <c r="I35">
        <v>2</v>
      </c>
      <c r="J35" s="7">
        <v>2.5</v>
      </c>
      <c r="K35" s="24">
        <v>3</v>
      </c>
      <c r="L35" s="7">
        <v>3</v>
      </c>
      <c r="M35" s="7">
        <v>396</v>
      </c>
      <c r="N35" s="7">
        <v>396</v>
      </c>
      <c r="O35" s="78">
        <f>YEAR(Tableau5[[#This Row],[Date]])</f>
        <v>2008</v>
      </c>
    </row>
    <row r="36" spans="1:15" ht="15.75" customHeight="1" x14ac:dyDescent="0.25">
      <c r="A36">
        <v>34</v>
      </c>
      <c r="B36" t="s">
        <v>9</v>
      </c>
      <c r="C36" s="8">
        <v>39566</v>
      </c>
      <c r="D36" t="s">
        <v>113</v>
      </c>
      <c r="E36">
        <v>13</v>
      </c>
      <c r="F36">
        <v>572</v>
      </c>
      <c r="G36">
        <v>550</v>
      </c>
      <c r="H36">
        <v>-22</v>
      </c>
      <c r="I36">
        <v>2</v>
      </c>
      <c r="J36" s="7">
        <v>2</v>
      </c>
      <c r="K36" s="24">
        <v>2.4</v>
      </c>
      <c r="L36" s="7">
        <v>3</v>
      </c>
      <c r="M36" s="7">
        <v>1320</v>
      </c>
      <c r="N36" s="7">
        <v>1650</v>
      </c>
      <c r="O36" s="78">
        <f>YEAR(Tableau5[[#This Row],[Date]])</f>
        <v>2008</v>
      </c>
    </row>
    <row r="37" spans="1:15" ht="15.75" customHeight="1" x14ac:dyDescent="0.25">
      <c r="A37">
        <v>35</v>
      </c>
      <c r="B37" t="s">
        <v>10</v>
      </c>
      <c r="C37" s="8">
        <v>39591</v>
      </c>
      <c r="D37" t="s">
        <v>113</v>
      </c>
      <c r="E37">
        <v>13</v>
      </c>
      <c r="F37">
        <v>572</v>
      </c>
      <c r="G37">
        <v>563</v>
      </c>
      <c r="H37">
        <v>-9</v>
      </c>
      <c r="I37">
        <v>2</v>
      </c>
      <c r="J37" s="7">
        <v>1.83</v>
      </c>
      <c r="K37" s="24">
        <v>2.1960000000000002</v>
      </c>
      <c r="L37" s="7">
        <v>3</v>
      </c>
      <c r="M37" s="7">
        <v>1236.3480000000002</v>
      </c>
      <c r="N37" s="7">
        <v>1689</v>
      </c>
      <c r="O37" s="78">
        <f>YEAR(Tableau5[[#This Row],[Date]])</f>
        <v>2008</v>
      </c>
    </row>
    <row r="38" spans="1:15" ht="15.75" customHeight="1" x14ac:dyDescent="0.25">
      <c r="A38">
        <v>36</v>
      </c>
      <c r="B38" t="s">
        <v>11</v>
      </c>
      <c r="C38" s="8">
        <v>39634</v>
      </c>
      <c r="D38" t="s">
        <v>72</v>
      </c>
      <c r="E38">
        <v>2</v>
      </c>
      <c r="F38">
        <v>88</v>
      </c>
      <c r="G38">
        <v>87</v>
      </c>
      <c r="H38">
        <v>-1</v>
      </c>
      <c r="I38">
        <v>2</v>
      </c>
      <c r="J38" s="7">
        <v>1.83</v>
      </c>
      <c r="K38" s="24">
        <v>2.1960000000000002</v>
      </c>
      <c r="L38" s="7">
        <v>3</v>
      </c>
      <c r="M38" s="7">
        <v>191.05200000000002</v>
      </c>
      <c r="N38" s="7">
        <v>261</v>
      </c>
      <c r="O38" s="78">
        <f>YEAR(Tableau5[[#This Row],[Date]])</f>
        <v>2008</v>
      </c>
    </row>
    <row r="39" spans="1:15" ht="15.75" customHeight="1" x14ac:dyDescent="0.25">
      <c r="A39">
        <v>37</v>
      </c>
      <c r="B39" t="s">
        <v>67</v>
      </c>
      <c r="C39" s="8">
        <v>39634</v>
      </c>
      <c r="D39" t="s">
        <v>72</v>
      </c>
      <c r="E39">
        <v>3</v>
      </c>
      <c r="F39">
        <v>132</v>
      </c>
      <c r="G39">
        <v>132</v>
      </c>
      <c r="H39">
        <v>0</v>
      </c>
      <c r="I39">
        <v>2</v>
      </c>
      <c r="J39" s="7">
        <v>2.5</v>
      </c>
      <c r="K39" s="24">
        <v>3</v>
      </c>
      <c r="L39" s="7">
        <v>3</v>
      </c>
      <c r="M39" s="7">
        <v>396</v>
      </c>
      <c r="N39" s="7">
        <v>396</v>
      </c>
      <c r="O39" s="78">
        <f>YEAR(Tableau5[[#This Row],[Date]])</f>
        <v>2008</v>
      </c>
    </row>
    <row r="40" spans="1:15" ht="15.75" customHeight="1" x14ac:dyDescent="0.25">
      <c r="A40">
        <v>38</v>
      </c>
      <c r="B40" t="s">
        <v>9</v>
      </c>
      <c r="C40" s="8">
        <v>39634</v>
      </c>
      <c r="D40" t="s">
        <v>72</v>
      </c>
      <c r="E40">
        <v>8</v>
      </c>
      <c r="F40">
        <v>352</v>
      </c>
      <c r="G40">
        <v>353</v>
      </c>
      <c r="H40">
        <v>1</v>
      </c>
      <c r="I40">
        <v>2</v>
      </c>
      <c r="J40" s="7">
        <v>2</v>
      </c>
      <c r="K40" s="24">
        <v>2.4</v>
      </c>
      <c r="L40" s="7">
        <v>3</v>
      </c>
      <c r="M40" s="7">
        <v>847.19999999999993</v>
      </c>
      <c r="N40" s="7">
        <v>1059</v>
      </c>
      <c r="O40" s="78">
        <f>YEAR(Tableau5[[#This Row],[Date]])</f>
        <v>2008</v>
      </c>
    </row>
    <row r="41" spans="1:15" ht="15.75" customHeight="1" x14ac:dyDescent="0.25">
      <c r="A41">
        <v>39</v>
      </c>
      <c r="B41" t="s">
        <v>10</v>
      </c>
      <c r="C41" s="8">
        <v>39661</v>
      </c>
      <c r="D41" t="s">
        <v>74</v>
      </c>
      <c r="E41">
        <v>13</v>
      </c>
      <c r="F41">
        <v>572</v>
      </c>
      <c r="G41">
        <v>556</v>
      </c>
      <c r="H41">
        <v>-16</v>
      </c>
      <c r="I41">
        <v>2</v>
      </c>
      <c r="J41" s="7">
        <v>1.83</v>
      </c>
      <c r="K41" s="24">
        <v>2.1960000000000002</v>
      </c>
      <c r="L41" s="7">
        <v>3</v>
      </c>
      <c r="M41" s="7">
        <v>1220.9760000000001</v>
      </c>
      <c r="N41" s="7">
        <v>1668</v>
      </c>
      <c r="O41" s="78">
        <f>YEAR(Tableau5[[#This Row],[Date]])</f>
        <v>2008</v>
      </c>
    </row>
    <row r="42" spans="1:15" ht="15.75" customHeight="1" x14ac:dyDescent="0.25">
      <c r="A42">
        <v>40</v>
      </c>
      <c r="B42" t="s">
        <v>9</v>
      </c>
      <c r="C42" s="8">
        <v>39711</v>
      </c>
      <c r="D42" t="s">
        <v>73</v>
      </c>
      <c r="E42">
        <v>14</v>
      </c>
      <c r="F42">
        <v>616</v>
      </c>
      <c r="G42">
        <v>578</v>
      </c>
      <c r="H42">
        <v>-38</v>
      </c>
      <c r="I42">
        <v>2</v>
      </c>
      <c r="J42" s="7">
        <v>2</v>
      </c>
      <c r="K42" s="24">
        <v>2.4</v>
      </c>
      <c r="L42" s="7">
        <v>3</v>
      </c>
      <c r="M42" s="7">
        <v>1387.2</v>
      </c>
      <c r="N42" s="7">
        <v>1734</v>
      </c>
      <c r="O42" s="78">
        <f>YEAR(Tableau5[[#This Row],[Date]])</f>
        <v>2008</v>
      </c>
    </row>
    <row r="43" spans="1:15" ht="15.75" customHeight="1" x14ac:dyDescent="0.25">
      <c r="A43">
        <v>41</v>
      </c>
      <c r="B43" t="s">
        <v>11</v>
      </c>
      <c r="C43" s="8">
        <v>39745</v>
      </c>
      <c r="D43" t="s">
        <v>69</v>
      </c>
      <c r="E43">
        <v>2</v>
      </c>
      <c r="F43">
        <v>88</v>
      </c>
      <c r="G43">
        <v>82</v>
      </c>
      <c r="H43">
        <v>-6</v>
      </c>
      <c r="I43">
        <v>2</v>
      </c>
      <c r="J43" s="7">
        <v>1.83</v>
      </c>
      <c r="K43" s="24">
        <v>2.1960000000000002</v>
      </c>
      <c r="L43" s="7">
        <v>3</v>
      </c>
      <c r="M43" s="7">
        <v>180.072</v>
      </c>
      <c r="N43" s="7">
        <v>246</v>
      </c>
      <c r="O43" s="78">
        <f>YEAR(Tableau5[[#This Row],[Date]])</f>
        <v>2008</v>
      </c>
    </row>
    <row r="44" spans="1:15" ht="15.75" customHeight="1" x14ac:dyDescent="0.25">
      <c r="A44">
        <v>42</v>
      </c>
      <c r="B44" t="s">
        <v>10</v>
      </c>
      <c r="C44" s="8">
        <v>39745</v>
      </c>
      <c r="D44" t="s">
        <v>69</v>
      </c>
      <c r="E44">
        <v>12</v>
      </c>
      <c r="F44">
        <v>528</v>
      </c>
      <c r="G44">
        <v>510</v>
      </c>
      <c r="H44">
        <v>-18</v>
      </c>
      <c r="I44">
        <v>2</v>
      </c>
      <c r="J44" s="7">
        <v>1.83</v>
      </c>
      <c r="K44" s="24">
        <v>2.1960000000000002</v>
      </c>
      <c r="L44" s="7">
        <v>3</v>
      </c>
      <c r="M44" s="7">
        <v>1119.96</v>
      </c>
      <c r="N44" s="7">
        <v>1530</v>
      </c>
      <c r="O44" s="78">
        <f>YEAR(Tableau5[[#This Row],[Date]])</f>
        <v>2008</v>
      </c>
    </row>
    <row r="45" spans="1:15" ht="15.75" customHeight="1" x14ac:dyDescent="0.25">
      <c r="A45">
        <v>43</v>
      </c>
      <c r="B45" t="s">
        <v>67</v>
      </c>
      <c r="C45" s="8">
        <v>39770</v>
      </c>
      <c r="D45" t="s">
        <v>113</v>
      </c>
      <c r="E45">
        <v>1</v>
      </c>
      <c r="F45">
        <v>66</v>
      </c>
      <c r="G45">
        <v>65</v>
      </c>
      <c r="H45">
        <v>-1</v>
      </c>
      <c r="I45">
        <v>2</v>
      </c>
      <c r="J45" s="7">
        <v>2.5</v>
      </c>
      <c r="K45" s="24">
        <v>3</v>
      </c>
      <c r="L45" s="7">
        <v>3</v>
      </c>
      <c r="M45" s="7">
        <v>195</v>
      </c>
      <c r="N45" s="7">
        <v>195</v>
      </c>
      <c r="O45" s="78">
        <f>YEAR(Tableau5[[#This Row],[Date]])</f>
        <v>2008</v>
      </c>
    </row>
    <row r="46" spans="1:15" ht="15.75" customHeight="1" x14ac:dyDescent="0.25">
      <c r="A46">
        <v>44</v>
      </c>
      <c r="B46" t="s">
        <v>9</v>
      </c>
      <c r="C46" s="8">
        <v>39801</v>
      </c>
      <c r="D46" t="s">
        <v>113</v>
      </c>
      <c r="E46">
        <v>3</v>
      </c>
      <c r="F46">
        <v>132</v>
      </c>
      <c r="G46">
        <v>130</v>
      </c>
      <c r="H46">
        <v>-2</v>
      </c>
      <c r="I46">
        <v>2</v>
      </c>
      <c r="J46" s="7">
        <v>2</v>
      </c>
      <c r="K46" s="24">
        <v>2.4</v>
      </c>
      <c r="L46" s="7">
        <v>3</v>
      </c>
      <c r="M46" s="7">
        <v>312</v>
      </c>
      <c r="N46" s="7">
        <v>390</v>
      </c>
      <c r="O46" s="78">
        <f>YEAR(Tableau5[[#This Row],[Date]])</f>
        <v>2008</v>
      </c>
    </row>
    <row r="47" spans="1:15" ht="15.75" customHeight="1" x14ac:dyDescent="0.25">
      <c r="A47">
        <v>45</v>
      </c>
      <c r="B47" t="s">
        <v>67</v>
      </c>
      <c r="C47" s="8">
        <v>39801</v>
      </c>
      <c r="D47" t="s">
        <v>113</v>
      </c>
      <c r="E47">
        <v>1</v>
      </c>
      <c r="F47">
        <v>66</v>
      </c>
      <c r="G47">
        <v>64</v>
      </c>
      <c r="H47">
        <v>-2</v>
      </c>
      <c r="I47">
        <v>2</v>
      </c>
      <c r="J47" s="7">
        <v>2.5</v>
      </c>
      <c r="K47" s="24">
        <v>3</v>
      </c>
      <c r="L47" s="7">
        <v>3</v>
      </c>
      <c r="M47" s="7">
        <v>192</v>
      </c>
      <c r="N47" s="7">
        <v>192</v>
      </c>
      <c r="O47" s="78">
        <f>YEAR(Tableau5[[#This Row],[Date]])</f>
        <v>2008</v>
      </c>
    </row>
    <row r="48" spans="1:15" ht="15.75" customHeight="1" x14ac:dyDescent="0.25">
      <c r="A48">
        <v>46</v>
      </c>
      <c r="B48" t="s">
        <v>11</v>
      </c>
      <c r="C48" s="8">
        <v>39801</v>
      </c>
      <c r="D48" t="s">
        <v>113</v>
      </c>
      <c r="E48">
        <v>1</v>
      </c>
      <c r="F48">
        <v>44</v>
      </c>
      <c r="G48">
        <v>42</v>
      </c>
      <c r="H48">
        <v>-2</v>
      </c>
      <c r="I48">
        <v>2</v>
      </c>
      <c r="J48" s="7">
        <v>1.83</v>
      </c>
      <c r="K48" s="24">
        <v>2.1960000000000002</v>
      </c>
      <c r="L48" s="7">
        <v>3</v>
      </c>
      <c r="M48" s="7">
        <v>92.232000000000014</v>
      </c>
      <c r="N48" s="7">
        <v>126</v>
      </c>
      <c r="O48" s="78">
        <f>YEAR(Tableau5[[#This Row],[Date]])</f>
        <v>2008</v>
      </c>
    </row>
    <row r="49" spans="1:15" ht="15.75" customHeight="1" x14ac:dyDescent="0.25">
      <c r="A49">
        <v>47</v>
      </c>
      <c r="B49" t="s">
        <v>10</v>
      </c>
      <c r="C49" s="8">
        <v>39801</v>
      </c>
      <c r="D49" t="s">
        <v>113</v>
      </c>
      <c r="E49">
        <v>3</v>
      </c>
      <c r="F49">
        <v>132</v>
      </c>
      <c r="G49">
        <v>126</v>
      </c>
      <c r="H49">
        <v>-6</v>
      </c>
      <c r="I49">
        <v>2</v>
      </c>
      <c r="J49" s="7">
        <v>1.83</v>
      </c>
      <c r="K49" s="24">
        <v>2.1960000000000002</v>
      </c>
      <c r="L49" s="7">
        <v>3</v>
      </c>
      <c r="M49" s="7">
        <v>276.69600000000003</v>
      </c>
      <c r="N49" s="7">
        <v>378</v>
      </c>
      <c r="O49" s="78">
        <f>YEAR(Tableau5[[#This Row],[Date]])</f>
        <v>2008</v>
      </c>
    </row>
    <row r="50" spans="1:15" ht="15.75" customHeight="1" x14ac:dyDescent="0.25">
      <c r="A50">
        <v>48</v>
      </c>
      <c r="B50" t="s">
        <v>10</v>
      </c>
      <c r="C50" s="8">
        <v>39836</v>
      </c>
      <c r="D50" t="s">
        <v>75</v>
      </c>
      <c r="E50">
        <v>13</v>
      </c>
      <c r="F50">
        <v>572</v>
      </c>
      <c r="G50">
        <v>559</v>
      </c>
      <c r="H50">
        <v>-13</v>
      </c>
      <c r="I50">
        <v>2</v>
      </c>
      <c r="J50" s="7">
        <v>1.83</v>
      </c>
      <c r="K50" s="24">
        <v>2.1960000000000002</v>
      </c>
      <c r="L50" s="7">
        <v>3</v>
      </c>
      <c r="M50" s="7">
        <v>1227.5640000000001</v>
      </c>
      <c r="N50" s="7">
        <v>1677</v>
      </c>
      <c r="O50" s="78">
        <f>YEAR(Tableau5[[#This Row],[Date]])</f>
        <v>2009</v>
      </c>
    </row>
    <row r="51" spans="1:15" ht="15.75" customHeight="1" x14ac:dyDescent="0.25">
      <c r="A51">
        <v>49</v>
      </c>
      <c r="B51" t="s">
        <v>9</v>
      </c>
      <c r="C51" s="8">
        <v>39907</v>
      </c>
      <c r="D51" t="s">
        <v>72</v>
      </c>
      <c r="E51">
        <v>14</v>
      </c>
      <c r="F51">
        <v>616</v>
      </c>
      <c r="G51">
        <v>594</v>
      </c>
      <c r="H51">
        <v>-22</v>
      </c>
      <c r="I51">
        <v>2</v>
      </c>
      <c r="J51" s="7">
        <v>2</v>
      </c>
      <c r="K51" s="24">
        <v>2.4</v>
      </c>
      <c r="L51" s="7">
        <v>3</v>
      </c>
      <c r="M51" s="7">
        <v>1425.6</v>
      </c>
      <c r="N51" s="7">
        <v>1782</v>
      </c>
      <c r="O51" s="78">
        <f>YEAR(Tableau5[[#This Row],[Date]])</f>
        <v>2009</v>
      </c>
    </row>
    <row r="52" spans="1:15" ht="15.75" customHeight="1" x14ac:dyDescent="0.25">
      <c r="A52">
        <v>50</v>
      </c>
      <c r="B52" t="s">
        <v>10</v>
      </c>
      <c r="C52" s="8">
        <v>39942</v>
      </c>
      <c r="D52" t="s">
        <v>74</v>
      </c>
      <c r="E52">
        <v>14</v>
      </c>
      <c r="F52">
        <v>616</v>
      </c>
      <c r="G52">
        <v>612</v>
      </c>
      <c r="H52">
        <v>-4</v>
      </c>
      <c r="I52">
        <v>2</v>
      </c>
      <c r="J52" s="7">
        <v>1.83</v>
      </c>
      <c r="K52" s="24">
        <v>2.1960000000000002</v>
      </c>
      <c r="L52" s="7">
        <v>3</v>
      </c>
      <c r="M52" s="7">
        <v>1343.952</v>
      </c>
      <c r="N52" s="7">
        <v>1836</v>
      </c>
      <c r="O52" s="78">
        <f>YEAR(Tableau5[[#This Row],[Date]])</f>
        <v>2009</v>
      </c>
    </row>
    <row r="53" spans="1:15" ht="15.75" customHeight="1" x14ac:dyDescent="0.25">
      <c r="A53">
        <v>51</v>
      </c>
      <c r="B53" t="s">
        <v>11</v>
      </c>
      <c r="C53" s="8">
        <v>39979</v>
      </c>
      <c r="D53" t="s">
        <v>73</v>
      </c>
      <c r="E53">
        <v>3</v>
      </c>
      <c r="F53">
        <v>132</v>
      </c>
      <c r="G53">
        <v>132</v>
      </c>
      <c r="H53">
        <v>0</v>
      </c>
      <c r="I53">
        <v>2</v>
      </c>
      <c r="J53" s="7">
        <v>1.83</v>
      </c>
      <c r="K53" s="24">
        <v>2.1960000000000002</v>
      </c>
      <c r="L53" s="7">
        <v>3</v>
      </c>
      <c r="M53" s="7">
        <v>289.87200000000001</v>
      </c>
      <c r="N53" s="7">
        <v>396</v>
      </c>
      <c r="O53" s="78">
        <f>YEAR(Tableau5[[#This Row],[Date]])</f>
        <v>2009</v>
      </c>
    </row>
    <row r="54" spans="1:15" ht="15.75" customHeight="1" x14ac:dyDescent="0.25">
      <c r="A54">
        <v>52</v>
      </c>
      <c r="B54" t="s">
        <v>67</v>
      </c>
      <c r="C54" s="8">
        <v>39979</v>
      </c>
      <c r="D54" t="s">
        <v>73</v>
      </c>
      <c r="E54">
        <v>3</v>
      </c>
      <c r="F54">
        <v>198</v>
      </c>
      <c r="G54">
        <v>186</v>
      </c>
      <c r="H54">
        <v>-12</v>
      </c>
      <c r="I54">
        <v>2</v>
      </c>
      <c r="J54" s="7">
        <v>2.5</v>
      </c>
      <c r="K54" s="24">
        <v>3</v>
      </c>
      <c r="L54" s="7">
        <v>3</v>
      </c>
      <c r="M54" s="7">
        <v>558</v>
      </c>
      <c r="N54" s="7">
        <v>558</v>
      </c>
      <c r="O54" s="78">
        <f>YEAR(Tableau5[[#This Row],[Date]])</f>
        <v>2009</v>
      </c>
    </row>
    <row r="55" spans="1:15" ht="15.75" customHeight="1" x14ac:dyDescent="0.25">
      <c r="A55">
        <v>53</v>
      </c>
      <c r="B55" t="s">
        <v>9</v>
      </c>
      <c r="C55" s="8">
        <v>40001</v>
      </c>
      <c r="D55" t="s">
        <v>69</v>
      </c>
      <c r="E55">
        <v>2</v>
      </c>
      <c r="F55">
        <v>88</v>
      </c>
      <c r="G55">
        <v>88</v>
      </c>
      <c r="H55">
        <v>0</v>
      </c>
      <c r="I55">
        <v>2</v>
      </c>
      <c r="J55" s="7">
        <v>2</v>
      </c>
      <c r="K55" s="24">
        <v>2.4</v>
      </c>
      <c r="L55" s="7">
        <v>3</v>
      </c>
      <c r="M55" s="7">
        <v>211.2</v>
      </c>
      <c r="N55" s="7">
        <v>264</v>
      </c>
      <c r="O55" s="78">
        <f>YEAR(Tableau5[[#This Row],[Date]])</f>
        <v>2009</v>
      </c>
    </row>
    <row r="56" spans="1:15" x14ac:dyDescent="0.25">
      <c r="A56">
        <v>54</v>
      </c>
      <c r="B56" t="s">
        <v>9</v>
      </c>
      <c r="C56" s="8">
        <v>40004</v>
      </c>
      <c r="D56" t="s">
        <v>69</v>
      </c>
      <c r="E56">
        <v>12</v>
      </c>
      <c r="F56">
        <v>528</v>
      </c>
      <c r="G56">
        <v>528</v>
      </c>
      <c r="H56">
        <v>0</v>
      </c>
      <c r="I56">
        <v>2</v>
      </c>
      <c r="J56" s="7">
        <v>2</v>
      </c>
      <c r="K56" s="24">
        <v>2.4</v>
      </c>
      <c r="L56" s="7">
        <v>3</v>
      </c>
      <c r="M56" s="7">
        <v>1267.2</v>
      </c>
      <c r="N56" s="7">
        <v>1584</v>
      </c>
      <c r="O56" s="78">
        <f>YEAR(Tableau5[[#This Row],[Date]])</f>
        <v>2009</v>
      </c>
    </row>
    <row r="57" spans="1:15" x14ac:dyDescent="0.25">
      <c r="A57">
        <v>55</v>
      </c>
      <c r="B57" t="s">
        <v>10</v>
      </c>
      <c r="C57" s="8">
        <v>40073</v>
      </c>
      <c r="D57" t="s">
        <v>113</v>
      </c>
      <c r="E57">
        <v>5</v>
      </c>
      <c r="F57">
        <v>220</v>
      </c>
      <c r="G57">
        <v>216</v>
      </c>
      <c r="H57">
        <v>-4</v>
      </c>
      <c r="I57">
        <v>2</v>
      </c>
      <c r="J57" s="7">
        <v>1.83</v>
      </c>
      <c r="K57" s="24">
        <v>2.1960000000000002</v>
      </c>
      <c r="L57" s="7">
        <v>3</v>
      </c>
      <c r="M57" s="7">
        <v>474.33600000000001</v>
      </c>
      <c r="N57" s="7">
        <v>648</v>
      </c>
      <c r="O57" s="78">
        <f>YEAR(Tableau5[[#This Row],[Date]])</f>
        <v>2009</v>
      </c>
    </row>
    <row r="58" spans="1:15" ht="16.5" customHeight="1" x14ac:dyDescent="0.25">
      <c r="A58">
        <v>56</v>
      </c>
      <c r="B58" t="s">
        <v>10</v>
      </c>
      <c r="C58" s="8">
        <v>40074</v>
      </c>
      <c r="D58" t="s">
        <v>113</v>
      </c>
      <c r="E58">
        <v>7</v>
      </c>
      <c r="F58">
        <v>308</v>
      </c>
      <c r="G58">
        <v>296</v>
      </c>
      <c r="H58">
        <v>-12</v>
      </c>
      <c r="I58">
        <v>2</v>
      </c>
      <c r="J58" s="7">
        <v>1.83</v>
      </c>
      <c r="K58" s="24">
        <v>2.1960000000000002</v>
      </c>
      <c r="L58" s="7">
        <v>3</v>
      </c>
      <c r="M58" s="7">
        <v>650.01600000000008</v>
      </c>
      <c r="N58" s="7">
        <v>888</v>
      </c>
      <c r="O58" s="78">
        <f>YEAR(Tableau5[[#This Row],[Date]])</f>
        <v>2009</v>
      </c>
    </row>
    <row r="59" spans="1:15" x14ac:dyDescent="0.25">
      <c r="A59">
        <v>57</v>
      </c>
      <c r="B59" t="s">
        <v>67</v>
      </c>
      <c r="C59" s="8">
        <v>40074</v>
      </c>
      <c r="D59" t="s">
        <v>113</v>
      </c>
      <c r="E59">
        <v>2</v>
      </c>
      <c r="F59">
        <v>132</v>
      </c>
      <c r="G59">
        <v>129</v>
      </c>
      <c r="H59">
        <v>-3</v>
      </c>
      <c r="I59">
        <v>2</v>
      </c>
      <c r="J59" s="7">
        <v>2.5</v>
      </c>
      <c r="K59" s="24">
        <v>3</v>
      </c>
      <c r="L59" s="7">
        <v>3</v>
      </c>
      <c r="M59" s="7">
        <v>387</v>
      </c>
      <c r="N59" s="7">
        <v>387</v>
      </c>
      <c r="O59" s="78">
        <f>YEAR(Tableau5[[#This Row],[Date]])</f>
        <v>2009</v>
      </c>
    </row>
    <row r="60" spans="1:15" x14ac:dyDescent="0.25">
      <c r="A60">
        <v>58</v>
      </c>
      <c r="B60" t="s">
        <v>9</v>
      </c>
      <c r="C60" s="8">
        <v>40095</v>
      </c>
      <c r="D60" t="s">
        <v>113</v>
      </c>
      <c r="E60">
        <v>13</v>
      </c>
      <c r="F60">
        <v>572</v>
      </c>
      <c r="G60">
        <v>590</v>
      </c>
      <c r="H60">
        <v>18</v>
      </c>
      <c r="I60">
        <v>2</v>
      </c>
      <c r="J60" s="7">
        <v>2</v>
      </c>
      <c r="K60" s="24">
        <v>2.4</v>
      </c>
      <c r="L60" s="7">
        <v>3</v>
      </c>
      <c r="M60" s="7">
        <v>1416</v>
      </c>
      <c r="N60" s="7">
        <v>1770</v>
      </c>
      <c r="O60" s="78">
        <f>YEAR(Tableau5[[#This Row],[Date]])</f>
        <v>2009</v>
      </c>
    </row>
    <row r="61" spans="1:15" x14ac:dyDescent="0.25">
      <c r="A61">
        <v>59</v>
      </c>
      <c r="B61" t="s">
        <v>11</v>
      </c>
      <c r="C61" s="8">
        <v>40112</v>
      </c>
      <c r="D61" t="s">
        <v>113</v>
      </c>
      <c r="E61">
        <v>3</v>
      </c>
      <c r="F61">
        <v>132</v>
      </c>
      <c r="G61">
        <v>135</v>
      </c>
      <c r="H61">
        <v>3</v>
      </c>
      <c r="I61">
        <v>2</v>
      </c>
      <c r="J61" s="7">
        <v>1.83</v>
      </c>
      <c r="K61" s="24">
        <v>2.1960000000000002</v>
      </c>
      <c r="L61" s="7">
        <v>3</v>
      </c>
      <c r="M61" s="7">
        <v>296.46000000000004</v>
      </c>
      <c r="N61" s="7">
        <v>405</v>
      </c>
      <c r="O61" s="78">
        <f>YEAR(Tableau5[[#This Row],[Date]])</f>
        <v>2009</v>
      </c>
    </row>
    <row r="62" spans="1:15" x14ac:dyDescent="0.25">
      <c r="A62">
        <v>60</v>
      </c>
      <c r="B62" t="s">
        <v>67</v>
      </c>
      <c r="C62" s="8">
        <v>40158</v>
      </c>
      <c r="D62" t="s">
        <v>113</v>
      </c>
      <c r="E62">
        <v>3</v>
      </c>
      <c r="F62">
        <v>198</v>
      </c>
      <c r="G62">
        <v>185</v>
      </c>
      <c r="H62">
        <v>-13</v>
      </c>
      <c r="I62">
        <v>2</v>
      </c>
      <c r="J62" s="7">
        <v>2.5</v>
      </c>
      <c r="K62" s="24">
        <v>3</v>
      </c>
      <c r="L62" s="7">
        <v>3</v>
      </c>
      <c r="M62" s="7">
        <v>555</v>
      </c>
      <c r="N62" s="7">
        <v>555</v>
      </c>
      <c r="O62" s="78">
        <f>YEAR(Tableau5[[#This Row],[Date]])</f>
        <v>2009</v>
      </c>
    </row>
    <row r="63" spans="1:15" x14ac:dyDescent="0.25">
      <c r="A63">
        <v>61</v>
      </c>
      <c r="B63" t="s">
        <v>9</v>
      </c>
      <c r="C63" s="8">
        <v>40186</v>
      </c>
      <c r="D63" t="s">
        <v>75</v>
      </c>
      <c r="E63">
        <v>10</v>
      </c>
      <c r="F63">
        <v>440</v>
      </c>
      <c r="G63">
        <v>433</v>
      </c>
      <c r="H63">
        <v>-7</v>
      </c>
      <c r="I63">
        <v>2</v>
      </c>
      <c r="J63" s="7">
        <v>2</v>
      </c>
      <c r="K63" s="24">
        <v>2.4</v>
      </c>
      <c r="L63" s="7">
        <v>3</v>
      </c>
      <c r="M63" s="7">
        <v>1039.2</v>
      </c>
      <c r="N63" s="7">
        <v>1299</v>
      </c>
      <c r="O63" s="78">
        <f>YEAR(Tableau5[[#This Row],[Date]])</f>
        <v>2010</v>
      </c>
    </row>
    <row r="64" spans="1:15" x14ac:dyDescent="0.25">
      <c r="A64">
        <v>62</v>
      </c>
      <c r="B64" t="s">
        <v>11</v>
      </c>
      <c r="C64" s="8">
        <v>40186</v>
      </c>
      <c r="D64" t="s">
        <v>75</v>
      </c>
      <c r="E64">
        <v>4</v>
      </c>
      <c r="F64">
        <v>176</v>
      </c>
      <c r="G64">
        <v>157</v>
      </c>
      <c r="H64">
        <v>-19</v>
      </c>
      <c r="I64">
        <v>2</v>
      </c>
      <c r="J64" s="7">
        <v>1.83</v>
      </c>
      <c r="K64" s="24">
        <v>2.1960000000000002</v>
      </c>
      <c r="L64" s="7">
        <v>3</v>
      </c>
      <c r="M64" s="7">
        <v>344.77200000000005</v>
      </c>
      <c r="N64" s="7">
        <v>471</v>
      </c>
      <c r="O64" s="78">
        <f>YEAR(Tableau5[[#This Row],[Date]])</f>
        <v>2010</v>
      </c>
    </row>
    <row r="65" spans="1:15" x14ac:dyDescent="0.25">
      <c r="A65">
        <v>63</v>
      </c>
      <c r="B65" t="s">
        <v>67</v>
      </c>
      <c r="C65" s="8">
        <v>40213</v>
      </c>
      <c r="D65" t="s">
        <v>113</v>
      </c>
      <c r="E65">
        <v>1</v>
      </c>
      <c r="F65">
        <v>66</v>
      </c>
      <c r="G65">
        <v>64</v>
      </c>
      <c r="H65">
        <v>-2</v>
      </c>
      <c r="I65">
        <v>2</v>
      </c>
      <c r="J65" s="7">
        <v>2.5</v>
      </c>
      <c r="K65" s="24">
        <v>3</v>
      </c>
      <c r="L65" s="7">
        <v>3</v>
      </c>
      <c r="M65" s="7">
        <v>192</v>
      </c>
      <c r="N65" s="7">
        <v>192</v>
      </c>
      <c r="O65" s="78">
        <f>YEAR(Tableau5[[#This Row],[Date]])</f>
        <v>2010</v>
      </c>
    </row>
    <row r="66" spans="1:15" x14ac:dyDescent="0.25">
      <c r="A66">
        <v>64</v>
      </c>
      <c r="B66" t="s">
        <v>67</v>
      </c>
      <c r="C66" s="8">
        <v>40215</v>
      </c>
      <c r="D66" t="s">
        <v>113</v>
      </c>
      <c r="E66">
        <v>2</v>
      </c>
      <c r="F66">
        <v>132</v>
      </c>
      <c r="G66">
        <v>126</v>
      </c>
      <c r="H66">
        <v>-6</v>
      </c>
      <c r="I66">
        <v>2</v>
      </c>
      <c r="J66" s="7">
        <v>2.5</v>
      </c>
      <c r="K66" s="24">
        <v>3</v>
      </c>
      <c r="L66" s="7">
        <v>3</v>
      </c>
      <c r="M66" s="7">
        <v>378</v>
      </c>
      <c r="N66" s="7">
        <v>378</v>
      </c>
      <c r="O66" s="78">
        <f>YEAR(Tableau5[[#This Row],[Date]])</f>
        <v>2010</v>
      </c>
    </row>
    <row r="67" spans="1:15" x14ac:dyDescent="0.25">
      <c r="A67">
        <v>65</v>
      </c>
      <c r="B67" t="s">
        <v>67</v>
      </c>
      <c r="C67" s="8">
        <v>40236</v>
      </c>
      <c r="D67" t="s">
        <v>72</v>
      </c>
      <c r="E67">
        <v>3</v>
      </c>
      <c r="F67">
        <v>198</v>
      </c>
      <c r="G67">
        <v>190</v>
      </c>
      <c r="H67">
        <v>-8</v>
      </c>
      <c r="I67">
        <v>2</v>
      </c>
      <c r="J67" s="7">
        <v>2.5</v>
      </c>
      <c r="K67" s="24">
        <v>3</v>
      </c>
      <c r="L67" s="7">
        <v>3</v>
      </c>
      <c r="M67" s="7">
        <v>570</v>
      </c>
      <c r="N67" s="7">
        <v>570</v>
      </c>
      <c r="O67" s="78">
        <f>YEAR(Tableau5[[#This Row],[Date]])</f>
        <v>2010</v>
      </c>
    </row>
    <row r="68" spans="1:15" x14ac:dyDescent="0.25">
      <c r="A68">
        <v>66</v>
      </c>
      <c r="B68" t="s">
        <v>11</v>
      </c>
      <c r="C68" s="8">
        <v>40236</v>
      </c>
      <c r="D68" t="s">
        <v>72</v>
      </c>
      <c r="E68">
        <v>5</v>
      </c>
      <c r="F68">
        <v>220</v>
      </c>
      <c r="G68">
        <v>213</v>
      </c>
      <c r="H68">
        <v>-7</v>
      </c>
      <c r="I68">
        <v>2</v>
      </c>
      <c r="J68" s="7">
        <v>1.83</v>
      </c>
      <c r="K68" s="24">
        <v>2.1960000000000002</v>
      </c>
      <c r="L68" s="7">
        <v>3</v>
      </c>
      <c r="M68" s="7">
        <v>467.74800000000005</v>
      </c>
      <c r="N68" s="7">
        <v>639</v>
      </c>
      <c r="O68" s="78">
        <f>YEAR(Tableau5[[#This Row],[Date]])</f>
        <v>2010</v>
      </c>
    </row>
    <row r="69" spans="1:15" x14ac:dyDescent="0.25">
      <c r="A69">
        <v>67</v>
      </c>
      <c r="B69" t="s">
        <v>9</v>
      </c>
      <c r="C69" s="8">
        <v>40262</v>
      </c>
      <c r="D69" t="s">
        <v>74</v>
      </c>
      <c r="E69">
        <v>14</v>
      </c>
      <c r="F69">
        <v>616</v>
      </c>
      <c r="G69">
        <v>605</v>
      </c>
      <c r="H69">
        <v>-11</v>
      </c>
      <c r="I69">
        <v>2</v>
      </c>
      <c r="J69" s="7">
        <v>2</v>
      </c>
      <c r="K69" s="24">
        <v>2.4</v>
      </c>
      <c r="L69" s="7">
        <v>3</v>
      </c>
      <c r="M69" s="7">
        <v>1452</v>
      </c>
      <c r="N69" s="7">
        <v>1815</v>
      </c>
      <c r="O69" s="78">
        <f>YEAR(Tableau5[[#This Row],[Date]])</f>
        <v>2010</v>
      </c>
    </row>
    <row r="70" spans="1:15" x14ac:dyDescent="0.25">
      <c r="A70">
        <v>68</v>
      </c>
      <c r="B70" t="s">
        <v>11</v>
      </c>
      <c r="C70" s="8">
        <v>40282</v>
      </c>
      <c r="D70" t="s">
        <v>73</v>
      </c>
      <c r="E70">
        <v>10</v>
      </c>
      <c r="F70">
        <v>440</v>
      </c>
      <c r="G70">
        <v>431</v>
      </c>
      <c r="H70">
        <v>-9</v>
      </c>
      <c r="I70">
        <v>2</v>
      </c>
      <c r="J70" s="7">
        <v>1.83</v>
      </c>
      <c r="K70" s="24">
        <v>2.1960000000000002</v>
      </c>
      <c r="L70" s="7">
        <v>3</v>
      </c>
      <c r="M70" s="7">
        <v>946.47600000000011</v>
      </c>
      <c r="N70" s="7">
        <v>1293</v>
      </c>
      <c r="O70" s="78">
        <f>YEAR(Tableau5[[#This Row],[Date]])</f>
        <v>2010</v>
      </c>
    </row>
    <row r="71" spans="1:15" x14ac:dyDescent="0.25">
      <c r="A71">
        <v>69</v>
      </c>
      <c r="B71" t="s">
        <v>67</v>
      </c>
      <c r="C71" s="8">
        <v>40282</v>
      </c>
      <c r="D71" t="s">
        <v>73</v>
      </c>
      <c r="E71">
        <v>2</v>
      </c>
      <c r="F71">
        <v>132</v>
      </c>
      <c r="G71">
        <v>119</v>
      </c>
      <c r="H71">
        <v>-13</v>
      </c>
      <c r="I71">
        <v>2</v>
      </c>
      <c r="J71" s="7">
        <v>2.5</v>
      </c>
      <c r="K71" s="24">
        <v>3</v>
      </c>
      <c r="L71" s="7">
        <v>3</v>
      </c>
      <c r="M71" s="7">
        <v>357</v>
      </c>
      <c r="N71" s="7">
        <v>357</v>
      </c>
      <c r="O71" s="78">
        <f>YEAR(Tableau5[[#This Row],[Date]])</f>
        <v>2010</v>
      </c>
    </row>
    <row r="72" spans="1:15" x14ac:dyDescent="0.25">
      <c r="A72">
        <v>70</v>
      </c>
      <c r="B72" t="s">
        <v>9</v>
      </c>
      <c r="C72" s="8">
        <v>40366</v>
      </c>
      <c r="D72" t="s">
        <v>69</v>
      </c>
      <c r="E72">
        <v>12</v>
      </c>
      <c r="F72">
        <v>528</v>
      </c>
      <c r="G72">
        <v>527</v>
      </c>
      <c r="H72">
        <v>-1</v>
      </c>
      <c r="I72">
        <v>2</v>
      </c>
      <c r="J72" s="7">
        <v>2</v>
      </c>
      <c r="K72" s="24">
        <v>2.4</v>
      </c>
      <c r="L72" s="7">
        <v>3</v>
      </c>
      <c r="M72" s="7">
        <v>1264.8</v>
      </c>
      <c r="N72" s="7">
        <v>1581</v>
      </c>
      <c r="O72" s="78">
        <f>YEAR(Tableau5[[#This Row],[Date]])</f>
        <v>2010</v>
      </c>
    </row>
    <row r="73" spans="1:15" x14ac:dyDescent="0.25">
      <c r="A73">
        <v>71</v>
      </c>
      <c r="B73" t="s">
        <v>67</v>
      </c>
      <c r="C73" s="8">
        <v>40393</v>
      </c>
      <c r="D73" t="s">
        <v>113</v>
      </c>
      <c r="E73">
        <v>4</v>
      </c>
      <c r="F73">
        <v>264</v>
      </c>
      <c r="G73">
        <v>252</v>
      </c>
      <c r="H73">
        <v>-12</v>
      </c>
      <c r="I73">
        <v>2</v>
      </c>
      <c r="J73" s="7">
        <v>2.5</v>
      </c>
      <c r="K73" s="24">
        <v>3</v>
      </c>
      <c r="L73" s="7">
        <v>3</v>
      </c>
      <c r="M73" s="7">
        <v>756</v>
      </c>
      <c r="N73" s="7">
        <v>756</v>
      </c>
      <c r="O73" s="78">
        <f>YEAR(Tableau5[[#This Row],[Date]])</f>
        <v>2010</v>
      </c>
    </row>
    <row r="74" spans="1:15" x14ac:dyDescent="0.25">
      <c r="A74">
        <v>72</v>
      </c>
      <c r="B74" t="s">
        <v>9</v>
      </c>
      <c r="C74" s="8">
        <v>40432</v>
      </c>
      <c r="D74" t="s">
        <v>113</v>
      </c>
      <c r="E74">
        <v>6</v>
      </c>
      <c r="F74">
        <v>264</v>
      </c>
      <c r="G74">
        <v>245</v>
      </c>
      <c r="H74">
        <v>-19</v>
      </c>
      <c r="I74">
        <v>2</v>
      </c>
      <c r="J74" s="7">
        <v>2</v>
      </c>
      <c r="K74" s="24">
        <v>2.4</v>
      </c>
      <c r="L74" s="7">
        <v>3</v>
      </c>
      <c r="M74" s="7">
        <v>588</v>
      </c>
      <c r="N74" s="7">
        <v>735</v>
      </c>
      <c r="O74" s="78">
        <f>YEAR(Tableau5[[#This Row],[Date]])</f>
        <v>2010</v>
      </c>
    </row>
    <row r="75" spans="1:15" x14ac:dyDescent="0.25">
      <c r="A75">
        <v>73</v>
      </c>
      <c r="B75" t="s">
        <v>11</v>
      </c>
      <c r="C75" s="8">
        <v>40432</v>
      </c>
      <c r="D75" t="s">
        <v>113</v>
      </c>
      <c r="E75">
        <v>6</v>
      </c>
      <c r="F75">
        <v>264</v>
      </c>
      <c r="G75">
        <v>242</v>
      </c>
      <c r="H75">
        <v>-22</v>
      </c>
      <c r="I75">
        <v>2</v>
      </c>
      <c r="J75" s="7">
        <v>1.83</v>
      </c>
      <c r="K75" s="24">
        <v>2.1960000000000002</v>
      </c>
      <c r="L75" s="7">
        <v>3</v>
      </c>
      <c r="M75" s="7">
        <v>531.43200000000002</v>
      </c>
      <c r="N75" s="7">
        <v>726</v>
      </c>
      <c r="O75" s="78">
        <f>YEAR(Tableau5[[#This Row],[Date]])</f>
        <v>2010</v>
      </c>
    </row>
    <row r="76" spans="1:15" x14ac:dyDescent="0.25">
      <c r="A76">
        <v>74</v>
      </c>
      <c r="B76" t="s">
        <v>9</v>
      </c>
      <c r="C76" s="8">
        <v>40481</v>
      </c>
      <c r="D76" t="s">
        <v>113</v>
      </c>
      <c r="E76">
        <v>8</v>
      </c>
      <c r="F76">
        <v>352</v>
      </c>
      <c r="G76">
        <v>350</v>
      </c>
      <c r="H76">
        <v>-2</v>
      </c>
      <c r="I76">
        <v>2</v>
      </c>
      <c r="J76" s="7">
        <v>2</v>
      </c>
      <c r="K76" s="24">
        <v>2.4</v>
      </c>
      <c r="L76" s="7">
        <v>3</v>
      </c>
      <c r="M76" s="7">
        <v>840</v>
      </c>
      <c r="N76" s="7">
        <v>1050</v>
      </c>
      <c r="O76" s="78">
        <f>YEAR(Tableau5[[#This Row],[Date]])</f>
        <v>2010</v>
      </c>
    </row>
    <row r="77" spans="1:15" x14ac:dyDescent="0.25">
      <c r="A77">
        <v>75</v>
      </c>
      <c r="B77" t="s">
        <v>67</v>
      </c>
      <c r="C77" s="8">
        <v>40481</v>
      </c>
      <c r="D77" t="s">
        <v>113</v>
      </c>
      <c r="E77">
        <v>3</v>
      </c>
      <c r="F77">
        <v>198</v>
      </c>
      <c r="G77">
        <v>195</v>
      </c>
      <c r="H77">
        <v>-3</v>
      </c>
      <c r="I77">
        <v>2</v>
      </c>
      <c r="J77" s="7">
        <v>2.5</v>
      </c>
      <c r="K77" s="24">
        <v>3</v>
      </c>
      <c r="L77" s="7">
        <v>3</v>
      </c>
      <c r="M77" s="7">
        <v>585</v>
      </c>
      <c r="N77" s="7">
        <v>585</v>
      </c>
      <c r="O77" s="78">
        <f>YEAR(Tableau5[[#This Row],[Date]])</f>
        <v>2010</v>
      </c>
    </row>
    <row r="78" spans="1:15" x14ac:dyDescent="0.25">
      <c r="A78">
        <v>76</v>
      </c>
      <c r="B78" t="s">
        <v>67</v>
      </c>
      <c r="C78" s="8">
        <v>40638</v>
      </c>
      <c r="D78" t="s">
        <v>113</v>
      </c>
      <c r="E78">
        <v>3</v>
      </c>
      <c r="F78">
        <v>198</v>
      </c>
      <c r="G78">
        <v>194</v>
      </c>
      <c r="H78">
        <v>-4</v>
      </c>
      <c r="I78">
        <v>2</v>
      </c>
      <c r="J78" s="7">
        <v>2.5</v>
      </c>
      <c r="K78" s="24">
        <v>3</v>
      </c>
      <c r="L78" s="7">
        <v>3</v>
      </c>
      <c r="M78" s="7">
        <v>582</v>
      </c>
      <c r="N78" s="7">
        <v>582</v>
      </c>
      <c r="O78" s="78">
        <f>YEAR(Tableau5[[#This Row],[Date]])</f>
        <v>2011</v>
      </c>
    </row>
    <row r="79" spans="1:15" x14ac:dyDescent="0.25">
      <c r="A79">
        <v>77</v>
      </c>
      <c r="B79" t="s">
        <v>11</v>
      </c>
      <c r="C79" s="8">
        <v>40980</v>
      </c>
      <c r="D79" t="s">
        <v>73</v>
      </c>
      <c r="E79">
        <v>4</v>
      </c>
      <c r="F79">
        <v>176</v>
      </c>
      <c r="G79">
        <v>180</v>
      </c>
      <c r="H79">
        <v>4</v>
      </c>
      <c r="I79">
        <v>2</v>
      </c>
      <c r="J79" s="7">
        <v>1.83</v>
      </c>
      <c r="K79" s="24">
        <v>2.1960000000000002</v>
      </c>
      <c r="L79" s="7">
        <v>3</v>
      </c>
      <c r="M79" s="7">
        <v>395.28000000000003</v>
      </c>
      <c r="N79" s="7">
        <v>540</v>
      </c>
      <c r="O79" s="78">
        <f>YEAR(Tableau5[[#This Row],[Date]])</f>
        <v>2012</v>
      </c>
    </row>
    <row r="80" spans="1:15" x14ac:dyDescent="0.25">
      <c r="A80">
        <v>78</v>
      </c>
      <c r="B80" t="s">
        <v>67</v>
      </c>
      <c r="C80" s="8">
        <v>40980</v>
      </c>
      <c r="D80" t="s">
        <v>73</v>
      </c>
      <c r="E80">
        <v>3</v>
      </c>
      <c r="F80">
        <v>198</v>
      </c>
      <c r="G80">
        <v>192</v>
      </c>
      <c r="H80">
        <v>-6</v>
      </c>
      <c r="I80">
        <v>2</v>
      </c>
      <c r="J80" s="7">
        <v>2.5</v>
      </c>
      <c r="K80" s="24">
        <v>3</v>
      </c>
      <c r="L80" s="7">
        <v>3</v>
      </c>
      <c r="M80" s="7">
        <v>576</v>
      </c>
      <c r="N80" s="7">
        <v>576</v>
      </c>
      <c r="O80" s="78">
        <f>YEAR(Tableau5[[#This Row],[Date]])</f>
        <v>2012</v>
      </c>
    </row>
    <row r="81" spans="1:15" x14ac:dyDescent="0.25">
      <c r="A81">
        <v>79</v>
      </c>
      <c r="B81" t="s">
        <v>10</v>
      </c>
      <c r="C81" s="8">
        <v>40980</v>
      </c>
      <c r="D81" t="s">
        <v>73</v>
      </c>
      <c r="E81">
        <v>5</v>
      </c>
      <c r="F81">
        <v>220</v>
      </c>
      <c r="G81">
        <v>215</v>
      </c>
      <c r="H81">
        <v>-5</v>
      </c>
      <c r="I81">
        <v>2</v>
      </c>
      <c r="J81" s="7">
        <v>1.83</v>
      </c>
      <c r="K81" s="24">
        <v>2.1960000000000002</v>
      </c>
      <c r="L81" s="7">
        <v>3</v>
      </c>
      <c r="M81" s="7">
        <v>472.14000000000004</v>
      </c>
      <c r="N81" s="7">
        <v>645</v>
      </c>
      <c r="O81" s="78">
        <f>YEAR(Tableau5[[#This Row],[Date]])</f>
        <v>2012</v>
      </c>
    </row>
    <row r="82" spans="1:15" x14ac:dyDescent="0.25">
      <c r="A82">
        <v>80</v>
      </c>
      <c r="B82" t="s">
        <v>11</v>
      </c>
      <c r="C82" s="8">
        <v>40522</v>
      </c>
      <c r="D82" t="s">
        <v>75</v>
      </c>
      <c r="E82">
        <v>6</v>
      </c>
      <c r="F82">
        <v>264</v>
      </c>
      <c r="G82">
        <v>259</v>
      </c>
      <c r="H82">
        <v>-5</v>
      </c>
      <c r="I82">
        <v>2</v>
      </c>
      <c r="J82" s="7">
        <v>1.83</v>
      </c>
      <c r="K82" s="24">
        <v>2.1960000000000002</v>
      </c>
      <c r="L82" s="7">
        <v>3</v>
      </c>
      <c r="M82" s="7">
        <v>568.76400000000001</v>
      </c>
      <c r="N82" s="7">
        <v>777</v>
      </c>
      <c r="O82" s="78">
        <f>YEAR(Tableau5[[#This Row],[Date]])</f>
        <v>2010</v>
      </c>
    </row>
    <row r="83" spans="1:15" x14ac:dyDescent="0.25">
      <c r="A83">
        <v>81</v>
      </c>
      <c r="B83" t="s">
        <v>9</v>
      </c>
      <c r="C83" s="8">
        <v>40522</v>
      </c>
      <c r="D83" t="s">
        <v>75</v>
      </c>
      <c r="E83">
        <v>8</v>
      </c>
      <c r="F83">
        <v>352</v>
      </c>
      <c r="G83">
        <v>348</v>
      </c>
      <c r="H83">
        <v>-4</v>
      </c>
      <c r="I83">
        <v>2</v>
      </c>
      <c r="J83" s="7">
        <v>2</v>
      </c>
      <c r="K83" s="24">
        <v>2.4</v>
      </c>
      <c r="L83" s="7">
        <v>3</v>
      </c>
      <c r="M83" s="7">
        <v>835.19999999999993</v>
      </c>
      <c r="N83" s="7">
        <v>1044</v>
      </c>
      <c r="O83" s="78">
        <f>YEAR(Tableau5[[#This Row],[Date]])</f>
        <v>2010</v>
      </c>
    </row>
    <row r="84" spans="1:15" x14ac:dyDescent="0.25">
      <c r="A84">
        <v>82</v>
      </c>
      <c r="B84" t="s">
        <v>11</v>
      </c>
      <c r="C84" s="8">
        <v>40565</v>
      </c>
      <c r="D84" t="s">
        <v>74</v>
      </c>
      <c r="E84">
        <v>3</v>
      </c>
      <c r="F84">
        <v>132</v>
      </c>
      <c r="G84">
        <v>126</v>
      </c>
      <c r="H84">
        <v>-6</v>
      </c>
      <c r="I84">
        <v>2</v>
      </c>
      <c r="J84" s="7">
        <v>1.83</v>
      </c>
      <c r="K84" s="24">
        <v>2.1960000000000002</v>
      </c>
      <c r="L84" s="7">
        <v>3</v>
      </c>
      <c r="M84" s="7">
        <v>276.69600000000003</v>
      </c>
      <c r="N84" s="7">
        <v>378</v>
      </c>
      <c r="O84" s="78">
        <f>YEAR(Tableau5[[#This Row],[Date]])</f>
        <v>2011</v>
      </c>
    </row>
    <row r="85" spans="1:15" x14ac:dyDescent="0.25">
      <c r="A85">
        <v>83</v>
      </c>
      <c r="B85" t="s">
        <v>67</v>
      </c>
      <c r="C85" s="8">
        <v>40565</v>
      </c>
      <c r="D85" t="s">
        <v>74</v>
      </c>
      <c r="E85">
        <v>3</v>
      </c>
      <c r="F85">
        <v>198</v>
      </c>
      <c r="G85">
        <v>191</v>
      </c>
      <c r="H85">
        <v>-7</v>
      </c>
      <c r="I85">
        <v>2</v>
      </c>
      <c r="J85" s="7">
        <v>2.5</v>
      </c>
      <c r="K85" s="24">
        <v>3</v>
      </c>
      <c r="L85" s="7">
        <v>3</v>
      </c>
      <c r="M85" s="7">
        <v>573</v>
      </c>
      <c r="N85" s="7">
        <v>573</v>
      </c>
      <c r="O85" s="78">
        <f>YEAR(Tableau5[[#This Row],[Date]])</f>
        <v>2011</v>
      </c>
    </row>
    <row r="86" spans="1:15" x14ac:dyDescent="0.25">
      <c r="A86">
        <v>84</v>
      </c>
      <c r="B86" t="s">
        <v>10</v>
      </c>
      <c r="C86" s="8">
        <v>40565</v>
      </c>
      <c r="D86" t="s">
        <v>74</v>
      </c>
      <c r="E86">
        <v>6</v>
      </c>
      <c r="F86">
        <v>264</v>
      </c>
      <c r="G86">
        <v>259</v>
      </c>
      <c r="H86">
        <v>-5</v>
      </c>
      <c r="I86">
        <v>2</v>
      </c>
      <c r="J86" s="7">
        <v>1.83</v>
      </c>
      <c r="K86" s="24">
        <v>2.1960000000000002</v>
      </c>
      <c r="L86" s="7">
        <v>3</v>
      </c>
      <c r="M86" s="7">
        <v>568.76400000000001</v>
      </c>
      <c r="N86" s="7">
        <v>777</v>
      </c>
      <c r="O86" s="78">
        <f>YEAR(Tableau5[[#This Row],[Date]])</f>
        <v>2011</v>
      </c>
    </row>
    <row r="87" spans="1:15" x14ac:dyDescent="0.25">
      <c r="A87">
        <v>85</v>
      </c>
      <c r="B87" t="s">
        <v>9</v>
      </c>
      <c r="C87" s="8">
        <v>40592</v>
      </c>
      <c r="D87" t="s">
        <v>73</v>
      </c>
      <c r="E87">
        <v>14</v>
      </c>
      <c r="F87">
        <v>616</v>
      </c>
      <c r="G87">
        <v>606</v>
      </c>
      <c r="H87">
        <v>-10</v>
      </c>
      <c r="I87">
        <v>2</v>
      </c>
      <c r="J87" s="7">
        <v>2</v>
      </c>
      <c r="K87" s="24">
        <v>2.4</v>
      </c>
      <c r="L87" s="7">
        <v>3</v>
      </c>
      <c r="M87" s="7">
        <v>1454.3999999999999</v>
      </c>
      <c r="N87" s="7">
        <v>1818</v>
      </c>
      <c r="O87" s="78">
        <f>YEAR(Tableau5[[#This Row],[Date]])</f>
        <v>2011</v>
      </c>
    </row>
    <row r="88" spans="1:15" x14ac:dyDescent="0.25">
      <c r="A88">
        <v>86</v>
      </c>
      <c r="B88" t="s">
        <v>9</v>
      </c>
      <c r="C88" s="8">
        <v>40662</v>
      </c>
      <c r="D88" t="s">
        <v>69</v>
      </c>
      <c r="E88">
        <v>13</v>
      </c>
      <c r="F88">
        <v>572</v>
      </c>
      <c r="G88">
        <v>581</v>
      </c>
      <c r="H88">
        <v>9</v>
      </c>
      <c r="I88">
        <v>2</v>
      </c>
      <c r="J88" s="7">
        <v>2</v>
      </c>
      <c r="K88" s="24">
        <v>2.4</v>
      </c>
      <c r="L88" s="7">
        <v>3</v>
      </c>
      <c r="M88" s="7">
        <v>1394.3999999999999</v>
      </c>
      <c r="N88" s="7">
        <v>1743</v>
      </c>
      <c r="O88" s="78">
        <f>YEAR(Tableau5[[#This Row],[Date]])</f>
        <v>2011</v>
      </c>
    </row>
    <row r="89" spans="1:15" x14ac:dyDescent="0.25">
      <c r="A89">
        <v>87</v>
      </c>
      <c r="B89" t="s">
        <v>67</v>
      </c>
      <c r="C89" s="8">
        <v>40677</v>
      </c>
      <c r="D89" t="s">
        <v>71</v>
      </c>
      <c r="E89">
        <v>2</v>
      </c>
      <c r="F89">
        <v>132</v>
      </c>
      <c r="G89">
        <v>134</v>
      </c>
      <c r="H89">
        <v>2</v>
      </c>
      <c r="I89">
        <v>2</v>
      </c>
      <c r="J89" s="7">
        <v>2.5</v>
      </c>
      <c r="K89" s="24">
        <v>3</v>
      </c>
      <c r="L89" s="7">
        <v>3</v>
      </c>
      <c r="M89" s="7">
        <v>402</v>
      </c>
      <c r="N89" s="7">
        <v>402</v>
      </c>
      <c r="O89" s="78">
        <f>YEAR(Tableau5[[#This Row],[Date]])</f>
        <v>2011</v>
      </c>
    </row>
    <row r="90" spans="1:15" x14ac:dyDescent="0.25">
      <c r="A90">
        <v>88</v>
      </c>
      <c r="B90" t="s">
        <v>10</v>
      </c>
      <c r="C90" s="8">
        <v>40677</v>
      </c>
      <c r="D90" t="s">
        <v>71</v>
      </c>
      <c r="E90">
        <v>6</v>
      </c>
      <c r="F90">
        <v>264</v>
      </c>
      <c r="G90">
        <v>266</v>
      </c>
      <c r="H90">
        <v>2</v>
      </c>
      <c r="I90">
        <v>2</v>
      </c>
      <c r="J90" s="7">
        <v>1.83</v>
      </c>
      <c r="K90" s="24">
        <v>2.1960000000000002</v>
      </c>
      <c r="L90" s="7">
        <v>3</v>
      </c>
      <c r="M90" s="7">
        <v>584.13600000000008</v>
      </c>
      <c r="N90" s="7">
        <v>798</v>
      </c>
      <c r="O90" s="78">
        <f>YEAR(Tableau5[[#This Row],[Date]])</f>
        <v>2011</v>
      </c>
    </row>
    <row r="91" spans="1:15" x14ac:dyDescent="0.25">
      <c r="A91">
        <v>89</v>
      </c>
      <c r="B91" t="s">
        <v>11</v>
      </c>
      <c r="C91" s="8">
        <v>40677</v>
      </c>
      <c r="D91" t="s">
        <v>71</v>
      </c>
      <c r="E91">
        <v>4</v>
      </c>
      <c r="F91">
        <v>176</v>
      </c>
      <c r="G91">
        <v>175</v>
      </c>
      <c r="H91">
        <v>-1</v>
      </c>
      <c r="I91">
        <v>2</v>
      </c>
      <c r="J91" s="7">
        <v>1.83</v>
      </c>
      <c r="K91" s="24">
        <v>2.1960000000000002</v>
      </c>
      <c r="L91" s="7">
        <v>3</v>
      </c>
      <c r="M91" s="7">
        <v>384.3</v>
      </c>
      <c r="N91" s="7">
        <v>525</v>
      </c>
      <c r="O91" s="78">
        <f>YEAR(Tableau5[[#This Row],[Date]])</f>
        <v>2011</v>
      </c>
    </row>
    <row r="92" spans="1:15" x14ac:dyDescent="0.25">
      <c r="A92">
        <v>90</v>
      </c>
      <c r="B92" t="s">
        <v>10</v>
      </c>
      <c r="C92" s="8">
        <v>40726</v>
      </c>
      <c r="D92" t="s">
        <v>102</v>
      </c>
      <c r="E92">
        <v>4</v>
      </c>
      <c r="F92">
        <v>176</v>
      </c>
      <c r="G92">
        <v>178</v>
      </c>
      <c r="H92">
        <v>2</v>
      </c>
      <c r="I92">
        <v>2</v>
      </c>
      <c r="J92" s="7">
        <v>1.83</v>
      </c>
      <c r="K92" s="24">
        <v>2.1960000000000002</v>
      </c>
      <c r="L92" s="7">
        <v>3</v>
      </c>
      <c r="M92" s="7">
        <v>390.88800000000003</v>
      </c>
      <c r="N92" s="7">
        <v>534</v>
      </c>
      <c r="O92" s="27">
        <v>2011</v>
      </c>
    </row>
    <row r="93" spans="1:15" x14ac:dyDescent="0.25">
      <c r="A93">
        <v>91</v>
      </c>
      <c r="B93" t="s">
        <v>11</v>
      </c>
      <c r="C93" s="8">
        <v>40726</v>
      </c>
      <c r="D93" t="s">
        <v>102</v>
      </c>
      <c r="E93">
        <v>4</v>
      </c>
      <c r="F93">
        <v>176</v>
      </c>
      <c r="G93">
        <v>177</v>
      </c>
      <c r="H93">
        <v>1</v>
      </c>
      <c r="I93">
        <v>2</v>
      </c>
      <c r="J93" s="7">
        <v>1.83</v>
      </c>
      <c r="K93" s="24">
        <v>2.1960000000000002</v>
      </c>
      <c r="L93" s="7">
        <v>3</v>
      </c>
      <c r="M93" s="7">
        <v>388.69200000000001</v>
      </c>
      <c r="N93" s="7">
        <v>531</v>
      </c>
      <c r="O93" s="27">
        <v>2011</v>
      </c>
    </row>
    <row r="94" spans="1:15" x14ac:dyDescent="0.25">
      <c r="A94">
        <v>92</v>
      </c>
      <c r="B94" t="s">
        <v>67</v>
      </c>
      <c r="C94" s="8">
        <v>40726</v>
      </c>
      <c r="D94" t="s">
        <v>102</v>
      </c>
      <c r="E94">
        <v>2</v>
      </c>
      <c r="F94">
        <v>132</v>
      </c>
      <c r="G94">
        <v>132</v>
      </c>
      <c r="H94">
        <v>0</v>
      </c>
      <c r="I94">
        <v>2</v>
      </c>
      <c r="J94" s="7">
        <v>2.5</v>
      </c>
      <c r="K94" s="24">
        <v>3</v>
      </c>
      <c r="L94" s="7">
        <v>3</v>
      </c>
      <c r="M94" s="7">
        <v>396</v>
      </c>
      <c r="N94" s="7">
        <v>396</v>
      </c>
      <c r="O94" s="27">
        <v>2011</v>
      </c>
    </row>
    <row r="95" spans="1:15" x14ac:dyDescent="0.25">
      <c r="A95">
        <v>93</v>
      </c>
      <c r="B95" t="s">
        <v>9</v>
      </c>
      <c r="C95" s="8">
        <v>40732</v>
      </c>
      <c r="D95" t="s">
        <v>75</v>
      </c>
      <c r="E95">
        <v>6</v>
      </c>
      <c r="F95">
        <v>264</v>
      </c>
      <c r="G95">
        <v>525</v>
      </c>
      <c r="H95">
        <v>261</v>
      </c>
      <c r="I95">
        <v>2</v>
      </c>
      <c r="J95" s="7">
        <v>2</v>
      </c>
      <c r="K95" s="24">
        <v>2.4</v>
      </c>
      <c r="L95" s="7">
        <v>3</v>
      </c>
      <c r="M95" s="7">
        <v>1260</v>
      </c>
      <c r="N95" s="7">
        <v>1575</v>
      </c>
      <c r="O95" s="27">
        <v>2011</v>
      </c>
    </row>
    <row r="96" spans="1:15" x14ac:dyDescent="0.25">
      <c r="A96">
        <v>94</v>
      </c>
      <c r="B96" t="s">
        <v>10</v>
      </c>
      <c r="C96" s="8">
        <v>40771</v>
      </c>
      <c r="D96" t="s">
        <v>103</v>
      </c>
      <c r="E96">
        <v>2</v>
      </c>
      <c r="F96">
        <v>88</v>
      </c>
      <c r="G96">
        <v>88</v>
      </c>
      <c r="H96">
        <v>0</v>
      </c>
      <c r="I96">
        <v>2</v>
      </c>
      <c r="J96" s="7">
        <v>1.83</v>
      </c>
      <c r="K96" s="24">
        <v>2.1960000000000002</v>
      </c>
      <c r="L96" s="7">
        <v>3</v>
      </c>
      <c r="M96" s="7">
        <v>193.24800000000002</v>
      </c>
      <c r="N96" s="7">
        <v>264</v>
      </c>
      <c r="O96" s="27">
        <v>2011</v>
      </c>
    </row>
    <row r="97" spans="1:15" x14ac:dyDescent="0.25">
      <c r="A97">
        <v>95</v>
      </c>
      <c r="B97" t="s">
        <v>10</v>
      </c>
      <c r="C97" s="8">
        <v>40788</v>
      </c>
      <c r="D97" t="s">
        <v>103</v>
      </c>
      <c r="E97">
        <v>2</v>
      </c>
      <c r="F97">
        <v>88</v>
      </c>
      <c r="G97">
        <v>89</v>
      </c>
      <c r="H97">
        <v>1</v>
      </c>
      <c r="I97">
        <v>2</v>
      </c>
      <c r="J97" s="7">
        <v>1.83</v>
      </c>
      <c r="K97" s="24">
        <v>2.1960000000000002</v>
      </c>
      <c r="L97" s="7">
        <v>3</v>
      </c>
      <c r="M97" s="7">
        <v>195.44400000000002</v>
      </c>
      <c r="N97" s="7">
        <v>267</v>
      </c>
      <c r="O97" s="27">
        <v>2011</v>
      </c>
    </row>
    <row r="98" spans="1:15" x14ac:dyDescent="0.25">
      <c r="A98">
        <v>96</v>
      </c>
      <c r="B98" t="s">
        <v>11</v>
      </c>
      <c r="C98" s="8">
        <v>40796</v>
      </c>
      <c r="D98" t="s">
        <v>72</v>
      </c>
      <c r="E98">
        <v>1</v>
      </c>
      <c r="F98">
        <v>44</v>
      </c>
      <c r="G98">
        <v>43</v>
      </c>
      <c r="H98">
        <v>-1</v>
      </c>
      <c r="I98">
        <v>2</v>
      </c>
      <c r="J98" s="7">
        <v>1.83</v>
      </c>
      <c r="K98" s="24">
        <v>2.1960000000000002</v>
      </c>
      <c r="L98" s="7">
        <v>3</v>
      </c>
      <c r="M98" s="7">
        <v>94.428000000000011</v>
      </c>
      <c r="N98" s="7">
        <v>129</v>
      </c>
      <c r="O98" s="27">
        <v>2011</v>
      </c>
    </row>
    <row r="99" spans="1:15" x14ac:dyDescent="0.25">
      <c r="A99">
        <v>97</v>
      </c>
      <c r="B99" t="s">
        <v>10</v>
      </c>
      <c r="C99" s="8">
        <v>40796</v>
      </c>
      <c r="D99" t="s">
        <v>72</v>
      </c>
      <c r="E99">
        <v>6</v>
      </c>
      <c r="F99">
        <v>264</v>
      </c>
      <c r="G99">
        <v>265</v>
      </c>
      <c r="H99">
        <v>1</v>
      </c>
      <c r="I99">
        <v>2</v>
      </c>
      <c r="J99" s="7">
        <v>1.83</v>
      </c>
      <c r="K99" s="24">
        <v>2.1960000000000002</v>
      </c>
      <c r="L99" s="7">
        <v>3</v>
      </c>
      <c r="M99" s="7">
        <v>581.94000000000005</v>
      </c>
      <c r="N99" s="7">
        <v>795</v>
      </c>
      <c r="O99" s="27">
        <v>2011</v>
      </c>
    </row>
    <row r="100" spans="1:15" x14ac:dyDescent="0.25">
      <c r="A100">
        <v>98</v>
      </c>
      <c r="B100" t="s">
        <v>67</v>
      </c>
      <c r="C100" s="8">
        <v>40796</v>
      </c>
      <c r="D100" t="s">
        <v>72</v>
      </c>
      <c r="E100">
        <v>2</v>
      </c>
      <c r="F100">
        <v>132</v>
      </c>
      <c r="G100">
        <v>132</v>
      </c>
      <c r="H100">
        <v>0</v>
      </c>
      <c r="I100">
        <v>2</v>
      </c>
      <c r="J100" s="7">
        <v>2.5</v>
      </c>
      <c r="K100" s="24">
        <v>3</v>
      </c>
      <c r="L100" s="7">
        <v>3</v>
      </c>
      <c r="M100" s="7">
        <v>396</v>
      </c>
      <c r="N100" s="7">
        <v>396</v>
      </c>
      <c r="O100" s="27">
        <v>2011</v>
      </c>
    </row>
    <row r="101" spans="1:15" x14ac:dyDescent="0.25">
      <c r="A101">
        <v>99</v>
      </c>
      <c r="B101" t="s">
        <v>11</v>
      </c>
      <c r="C101" s="8">
        <v>40821</v>
      </c>
      <c r="D101" t="s">
        <v>103</v>
      </c>
      <c r="E101">
        <v>2</v>
      </c>
      <c r="F101">
        <v>88</v>
      </c>
      <c r="G101">
        <v>88</v>
      </c>
      <c r="H101">
        <v>0</v>
      </c>
      <c r="I101">
        <v>2</v>
      </c>
      <c r="J101" s="7">
        <v>1.83</v>
      </c>
      <c r="K101" s="24">
        <v>2.1960000000000002</v>
      </c>
      <c r="L101" s="7">
        <v>3</v>
      </c>
      <c r="M101" s="7">
        <v>193.24800000000002</v>
      </c>
      <c r="N101" s="7">
        <v>264</v>
      </c>
      <c r="O101" s="27">
        <v>2011</v>
      </c>
    </row>
    <row r="102" spans="1:15" x14ac:dyDescent="0.25">
      <c r="A102">
        <v>100</v>
      </c>
      <c r="B102" t="s">
        <v>9</v>
      </c>
      <c r="C102" s="8">
        <v>40823</v>
      </c>
      <c r="D102" t="s">
        <v>74</v>
      </c>
      <c r="E102">
        <v>13</v>
      </c>
      <c r="F102">
        <v>572</v>
      </c>
      <c r="G102">
        <v>570</v>
      </c>
      <c r="H102">
        <v>-2</v>
      </c>
      <c r="I102">
        <v>2</v>
      </c>
      <c r="J102" s="7">
        <v>2</v>
      </c>
      <c r="K102" s="24">
        <v>2.4</v>
      </c>
      <c r="L102" s="7">
        <v>3</v>
      </c>
      <c r="M102" s="7">
        <v>1368</v>
      </c>
      <c r="N102" s="7">
        <v>1710</v>
      </c>
      <c r="O102" s="27">
        <v>2011</v>
      </c>
    </row>
    <row r="103" spans="1:15" x14ac:dyDescent="0.25">
      <c r="A103">
        <v>101</v>
      </c>
      <c r="B103" t="s">
        <v>67</v>
      </c>
      <c r="C103" s="8">
        <v>40864</v>
      </c>
      <c r="D103" t="s">
        <v>73</v>
      </c>
      <c r="E103">
        <v>1</v>
      </c>
      <c r="F103">
        <v>66</v>
      </c>
      <c r="G103">
        <v>66</v>
      </c>
      <c r="H103">
        <v>0</v>
      </c>
      <c r="I103">
        <v>2</v>
      </c>
      <c r="J103" s="7">
        <v>2.5</v>
      </c>
      <c r="K103" s="24">
        <v>3</v>
      </c>
      <c r="L103" s="7">
        <v>3</v>
      </c>
      <c r="M103" s="7">
        <v>198</v>
      </c>
      <c r="N103" s="7">
        <v>198</v>
      </c>
      <c r="O103" s="27">
        <v>2011</v>
      </c>
    </row>
    <row r="104" spans="1:15" x14ac:dyDescent="0.25">
      <c r="A104">
        <v>102</v>
      </c>
      <c r="B104" t="s">
        <v>67</v>
      </c>
      <c r="C104" s="8">
        <v>40865</v>
      </c>
      <c r="D104" t="s">
        <v>73</v>
      </c>
      <c r="E104">
        <v>3</v>
      </c>
      <c r="F104">
        <v>198</v>
      </c>
      <c r="G104">
        <v>198</v>
      </c>
      <c r="H104">
        <v>0</v>
      </c>
      <c r="I104">
        <v>2</v>
      </c>
      <c r="J104" s="7">
        <v>2.5</v>
      </c>
      <c r="K104" s="24">
        <v>3</v>
      </c>
      <c r="L104" s="7">
        <v>3</v>
      </c>
      <c r="M104" s="7">
        <v>594</v>
      </c>
      <c r="N104" s="7">
        <v>594</v>
      </c>
      <c r="O104" s="27">
        <v>2011</v>
      </c>
    </row>
    <row r="105" spans="1:15" x14ac:dyDescent="0.25">
      <c r="A105">
        <v>103</v>
      </c>
      <c r="B105" t="s">
        <v>11</v>
      </c>
      <c r="C105" s="8">
        <v>40865</v>
      </c>
      <c r="D105" t="s">
        <v>73</v>
      </c>
      <c r="E105">
        <v>3</v>
      </c>
      <c r="F105">
        <v>132</v>
      </c>
      <c r="G105">
        <v>132</v>
      </c>
      <c r="H105">
        <v>0</v>
      </c>
      <c r="I105">
        <v>2</v>
      </c>
      <c r="J105" s="7">
        <v>1.83</v>
      </c>
      <c r="K105" s="24">
        <v>2.1960000000000002</v>
      </c>
      <c r="L105" s="7">
        <v>3</v>
      </c>
      <c r="M105" s="7">
        <v>289.87200000000001</v>
      </c>
      <c r="N105" s="7">
        <v>396</v>
      </c>
      <c r="O105" s="27">
        <v>2011</v>
      </c>
    </row>
    <row r="106" spans="1:15" x14ac:dyDescent="0.25">
      <c r="A106">
        <v>104</v>
      </c>
      <c r="B106" t="s">
        <v>10</v>
      </c>
      <c r="C106" s="8">
        <v>40864</v>
      </c>
      <c r="D106" t="s">
        <v>73</v>
      </c>
      <c r="E106">
        <v>2</v>
      </c>
      <c r="F106">
        <v>88</v>
      </c>
      <c r="G106">
        <v>88</v>
      </c>
      <c r="H106">
        <v>0</v>
      </c>
      <c r="I106">
        <v>2</v>
      </c>
      <c r="J106" s="7">
        <v>1.83</v>
      </c>
      <c r="K106" s="24">
        <v>2.1960000000000002</v>
      </c>
      <c r="L106" s="7">
        <v>3</v>
      </c>
      <c r="M106" s="7">
        <v>193.24800000000002</v>
      </c>
      <c r="N106" s="7">
        <v>264</v>
      </c>
      <c r="O106" s="27">
        <v>2011</v>
      </c>
    </row>
    <row r="107" spans="1:15" x14ac:dyDescent="0.25">
      <c r="A107">
        <v>105</v>
      </c>
      <c r="B107" t="s">
        <v>10</v>
      </c>
      <c r="C107" s="8">
        <v>40893</v>
      </c>
      <c r="D107" t="s">
        <v>69</v>
      </c>
      <c r="E107">
        <v>5</v>
      </c>
      <c r="F107">
        <v>220</v>
      </c>
      <c r="G107">
        <v>220</v>
      </c>
      <c r="H107">
        <v>0</v>
      </c>
      <c r="I107">
        <v>2</v>
      </c>
      <c r="J107" s="7">
        <v>1.83</v>
      </c>
      <c r="K107" s="24">
        <v>2.1960000000000002</v>
      </c>
      <c r="L107" s="7">
        <v>3</v>
      </c>
      <c r="M107" s="7">
        <v>483.12000000000006</v>
      </c>
      <c r="N107" s="7">
        <v>660</v>
      </c>
      <c r="O107" s="27">
        <v>2011</v>
      </c>
    </row>
    <row r="108" spans="1:15" x14ac:dyDescent="0.25">
      <c r="A108">
        <v>106</v>
      </c>
      <c r="B108" t="s">
        <v>11</v>
      </c>
      <c r="C108" s="8">
        <v>40893</v>
      </c>
      <c r="D108" t="s">
        <v>69</v>
      </c>
      <c r="E108">
        <v>3</v>
      </c>
      <c r="F108">
        <v>132</v>
      </c>
      <c r="G108">
        <v>132</v>
      </c>
      <c r="H108">
        <v>0</v>
      </c>
      <c r="I108">
        <v>2</v>
      </c>
      <c r="J108" s="7">
        <v>1.83</v>
      </c>
      <c r="K108" s="24">
        <v>2.1960000000000002</v>
      </c>
      <c r="L108" s="7">
        <v>3</v>
      </c>
      <c r="M108" s="7">
        <v>289.87200000000001</v>
      </c>
      <c r="N108" s="7">
        <v>396</v>
      </c>
      <c r="O108" s="27">
        <v>2011</v>
      </c>
    </row>
    <row r="109" spans="1:15" x14ac:dyDescent="0.25">
      <c r="A109">
        <v>107</v>
      </c>
      <c r="B109" t="s">
        <v>67</v>
      </c>
      <c r="C109" s="8">
        <v>40893</v>
      </c>
      <c r="D109" t="s">
        <v>69</v>
      </c>
      <c r="E109">
        <v>4</v>
      </c>
      <c r="F109">
        <v>264</v>
      </c>
      <c r="G109">
        <v>261</v>
      </c>
      <c r="H109">
        <v>-3</v>
      </c>
      <c r="I109">
        <v>2</v>
      </c>
      <c r="J109" s="7">
        <v>2.5</v>
      </c>
      <c r="K109" s="24">
        <v>3</v>
      </c>
      <c r="L109" s="7">
        <v>3</v>
      </c>
      <c r="M109" s="7">
        <v>783</v>
      </c>
      <c r="N109" s="7">
        <v>783</v>
      </c>
      <c r="O109" s="27">
        <v>2011</v>
      </c>
    </row>
    <row r="110" spans="1:15" x14ac:dyDescent="0.25">
      <c r="A110">
        <v>108</v>
      </c>
      <c r="B110" t="s">
        <v>9</v>
      </c>
      <c r="C110" s="8">
        <v>42412</v>
      </c>
      <c r="D110" t="s">
        <v>75</v>
      </c>
      <c r="E110">
        <v>6</v>
      </c>
      <c r="F110">
        <v>264</v>
      </c>
      <c r="G110">
        <v>263</v>
      </c>
      <c r="H110">
        <v>-1</v>
      </c>
      <c r="I110">
        <v>2</v>
      </c>
      <c r="J110" s="7">
        <v>2</v>
      </c>
      <c r="K110" s="24">
        <v>2.4</v>
      </c>
      <c r="L110" s="7">
        <v>3</v>
      </c>
      <c r="M110" s="7">
        <v>631.19999999999993</v>
      </c>
      <c r="N110" s="7">
        <v>789</v>
      </c>
      <c r="O110" s="27">
        <v>2016</v>
      </c>
    </row>
    <row r="111" spans="1:15" x14ac:dyDescent="0.25">
      <c r="A111">
        <v>109</v>
      </c>
      <c r="B111" t="s">
        <v>10</v>
      </c>
      <c r="C111" s="8">
        <v>42412</v>
      </c>
      <c r="D111" t="s">
        <v>75</v>
      </c>
      <c r="E111">
        <v>8</v>
      </c>
      <c r="F111">
        <v>352</v>
      </c>
      <c r="G111">
        <v>352</v>
      </c>
      <c r="H111">
        <v>0</v>
      </c>
      <c r="I111">
        <v>2</v>
      </c>
      <c r="J111" s="7">
        <v>1.83</v>
      </c>
      <c r="K111" s="24">
        <v>2.1960000000000002</v>
      </c>
      <c r="L111" s="7">
        <v>3</v>
      </c>
      <c r="M111" s="7">
        <v>772.99200000000008</v>
      </c>
      <c r="N111" s="7">
        <v>1056</v>
      </c>
      <c r="O111" s="27">
        <v>2016</v>
      </c>
    </row>
    <row r="112" spans="1:15" x14ac:dyDescent="0.25">
      <c r="A112">
        <v>110</v>
      </c>
      <c r="B112" t="s">
        <v>11</v>
      </c>
      <c r="C112" s="8">
        <v>42469</v>
      </c>
      <c r="D112" t="s">
        <v>72</v>
      </c>
      <c r="E112">
        <v>2</v>
      </c>
      <c r="F112">
        <v>88</v>
      </c>
      <c r="G112">
        <v>87</v>
      </c>
      <c r="H112">
        <v>-1</v>
      </c>
      <c r="I112">
        <v>2</v>
      </c>
      <c r="J112" s="7">
        <v>1.83</v>
      </c>
      <c r="K112" s="24">
        <v>2.1960000000000002</v>
      </c>
      <c r="L112" s="7">
        <v>3</v>
      </c>
      <c r="M112" s="7">
        <v>191.05200000000002</v>
      </c>
      <c r="N112" s="7">
        <v>261</v>
      </c>
      <c r="O112" s="27">
        <v>2016</v>
      </c>
    </row>
    <row r="113" spans="1:15" x14ac:dyDescent="0.25">
      <c r="A113">
        <v>111</v>
      </c>
      <c r="B113" t="s">
        <v>10</v>
      </c>
      <c r="C113" s="8">
        <v>42469</v>
      </c>
      <c r="D113" t="s">
        <v>72</v>
      </c>
      <c r="E113">
        <v>5</v>
      </c>
      <c r="F113">
        <v>220</v>
      </c>
      <c r="G113">
        <v>216</v>
      </c>
      <c r="H113">
        <v>-4</v>
      </c>
      <c r="I113">
        <v>2</v>
      </c>
      <c r="J113" s="7">
        <v>1.83</v>
      </c>
      <c r="K113" s="24">
        <v>2.1960000000000002</v>
      </c>
      <c r="L113" s="7">
        <v>3</v>
      </c>
      <c r="M113" s="7">
        <v>474.33600000000001</v>
      </c>
      <c r="N113" s="7">
        <v>648</v>
      </c>
      <c r="O113" s="27">
        <v>2016</v>
      </c>
    </row>
    <row r="114" spans="1:15" x14ac:dyDescent="0.25">
      <c r="A114">
        <v>112</v>
      </c>
      <c r="B114" t="s">
        <v>9</v>
      </c>
      <c r="C114" s="8">
        <v>42469</v>
      </c>
      <c r="D114" t="s">
        <v>72</v>
      </c>
      <c r="E114">
        <v>5</v>
      </c>
      <c r="F114">
        <v>220</v>
      </c>
      <c r="G114">
        <v>217</v>
      </c>
      <c r="H114">
        <v>-3</v>
      </c>
      <c r="I114">
        <v>2</v>
      </c>
      <c r="J114" s="7">
        <v>2</v>
      </c>
      <c r="K114" s="24">
        <v>2.4</v>
      </c>
      <c r="L114" s="7">
        <v>3</v>
      </c>
      <c r="M114" s="7">
        <v>520.79999999999995</v>
      </c>
      <c r="N114" s="7">
        <v>651</v>
      </c>
      <c r="O114" s="27">
        <v>2016</v>
      </c>
    </row>
    <row r="115" spans="1:15" x14ac:dyDescent="0.25">
      <c r="A115">
        <v>113</v>
      </c>
      <c r="B115" t="s">
        <v>68</v>
      </c>
      <c r="C115" s="8">
        <v>42469</v>
      </c>
      <c r="D115" t="s">
        <v>72</v>
      </c>
      <c r="E115">
        <v>2</v>
      </c>
      <c r="F115">
        <v>120</v>
      </c>
      <c r="G115">
        <v>118</v>
      </c>
      <c r="H115">
        <v>-2</v>
      </c>
      <c r="I115">
        <v>2</v>
      </c>
      <c r="J115" s="7">
        <v>2.5</v>
      </c>
      <c r="K115" s="24">
        <v>3</v>
      </c>
      <c r="L115" s="7">
        <v>3</v>
      </c>
      <c r="M115" s="7">
        <v>354</v>
      </c>
      <c r="N115" s="7">
        <v>354</v>
      </c>
      <c r="O115" s="27">
        <v>2016</v>
      </c>
    </row>
    <row r="116" spans="1:15" x14ac:dyDescent="0.25">
      <c r="A116">
        <v>114</v>
      </c>
      <c r="B116" t="s">
        <v>10</v>
      </c>
      <c r="C116" s="8">
        <v>42515</v>
      </c>
      <c r="D116" t="s">
        <v>75</v>
      </c>
      <c r="E116">
        <v>6</v>
      </c>
      <c r="F116">
        <v>264</v>
      </c>
      <c r="G116">
        <v>265</v>
      </c>
      <c r="H116">
        <v>1</v>
      </c>
      <c r="I116">
        <v>2</v>
      </c>
      <c r="J116" s="7">
        <v>1.83</v>
      </c>
      <c r="K116" s="24">
        <v>2.1960000000000002</v>
      </c>
      <c r="L116" s="7">
        <v>3</v>
      </c>
      <c r="M116" s="7">
        <v>581.94000000000005</v>
      </c>
      <c r="N116" s="7">
        <v>795</v>
      </c>
      <c r="O116" s="27">
        <v>2016</v>
      </c>
    </row>
    <row r="117" spans="1:15" x14ac:dyDescent="0.25">
      <c r="A117">
        <v>115</v>
      </c>
      <c r="B117" t="s">
        <v>9</v>
      </c>
      <c r="C117" s="8">
        <v>42515</v>
      </c>
      <c r="D117" t="s">
        <v>75</v>
      </c>
      <c r="E117">
        <v>6</v>
      </c>
      <c r="F117">
        <v>264</v>
      </c>
      <c r="G117">
        <v>265</v>
      </c>
      <c r="H117">
        <v>1</v>
      </c>
      <c r="I117">
        <v>2</v>
      </c>
      <c r="J117" s="7">
        <v>2</v>
      </c>
      <c r="K117" s="24">
        <v>2.4</v>
      </c>
      <c r="L117" s="7">
        <v>3</v>
      </c>
      <c r="M117" s="7">
        <v>636</v>
      </c>
      <c r="N117" s="7">
        <v>795</v>
      </c>
      <c r="O117" s="27">
        <v>2016</v>
      </c>
    </row>
    <row r="118" spans="1:15" x14ac:dyDescent="0.25">
      <c r="A118">
        <v>116</v>
      </c>
      <c r="B118" t="s">
        <v>68</v>
      </c>
      <c r="C118" s="8">
        <v>42515</v>
      </c>
      <c r="D118" t="s">
        <v>75</v>
      </c>
      <c r="E118">
        <v>2</v>
      </c>
      <c r="F118">
        <v>132</v>
      </c>
      <c r="G118">
        <v>131</v>
      </c>
      <c r="H118">
        <v>-1</v>
      </c>
      <c r="I118">
        <v>2</v>
      </c>
      <c r="J118" s="7">
        <v>2.5</v>
      </c>
      <c r="K118" s="24">
        <v>3</v>
      </c>
      <c r="L118" s="7">
        <v>3</v>
      </c>
      <c r="M118" s="7">
        <v>393</v>
      </c>
      <c r="N118" s="7">
        <v>393</v>
      </c>
      <c r="O118" s="27">
        <v>2016</v>
      </c>
    </row>
    <row r="119" spans="1:15" x14ac:dyDescent="0.25">
      <c r="A119">
        <v>117</v>
      </c>
      <c r="B119" t="s">
        <v>10</v>
      </c>
      <c r="C119" s="8">
        <v>42350</v>
      </c>
      <c r="D119" t="s">
        <v>72</v>
      </c>
      <c r="E119">
        <v>5</v>
      </c>
      <c r="F119">
        <v>220</v>
      </c>
      <c r="G119">
        <v>222</v>
      </c>
      <c r="H119">
        <v>2</v>
      </c>
      <c r="I119">
        <v>2</v>
      </c>
      <c r="J119" s="7">
        <v>1.83</v>
      </c>
      <c r="K119" s="24">
        <v>2.1960000000000002</v>
      </c>
      <c r="L119" s="7">
        <v>3</v>
      </c>
      <c r="M119" s="7">
        <v>487.51200000000006</v>
      </c>
      <c r="N119" s="7">
        <v>666</v>
      </c>
      <c r="O119" s="27">
        <f>YEAR(Tableau5[[#This Row],[Date]])</f>
        <v>2015</v>
      </c>
    </row>
    <row r="120" spans="1:15" x14ac:dyDescent="0.25">
      <c r="A120">
        <v>118</v>
      </c>
      <c r="B120" t="s">
        <v>9</v>
      </c>
      <c r="C120" s="8">
        <v>42350</v>
      </c>
      <c r="D120" t="s">
        <v>72</v>
      </c>
      <c r="E120">
        <v>5</v>
      </c>
      <c r="F120">
        <v>220</v>
      </c>
      <c r="G120">
        <v>221</v>
      </c>
      <c r="H120">
        <v>1</v>
      </c>
      <c r="I120">
        <v>2</v>
      </c>
      <c r="J120" s="7">
        <v>2</v>
      </c>
      <c r="K120" s="24">
        <v>2.4</v>
      </c>
      <c r="L120" s="7">
        <v>3</v>
      </c>
      <c r="M120" s="7">
        <v>530.4</v>
      </c>
      <c r="N120" s="7">
        <v>663</v>
      </c>
      <c r="O120" s="27">
        <f>YEAR(Tableau5[[#This Row],[Date]])</f>
        <v>2015</v>
      </c>
    </row>
    <row r="121" spans="1:15" x14ac:dyDescent="0.25">
      <c r="A121">
        <v>119</v>
      </c>
      <c r="B121" t="s">
        <v>68</v>
      </c>
      <c r="C121" s="8">
        <v>42350</v>
      </c>
      <c r="D121" t="s">
        <v>72</v>
      </c>
      <c r="E121">
        <v>3</v>
      </c>
      <c r="F121">
        <v>198</v>
      </c>
      <c r="G121">
        <v>198</v>
      </c>
      <c r="H121">
        <v>0</v>
      </c>
      <c r="I121">
        <v>2</v>
      </c>
      <c r="J121" s="7">
        <v>2.5</v>
      </c>
      <c r="K121" s="24">
        <v>3</v>
      </c>
      <c r="L121" s="7">
        <v>3</v>
      </c>
      <c r="M121" s="7">
        <v>594</v>
      </c>
      <c r="N121" s="7">
        <v>594</v>
      </c>
      <c r="O121" s="27">
        <f>YEAR(Tableau5[[#This Row],[Date]])</f>
        <v>2015</v>
      </c>
    </row>
    <row r="122" spans="1:15" x14ac:dyDescent="0.25">
      <c r="A122">
        <v>120</v>
      </c>
      <c r="B122" t="s">
        <v>11</v>
      </c>
      <c r="C122" s="8">
        <v>42350</v>
      </c>
      <c r="D122" t="s">
        <v>72</v>
      </c>
      <c r="E122">
        <v>2</v>
      </c>
      <c r="F122">
        <v>88</v>
      </c>
      <c r="G122">
        <v>87</v>
      </c>
      <c r="H122">
        <v>-1</v>
      </c>
      <c r="I122">
        <v>2</v>
      </c>
      <c r="J122" s="7">
        <v>1.83</v>
      </c>
      <c r="K122" s="24">
        <v>2.1960000000000002</v>
      </c>
      <c r="L122" s="7">
        <v>3</v>
      </c>
      <c r="M122" s="7">
        <v>191.05200000000002</v>
      </c>
      <c r="N122" s="7">
        <v>261</v>
      </c>
      <c r="O122" s="27">
        <f>YEAR(Tableau5[[#This Row],[Date]])</f>
        <v>2015</v>
      </c>
    </row>
    <row r="123" spans="1:15" x14ac:dyDescent="0.25">
      <c r="A123">
        <v>121</v>
      </c>
      <c r="B123" t="s">
        <v>9</v>
      </c>
      <c r="C123" s="8">
        <v>42286</v>
      </c>
      <c r="D123" t="s">
        <v>75</v>
      </c>
      <c r="E123">
        <v>7</v>
      </c>
      <c r="F123">
        <v>308</v>
      </c>
      <c r="G123">
        <v>307</v>
      </c>
      <c r="H123">
        <v>-1</v>
      </c>
      <c r="I123">
        <v>2</v>
      </c>
      <c r="J123" s="7">
        <v>2</v>
      </c>
      <c r="K123" s="24">
        <v>2.4</v>
      </c>
      <c r="L123" s="7">
        <v>3</v>
      </c>
      <c r="M123" s="7">
        <v>736.8</v>
      </c>
      <c r="N123" s="7">
        <v>921</v>
      </c>
      <c r="O123" s="27">
        <f>YEAR(Tableau5[[#This Row],[Date]])</f>
        <v>2015</v>
      </c>
    </row>
    <row r="124" spans="1:15" x14ac:dyDescent="0.25">
      <c r="A124">
        <v>122</v>
      </c>
      <c r="B124" t="s">
        <v>68</v>
      </c>
      <c r="C124" s="8">
        <v>42286</v>
      </c>
      <c r="D124" t="s">
        <v>75</v>
      </c>
      <c r="E124">
        <v>2</v>
      </c>
      <c r="F124">
        <v>132</v>
      </c>
      <c r="G124">
        <v>131</v>
      </c>
      <c r="H124">
        <v>-1</v>
      </c>
      <c r="I124">
        <v>2</v>
      </c>
      <c r="J124" s="7">
        <v>2.5</v>
      </c>
      <c r="K124" s="24">
        <v>3</v>
      </c>
      <c r="L124" s="7">
        <v>3</v>
      </c>
      <c r="M124" s="7">
        <v>393</v>
      </c>
      <c r="N124" s="7">
        <v>393</v>
      </c>
      <c r="O124" s="27">
        <f>YEAR(Tableau5[[#This Row],[Date]])</f>
        <v>2015</v>
      </c>
    </row>
    <row r="125" spans="1:15" x14ac:dyDescent="0.25">
      <c r="A125">
        <v>123</v>
      </c>
      <c r="B125" t="s">
        <v>10</v>
      </c>
      <c r="C125" s="8">
        <v>42286</v>
      </c>
      <c r="D125" t="s">
        <v>75</v>
      </c>
      <c r="E125">
        <v>6</v>
      </c>
      <c r="F125">
        <v>264</v>
      </c>
      <c r="G125">
        <v>264</v>
      </c>
      <c r="H125">
        <v>0</v>
      </c>
      <c r="I125">
        <v>2</v>
      </c>
      <c r="J125" s="7">
        <v>1.83</v>
      </c>
      <c r="K125" s="24">
        <v>2.1960000000000002</v>
      </c>
      <c r="L125" s="7">
        <v>3</v>
      </c>
      <c r="M125" s="7">
        <v>579.74400000000003</v>
      </c>
      <c r="N125" s="7">
        <v>792</v>
      </c>
      <c r="O125" s="27">
        <f>YEAR(Tableau5[[#This Row],[Date]])</f>
        <v>2015</v>
      </c>
    </row>
    <row r="126" spans="1:15" x14ac:dyDescent="0.25">
      <c r="A126">
        <v>124</v>
      </c>
      <c r="B126" t="s">
        <v>68</v>
      </c>
      <c r="C126" s="8">
        <v>42231</v>
      </c>
      <c r="D126" t="s">
        <v>108</v>
      </c>
      <c r="E126">
        <v>1</v>
      </c>
      <c r="F126">
        <v>66</v>
      </c>
      <c r="G126">
        <v>65</v>
      </c>
      <c r="H126">
        <v>-1</v>
      </c>
      <c r="I126">
        <v>2</v>
      </c>
      <c r="J126" s="7">
        <v>2.5</v>
      </c>
      <c r="K126" s="24">
        <v>3</v>
      </c>
      <c r="L126" s="7">
        <v>3</v>
      </c>
      <c r="M126" s="7">
        <v>195</v>
      </c>
      <c r="N126" s="7">
        <v>195</v>
      </c>
      <c r="O126" s="27">
        <f>YEAR(Tableau5[[#This Row],[Date]])</f>
        <v>2015</v>
      </c>
    </row>
    <row r="127" spans="1:15" x14ac:dyDescent="0.25">
      <c r="A127">
        <v>125</v>
      </c>
      <c r="B127" t="s">
        <v>11</v>
      </c>
      <c r="C127" s="8">
        <v>42212</v>
      </c>
      <c r="D127" t="s">
        <v>71</v>
      </c>
      <c r="E127">
        <v>1</v>
      </c>
      <c r="F127">
        <v>44</v>
      </c>
      <c r="G127">
        <v>43</v>
      </c>
      <c r="H127">
        <v>-1</v>
      </c>
      <c r="I127">
        <v>2</v>
      </c>
      <c r="J127" s="7">
        <v>1.83</v>
      </c>
      <c r="K127" s="24">
        <v>2.1960000000000002</v>
      </c>
      <c r="L127" s="7">
        <v>3</v>
      </c>
      <c r="M127" s="7">
        <v>94.428000000000011</v>
      </c>
      <c r="N127" s="7">
        <v>129</v>
      </c>
      <c r="O127" s="27">
        <f>YEAR(Tableau5[[#This Row],[Date]])</f>
        <v>2015</v>
      </c>
    </row>
    <row r="128" spans="1:15" x14ac:dyDescent="0.25">
      <c r="A128">
        <v>126</v>
      </c>
      <c r="B128" t="s">
        <v>10</v>
      </c>
      <c r="C128" s="8">
        <v>42212</v>
      </c>
      <c r="D128" t="s">
        <v>71</v>
      </c>
      <c r="E128">
        <v>7</v>
      </c>
      <c r="F128">
        <v>308</v>
      </c>
      <c r="G128">
        <v>309</v>
      </c>
      <c r="H128">
        <v>1</v>
      </c>
      <c r="I128">
        <v>2</v>
      </c>
      <c r="J128" s="7">
        <v>1.83</v>
      </c>
      <c r="K128" s="24">
        <v>2.1960000000000002</v>
      </c>
      <c r="L128" s="7">
        <v>3</v>
      </c>
      <c r="M128" s="7">
        <v>678.56400000000008</v>
      </c>
      <c r="N128" s="7">
        <v>927</v>
      </c>
      <c r="O128" s="27">
        <f>YEAR(Tableau5[[#This Row],[Date]])</f>
        <v>2015</v>
      </c>
    </row>
    <row r="129" spans="1:15" x14ac:dyDescent="0.25">
      <c r="A129">
        <v>127</v>
      </c>
      <c r="B129" t="s">
        <v>9</v>
      </c>
      <c r="C129" s="8">
        <v>42212</v>
      </c>
      <c r="D129" t="s">
        <v>71</v>
      </c>
      <c r="E129">
        <v>6</v>
      </c>
      <c r="F129">
        <v>264</v>
      </c>
      <c r="G129">
        <v>264</v>
      </c>
      <c r="H129">
        <v>0</v>
      </c>
      <c r="I129">
        <v>2</v>
      </c>
      <c r="J129" s="7">
        <v>2</v>
      </c>
      <c r="K129" s="24">
        <v>2.4</v>
      </c>
      <c r="L129" s="7">
        <v>3</v>
      </c>
      <c r="M129" s="7">
        <v>633.6</v>
      </c>
      <c r="N129" s="7">
        <v>792</v>
      </c>
      <c r="O129" s="27">
        <f>YEAR(Tableau5[[#This Row],[Date]])</f>
        <v>2015</v>
      </c>
    </row>
    <row r="130" spans="1:15" x14ac:dyDescent="0.25">
      <c r="A130">
        <v>128</v>
      </c>
      <c r="B130" t="s">
        <v>10</v>
      </c>
      <c r="C130" s="8">
        <v>42188</v>
      </c>
      <c r="D130" t="s">
        <v>38</v>
      </c>
      <c r="E130">
        <v>1</v>
      </c>
      <c r="F130">
        <v>44</v>
      </c>
      <c r="G130">
        <v>88</v>
      </c>
      <c r="H130">
        <v>44</v>
      </c>
      <c r="I130">
        <v>2</v>
      </c>
      <c r="J130" s="7">
        <v>1.83</v>
      </c>
      <c r="K130" s="24">
        <v>2.1960000000000002</v>
      </c>
      <c r="L130" s="7">
        <v>3</v>
      </c>
      <c r="M130" s="7">
        <v>193.24800000000002</v>
      </c>
      <c r="N130" s="7">
        <v>264</v>
      </c>
      <c r="O130" s="27">
        <f>YEAR(Tableau5[[#This Row],[Date]])</f>
        <v>2015</v>
      </c>
    </row>
    <row r="131" spans="1:15" x14ac:dyDescent="0.25">
      <c r="A131">
        <v>129</v>
      </c>
      <c r="B131" t="s">
        <v>11</v>
      </c>
      <c r="C131" s="8">
        <v>42153</v>
      </c>
      <c r="D131" t="s">
        <v>69</v>
      </c>
      <c r="E131">
        <v>2</v>
      </c>
      <c r="F131">
        <v>88</v>
      </c>
      <c r="G131">
        <v>88</v>
      </c>
      <c r="H131">
        <v>0</v>
      </c>
      <c r="I131">
        <v>2</v>
      </c>
      <c r="J131" s="7">
        <v>1.83</v>
      </c>
      <c r="K131" s="24">
        <v>2.1960000000000002</v>
      </c>
      <c r="L131" s="7">
        <v>3</v>
      </c>
      <c r="M131" s="7">
        <v>193.24800000000002</v>
      </c>
      <c r="N131" s="7">
        <v>264</v>
      </c>
      <c r="O131" s="27">
        <f>YEAR(Tableau5[[#This Row],[Date]])</f>
        <v>2015</v>
      </c>
    </row>
    <row r="132" spans="1:15" x14ac:dyDescent="0.25">
      <c r="A132">
        <v>130</v>
      </c>
      <c r="B132" t="s">
        <v>10</v>
      </c>
      <c r="C132" s="8">
        <v>42153</v>
      </c>
      <c r="D132" t="s">
        <v>69</v>
      </c>
      <c r="E132">
        <v>7</v>
      </c>
      <c r="F132">
        <v>308</v>
      </c>
      <c r="G132">
        <v>305</v>
      </c>
      <c r="H132">
        <v>-3</v>
      </c>
      <c r="I132">
        <v>2</v>
      </c>
      <c r="J132" s="7">
        <v>1.83</v>
      </c>
      <c r="K132" s="24">
        <v>2.1960000000000002</v>
      </c>
      <c r="L132" s="7">
        <v>3</v>
      </c>
      <c r="M132" s="7">
        <v>669.78000000000009</v>
      </c>
      <c r="N132" s="7">
        <v>915</v>
      </c>
      <c r="O132" s="27">
        <f>YEAR(Tableau5[[#This Row],[Date]])</f>
        <v>2015</v>
      </c>
    </row>
    <row r="133" spans="1:15" x14ac:dyDescent="0.25">
      <c r="A133">
        <v>131</v>
      </c>
      <c r="B133" t="s">
        <v>9</v>
      </c>
      <c r="C133" s="8">
        <v>42153</v>
      </c>
      <c r="D133" t="s">
        <v>69</v>
      </c>
      <c r="E133">
        <v>4</v>
      </c>
      <c r="F133">
        <v>176</v>
      </c>
      <c r="G133">
        <v>178</v>
      </c>
      <c r="H133">
        <v>2</v>
      </c>
      <c r="I133">
        <v>2</v>
      </c>
      <c r="J133" s="7">
        <v>2</v>
      </c>
      <c r="K133" s="24">
        <v>2.4</v>
      </c>
      <c r="L133" s="7">
        <v>3</v>
      </c>
      <c r="M133" s="7">
        <v>427.2</v>
      </c>
      <c r="N133" s="7">
        <v>534</v>
      </c>
      <c r="O133" s="27">
        <f>YEAR(Tableau5[[#This Row],[Date]])</f>
        <v>2015</v>
      </c>
    </row>
    <row r="134" spans="1:15" x14ac:dyDescent="0.25">
      <c r="A134">
        <v>132</v>
      </c>
      <c r="B134" t="s">
        <v>67</v>
      </c>
      <c r="C134" s="8">
        <v>42153</v>
      </c>
      <c r="D134" t="s">
        <v>69</v>
      </c>
      <c r="E134">
        <v>1</v>
      </c>
      <c r="F134">
        <v>66</v>
      </c>
      <c r="G134">
        <v>66</v>
      </c>
      <c r="H134">
        <v>0</v>
      </c>
      <c r="I134">
        <v>2</v>
      </c>
      <c r="J134" s="7">
        <v>2.5</v>
      </c>
      <c r="K134" s="24">
        <v>3</v>
      </c>
      <c r="L134" s="7">
        <v>3</v>
      </c>
      <c r="M134" s="7">
        <v>198</v>
      </c>
      <c r="N134" s="7">
        <v>198</v>
      </c>
      <c r="O134" s="27">
        <f>YEAR(Tableau5[[#This Row],[Date]])</f>
        <v>2015</v>
      </c>
    </row>
    <row r="135" spans="1:15" x14ac:dyDescent="0.25">
      <c r="A135">
        <v>133</v>
      </c>
      <c r="B135" t="s">
        <v>9</v>
      </c>
      <c r="C135" s="8">
        <v>42097</v>
      </c>
      <c r="D135" t="s">
        <v>73</v>
      </c>
      <c r="E135">
        <v>7</v>
      </c>
      <c r="F135">
        <v>308</v>
      </c>
      <c r="G135">
        <v>307</v>
      </c>
      <c r="H135">
        <v>-1</v>
      </c>
      <c r="I135">
        <v>2</v>
      </c>
      <c r="J135" s="7">
        <v>2</v>
      </c>
      <c r="K135" s="24">
        <v>2.4</v>
      </c>
      <c r="L135" s="7">
        <v>3</v>
      </c>
      <c r="M135" s="7">
        <v>736.8</v>
      </c>
      <c r="N135" s="7">
        <v>921</v>
      </c>
      <c r="O135" s="27">
        <f>YEAR(Tableau5[[#This Row],[Date]])</f>
        <v>2015</v>
      </c>
    </row>
    <row r="136" spans="1:15" x14ac:dyDescent="0.25">
      <c r="A136">
        <v>134</v>
      </c>
      <c r="B136" t="s">
        <v>10</v>
      </c>
      <c r="C136" s="8">
        <v>42097</v>
      </c>
      <c r="D136" t="s">
        <v>73</v>
      </c>
      <c r="E136">
        <v>7</v>
      </c>
      <c r="F136">
        <v>308</v>
      </c>
      <c r="G136">
        <v>309</v>
      </c>
      <c r="H136">
        <v>1</v>
      </c>
      <c r="I136">
        <v>2</v>
      </c>
      <c r="J136" s="7">
        <v>1.83</v>
      </c>
      <c r="K136" s="24">
        <v>2.1960000000000002</v>
      </c>
      <c r="L136" s="7">
        <v>3</v>
      </c>
      <c r="M136" s="7">
        <v>678.56400000000008</v>
      </c>
      <c r="N136" s="7">
        <v>927</v>
      </c>
      <c r="O136" s="27">
        <f>YEAR(Tableau5[[#This Row],[Date]])</f>
        <v>2015</v>
      </c>
    </row>
    <row r="137" spans="1:15" x14ac:dyDescent="0.25">
      <c r="A137">
        <v>135</v>
      </c>
      <c r="B137" t="s">
        <v>67</v>
      </c>
      <c r="C137" s="8">
        <v>42042</v>
      </c>
      <c r="D137" t="s">
        <v>74</v>
      </c>
      <c r="E137">
        <v>2</v>
      </c>
      <c r="F137">
        <v>132</v>
      </c>
      <c r="G137">
        <v>132</v>
      </c>
      <c r="H137">
        <v>0</v>
      </c>
      <c r="I137">
        <v>2</v>
      </c>
      <c r="J137" s="7">
        <v>2.5</v>
      </c>
      <c r="K137" s="24">
        <v>3</v>
      </c>
      <c r="L137" s="7">
        <v>3</v>
      </c>
      <c r="M137" s="7">
        <v>396</v>
      </c>
      <c r="N137" s="7">
        <v>396</v>
      </c>
      <c r="O137" s="27">
        <f>YEAR(Tableau5[[#This Row],[Date]])</f>
        <v>2015</v>
      </c>
    </row>
    <row r="138" spans="1:15" x14ac:dyDescent="0.25">
      <c r="A138">
        <v>136</v>
      </c>
      <c r="B138" t="s">
        <v>11</v>
      </c>
      <c r="C138" s="8">
        <v>42042</v>
      </c>
      <c r="D138" t="s">
        <v>74</v>
      </c>
      <c r="E138">
        <v>1</v>
      </c>
      <c r="F138">
        <v>44</v>
      </c>
      <c r="G138">
        <v>44</v>
      </c>
      <c r="H138">
        <v>0</v>
      </c>
      <c r="I138">
        <v>2</v>
      </c>
      <c r="J138" s="7">
        <v>1.83</v>
      </c>
      <c r="K138" s="24">
        <v>2.1960000000000002</v>
      </c>
      <c r="L138" s="7">
        <v>3</v>
      </c>
      <c r="M138" s="7">
        <v>96.624000000000009</v>
      </c>
      <c r="N138" s="7">
        <v>132</v>
      </c>
      <c r="O138" s="27">
        <f>YEAR(Tableau5[[#This Row],[Date]])</f>
        <v>2015</v>
      </c>
    </row>
    <row r="139" spans="1:15" x14ac:dyDescent="0.25">
      <c r="A139">
        <v>137</v>
      </c>
      <c r="B139" t="s">
        <v>10</v>
      </c>
      <c r="C139" s="8">
        <v>42042</v>
      </c>
      <c r="D139" t="s">
        <v>74</v>
      </c>
      <c r="E139">
        <v>5</v>
      </c>
      <c r="F139">
        <v>220</v>
      </c>
      <c r="G139">
        <v>219</v>
      </c>
      <c r="H139">
        <v>-1</v>
      </c>
      <c r="I139">
        <v>2</v>
      </c>
      <c r="J139" s="7">
        <v>1.83</v>
      </c>
      <c r="K139" s="24">
        <v>2.1960000000000002</v>
      </c>
      <c r="L139" s="7">
        <v>3</v>
      </c>
      <c r="M139" s="7">
        <v>480.92400000000004</v>
      </c>
      <c r="N139" s="7">
        <v>657</v>
      </c>
      <c r="O139" s="27">
        <f>YEAR(Tableau5[[#This Row],[Date]])</f>
        <v>2015</v>
      </c>
    </row>
    <row r="140" spans="1:15" x14ac:dyDescent="0.25">
      <c r="A140">
        <v>138</v>
      </c>
      <c r="B140" t="s">
        <v>9</v>
      </c>
      <c r="C140" s="8">
        <v>42042</v>
      </c>
      <c r="D140" t="s">
        <v>74</v>
      </c>
      <c r="E140">
        <v>6</v>
      </c>
      <c r="F140">
        <v>264</v>
      </c>
      <c r="G140">
        <v>264</v>
      </c>
      <c r="H140">
        <v>0</v>
      </c>
      <c r="I140">
        <v>2</v>
      </c>
      <c r="J140" s="7">
        <v>2</v>
      </c>
      <c r="K140" s="24">
        <v>2.4</v>
      </c>
      <c r="L140" s="7">
        <v>3</v>
      </c>
      <c r="M140" s="7">
        <v>633.6</v>
      </c>
      <c r="N140" s="7">
        <v>792</v>
      </c>
      <c r="O140" s="27">
        <f>YEAR(Tableau5[[#This Row],[Date]])</f>
        <v>2015</v>
      </c>
    </row>
    <row r="141" spans="1:15" x14ac:dyDescent="0.25">
      <c r="A141">
        <v>139</v>
      </c>
      <c r="B141" t="s">
        <v>11</v>
      </c>
      <c r="C141" s="8">
        <v>41989</v>
      </c>
      <c r="D141" t="s">
        <v>75</v>
      </c>
      <c r="E141">
        <v>1</v>
      </c>
      <c r="F141">
        <v>44</v>
      </c>
      <c r="G141">
        <v>44</v>
      </c>
      <c r="H141">
        <v>0</v>
      </c>
      <c r="I141">
        <v>2</v>
      </c>
      <c r="J141" s="7">
        <v>1.83</v>
      </c>
      <c r="K141" s="24">
        <v>2.1960000000000002</v>
      </c>
      <c r="L141" s="7">
        <v>3</v>
      </c>
      <c r="M141" s="7">
        <v>96.624000000000009</v>
      </c>
      <c r="N141" s="7">
        <v>132</v>
      </c>
      <c r="O141" s="27">
        <f>YEAR(Tableau5[[#This Row],[Date]])</f>
        <v>2014</v>
      </c>
    </row>
    <row r="142" spans="1:15" x14ac:dyDescent="0.25">
      <c r="A142">
        <v>140</v>
      </c>
      <c r="B142" t="s">
        <v>10</v>
      </c>
      <c r="C142" s="8">
        <v>41989</v>
      </c>
      <c r="D142" t="s">
        <v>75</v>
      </c>
      <c r="E142">
        <v>2</v>
      </c>
      <c r="F142">
        <v>88</v>
      </c>
      <c r="G142">
        <v>87</v>
      </c>
      <c r="H142">
        <v>-1</v>
      </c>
      <c r="I142">
        <v>2</v>
      </c>
      <c r="J142" s="7">
        <v>1.83</v>
      </c>
      <c r="K142" s="24">
        <v>2.1960000000000002</v>
      </c>
      <c r="L142" s="7">
        <v>3</v>
      </c>
      <c r="M142" s="7">
        <v>191.05200000000002</v>
      </c>
      <c r="N142" s="7">
        <v>261</v>
      </c>
      <c r="O142" s="27">
        <f>YEAR(Tableau5[[#This Row],[Date]])</f>
        <v>2014</v>
      </c>
    </row>
    <row r="143" spans="1:15" x14ac:dyDescent="0.25">
      <c r="A143">
        <v>141</v>
      </c>
      <c r="B143" t="s">
        <v>9</v>
      </c>
      <c r="C143" s="8">
        <v>41989</v>
      </c>
      <c r="D143" t="s">
        <v>75</v>
      </c>
      <c r="E143">
        <v>3</v>
      </c>
      <c r="F143">
        <v>132</v>
      </c>
      <c r="G143">
        <v>128</v>
      </c>
      <c r="H143">
        <v>-4</v>
      </c>
      <c r="I143">
        <v>2</v>
      </c>
      <c r="J143" s="7">
        <v>2</v>
      </c>
      <c r="K143" s="24">
        <v>2.4</v>
      </c>
      <c r="L143" s="7">
        <v>3</v>
      </c>
      <c r="M143" s="7">
        <v>307.2</v>
      </c>
      <c r="N143" s="7">
        <v>384</v>
      </c>
      <c r="O143" s="27">
        <f>YEAR(Tableau5[[#This Row],[Date]])</f>
        <v>2014</v>
      </c>
    </row>
    <row r="144" spans="1:15" x14ac:dyDescent="0.25">
      <c r="A144">
        <v>142</v>
      </c>
      <c r="B144" t="s">
        <v>10</v>
      </c>
      <c r="C144" s="8">
        <v>41930</v>
      </c>
      <c r="D144" t="s">
        <v>113</v>
      </c>
      <c r="E144">
        <v>5</v>
      </c>
      <c r="F144">
        <v>220</v>
      </c>
      <c r="G144">
        <v>216</v>
      </c>
      <c r="H144">
        <v>-4</v>
      </c>
      <c r="I144">
        <v>2</v>
      </c>
      <c r="J144" s="7">
        <v>1.83</v>
      </c>
      <c r="K144" s="24">
        <v>2.1960000000000002</v>
      </c>
      <c r="L144" s="7">
        <v>3</v>
      </c>
      <c r="M144" s="7">
        <v>474.33600000000001</v>
      </c>
      <c r="N144" s="7">
        <v>648</v>
      </c>
      <c r="O144" s="27">
        <f>YEAR(Tableau5[[#This Row],[Date]])</f>
        <v>2014</v>
      </c>
    </row>
    <row r="145" spans="1:15" x14ac:dyDescent="0.25">
      <c r="A145">
        <v>143</v>
      </c>
      <c r="B145" t="s">
        <v>9</v>
      </c>
      <c r="C145" s="8">
        <v>41930</v>
      </c>
      <c r="D145" t="s">
        <v>113</v>
      </c>
      <c r="E145">
        <v>9</v>
      </c>
      <c r="F145">
        <v>396</v>
      </c>
      <c r="G145">
        <v>400</v>
      </c>
      <c r="H145">
        <v>4</v>
      </c>
      <c r="I145">
        <v>2</v>
      </c>
      <c r="J145" s="7">
        <v>2</v>
      </c>
      <c r="K145" s="24">
        <v>2.4</v>
      </c>
      <c r="L145" s="7">
        <v>3</v>
      </c>
      <c r="M145" s="7">
        <v>960</v>
      </c>
      <c r="N145" s="7">
        <v>1200</v>
      </c>
      <c r="O145" s="27">
        <f>YEAR(Tableau5[[#This Row],[Date]])</f>
        <v>2014</v>
      </c>
    </row>
    <row r="146" spans="1:15" x14ac:dyDescent="0.25">
      <c r="A146">
        <v>144</v>
      </c>
      <c r="B146" t="s">
        <v>10</v>
      </c>
      <c r="C146" s="8">
        <v>41894</v>
      </c>
      <c r="D146" t="s">
        <v>113</v>
      </c>
      <c r="E146">
        <v>7</v>
      </c>
      <c r="F146">
        <v>308</v>
      </c>
      <c r="G146">
        <v>308</v>
      </c>
      <c r="H146">
        <v>0</v>
      </c>
      <c r="I146">
        <v>2</v>
      </c>
      <c r="J146" s="7">
        <v>1.83</v>
      </c>
      <c r="K146" s="24">
        <v>2.1960000000000002</v>
      </c>
      <c r="L146" s="7">
        <v>3</v>
      </c>
      <c r="M146" s="7">
        <v>676.36800000000005</v>
      </c>
      <c r="N146" s="7">
        <v>924</v>
      </c>
      <c r="O146" s="27">
        <f>YEAR(Tableau5[[#This Row],[Date]])</f>
        <v>2014</v>
      </c>
    </row>
    <row r="147" spans="1:15" x14ac:dyDescent="0.25">
      <c r="A147">
        <v>145</v>
      </c>
      <c r="B147" t="s">
        <v>11</v>
      </c>
      <c r="C147" s="8">
        <v>41879</v>
      </c>
      <c r="D147" t="s">
        <v>75</v>
      </c>
      <c r="E147">
        <v>1</v>
      </c>
      <c r="F147">
        <v>44</v>
      </c>
      <c r="G147">
        <v>44</v>
      </c>
      <c r="H147">
        <v>0</v>
      </c>
      <c r="I147">
        <v>2</v>
      </c>
      <c r="J147" s="7">
        <v>1.83</v>
      </c>
      <c r="K147" s="24">
        <v>2.1960000000000002</v>
      </c>
      <c r="L147" s="7">
        <v>3</v>
      </c>
      <c r="M147" s="7">
        <v>96.624000000000009</v>
      </c>
      <c r="N147" s="7">
        <v>132</v>
      </c>
      <c r="O147" s="27">
        <f>YEAR(Tableau5[[#This Row],[Date]])</f>
        <v>2014</v>
      </c>
    </row>
    <row r="148" spans="1:15" x14ac:dyDescent="0.25">
      <c r="A148">
        <v>146</v>
      </c>
      <c r="B148" t="s">
        <v>67</v>
      </c>
      <c r="C148" s="8">
        <v>41880</v>
      </c>
      <c r="D148" t="s">
        <v>75</v>
      </c>
      <c r="E148">
        <v>1</v>
      </c>
      <c r="F148">
        <v>66</v>
      </c>
      <c r="G148">
        <v>64</v>
      </c>
      <c r="H148">
        <v>-2</v>
      </c>
      <c r="I148">
        <v>2</v>
      </c>
      <c r="J148" s="7">
        <v>2.5</v>
      </c>
      <c r="K148" s="24">
        <v>3</v>
      </c>
      <c r="L148" s="7">
        <v>3</v>
      </c>
      <c r="M148" s="7">
        <v>192</v>
      </c>
      <c r="N148" s="7">
        <v>192</v>
      </c>
      <c r="O148" s="27">
        <f>YEAR(Tableau5[[#This Row],[Date]])</f>
        <v>2014</v>
      </c>
    </row>
    <row r="149" spans="1:15" x14ac:dyDescent="0.25">
      <c r="A149">
        <v>147</v>
      </c>
      <c r="B149" t="s">
        <v>9</v>
      </c>
      <c r="C149" s="8">
        <v>41880</v>
      </c>
      <c r="D149" t="s">
        <v>75</v>
      </c>
      <c r="E149">
        <v>5</v>
      </c>
      <c r="F149">
        <v>220</v>
      </c>
      <c r="G149">
        <v>218</v>
      </c>
      <c r="H149">
        <v>-2</v>
      </c>
      <c r="I149">
        <v>2</v>
      </c>
      <c r="J149" s="7">
        <v>2</v>
      </c>
      <c r="K149" s="24">
        <v>2.4</v>
      </c>
      <c r="L149" s="7">
        <v>3</v>
      </c>
      <c r="M149" s="7">
        <v>523.19999999999993</v>
      </c>
      <c r="N149" s="7">
        <v>654</v>
      </c>
      <c r="O149" s="27">
        <f>YEAR(Tableau5[[#This Row],[Date]])</f>
        <v>2014</v>
      </c>
    </row>
    <row r="150" spans="1:15" x14ac:dyDescent="0.25">
      <c r="A150">
        <v>148</v>
      </c>
      <c r="B150" t="s">
        <v>10</v>
      </c>
      <c r="C150" s="8">
        <v>41880</v>
      </c>
      <c r="D150" t="s">
        <v>75</v>
      </c>
      <c r="E150">
        <v>7</v>
      </c>
      <c r="F150">
        <v>308</v>
      </c>
      <c r="G150">
        <v>308</v>
      </c>
      <c r="H150">
        <v>0</v>
      </c>
      <c r="I150">
        <v>2</v>
      </c>
      <c r="J150" s="7">
        <v>1.83</v>
      </c>
      <c r="K150" s="24">
        <v>2.1960000000000002</v>
      </c>
      <c r="L150" s="7">
        <v>3</v>
      </c>
      <c r="M150" s="7">
        <v>676.36800000000005</v>
      </c>
      <c r="N150" s="7">
        <v>924</v>
      </c>
      <c r="O150" s="27">
        <f>YEAR(Tableau5[[#This Row],[Date]])</f>
        <v>2014</v>
      </c>
    </row>
    <row r="151" spans="1:15" x14ac:dyDescent="0.25">
      <c r="A151">
        <v>149</v>
      </c>
      <c r="B151" t="s">
        <v>9</v>
      </c>
      <c r="C151" s="8">
        <v>41824</v>
      </c>
      <c r="D151" t="s">
        <v>38</v>
      </c>
      <c r="E151">
        <v>1</v>
      </c>
      <c r="F151">
        <v>44</v>
      </c>
      <c r="G151">
        <v>44</v>
      </c>
      <c r="H151">
        <v>0</v>
      </c>
      <c r="I151">
        <v>2</v>
      </c>
      <c r="J151" s="7">
        <v>2</v>
      </c>
      <c r="K151" s="24">
        <v>2.4</v>
      </c>
      <c r="L151" s="7">
        <v>3</v>
      </c>
      <c r="M151" s="7">
        <v>105.6</v>
      </c>
      <c r="N151" s="7">
        <v>132</v>
      </c>
      <c r="O151" s="27">
        <f>YEAR(Tableau5[[#This Row],[Date]])</f>
        <v>2014</v>
      </c>
    </row>
    <row r="152" spans="1:15" x14ac:dyDescent="0.25">
      <c r="A152">
        <v>150</v>
      </c>
      <c r="B152" t="s">
        <v>11</v>
      </c>
      <c r="C152" s="8">
        <v>41827</v>
      </c>
      <c r="D152" t="s">
        <v>71</v>
      </c>
      <c r="E152">
        <v>1</v>
      </c>
      <c r="F152">
        <v>44</v>
      </c>
      <c r="G152">
        <v>44</v>
      </c>
      <c r="H152">
        <v>0</v>
      </c>
      <c r="I152">
        <v>2</v>
      </c>
      <c r="J152" s="7">
        <v>1.83</v>
      </c>
      <c r="K152" s="24">
        <v>2.1960000000000002</v>
      </c>
      <c r="L152" s="7">
        <v>3</v>
      </c>
      <c r="M152" s="7">
        <v>96.624000000000009</v>
      </c>
      <c r="N152" s="7">
        <v>132</v>
      </c>
      <c r="O152" s="27">
        <f>YEAR(Tableau5[[#This Row],[Date]])</f>
        <v>2014</v>
      </c>
    </row>
    <row r="153" spans="1:15" x14ac:dyDescent="0.25">
      <c r="A153">
        <v>151</v>
      </c>
      <c r="B153" t="s">
        <v>10</v>
      </c>
      <c r="C153" s="8">
        <v>41827</v>
      </c>
      <c r="D153" t="s">
        <v>71</v>
      </c>
      <c r="E153">
        <v>7</v>
      </c>
      <c r="F153">
        <v>308</v>
      </c>
      <c r="G153">
        <v>311</v>
      </c>
      <c r="H153">
        <v>3</v>
      </c>
      <c r="I153">
        <v>2</v>
      </c>
      <c r="J153" s="7">
        <v>1.83</v>
      </c>
      <c r="K153" s="24">
        <v>2.1960000000000002</v>
      </c>
      <c r="L153" s="7">
        <v>3</v>
      </c>
      <c r="M153" s="7">
        <v>682.95600000000002</v>
      </c>
      <c r="N153" s="7">
        <v>933</v>
      </c>
      <c r="O153" s="27">
        <f>YEAR(Tableau5[[#This Row],[Date]])</f>
        <v>2014</v>
      </c>
    </row>
    <row r="154" spans="1:15" x14ac:dyDescent="0.25">
      <c r="A154">
        <v>152</v>
      </c>
      <c r="B154" t="s">
        <v>9</v>
      </c>
      <c r="C154" s="8">
        <v>41827</v>
      </c>
      <c r="D154" t="s">
        <v>71</v>
      </c>
      <c r="E154">
        <v>5</v>
      </c>
      <c r="F154">
        <v>220</v>
      </c>
      <c r="G154">
        <v>212</v>
      </c>
      <c r="H154">
        <v>-8</v>
      </c>
      <c r="I154">
        <v>2</v>
      </c>
      <c r="J154" s="7">
        <v>2</v>
      </c>
      <c r="K154" s="24">
        <v>2.4</v>
      </c>
      <c r="L154" s="7">
        <v>3</v>
      </c>
      <c r="M154" s="7">
        <v>508.79999999999995</v>
      </c>
      <c r="N154" s="7">
        <v>636</v>
      </c>
      <c r="O154" s="27">
        <f>YEAR(Tableau5[[#This Row],[Date]])</f>
        <v>2014</v>
      </c>
    </row>
    <row r="155" spans="1:15" x14ac:dyDescent="0.25">
      <c r="A155">
        <v>153</v>
      </c>
      <c r="B155" t="s">
        <v>10</v>
      </c>
      <c r="C155" s="8">
        <v>41792</v>
      </c>
      <c r="D155" t="s">
        <v>69</v>
      </c>
      <c r="E155">
        <v>7</v>
      </c>
      <c r="F155">
        <v>308</v>
      </c>
      <c r="G155">
        <v>308</v>
      </c>
      <c r="H155">
        <v>0</v>
      </c>
      <c r="I155">
        <v>2</v>
      </c>
      <c r="J155" s="7">
        <v>1.83</v>
      </c>
      <c r="K155" s="24">
        <v>2.1960000000000002</v>
      </c>
      <c r="L155" s="7">
        <v>3</v>
      </c>
      <c r="M155" s="7">
        <v>676.36800000000005</v>
      </c>
      <c r="N155" s="7">
        <v>924</v>
      </c>
      <c r="O155" s="27">
        <f>YEAR(Tableau5[[#This Row],[Date]])</f>
        <v>2014</v>
      </c>
    </row>
    <row r="156" spans="1:15" x14ac:dyDescent="0.25">
      <c r="A156">
        <v>154</v>
      </c>
      <c r="B156" t="s">
        <v>67</v>
      </c>
      <c r="C156" s="8">
        <v>41792</v>
      </c>
      <c r="D156" t="s">
        <v>69</v>
      </c>
      <c r="E156">
        <v>1</v>
      </c>
      <c r="F156">
        <v>66</v>
      </c>
      <c r="G156">
        <v>66</v>
      </c>
      <c r="H156">
        <v>0</v>
      </c>
      <c r="I156">
        <v>2</v>
      </c>
      <c r="J156" s="7">
        <v>2.5</v>
      </c>
      <c r="K156" s="24">
        <v>3</v>
      </c>
      <c r="L156" s="7">
        <v>3</v>
      </c>
      <c r="M156" s="7">
        <v>198</v>
      </c>
      <c r="N156" s="7">
        <v>198</v>
      </c>
      <c r="O156" s="27">
        <f>YEAR(Tableau5[[#This Row],[Date]])</f>
        <v>2014</v>
      </c>
    </row>
    <row r="157" spans="1:15" x14ac:dyDescent="0.25">
      <c r="A157">
        <v>155</v>
      </c>
      <c r="B157" t="s">
        <v>11</v>
      </c>
      <c r="C157" s="8">
        <v>41792</v>
      </c>
      <c r="D157" t="s">
        <v>69</v>
      </c>
      <c r="E157">
        <v>2</v>
      </c>
      <c r="F157">
        <v>88</v>
      </c>
      <c r="G157">
        <v>88</v>
      </c>
      <c r="H157">
        <v>0</v>
      </c>
      <c r="I157">
        <v>2</v>
      </c>
      <c r="J157" s="7">
        <v>1.83</v>
      </c>
      <c r="K157" s="24">
        <v>2.1960000000000002</v>
      </c>
      <c r="L157" s="7">
        <v>3</v>
      </c>
      <c r="M157" s="7">
        <v>193.24800000000002</v>
      </c>
      <c r="N157" s="7">
        <v>264</v>
      </c>
      <c r="O157" s="27">
        <f>YEAR(Tableau5[[#This Row],[Date]])</f>
        <v>2014</v>
      </c>
    </row>
    <row r="158" spans="1:15" x14ac:dyDescent="0.25">
      <c r="A158">
        <v>156</v>
      </c>
      <c r="B158" t="s">
        <v>9</v>
      </c>
      <c r="C158" s="8">
        <v>41792</v>
      </c>
      <c r="D158" t="s">
        <v>69</v>
      </c>
      <c r="E158">
        <v>4</v>
      </c>
      <c r="F158">
        <v>176</v>
      </c>
      <c r="G158">
        <v>171</v>
      </c>
      <c r="H158">
        <v>-5</v>
      </c>
      <c r="I158">
        <v>2</v>
      </c>
      <c r="J158" s="7">
        <v>2</v>
      </c>
      <c r="K158" s="24">
        <v>2.4</v>
      </c>
      <c r="L158" s="7">
        <v>3</v>
      </c>
      <c r="M158" s="7">
        <v>410.4</v>
      </c>
      <c r="N158" s="7">
        <v>513</v>
      </c>
      <c r="O158" s="27">
        <f>YEAR(Tableau5[[#This Row],[Date]])</f>
        <v>2014</v>
      </c>
    </row>
    <row r="159" spans="1:15" x14ac:dyDescent="0.25">
      <c r="A159">
        <v>157</v>
      </c>
      <c r="B159" t="s">
        <v>10</v>
      </c>
      <c r="C159" s="8">
        <v>41740</v>
      </c>
      <c r="D159" t="s">
        <v>73</v>
      </c>
      <c r="E159">
        <v>6</v>
      </c>
      <c r="F159">
        <v>264</v>
      </c>
      <c r="G159">
        <v>260</v>
      </c>
      <c r="H159">
        <v>-4</v>
      </c>
      <c r="I159">
        <v>2</v>
      </c>
      <c r="J159" s="7">
        <v>1.83</v>
      </c>
      <c r="K159" s="24">
        <v>2.1960000000000002</v>
      </c>
      <c r="L159" s="7">
        <v>3</v>
      </c>
      <c r="M159" s="7">
        <v>570.96</v>
      </c>
      <c r="N159" s="7">
        <v>780</v>
      </c>
      <c r="O159" s="27">
        <f>YEAR(Tableau5[[#This Row],[Date]])</f>
        <v>2014</v>
      </c>
    </row>
    <row r="160" spans="1:15" x14ac:dyDescent="0.25">
      <c r="A160">
        <v>158</v>
      </c>
      <c r="B160" t="s">
        <v>9</v>
      </c>
      <c r="C160" s="8">
        <v>41743</v>
      </c>
      <c r="D160" t="s">
        <v>73</v>
      </c>
      <c r="E160">
        <v>6</v>
      </c>
      <c r="F160">
        <v>264</v>
      </c>
      <c r="G160">
        <v>256</v>
      </c>
      <c r="H160">
        <v>-8</v>
      </c>
      <c r="I160">
        <v>2</v>
      </c>
      <c r="J160" s="7">
        <v>2</v>
      </c>
      <c r="K160" s="24">
        <v>2.4</v>
      </c>
      <c r="L160" s="7">
        <v>3</v>
      </c>
      <c r="M160" s="7">
        <v>614.4</v>
      </c>
      <c r="N160" s="7">
        <v>768</v>
      </c>
      <c r="O160" s="27">
        <f>YEAR(Tableau5[[#This Row],[Date]])</f>
        <v>2014</v>
      </c>
    </row>
    <row r="161" spans="1:15" x14ac:dyDescent="0.25">
      <c r="A161">
        <v>159</v>
      </c>
      <c r="B161" t="s">
        <v>10</v>
      </c>
      <c r="C161" s="8">
        <v>41699</v>
      </c>
      <c r="D161" t="s">
        <v>74</v>
      </c>
      <c r="E161">
        <v>9</v>
      </c>
      <c r="F161">
        <v>396</v>
      </c>
      <c r="G161">
        <v>397</v>
      </c>
      <c r="H161">
        <v>1</v>
      </c>
      <c r="I161">
        <v>2</v>
      </c>
      <c r="J161" s="7">
        <v>1.83</v>
      </c>
      <c r="K161" s="24">
        <v>2.1960000000000002</v>
      </c>
      <c r="L161" s="7">
        <v>3</v>
      </c>
      <c r="M161" s="7">
        <v>871.81200000000013</v>
      </c>
      <c r="N161" s="7">
        <v>1191</v>
      </c>
      <c r="O161" s="27">
        <f>YEAR(Tableau5[[#This Row],[Date]])</f>
        <v>2014</v>
      </c>
    </row>
    <row r="162" spans="1:15" x14ac:dyDescent="0.25">
      <c r="A162">
        <v>160</v>
      </c>
      <c r="B162" t="s">
        <v>11</v>
      </c>
      <c r="C162" s="8">
        <v>41699</v>
      </c>
      <c r="D162" t="s">
        <v>74</v>
      </c>
      <c r="E162">
        <v>2</v>
      </c>
      <c r="F162">
        <v>88</v>
      </c>
      <c r="G162">
        <v>88</v>
      </c>
      <c r="H162">
        <v>0</v>
      </c>
      <c r="I162">
        <v>2</v>
      </c>
      <c r="J162" s="7">
        <v>1.83</v>
      </c>
      <c r="K162" s="24">
        <v>2.1960000000000002</v>
      </c>
      <c r="L162" s="7">
        <v>3</v>
      </c>
      <c r="M162" s="7">
        <v>193.24800000000002</v>
      </c>
      <c r="N162" s="7">
        <v>264</v>
      </c>
      <c r="O162" s="27">
        <f>YEAR(Tableau5[[#This Row],[Date]])</f>
        <v>2014</v>
      </c>
    </row>
    <row r="163" spans="1:15" x14ac:dyDescent="0.25">
      <c r="A163">
        <v>161</v>
      </c>
      <c r="B163" t="s">
        <v>9</v>
      </c>
      <c r="C163" s="8">
        <v>41699</v>
      </c>
      <c r="D163" t="s">
        <v>74</v>
      </c>
      <c r="E163">
        <v>3</v>
      </c>
      <c r="F163">
        <v>132</v>
      </c>
      <c r="G163">
        <v>133</v>
      </c>
      <c r="H163">
        <v>1</v>
      </c>
      <c r="I163">
        <v>2</v>
      </c>
      <c r="J163" s="7">
        <v>2</v>
      </c>
      <c r="K163" s="24">
        <v>2.4</v>
      </c>
      <c r="L163" s="7">
        <v>3</v>
      </c>
      <c r="M163" s="7">
        <v>319.2</v>
      </c>
      <c r="N163" s="7">
        <v>399</v>
      </c>
      <c r="O163" s="27">
        <f>YEAR(Tableau5[[#This Row],[Date]])</f>
        <v>2014</v>
      </c>
    </row>
    <row r="164" spans="1:15" x14ac:dyDescent="0.25">
      <c r="A164">
        <v>162</v>
      </c>
      <c r="B164" t="s">
        <v>9</v>
      </c>
      <c r="C164" s="8">
        <v>41657</v>
      </c>
      <c r="D164" t="s">
        <v>72</v>
      </c>
      <c r="E164">
        <v>3</v>
      </c>
      <c r="F164">
        <v>132</v>
      </c>
      <c r="G164">
        <v>134</v>
      </c>
      <c r="H164">
        <v>2</v>
      </c>
      <c r="I164">
        <v>2</v>
      </c>
      <c r="J164" s="7">
        <v>2</v>
      </c>
      <c r="K164" s="24">
        <v>2.4</v>
      </c>
      <c r="L164" s="7">
        <v>3</v>
      </c>
      <c r="M164" s="7">
        <v>321.59999999999997</v>
      </c>
      <c r="N164" s="7">
        <v>402</v>
      </c>
      <c r="O164" s="27">
        <f>YEAR(Tableau5[[#This Row],[Date]])</f>
        <v>2014</v>
      </c>
    </row>
    <row r="165" spans="1:15" x14ac:dyDescent="0.25">
      <c r="A165">
        <v>163</v>
      </c>
      <c r="B165" t="s">
        <v>10</v>
      </c>
      <c r="C165" s="8">
        <v>41657</v>
      </c>
      <c r="D165" t="s">
        <v>72</v>
      </c>
      <c r="E165">
        <v>10</v>
      </c>
      <c r="F165">
        <v>440</v>
      </c>
      <c r="G165">
        <v>444</v>
      </c>
      <c r="H165">
        <v>4</v>
      </c>
      <c r="I165">
        <v>2</v>
      </c>
      <c r="J165" s="7">
        <v>1.83</v>
      </c>
      <c r="K165" s="24">
        <v>2.1960000000000002</v>
      </c>
      <c r="L165" s="7">
        <v>3</v>
      </c>
      <c r="M165" s="7">
        <v>975.02400000000011</v>
      </c>
      <c r="N165" s="7">
        <v>1332</v>
      </c>
      <c r="O165" s="27">
        <f>YEAR(Tableau5[[#This Row],[Date]])</f>
        <v>2014</v>
      </c>
    </row>
    <row r="166" spans="1:15" x14ac:dyDescent="0.25">
      <c r="A166">
        <v>164</v>
      </c>
      <c r="B166" t="s">
        <v>9</v>
      </c>
      <c r="C166" s="8">
        <v>41631</v>
      </c>
      <c r="D166" t="s">
        <v>113</v>
      </c>
      <c r="E166">
        <v>4</v>
      </c>
      <c r="F166">
        <v>176</v>
      </c>
      <c r="G166">
        <v>176</v>
      </c>
      <c r="H166">
        <v>0</v>
      </c>
      <c r="I166">
        <v>2</v>
      </c>
      <c r="J166" s="7">
        <v>2</v>
      </c>
      <c r="K166" s="24">
        <v>2.4</v>
      </c>
      <c r="L166" s="7">
        <v>3</v>
      </c>
      <c r="M166" s="7">
        <v>422.4</v>
      </c>
      <c r="N166" s="7">
        <v>528</v>
      </c>
      <c r="O166" s="27">
        <f>YEAR(Tableau5[[#This Row],[Date]])</f>
        <v>2013</v>
      </c>
    </row>
    <row r="167" spans="1:15" x14ac:dyDescent="0.25">
      <c r="A167">
        <v>165</v>
      </c>
      <c r="B167" t="s">
        <v>10</v>
      </c>
      <c r="C167" s="8">
        <v>41603</v>
      </c>
      <c r="D167" t="s">
        <v>113</v>
      </c>
      <c r="E167">
        <v>11</v>
      </c>
      <c r="F167">
        <v>484</v>
      </c>
      <c r="G167">
        <v>473</v>
      </c>
      <c r="H167">
        <v>-11</v>
      </c>
      <c r="I167">
        <v>2</v>
      </c>
      <c r="J167" s="7">
        <v>1.83</v>
      </c>
      <c r="K167" s="24">
        <v>2.1960000000000002</v>
      </c>
      <c r="L167" s="7">
        <v>3</v>
      </c>
      <c r="M167" s="7">
        <v>1038.7080000000001</v>
      </c>
      <c r="N167" s="7">
        <v>1419</v>
      </c>
      <c r="O167" s="27">
        <f>YEAR(Tableau5[[#This Row],[Date]])</f>
        <v>2013</v>
      </c>
    </row>
    <row r="168" spans="1:15" x14ac:dyDescent="0.25">
      <c r="A168">
        <v>166</v>
      </c>
      <c r="B168" t="s">
        <v>9</v>
      </c>
      <c r="C168" s="8">
        <v>41603</v>
      </c>
      <c r="D168" t="s">
        <v>113</v>
      </c>
      <c r="E168">
        <v>2</v>
      </c>
      <c r="F168">
        <v>88</v>
      </c>
      <c r="G168">
        <v>88</v>
      </c>
      <c r="H168">
        <v>0</v>
      </c>
      <c r="I168">
        <v>2</v>
      </c>
      <c r="J168" s="7">
        <v>2</v>
      </c>
      <c r="K168" s="24">
        <v>2.4</v>
      </c>
      <c r="L168" s="7">
        <v>3</v>
      </c>
      <c r="M168" s="7">
        <v>211.2</v>
      </c>
      <c r="N168" s="7">
        <v>264</v>
      </c>
      <c r="O168" s="27">
        <f>YEAR(Tableau5[[#This Row],[Date]])</f>
        <v>2013</v>
      </c>
    </row>
    <row r="169" spans="1:15" x14ac:dyDescent="0.25">
      <c r="A169">
        <v>167</v>
      </c>
      <c r="B169" t="s">
        <v>10</v>
      </c>
      <c r="C169" s="8">
        <v>41562</v>
      </c>
      <c r="D169" t="s">
        <v>119</v>
      </c>
      <c r="E169">
        <v>7</v>
      </c>
      <c r="F169">
        <v>308</v>
      </c>
      <c r="G169">
        <v>329</v>
      </c>
      <c r="H169">
        <v>21</v>
      </c>
      <c r="I169">
        <v>2</v>
      </c>
      <c r="J169" s="7">
        <v>1.83</v>
      </c>
      <c r="K169" s="24">
        <v>2.1960000000000002</v>
      </c>
      <c r="L169" s="7">
        <v>3</v>
      </c>
      <c r="M169" s="7">
        <v>722.48400000000004</v>
      </c>
      <c r="N169" s="7">
        <v>987</v>
      </c>
      <c r="O169" s="27">
        <f>YEAR(Tableau5[[#This Row],[Date]])</f>
        <v>2013</v>
      </c>
    </row>
    <row r="170" spans="1:15" x14ac:dyDescent="0.25">
      <c r="A170">
        <v>168</v>
      </c>
      <c r="B170" t="s">
        <v>9</v>
      </c>
      <c r="C170" s="8">
        <v>41562</v>
      </c>
      <c r="D170" t="s">
        <v>119</v>
      </c>
      <c r="E170">
        <v>3</v>
      </c>
      <c r="F170">
        <v>132</v>
      </c>
      <c r="G170">
        <v>107</v>
      </c>
      <c r="H170">
        <v>-25</v>
      </c>
      <c r="I170">
        <v>2</v>
      </c>
      <c r="J170" s="7">
        <v>2</v>
      </c>
      <c r="K170" s="24">
        <v>2.4</v>
      </c>
      <c r="L170" s="7">
        <v>3</v>
      </c>
      <c r="M170" s="7">
        <v>256.8</v>
      </c>
      <c r="N170" s="7">
        <v>321</v>
      </c>
      <c r="O170" s="27">
        <f>YEAR(Tableau5[[#This Row],[Date]])</f>
        <v>2013</v>
      </c>
    </row>
    <row r="171" spans="1:15" x14ac:dyDescent="0.25">
      <c r="A171">
        <v>169</v>
      </c>
      <c r="B171" t="s">
        <v>9</v>
      </c>
      <c r="C171" s="8">
        <v>41593</v>
      </c>
      <c r="D171" t="s">
        <v>119</v>
      </c>
      <c r="E171">
        <v>2</v>
      </c>
      <c r="F171">
        <v>88</v>
      </c>
      <c r="G171">
        <v>88</v>
      </c>
      <c r="H171">
        <v>0</v>
      </c>
      <c r="I171">
        <v>2</v>
      </c>
      <c r="J171" s="7">
        <v>2</v>
      </c>
      <c r="K171" s="24">
        <v>2.4</v>
      </c>
      <c r="L171" s="7">
        <v>3</v>
      </c>
      <c r="M171" s="7">
        <v>211.2</v>
      </c>
      <c r="N171" s="7">
        <v>264</v>
      </c>
      <c r="O171" s="27">
        <f>YEAR(Tableau5[[#This Row],[Date]])</f>
        <v>2013</v>
      </c>
    </row>
    <row r="172" spans="1:15" x14ac:dyDescent="0.25">
      <c r="A172">
        <v>170</v>
      </c>
      <c r="B172" t="s">
        <v>9</v>
      </c>
      <c r="C172" s="8">
        <v>41523</v>
      </c>
      <c r="D172" t="s">
        <v>74</v>
      </c>
      <c r="E172">
        <v>4.5</v>
      </c>
      <c r="F172">
        <v>198</v>
      </c>
      <c r="G172">
        <v>200</v>
      </c>
      <c r="H172">
        <v>2</v>
      </c>
      <c r="I172">
        <v>2</v>
      </c>
      <c r="J172" s="7">
        <v>2</v>
      </c>
      <c r="K172" s="24">
        <v>2.4</v>
      </c>
      <c r="L172" s="7">
        <v>3</v>
      </c>
      <c r="M172" s="7">
        <v>480</v>
      </c>
      <c r="N172" s="7">
        <v>600</v>
      </c>
      <c r="O172" s="27">
        <f>YEAR(Tableau5[[#This Row],[Date]])</f>
        <v>2013</v>
      </c>
    </row>
    <row r="173" spans="1:15" x14ac:dyDescent="0.25">
      <c r="A173">
        <v>171</v>
      </c>
      <c r="B173" t="s">
        <v>9</v>
      </c>
      <c r="C173" s="8">
        <v>41523</v>
      </c>
      <c r="D173" t="s">
        <v>74</v>
      </c>
      <c r="E173">
        <v>3</v>
      </c>
      <c r="F173">
        <v>132</v>
      </c>
      <c r="G173">
        <v>132</v>
      </c>
      <c r="H173">
        <v>0</v>
      </c>
      <c r="I173">
        <v>2</v>
      </c>
      <c r="J173" s="7">
        <v>2</v>
      </c>
      <c r="K173" s="24">
        <v>2.4</v>
      </c>
      <c r="L173" s="7">
        <v>3</v>
      </c>
      <c r="M173" s="7">
        <v>316.8</v>
      </c>
      <c r="N173" s="7">
        <v>396</v>
      </c>
      <c r="O173" s="27">
        <f>YEAR(Tableau5[[#This Row],[Date]])</f>
        <v>2013</v>
      </c>
    </row>
    <row r="174" spans="1:15" x14ac:dyDescent="0.25">
      <c r="A174">
        <v>172</v>
      </c>
      <c r="B174" t="s">
        <v>67</v>
      </c>
      <c r="C174" s="8">
        <v>41523</v>
      </c>
      <c r="D174" t="s">
        <v>74</v>
      </c>
      <c r="E174">
        <v>2</v>
      </c>
      <c r="F174">
        <v>132</v>
      </c>
      <c r="G174">
        <v>130</v>
      </c>
      <c r="H174">
        <v>-2</v>
      </c>
      <c r="I174">
        <v>2</v>
      </c>
      <c r="J174" s="7">
        <v>2.5</v>
      </c>
      <c r="K174" s="24">
        <v>3</v>
      </c>
      <c r="L174" s="7">
        <v>3</v>
      </c>
      <c r="M174" s="7">
        <v>390</v>
      </c>
      <c r="N174" s="7">
        <v>390</v>
      </c>
      <c r="O174" s="27">
        <f>YEAR(Tableau5[[#This Row],[Date]])</f>
        <v>2013</v>
      </c>
    </row>
    <row r="175" spans="1:15" x14ac:dyDescent="0.25">
      <c r="A175">
        <v>173</v>
      </c>
      <c r="B175" t="s">
        <v>11</v>
      </c>
      <c r="C175" s="8">
        <v>41523</v>
      </c>
      <c r="D175" t="s">
        <v>74</v>
      </c>
      <c r="E175">
        <v>3</v>
      </c>
      <c r="F175">
        <v>132</v>
      </c>
      <c r="G175">
        <v>128</v>
      </c>
      <c r="H175">
        <v>-4</v>
      </c>
      <c r="I175">
        <v>2</v>
      </c>
      <c r="J175" s="7">
        <v>1.83</v>
      </c>
      <c r="K175" s="24">
        <v>2.1960000000000002</v>
      </c>
      <c r="L175" s="7">
        <v>3</v>
      </c>
      <c r="M175" s="7">
        <v>281.08800000000002</v>
      </c>
      <c r="N175" s="7">
        <v>384</v>
      </c>
      <c r="O175" s="27">
        <f>YEAR(Tableau5[[#This Row],[Date]])</f>
        <v>2013</v>
      </c>
    </row>
    <row r="176" spans="1:15" x14ac:dyDescent="0.25">
      <c r="A176">
        <v>174</v>
      </c>
      <c r="B176" t="s">
        <v>10</v>
      </c>
      <c r="C176" s="8">
        <v>41495</v>
      </c>
      <c r="D176" t="s">
        <v>73</v>
      </c>
      <c r="E176">
        <v>11</v>
      </c>
      <c r="F176">
        <v>484</v>
      </c>
      <c r="G176">
        <v>482</v>
      </c>
      <c r="H176">
        <v>-2</v>
      </c>
      <c r="I176">
        <v>2</v>
      </c>
      <c r="J176" s="7">
        <v>1.83</v>
      </c>
      <c r="K176" s="24">
        <v>2.1960000000000002</v>
      </c>
      <c r="L176" s="7">
        <v>3</v>
      </c>
      <c r="M176" s="7">
        <v>1058.472</v>
      </c>
      <c r="N176" s="7">
        <v>1446</v>
      </c>
      <c r="O176" s="27">
        <f>YEAR(Tableau5[[#This Row],[Date]])</f>
        <v>2013</v>
      </c>
    </row>
    <row r="177" spans="1:15" x14ac:dyDescent="0.25">
      <c r="A177">
        <v>175</v>
      </c>
      <c r="B177" t="s">
        <v>11</v>
      </c>
      <c r="C177" s="8">
        <v>41495</v>
      </c>
      <c r="D177" t="s">
        <v>73</v>
      </c>
      <c r="E177">
        <v>1</v>
      </c>
      <c r="F177">
        <v>44</v>
      </c>
      <c r="G177">
        <v>43</v>
      </c>
      <c r="H177">
        <v>-1</v>
      </c>
      <c r="I177">
        <v>2</v>
      </c>
      <c r="J177" s="7">
        <v>1.83</v>
      </c>
      <c r="K177" s="24">
        <v>2.1960000000000002</v>
      </c>
      <c r="L177" s="7">
        <v>3</v>
      </c>
      <c r="M177" s="7">
        <v>94.428000000000011</v>
      </c>
      <c r="N177" s="7">
        <v>129</v>
      </c>
      <c r="O177" s="27">
        <f>YEAR(Tableau5[[#This Row],[Date]])</f>
        <v>2013</v>
      </c>
    </row>
    <row r="178" spans="1:15" x14ac:dyDescent="0.25">
      <c r="A178">
        <v>176</v>
      </c>
      <c r="B178" t="s">
        <v>9</v>
      </c>
      <c r="C178" s="8">
        <v>41495</v>
      </c>
      <c r="D178" t="s">
        <v>73</v>
      </c>
      <c r="E178">
        <v>1</v>
      </c>
      <c r="F178">
        <v>44</v>
      </c>
      <c r="G178">
        <v>44</v>
      </c>
      <c r="H178">
        <v>0</v>
      </c>
      <c r="I178">
        <v>2</v>
      </c>
      <c r="J178" s="7">
        <v>2</v>
      </c>
      <c r="K178" s="24">
        <v>2.4</v>
      </c>
      <c r="L178" s="7">
        <v>3</v>
      </c>
      <c r="M178" s="7">
        <v>105.6</v>
      </c>
      <c r="N178" s="7">
        <v>132</v>
      </c>
      <c r="O178" s="27">
        <f>YEAR(Tableau5[[#This Row],[Date]])</f>
        <v>2013</v>
      </c>
    </row>
    <row r="179" spans="1:15" x14ac:dyDescent="0.25">
      <c r="A179">
        <v>177</v>
      </c>
      <c r="B179" t="s">
        <v>67</v>
      </c>
      <c r="C179" s="8">
        <v>41495</v>
      </c>
      <c r="D179" t="s">
        <v>73</v>
      </c>
      <c r="E179">
        <v>1</v>
      </c>
      <c r="F179">
        <v>66</v>
      </c>
      <c r="G179">
        <v>65</v>
      </c>
      <c r="H179">
        <v>-1</v>
      </c>
      <c r="I179">
        <v>2</v>
      </c>
      <c r="J179" s="7">
        <v>2.5</v>
      </c>
      <c r="K179" s="24">
        <v>3</v>
      </c>
      <c r="L179" s="7">
        <v>3</v>
      </c>
      <c r="M179" s="7">
        <v>195</v>
      </c>
      <c r="N179" s="7">
        <v>195</v>
      </c>
      <c r="O179" s="27">
        <f>YEAR(Tableau5[[#This Row],[Date]])</f>
        <v>2013</v>
      </c>
    </row>
    <row r="180" spans="1:15" x14ac:dyDescent="0.25">
      <c r="A180">
        <v>178</v>
      </c>
      <c r="B180" t="s">
        <v>10</v>
      </c>
      <c r="C180" s="8">
        <v>41452</v>
      </c>
      <c r="D180" t="s">
        <v>73</v>
      </c>
      <c r="E180">
        <v>10</v>
      </c>
      <c r="F180">
        <v>440</v>
      </c>
      <c r="G180">
        <v>443</v>
      </c>
      <c r="H180">
        <v>3</v>
      </c>
      <c r="I180">
        <v>2</v>
      </c>
      <c r="J180" s="7">
        <v>1.83</v>
      </c>
      <c r="K180" s="24">
        <v>2.1960000000000002</v>
      </c>
      <c r="L180" s="7">
        <v>3</v>
      </c>
      <c r="M180" s="7">
        <v>972.82800000000009</v>
      </c>
      <c r="N180" s="7">
        <v>1329</v>
      </c>
      <c r="O180" s="27">
        <f>YEAR(Tableau5[[#This Row],[Date]])</f>
        <v>2013</v>
      </c>
    </row>
    <row r="181" spans="1:15" x14ac:dyDescent="0.25">
      <c r="A181">
        <v>179</v>
      </c>
      <c r="B181" t="s">
        <v>9</v>
      </c>
      <c r="C181" s="8">
        <v>41452</v>
      </c>
      <c r="D181" t="s">
        <v>73</v>
      </c>
      <c r="E181">
        <v>2</v>
      </c>
      <c r="F181">
        <v>88</v>
      </c>
      <c r="G181">
        <v>88</v>
      </c>
      <c r="H181">
        <v>0</v>
      </c>
      <c r="I181">
        <v>2</v>
      </c>
      <c r="J181" s="7">
        <v>2</v>
      </c>
      <c r="K181" s="24">
        <v>2.4</v>
      </c>
      <c r="L181" s="7">
        <v>3</v>
      </c>
      <c r="M181" s="7">
        <v>211.2</v>
      </c>
      <c r="N181" s="7">
        <v>264</v>
      </c>
      <c r="O181" s="27">
        <f>YEAR(Tableau5[[#This Row],[Date]])</f>
        <v>2013</v>
      </c>
    </row>
    <row r="182" spans="1:15" x14ac:dyDescent="0.25">
      <c r="A182">
        <v>180</v>
      </c>
      <c r="B182" t="s">
        <v>67</v>
      </c>
      <c r="C182" s="8">
        <v>41452</v>
      </c>
      <c r="D182" t="s">
        <v>73</v>
      </c>
      <c r="E182">
        <v>3</v>
      </c>
      <c r="F182">
        <v>198</v>
      </c>
      <c r="G182">
        <v>192</v>
      </c>
      <c r="H182">
        <v>-6</v>
      </c>
      <c r="I182">
        <v>2</v>
      </c>
      <c r="J182" s="7">
        <v>2.5</v>
      </c>
      <c r="K182" s="24">
        <v>3</v>
      </c>
      <c r="L182" s="7">
        <v>3</v>
      </c>
      <c r="M182" s="7">
        <v>576</v>
      </c>
      <c r="N182" s="7">
        <v>576</v>
      </c>
      <c r="O182" s="27">
        <f>YEAR(Tableau5[[#This Row],[Date]])</f>
        <v>2013</v>
      </c>
    </row>
    <row r="183" spans="1:15" x14ac:dyDescent="0.25">
      <c r="A183">
        <v>181</v>
      </c>
      <c r="B183" t="s">
        <v>10</v>
      </c>
      <c r="C183" s="8">
        <v>41391</v>
      </c>
      <c r="D183" t="s">
        <v>74</v>
      </c>
      <c r="E183">
        <v>10</v>
      </c>
      <c r="F183">
        <v>440</v>
      </c>
      <c r="G183">
        <v>440</v>
      </c>
      <c r="H183">
        <v>0</v>
      </c>
      <c r="I183">
        <v>2</v>
      </c>
      <c r="J183" s="7">
        <v>1.83</v>
      </c>
      <c r="K183" s="24">
        <v>2.1960000000000002</v>
      </c>
      <c r="L183" s="7">
        <v>3</v>
      </c>
      <c r="M183" s="7">
        <v>966.24000000000012</v>
      </c>
      <c r="N183" s="7">
        <v>1320</v>
      </c>
      <c r="O183" s="27">
        <f>YEAR(Tableau5[[#This Row],[Date]])</f>
        <v>2013</v>
      </c>
    </row>
    <row r="184" spans="1:15" x14ac:dyDescent="0.25">
      <c r="A184">
        <v>182</v>
      </c>
      <c r="B184" t="s">
        <v>67</v>
      </c>
      <c r="C184" s="8">
        <v>41391</v>
      </c>
      <c r="D184" t="s">
        <v>74</v>
      </c>
      <c r="E184">
        <v>2</v>
      </c>
      <c r="F184">
        <v>132</v>
      </c>
      <c r="G184">
        <v>128</v>
      </c>
      <c r="H184">
        <v>-4</v>
      </c>
      <c r="I184">
        <v>2</v>
      </c>
      <c r="J184" s="7">
        <v>2.5</v>
      </c>
      <c r="K184" s="24">
        <v>3</v>
      </c>
      <c r="L184" s="7">
        <v>3</v>
      </c>
      <c r="M184" s="7">
        <v>384</v>
      </c>
      <c r="N184" s="7">
        <v>384</v>
      </c>
      <c r="O184" s="27">
        <f>YEAR(Tableau5[[#This Row],[Date]])</f>
        <v>2013</v>
      </c>
    </row>
    <row r="185" spans="1:15" x14ac:dyDescent="0.25">
      <c r="A185">
        <v>183</v>
      </c>
      <c r="B185" t="s">
        <v>11</v>
      </c>
      <c r="C185" s="8">
        <v>41391</v>
      </c>
      <c r="D185" t="s">
        <v>74</v>
      </c>
      <c r="E185">
        <v>2</v>
      </c>
      <c r="F185">
        <v>88</v>
      </c>
      <c r="G185">
        <v>87</v>
      </c>
      <c r="H185">
        <v>-1</v>
      </c>
      <c r="I185">
        <v>2</v>
      </c>
      <c r="J185" s="7">
        <v>1.83</v>
      </c>
      <c r="K185" s="24">
        <v>2.1960000000000002</v>
      </c>
      <c r="L185" s="7">
        <v>3</v>
      </c>
      <c r="M185" s="7">
        <v>191.05200000000002</v>
      </c>
      <c r="N185" s="7">
        <v>261</v>
      </c>
      <c r="O185" s="27">
        <f>YEAR(Tableau5[[#This Row],[Date]])</f>
        <v>2013</v>
      </c>
    </row>
    <row r="186" spans="1:15" x14ac:dyDescent="0.25">
      <c r="A186">
        <v>184</v>
      </c>
      <c r="B186" t="s">
        <v>9</v>
      </c>
      <c r="C186" s="8">
        <v>41391</v>
      </c>
      <c r="D186" t="s">
        <v>74</v>
      </c>
      <c r="E186">
        <v>1</v>
      </c>
      <c r="F186">
        <v>44</v>
      </c>
      <c r="G186">
        <v>43</v>
      </c>
      <c r="H186">
        <v>-1</v>
      </c>
      <c r="I186">
        <v>2</v>
      </c>
      <c r="J186" s="7">
        <v>2</v>
      </c>
      <c r="K186" s="24">
        <v>2.4</v>
      </c>
      <c r="L186" s="7">
        <v>3</v>
      </c>
      <c r="M186" s="7">
        <v>103.2</v>
      </c>
      <c r="N186" s="7">
        <v>129</v>
      </c>
      <c r="O186" s="27">
        <f>YEAR(Tableau5[[#This Row],[Date]])</f>
        <v>2013</v>
      </c>
    </row>
    <row r="187" spans="1:15" x14ac:dyDescent="0.25">
      <c r="A187">
        <v>185</v>
      </c>
      <c r="B187" t="s">
        <v>67</v>
      </c>
      <c r="C187" s="8">
        <v>41377</v>
      </c>
      <c r="D187" t="s">
        <v>74</v>
      </c>
      <c r="E187">
        <v>3</v>
      </c>
      <c r="F187">
        <v>198</v>
      </c>
      <c r="G187">
        <v>198</v>
      </c>
      <c r="H187">
        <v>0</v>
      </c>
      <c r="I187">
        <v>2</v>
      </c>
      <c r="J187" s="7">
        <v>2.5</v>
      </c>
      <c r="K187" s="24">
        <v>3</v>
      </c>
      <c r="L187" s="7">
        <v>3</v>
      </c>
      <c r="M187" s="7">
        <v>594</v>
      </c>
      <c r="N187" s="7">
        <v>594</v>
      </c>
      <c r="O187" s="27">
        <f>YEAR(Tableau5[[#This Row],[Date]])</f>
        <v>2013</v>
      </c>
    </row>
    <row r="188" spans="1:15" x14ac:dyDescent="0.25">
      <c r="A188">
        <v>186</v>
      </c>
      <c r="B188" t="s">
        <v>9</v>
      </c>
      <c r="C188" s="8">
        <v>41377</v>
      </c>
      <c r="D188" t="s">
        <v>74</v>
      </c>
      <c r="E188">
        <v>4.5</v>
      </c>
      <c r="F188">
        <v>198</v>
      </c>
      <c r="G188">
        <v>198</v>
      </c>
      <c r="H188">
        <v>0</v>
      </c>
      <c r="I188">
        <v>2</v>
      </c>
      <c r="J188" s="7">
        <v>2</v>
      </c>
      <c r="K188" s="24">
        <v>2.4</v>
      </c>
      <c r="L188" s="7">
        <v>3</v>
      </c>
      <c r="M188" s="7">
        <v>475.2</v>
      </c>
      <c r="N188" s="7">
        <v>594</v>
      </c>
      <c r="O188" s="27">
        <f>YEAR(Tableau5[[#This Row],[Date]])</f>
        <v>2013</v>
      </c>
    </row>
    <row r="189" spans="1:15" x14ac:dyDescent="0.25">
      <c r="A189">
        <v>187</v>
      </c>
      <c r="B189" t="s">
        <v>67</v>
      </c>
      <c r="C189" s="8">
        <v>41424</v>
      </c>
      <c r="D189" t="s">
        <v>38</v>
      </c>
      <c r="E189">
        <v>2</v>
      </c>
      <c r="F189">
        <v>132</v>
      </c>
      <c r="G189">
        <v>132</v>
      </c>
      <c r="H189">
        <v>0</v>
      </c>
      <c r="I189">
        <v>2</v>
      </c>
      <c r="J189" s="7">
        <v>2.5</v>
      </c>
      <c r="K189" s="24">
        <v>3</v>
      </c>
      <c r="L189" s="7">
        <v>3</v>
      </c>
      <c r="M189" s="7">
        <v>396</v>
      </c>
      <c r="N189" s="7">
        <v>396</v>
      </c>
      <c r="O189" s="27">
        <f>YEAR(Tableau5[[#This Row],[Date]])</f>
        <v>2013</v>
      </c>
    </row>
    <row r="190" spans="1:15" x14ac:dyDescent="0.25">
      <c r="A190">
        <v>188</v>
      </c>
      <c r="B190" t="s">
        <v>11</v>
      </c>
      <c r="C190" s="8">
        <v>41367</v>
      </c>
      <c r="D190" t="s">
        <v>120</v>
      </c>
      <c r="E190">
        <v>1</v>
      </c>
      <c r="F190">
        <v>44</v>
      </c>
      <c r="G190">
        <v>44</v>
      </c>
      <c r="H190">
        <v>0</v>
      </c>
      <c r="I190">
        <v>2</v>
      </c>
      <c r="J190" s="7">
        <v>1.83</v>
      </c>
      <c r="K190" s="24">
        <v>2.1960000000000002</v>
      </c>
      <c r="L190" s="7">
        <v>3</v>
      </c>
      <c r="M190" s="7">
        <v>96.624000000000009</v>
      </c>
      <c r="N190" s="7">
        <v>132</v>
      </c>
      <c r="O190" s="27">
        <f>YEAR(Tableau5[[#This Row],[Date]])</f>
        <v>2013</v>
      </c>
    </row>
    <row r="191" spans="1:15" x14ac:dyDescent="0.25">
      <c r="A191">
        <v>189</v>
      </c>
      <c r="B191" t="s">
        <v>10</v>
      </c>
      <c r="C191" s="8">
        <v>41337</v>
      </c>
      <c r="D191" t="s">
        <v>120</v>
      </c>
      <c r="E191">
        <v>8</v>
      </c>
      <c r="F191">
        <v>352</v>
      </c>
      <c r="G191">
        <v>350</v>
      </c>
      <c r="H191">
        <v>-2</v>
      </c>
      <c r="I191">
        <v>2</v>
      </c>
      <c r="J191" s="7">
        <v>1.83</v>
      </c>
      <c r="K191" s="24">
        <v>2.1960000000000002</v>
      </c>
      <c r="L191" s="7">
        <v>3</v>
      </c>
      <c r="M191" s="7">
        <v>768.6</v>
      </c>
      <c r="N191" s="7">
        <v>1050</v>
      </c>
      <c r="O191" s="27">
        <f>YEAR(Tableau5[[#This Row],[Date]])</f>
        <v>2013</v>
      </c>
    </row>
    <row r="192" spans="1:15" x14ac:dyDescent="0.25">
      <c r="A192">
        <v>190</v>
      </c>
      <c r="B192" t="s">
        <v>67</v>
      </c>
      <c r="C192" s="8">
        <v>41337</v>
      </c>
      <c r="D192" t="s">
        <v>120</v>
      </c>
      <c r="E192">
        <v>4</v>
      </c>
      <c r="F192">
        <v>264</v>
      </c>
      <c r="G192">
        <v>272</v>
      </c>
      <c r="H192">
        <v>8</v>
      </c>
      <c r="I192">
        <v>2</v>
      </c>
      <c r="J192" s="7">
        <v>2.5</v>
      </c>
      <c r="K192" s="24">
        <v>3</v>
      </c>
      <c r="L192" s="7">
        <v>3</v>
      </c>
      <c r="M192" s="7">
        <v>816</v>
      </c>
      <c r="N192" s="7">
        <v>816</v>
      </c>
      <c r="O192" s="27">
        <f>YEAR(Tableau5[[#This Row],[Date]])</f>
        <v>2013</v>
      </c>
    </row>
    <row r="193" spans="1:15" x14ac:dyDescent="0.25">
      <c r="A193">
        <v>191</v>
      </c>
      <c r="B193" t="s">
        <v>11</v>
      </c>
      <c r="C193" s="8">
        <v>41278</v>
      </c>
      <c r="D193" t="s">
        <v>75</v>
      </c>
      <c r="E193">
        <v>1</v>
      </c>
      <c r="F193">
        <v>44</v>
      </c>
      <c r="G193">
        <v>44</v>
      </c>
      <c r="H193">
        <v>0</v>
      </c>
      <c r="I193">
        <v>2</v>
      </c>
      <c r="J193" s="7">
        <v>1.83</v>
      </c>
      <c r="K193" s="24">
        <v>2.1960000000000002</v>
      </c>
      <c r="L193" s="7">
        <v>3</v>
      </c>
      <c r="M193" s="7">
        <v>96.624000000000009</v>
      </c>
      <c r="N193" s="7">
        <v>132</v>
      </c>
      <c r="O193" s="27">
        <f>YEAR(Tableau5[[#This Row],[Date]])</f>
        <v>2013</v>
      </c>
    </row>
    <row r="194" spans="1:15" x14ac:dyDescent="0.25">
      <c r="A194">
        <v>192</v>
      </c>
      <c r="B194" t="s">
        <v>10</v>
      </c>
      <c r="C194" s="8">
        <v>41278</v>
      </c>
      <c r="D194" t="s">
        <v>75</v>
      </c>
      <c r="E194">
        <v>9</v>
      </c>
      <c r="F194">
        <v>396</v>
      </c>
      <c r="G194">
        <v>399</v>
      </c>
      <c r="H194">
        <v>3</v>
      </c>
      <c r="I194">
        <v>2</v>
      </c>
      <c r="J194" s="7">
        <v>1.83</v>
      </c>
      <c r="K194" s="24">
        <v>2.1960000000000002</v>
      </c>
      <c r="L194" s="7">
        <v>3</v>
      </c>
      <c r="M194" s="7">
        <v>876.20400000000006</v>
      </c>
      <c r="N194" s="7">
        <v>1197</v>
      </c>
      <c r="O194" s="27">
        <f>YEAR(Tableau5[[#This Row],[Date]])</f>
        <v>2013</v>
      </c>
    </row>
    <row r="195" spans="1:15" x14ac:dyDescent="0.25">
      <c r="A195">
        <v>193</v>
      </c>
      <c r="B195" t="s">
        <v>67</v>
      </c>
      <c r="C195" s="8">
        <v>41278</v>
      </c>
      <c r="D195" t="s">
        <v>75</v>
      </c>
      <c r="E195">
        <v>3</v>
      </c>
      <c r="F195">
        <v>198</v>
      </c>
      <c r="G195">
        <v>190</v>
      </c>
      <c r="H195">
        <v>-8</v>
      </c>
      <c r="I195">
        <v>2</v>
      </c>
      <c r="J195" s="7">
        <v>2.5</v>
      </c>
      <c r="K195" s="24">
        <v>3</v>
      </c>
      <c r="L195" s="7">
        <v>3</v>
      </c>
      <c r="M195" s="7">
        <v>570</v>
      </c>
      <c r="N195" s="7">
        <v>570</v>
      </c>
      <c r="O195" s="27">
        <f>YEAR(Tableau5[[#This Row],[Date]])</f>
        <v>2013</v>
      </c>
    </row>
    <row r="196" spans="1:15" x14ac:dyDescent="0.25">
      <c r="A196">
        <v>194</v>
      </c>
      <c r="B196" t="s">
        <v>11</v>
      </c>
      <c r="C196" s="8">
        <v>42555</v>
      </c>
      <c r="D196" t="s">
        <v>73</v>
      </c>
      <c r="E196">
        <v>1</v>
      </c>
      <c r="F196">
        <v>44</v>
      </c>
      <c r="G196">
        <v>44</v>
      </c>
      <c r="H196">
        <v>0</v>
      </c>
      <c r="I196">
        <v>2</v>
      </c>
      <c r="J196" s="7">
        <v>1.83</v>
      </c>
      <c r="K196" s="24">
        <v>2.1960000000000002</v>
      </c>
      <c r="L196" s="7">
        <v>3</v>
      </c>
      <c r="M196" s="7">
        <v>96.624000000000009</v>
      </c>
      <c r="N196" s="7">
        <v>132</v>
      </c>
      <c r="O196" s="27">
        <f>YEAR(Tableau5[[#This Row],[Date]])</f>
        <v>2016</v>
      </c>
    </row>
    <row r="197" spans="1:15" x14ac:dyDescent="0.25">
      <c r="A197">
        <v>195</v>
      </c>
      <c r="B197" t="s">
        <v>10</v>
      </c>
      <c r="C197" s="8">
        <v>42555</v>
      </c>
      <c r="D197" t="s">
        <v>73</v>
      </c>
      <c r="E197">
        <v>6</v>
      </c>
      <c r="F197">
        <v>264</v>
      </c>
      <c r="G197">
        <v>267</v>
      </c>
      <c r="H197">
        <v>3</v>
      </c>
      <c r="I197">
        <v>2</v>
      </c>
      <c r="J197" s="7">
        <v>1.83</v>
      </c>
      <c r="K197" s="24">
        <v>2.1960000000000002</v>
      </c>
      <c r="L197" s="7">
        <v>3</v>
      </c>
      <c r="M197" s="7">
        <v>586.33199999999999</v>
      </c>
      <c r="N197" s="7">
        <v>801</v>
      </c>
      <c r="O197" s="27">
        <f>YEAR(Tableau5[[#This Row],[Date]])</f>
        <v>2016</v>
      </c>
    </row>
    <row r="198" spans="1:15" x14ac:dyDescent="0.25">
      <c r="A198">
        <v>196</v>
      </c>
      <c r="B198" t="s">
        <v>9</v>
      </c>
      <c r="C198" s="8">
        <v>42555</v>
      </c>
      <c r="D198" t="s">
        <v>73</v>
      </c>
      <c r="E198">
        <v>4</v>
      </c>
      <c r="F198">
        <v>176</v>
      </c>
      <c r="G198">
        <v>176</v>
      </c>
      <c r="H198">
        <v>0</v>
      </c>
      <c r="I198">
        <v>2</v>
      </c>
      <c r="J198" s="7">
        <v>2</v>
      </c>
      <c r="K198" s="24">
        <v>2.4</v>
      </c>
      <c r="L198" s="7">
        <v>3</v>
      </c>
      <c r="M198" s="7">
        <v>422.4</v>
      </c>
      <c r="N198" s="7">
        <v>528</v>
      </c>
      <c r="O198" s="27">
        <f>YEAR(Tableau5[[#This Row],[Date]])</f>
        <v>2016</v>
      </c>
    </row>
    <row r="199" spans="1:15" x14ac:dyDescent="0.25">
      <c r="A199">
        <v>197</v>
      </c>
      <c r="B199" t="s">
        <v>68</v>
      </c>
      <c r="C199" s="8">
        <v>42555</v>
      </c>
      <c r="D199" t="s">
        <v>73</v>
      </c>
      <c r="E199">
        <v>3</v>
      </c>
      <c r="F199">
        <v>198</v>
      </c>
      <c r="G199">
        <v>190</v>
      </c>
      <c r="H199">
        <v>-8</v>
      </c>
      <c r="I199">
        <v>2</v>
      </c>
      <c r="J199" s="7">
        <v>2.5</v>
      </c>
      <c r="K199" s="24">
        <v>3</v>
      </c>
      <c r="L199" s="7">
        <v>3</v>
      </c>
      <c r="M199" s="7">
        <v>570</v>
      </c>
      <c r="N199" s="7">
        <v>570</v>
      </c>
      <c r="O199" s="27">
        <f>YEAR(Tableau5[[#This Row],[Date]])</f>
        <v>2016</v>
      </c>
    </row>
    <row r="200" spans="1:15" x14ac:dyDescent="0.25">
      <c r="A200">
        <v>198</v>
      </c>
      <c r="B200" t="s">
        <v>10</v>
      </c>
      <c r="C200" s="8">
        <v>42619</v>
      </c>
      <c r="D200" t="s">
        <v>75</v>
      </c>
      <c r="E200">
        <v>8</v>
      </c>
      <c r="F200">
        <v>352</v>
      </c>
      <c r="G200">
        <v>350</v>
      </c>
      <c r="H200">
        <v>-2</v>
      </c>
      <c r="I200">
        <v>2</v>
      </c>
      <c r="J200" s="7">
        <v>1.83</v>
      </c>
      <c r="K200" s="24">
        <v>2.1960000000000002</v>
      </c>
      <c r="L200" s="7">
        <v>3</v>
      </c>
      <c r="M200" s="7">
        <v>768.6</v>
      </c>
      <c r="N200" s="7">
        <v>1050</v>
      </c>
      <c r="O200" s="27">
        <f>YEAR(Tableau5[[#This Row],[Date]])</f>
        <v>2016</v>
      </c>
    </row>
    <row r="201" spans="1:15" x14ac:dyDescent="0.25">
      <c r="A201">
        <v>199</v>
      </c>
      <c r="B201" t="s">
        <v>9</v>
      </c>
      <c r="C201" s="8">
        <v>42619</v>
      </c>
      <c r="D201" t="s">
        <v>75</v>
      </c>
      <c r="E201">
        <v>6</v>
      </c>
      <c r="F201">
        <v>264</v>
      </c>
      <c r="G201">
        <v>265</v>
      </c>
      <c r="H201">
        <v>1</v>
      </c>
      <c r="I201">
        <v>2</v>
      </c>
      <c r="J201" s="7">
        <v>2</v>
      </c>
      <c r="K201" s="24">
        <v>2.4</v>
      </c>
      <c r="L201" s="7">
        <v>3</v>
      </c>
      <c r="M201" s="7">
        <v>636</v>
      </c>
      <c r="N201" s="7">
        <v>795</v>
      </c>
      <c r="O201" s="27">
        <f>YEAR(Tableau5[[#This Row],[Date]])</f>
        <v>2016</v>
      </c>
    </row>
    <row r="202" spans="1:15" x14ac:dyDescent="0.25">
      <c r="A202">
        <v>200</v>
      </c>
      <c r="B202" t="s">
        <v>11</v>
      </c>
      <c r="C202" s="8">
        <v>42693</v>
      </c>
      <c r="D202" t="s">
        <v>72</v>
      </c>
      <c r="E202">
        <v>1</v>
      </c>
      <c r="F202">
        <v>44</v>
      </c>
      <c r="G202">
        <v>44</v>
      </c>
      <c r="H202">
        <v>0</v>
      </c>
      <c r="I202">
        <v>2</v>
      </c>
      <c r="J202" s="7">
        <v>1.83</v>
      </c>
      <c r="K202" s="24">
        <v>2.1960000000000002</v>
      </c>
      <c r="L202" s="7">
        <v>3</v>
      </c>
      <c r="M202" s="7">
        <v>96.624000000000009</v>
      </c>
      <c r="N202" s="7">
        <v>132</v>
      </c>
      <c r="O202" s="27">
        <f>YEAR(Tableau5[[#This Row],[Date]])</f>
        <v>2016</v>
      </c>
    </row>
    <row r="203" spans="1:15" x14ac:dyDescent="0.25">
      <c r="A203">
        <v>201</v>
      </c>
      <c r="B203" t="s">
        <v>10</v>
      </c>
      <c r="C203" s="8">
        <v>42693</v>
      </c>
      <c r="D203" t="s">
        <v>72</v>
      </c>
      <c r="E203">
        <v>7</v>
      </c>
      <c r="F203">
        <v>308</v>
      </c>
      <c r="G203">
        <v>306</v>
      </c>
      <c r="H203">
        <v>-2</v>
      </c>
      <c r="I203">
        <v>2</v>
      </c>
      <c r="J203" s="7">
        <v>1.83</v>
      </c>
      <c r="K203" s="24">
        <v>2.1960000000000002</v>
      </c>
      <c r="L203" s="7">
        <v>3</v>
      </c>
      <c r="M203" s="7">
        <v>671.976</v>
      </c>
      <c r="N203" s="7">
        <v>918</v>
      </c>
      <c r="O203" s="27">
        <f>YEAR(Tableau5[[#This Row],[Date]])</f>
        <v>2016</v>
      </c>
    </row>
    <row r="204" spans="1:15" x14ac:dyDescent="0.25">
      <c r="A204">
        <v>202</v>
      </c>
      <c r="B204" t="s">
        <v>9</v>
      </c>
      <c r="C204" s="8">
        <v>42693</v>
      </c>
      <c r="D204" t="s">
        <v>72</v>
      </c>
      <c r="E204">
        <v>6</v>
      </c>
      <c r="F204">
        <v>264</v>
      </c>
      <c r="G204">
        <v>261</v>
      </c>
      <c r="H204">
        <v>-3</v>
      </c>
      <c r="I204">
        <v>2</v>
      </c>
      <c r="J204" s="7">
        <v>2</v>
      </c>
      <c r="K204" s="24">
        <v>2.4</v>
      </c>
      <c r="L204" s="7">
        <v>3</v>
      </c>
      <c r="M204" s="7">
        <v>626.4</v>
      </c>
      <c r="N204" s="7">
        <v>783</v>
      </c>
      <c r="O204" s="27">
        <f>YEAR(Tableau5[[#This Row],[Date]])</f>
        <v>2016</v>
      </c>
    </row>
  </sheetData>
  <sortState ref="A2:N90">
    <sortCondition ref="A2"/>
  </sortState>
  <hyperlinks>
    <hyperlink ref="L1" location="Stock!A1" display="Stock"/>
    <hyperlink ref="K1" location="Noms!A1" display="Nom"/>
    <hyperlink ref="J1" location="Listes!A1" display="Listes"/>
    <hyperlink ref="I1" location="'Historique Sorties'!A1" display="Historique Sorties"/>
    <hyperlink ref="H1" location="'Tableau de Bord'!A1" display="Tableau de Bord"/>
    <hyperlink ref="G1" location="'Historique Entrees'!A1" display="Historique Entrées"/>
    <hyperlink ref="F1" location="'Mise en Bouteilles'!A1" display="Mise en Bouteilles"/>
    <hyperlink ref="E1" location="Sorties!A1" display="Sorties"/>
    <hyperlink ref="D1" location="Entrees!A1" display="Entrées"/>
  </hyperlinks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2:G43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1.5703125" customWidth="1"/>
    <col min="2" max="2" width="20" customWidth="1"/>
    <col min="3" max="3" width="15.140625" customWidth="1"/>
    <col min="4" max="5" width="8.7109375" customWidth="1"/>
    <col min="6" max="6" width="12.7109375" customWidth="1"/>
    <col min="7" max="7" width="12.85546875" customWidth="1"/>
    <col min="8" max="8" width="20" customWidth="1"/>
    <col min="9" max="9" width="8.7109375" customWidth="1"/>
    <col min="10" max="10" width="13.42578125" customWidth="1"/>
    <col min="11" max="11" width="37.42578125" customWidth="1"/>
    <col min="12" max="12" width="23.5703125" customWidth="1"/>
    <col min="13" max="15" width="13.5703125" customWidth="1"/>
    <col min="16" max="16" width="9.85546875" customWidth="1"/>
    <col min="17" max="19" width="13.5703125" customWidth="1"/>
    <col min="20" max="20" width="9.85546875" customWidth="1"/>
    <col min="21" max="24" width="13.5703125" bestFit="1" customWidth="1"/>
    <col min="25" max="25" width="9.85546875" customWidth="1"/>
    <col min="26" max="28" width="10.85546875" customWidth="1"/>
    <col min="29" max="29" width="9.85546875" customWidth="1"/>
    <col min="30" max="30" width="6.5703125" customWidth="1"/>
    <col min="31" max="31" width="9.85546875" customWidth="1"/>
    <col min="32" max="32" width="12.140625" bestFit="1" customWidth="1"/>
  </cols>
  <sheetData>
    <row r="2" spans="1:7" x14ac:dyDescent="0.25">
      <c r="A2" s="25" t="s">
        <v>55</v>
      </c>
      <c r="B2" t="s">
        <v>84</v>
      </c>
    </row>
    <row r="4" spans="1:7" x14ac:dyDescent="0.25">
      <c r="A4" s="25" t="s">
        <v>79</v>
      </c>
      <c r="B4" s="25" t="s">
        <v>78</v>
      </c>
    </row>
    <row r="5" spans="1:7" x14ac:dyDescent="0.25">
      <c r="A5" s="25" t="s">
        <v>76</v>
      </c>
      <c r="B5" t="s">
        <v>11</v>
      </c>
      <c r="C5" t="s">
        <v>67</v>
      </c>
      <c r="D5" t="s">
        <v>10</v>
      </c>
      <c r="E5" t="s">
        <v>9</v>
      </c>
      <c r="F5" t="s">
        <v>68</v>
      </c>
      <c r="G5" t="s">
        <v>77</v>
      </c>
    </row>
    <row r="6" spans="1:7" x14ac:dyDescent="0.25">
      <c r="A6" s="26">
        <v>2016</v>
      </c>
      <c r="B6" s="94">
        <v>175</v>
      </c>
      <c r="C6" s="94"/>
      <c r="D6" s="94">
        <v>1756</v>
      </c>
      <c r="E6" s="94">
        <v>1447</v>
      </c>
      <c r="F6" s="94">
        <v>439</v>
      </c>
      <c r="G6" s="94">
        <v>3817</v>
      </c>
    </row>
    <row r="7" spans="1:7" x14ac:dyDescent="0.25">
      <c r="A7" s="26">
        <v>2015</v>
      </c>
      <c r="B7" s="94">
        <v>262</v>
      </c>
      <c r="C7" s="94">
        <v>198</v>
      </c>
      <c r="D7" s="94">
        <v>1716</v>
      </c>
      <c r="E7" s="94">
        <v>1541</v>
      </c>
      <c r="F7" s="94">
        <v>394</v>
      </c>
      <c r="G7" s="94">
        <v>4111</v>
      </c>
    </row>
    <row r="8" spans="1:7" x14ac:dyDescent="0.25">
      <c r="A8" s="26">
        <v>2014</v>
      </c>
      <c r="B8" s="94">
        <v>308</v>
      </c>
      <c r="C8" s="94">
        <v>130</v>
      </c>
      <c r="D8" s="94">
        <v>2639</v>
      </c>
      <c r="E8" s="94">
        <v>1696</v>
      </c>
      <c r="F8" s="94"/>
      <c r="G8" s="94">
        <v>4773</v>
      </c>
    </row>
    <row r="9" spans="1:7" x14ac:dyDescent="0.25">
      <c r="A9" s="26">
        <v>2013</v>
      </c>
      <c r="B9" s="94">
        <v>346</v>
      </c>
      <c r="C9" s="94">
        <v>1307</v>
      </c>
      <c r="D9" s="94">
        <v>2916</v>
      </c>
      <c r="E9" s="94">
        <v>1164</v>
      </c>
      <c r="F9" s="94"/>
      <c r="G9" s="94">
        <v>5733</v>
      </c>
    </row>
    <row r="10" spans="1:7" x14ac:dyDescent="0.25">
      <c r="A10" s="26">
        <v>2012</v>
      </c>
      <c r="B10" s="94">
        <v>180</v>
      </c>
      <c r="C10" s="94">
        <v>192</v>
      </c>
      <c r="D10" s="94">
        <v>215</v>
      </c>
      <c r="E10" s="94"/>
      <c r="F10" s="94"/>
      <c r="G10" s="94">
        <v>587</v>
      </c>
    </row>
    <row r="11" spans="1:7" x14ac:dyDescent="0.25">
      <c r="A11" s="26">
        <v>2011</v>
      </c>
      <c r="B11" s="94">
        <v>873</v>
      </c>
      <c r="C11" s="94">
        <v>1308</v>
      </c>
      <c r="D11" s="94">
        <v>1453</v>
      </c>
      <c r="E11" s="94">
        <v>2282</v>
      </c>
      <c r="F11" s="94"/>
      <c r="G11" s="94">
        <v>5916</v>
      </c>
    </row>
    <row r="12" spans="1:7" x14ac:dyDescent="0.25">
      <c r="A12" s="26">
        <v>2010</v>
      </c>
      <c r="B12" s="94">
        <v>1302</v>
      </c>
      <c r="C12" s="94">
        <v>946</v>
      </c>
      <c r="D12" s="94"/>
      <c r="E12" s="94">
        <v>2508</v>
      </c>
      <c r="F12" s="94"/>
      <c r="G12" s="94">
        <v>4756</v>
      </c>
    </row>
    <row r="13" spans="1:7" x14ac:dyDescent="0.25">
      <c r="A13" s="26">
        <v>2009</v>
      </c>
      <c r="B13" s="94">
        <v>267</v>
      </c>
      <c r="C13" s="94">
        <v>500</v>
      </c>
      <c r="D13" s="94">
        <v>1683</v>
      </c>
      <c r="E13" s="94">
        <v>1800</v>
      </c>
      <c r="F13" s="94"/>
      <c r="G13" s="94">
        <v>4250</v>
      </c>
    </row>
    <row r="14" spans="1:7" x14ac:dyDescent="0.25">
      <c r="A14" s="26">
        <v>2008</v>
      </c>
      <c r="B14" s="94">
        <v>387</v>
      </c>
      <c r="C14" s="94">
        <v>762</v>
      </c>
      <c r="D14" s="94">
        <v>2409</v>
      </c>
      <c r="E14" s="94">
        <v>2141</v>
      </c>
      <c r="F14" s="94"/>
      <c r="G14" s="94">
        <v>5699</v>
      </c>
    </row>
    <row r="15" spans="1:7" x14ac:dyDescent="0.25">
      <c r="A15" s="26">
        <v>2007</v>
      </c>
      <c r="B15" s="94">
        <v>213</v>
      </c>
      <c r="C15" s="94">
        <v>1327</v>
      </c>
      <c r="D15" s="94">
        <v>2834</v>
      </c>
      <c r="E15" s="94">
        <v>2655</v>
      </c>
      <c r="F15" s="94"/>
      <c r="G15" s="94">
        <v>7029</v>
      </c>
    </row>
    <row r="16" spans="1:7" x14ac:dyDescent="0.25">
      <c r="A16" s="26" t="s">
        <v>77</v>
      </c>
      <c r="B16" s="94">
        <v>4313</v>
      </c>
      <c r="C16" s="94">
        <v>6670</v>
      </c>
      <c r="D16" s="94">
        <v>17621</v>
      </c>
      <c r="E16" s="94">
        <v>17234</v>
      </c>
      <c r="F16" s="94">
        <v>833</v>
      </c>
      <c r="G16" s="94">
        <v>46671</v>
      </c>
    </row>
    <row r="17" spans="1:7" x14ac:dyDescent="0.25">
      <c r="A17" s="26"/>
      <c r="B17" s="94"/>
      <c r="C17" s="94"/>
      <c r="D17" s="94"/>
      <c r="E17" s="94"/>
      <c r="F17" s="94"/>
      <c r="G17" s="94"/>
    </row>
    <row r="18" spans="1:7" x14ac:dyDescent="0.25">
      <c r="A18" s="26"/>
      <c r="B18" s="94"/>
      <c r="C18" s="94"/>
      <c r="D18" s="94"/>
      <c r="E18" s="94"/>
      <c r="F18" s="94"/>
      <c r="G18" s="94"/>
    </row>
    <row r="19" spans="1:7" x14ac:dyDescent="0.25">
      <c r="B19" s="25" t="s">
        <v>94</v>
      </c>
      <c r="C19" s="26">
        <v>2016</v>
      </c>
    </row>
    <row r="21" spans="1:7" x14ac:dyDescent="0.25">
      <c r="B21" s="92" t="s">
        <v>79</v>
      </c>
      <c r="C21" s="92" t="s">
        <v>109</v>
      </c>
      <c r="D21" s="93"/>
      <c r="E21" s="93"/>
      <c r="F21" s="93"/>
      <c r="G21" s="93"/>
    </row>
    <row r="22" spans="1:7" x14ac:dyDescent="0.25">
      <c r="B22" s="92" t="s">
        <v>76</v>
      </c>
      <c r="C22" s="18" t="s">
        <v>11</v>
      </c>
      <c r="D22" s="18" t="s">
        <v>10</v>
      </c>
      <c r="E22" s="18" t="s">
        <v>68</v>
      </c>
      <c r="F22" s="18" t="s">
        <v>9</v>
      </c>
      <c r="G22" s="18" t="s">
        <v>77</v>
      </c>
    </row>
    <row r="23" spans="1:7" x14ac:dyDescent="0.25">
      <c r="B23" s="26" t="s">
        <v>75</v>
      </c>
      <c r="C23" s="94"/>
      <c r="D23" s="94">
        <v>967</v>
      </c>
      <c r="E23" s="94">
        <v>131</v>
      </c>
      <c r="F23" s="94">
        <v>793</v>
      </c>
      <c r="G23" s="94">
        <v>1891</v>
      </c>
    </row>
    <row r="24" spans="1:7" x14ac:dyDescent="0.25">
      <c r="B24" s="26" t="s">
        <v>72</v>
      </c>
      <c r="C24" s="94">
        <v>131</v>
      </c>
      <c r="D24" s="94">
        <v>522</v>
      </c>
      <c r="E24" s="94">
        <v>118</v>
      </c>
      <c r="F24" s="94">
        <v>478</v>
      </c>
      <c r="G24" s="94">
        <v>1249</v>
      </c>
    </row>
    <row r="25" spans="1:7" x14ac:dyDescent="0.25">
      <c r="B25" s="26" t="s">
        <v>73</v>
      </c>
      <c r="C25" s="94">
        <v>44</v>
      </c>
      <c r="D25" s="94">
        <v>267</v>
      </c>
      <c r="E25" s="94">
        <v>190</v>
      </c>
      <c r="F25" s="94">
        <v>176</v>
      </c>
      <c r="G25" s="94">
        <v>677</v>
      </c>
    </row>
    <row r="26" spans="1:7" x14ac:dyDescent="0.25">
      <c r="B26" s="26" t="s">
        <v>77</v>
      </c>
      <c r="C26" s="94">
        <v>175</v>
      </c>
      <c r="D26" s="94">
        <v>1756</v>
      </c>
      <c r="E26" s="94">
        <v>439</v>
      </c>
      <c r="F26" s="94">
        <v>1447</v>
      </c>
      <c r="G26" s="94">
        <v>3817</v>
      </c>
    </row>
    <row r="33" spans="2:5" x14ac:dyDescent="0.25">
      <c r="B33" s="25" t="s">
        <v>111</v>
      </c>
      <c r="C33" t="s">
        <v>125</v>
      </c>
    </row>
    <row r="35" spans="2:5" x14ac:dyDescent="0.25">
      <c r="B35" s="92" t="s">
        <v>138</v>
      </c>
      <c r="C35" s="92" t="s">
        <v>55</v>
      </c>
      <c r="D35" s="93"/>
      <c r="E35" s="93"/>
    </row>
    <row r="36" spans="2:5" x14ac:dyDescent="0.25">
      <c r="B36" s="92" t="s">
        <v>4</v>
      </c>
      <c r="C36" s="18" t="s">
        <v>75</v>
      </c>
      <c r="D36" s="18" t="s">
        <v>72</v>
      </c>
      <c r="E36" s="18" t="s">
        <v>73</v>
      </c>
    </row>
    <row r="37" spans="2:5" x14ac:dyDescent="0.25">
      <c r="B37" s="95" t="s">
        <v>124</v>
      </c>
      <c r="C37" s="94">
        <v>2</v>
      </c>
      <c r="D37" s="94"/>
      <c r="E37" s="94"/>
    </row>
    <row r="38" spans="2:5" x14ac:dyDescent="0.25">
      <c r="B38" s="95" t="s">
        <v>110</v>
      </c>
      <c r="C38" s="94"/>
      <c r="D38" s="94">
        <v>4</v>
      </c>
      <c r="E38" s="94"/>
    </row>
    <row r="39" spans="2:5" x14ac:dyDescent="0.25">
      <c r="B39" s="95" t="s">
        <v>121</v>
      </c>
      <c r="C39" s="94">
        <v>3</v>
      </c>
      <c r="D39" s="94"/>
      <c r="E39" s="94"/>
    </row>
    <row r="40" spans="2:5" x14ac:dyDescent="0.25">
      <c r="B40" s="95" t="s">
        <v>123</v>
      </c>
      <c r="C40" s="94"/>
      <c r="D40" s="94"/>
      <c r="E40" s="94">
        <v>4</v>
      </c>
    </row>
    <row r="41" spans="2:5" x14ac:dyDescent="0.25">
      <c r="B41" s="95" t="s">
        <v>135</v>
      </c>
      <c r="C41" s="94">
        <v>2</v>
      </c>
      <c r="D41" s="94"/>
      <c r="E41" s="94"/>
    </row>
    <row r="42" spans="2:5" x14ac:dyDescent="0.25">
      <c r="B42" s="95" t="s">
        <v>137</v>
      </c>
      <c r="C42" s="94"/>
      <c r="D42" s="94">
        <v>3</v>
      </c>
      <c r="E42" s="94"/>
    </row>
    <row r="43" spans="2:5" x14ac:dyDescent="0.25">
      <c r="B43" s="95" t="s">
        <v>77</v>
      </c>
      <c r="C43" s="94">
        <v>7</v>
      </c>
      <c r="D43" s="94">
        <v>7</v>
      </c>
      <c r="E43" s="94">
        <v>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3:O9"/>
  <sheetViews>
    <sheetView workbookViewId="0">
      <selection activeCell="C7" sqref="C7"/>
    </sheetView>
  </sheetViews>
  <sheetFormatPr baseColWidth="10" defaultRowHeight="15" x14ac:dyDescent="0.25"/>
  <cols>
    <col min="2" max="2" width="21" customWidth="1"/>
    <col min="3" max="3" width="23.85546875" customWidth="1"/>
    <col min="4" max="4" width="5.7109375" customWidth="1"/>
    <col min="5" max="5" width="5.140625" customWidth="1"/>
    <col min="6" max="6" width="8" bestFit="1" customWidth="1"/>
    <col min="7" max="7" width="15.28515625" bestFit="1" customWidth="1"/>
    <col min="8" max="8" width="14.85546875" bestFit="1" customWidth="1"/>
    <col min="9" max="9" width="9" bestFit="1" customWidth="1"/>
    <col min="10" max="10" width="7.140625" bestFit="1" customWidth="1"/>
    <col min="11" max="11" width="5.28515625" bestFit="1" customWidth="1"/>
    <col min="12" max="12" width="12.28515625" bestFit="1" customWidth="1"/>
    <col min="13" max="13" width="13.7109375" bestFit="1" customWidth="1"/>
    <col min="14" max="14" width="11" bestFit="1" customWidth="1"/>
    <col min="15" max="15" width="12.5703125" bestFit="1" customWidth="1"/>
    <col min="16" max="16" width="12.5703125" customWidth="1"/>
    <col min="17" max="17" width="12.5703125" bestFit="1" customWidth="1"/>
  </cols>
  <sheetData>
    <row r="3" spans="2:15" x14ac:dyDescent="0.25">
      <c r="B3" s="25" t="s">
        <v>134</v>
      </c>
      <c r="C3" s="25" t="s">
        <v>78</v>
      </c>
    </row>
    <row r="4" spans="2:15" x14ac:dyDescent="0.25">
      <c r="B4" s="25" t="s">
        <v>76</v>
      </c>
      <c r="C4" t="s">
        <v>12</v>
      </c>
      <c r="D4" t="s">
        <v>11</v>
      </c>
      <c r="E4" t="s">
        <v>15</v>
      </c>
      <c r="F4" t="s">
        <v>16</v>
      </c>
      <c r="G4" t="s">
        <v>97</v>
      </c>
      <c r="H4" t="s">
        <v>93</v>
      </c>
      <c r="I4" t="s">
        <v>18</v>
      </c>
      <c r="J4" t="s">
        <v>13</v>
      </c>
      <c r="K4" t="s">
        <v>10</v>
      </c>
      <c r="L4" t="s">
        <v>68</v>
      </c>
      <c r="M4" t="s">
        <v>9</v>
      </c>
      <c r="N4" t="s">
        <v>14</v>
      </c>
      <c r="O4" t="s">
        <v>77</v>
      </c>
    </row>
    <row r="5" spans="2:15" x14ac:dyDescent="0.25">
      <c r="B5" s="26" t="s">
        <v>106</v>
      </c>
      <c r="C5" s="27">
        <v>120</v>
      </c>
      <c r="D5" s="27"/>
      <c r="E5" s="27"/>
      <c r="F5" s="27">
        <v>48</v>
      </c>
      <c r="G5" s="27">
        <v>24</v>
      </c>
      <c r="H5" s="27">
        <v>12</v>
      </c>
      <c r="I5" s="27">
        <v>78</v>
      </c>
      <c r="J5" s="27">
        <v>144</v>
      </c>
      <c r="K5" s="27"/>
      <c r="L5" s="27"/>
      <c r="M5" s="27"/>
      <c r="N5" s="27"/>
      <c r="O5" s="27">
        <v>426</v>
      </c>
    </row>
    <row r="6" spans="2:15" x14ac:dyDescent="0.25">
      <c r="B6" s="26" t="s">
        <v>123</v>
      </c>
      <c r="C6" s="27"/>
      <c r="D6" s="27">
        <v>44</v>
      </c>
      <c r="E6" s="27"/>
      <c r="F6" s="27"/>
      <c r="G6" s="27"/>
      <c r="H6" s="27"/>
      <c r="I6" s="27"/>
      <c r="J6" s="27"/>
      <c r="K6" s="27">
        <v>267</v>
      </c>
      <c r="L6" s="27">
        <v>190</v>
      </c>
      <c r="M6" s="27">
        <v>176</v>
      </c>
      <c r="N6" s="27"/>
      <c r="O6" s="27">
        <v>677</v>
      </c>
    </row>
    <row r="7" spans="2:15" x14ac:dyDescent="0.25">
      <c r="B7" s="26" t="s">
        <v>132</v>
      </c>
      <c r="C7" s="27">
        <v>72</v>
      </c>
      <c r="D7" s="27"/>
      <c r="E7" s="27">
        <v>12</v>
      </c>
      <c r="F7" s="27">
        <v>24</v>
      </c>
      <c r="G7" s="27"/>
      <c r="H7" s="27"/>
      <c r="I7" s="27">
        <v>87</v>
      </c>
      <c r="J7" s="27">
        <v>312</v>
      </c>
      <c r="K7" s="27"/>
      <c r="L7" s="27"/>
      <c r="M7" s="27"/>
      <c r="N7" s="27">
        <v>12</v>
      </c>
      <c r="O7" s="27">
        <v>519</v>
      </c>
    </row>
    <row r="8" spans="2:15" x14ac:dyDescent="0.25">
      <c r="B8" s="26" t="s">
        <v>135</v>
      </c>
      <c r="C8" s="27">
        <v>48</v>
      </c>
      <c r="D8" s="27"/>
      <c r="E8" s="27">
        <v>18</v>
      </c>
      <c r="F8" s="27">
        <v>72</v>
      </c>
      <c r="G8" s="27"/>
      <c r="H8" s="27"/>
      <c r="I8" s="27">
        <v>78</v>
      </c>
      <c r="J8" s="27">
        <v>144</v>
      </c>
      <c r="K8" s="27">
        <v>350</v>
      </c>
      <c r="L8" s="27"/>
      <c r="M8" s="27">
        <v>265</v>
      </c>
      <c r="N8" s="27">
        <v>6</v>
      </c>
      <c r="O8" s="27">
        <v>981</v>
      </c>
    </row>
    <row r="9" spans="2:15" x14ac:dyDescent="0.25">
      <c r="B9" s="26" t="s">
        <v>77</v>
      </c>
      <c r="C9" s="27">
        <v>240</v>
      </c>
      <c r="D9" s="27">
        <v>44</v>
      </c>
      <c r="E9" s="27">
        <v>30</v>
      </c>
      <c r="F9" s="27">
        <v>144</v>
      </c>
      <c r="G9" s="27">
        <v>24</v>
      </c>
      <c r="H9" s="27">
        <v>12</v>
      </c>
      <c r="I9" s="27">
        <v>243</v>
      </c>
      <c r="J9" s="27">
        <v>600</v>
      </c>
      <c r="K9" s="27">
        <v>617</v>
      </c>
      <c r="L9" s="27">
        <v>190</v>
      </c>
      <c r="M9" s="27">
        <v>441</v>
      </c>
      <c r="N9" s="27">
        <v>18</v>
      </c>
      <c r="O9" s="27">
        <v>2603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O10"/>
  <sheetViews>
    <sheetView workbookViewId="0">
      <selection activeCell="F8" sqref="F8"/>
    </sheetView>
  </sheetViews>
  <sheetFormatPr baseColWidth="10" defaultRowHeight="15" x14ac:dyDescent="0.25"/>
  <cols>
    <col min="2" max="2" width="21" bestFit="1" customWidth="1"/>
    <col min="3" max="3" width="23.85546875" bestFit="1" customWidth="1"/>
    <col min="4" max="4" width="5.7109375" customWidth="1"/>
    <col min="5" max="5" width="7.140625" customWidth="1"/>
    <col min="6" max="6" width="8" customWidth="1"/>
    <col min="7" max="7" width="15.28515625" bestFit="1" customWidth="1"/>
    <col min="8" max="8" width="9" customWidth="1"/>
    <col min="9" max="9" width="7.140625" customWidth="1"/>
    <col min="10" max="10" width="5.28515625" customWidth="1"/>
    <col min="11" max="11" width="12.28515625" bestFit="1" customWidth="1"/>
    <col min="12" max="12" width="13.7109375" bestFit="1" customWidth="1"/>
    <col min="13" max="13" width="5.7109375" bestFit="1" customWidth="1"/>
    <col min="14" max="14" width="5.140625" bestFit="1" customWidth="1"/>
    <col min="15" max="15" width="11" bestFit="1" customWidth="1"/>
  </cols>
  <sheetData>
    <row r="1" spans="2:15" x14ac:dyDescent="0.25">
      <c r="B1" s="88" t="s">
        <v>107</v>
      </c>
      <c r="C1" s="89">
        <v>2016</v>
      </c>
    </row>
    <row r="3" spans="2:15" x14ac:dyDescent="0.25">
      <c r="B3" s="88" t="s">
        <v>105</v>
      </c>
      <c r="C3" s="88" t="s">
        <v>78</v>
      </c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</row>
    <row r="4" spans="2:15" x14ac:dyDescent="0.25">
      <c r="B4" s="88" t="s">
        <v>76</v>
      </c>
      <c r="C4" s="88" t="s">
        <v>12</v>
      </c>
      <c r="D4" s="88" t="s">
        <v>11</v>
      </c>
      <c r="E4" s="88" t="s">
        <v>20</v>
      </c>
      <c r="F4" s="88" t="s">
        <v>16</v>
      </c>
      <c r="G4" s="88" t="s">
        <v>97</v>
      </c>
      <c r="H4" s="88" t="s">
        <v>18</v>
      </c>
      <c r="I4" s="88" t="s">
        <v>13</v>
      </c>
      <c r="J4" s="88" t="s">
        <v>10</v>
      </c>
      <c r="K4" s="88" t="s">
        <v>68</v>
      </c>
      <c r="L4" s="88" t="s">
        <v>9</v>
      </c>
      <c r="M4" s="88" t="s">
        <v>21</v>
      </c>
      <c r="N4" s="88" t="s">
        <v>15</v>
      </c>
      <c r="O4" s="88" t="s">
        <v>14</v>
      </c>
    </row>
    <row r="5" spans="2:15" x14ac:dyDescent="0.25">
      <c r="B5" s="90" t="s">
        <v>106</v>
      </c>
      <c r="C5" s="91">
        <v>94</v>
      </c>
      <c r="D5" s="91">
        <v>29</v>
      </c>
      <c r="E5" s="91">
        <v>10</v>
      </c>
      <c r="F5" s="91">
        <v>24</v>
      </c>
      <c r="G5" s="91">
        <v>12</v>
      </c>
      <c r="H5" s="91">
        <v>54</v>
      </c>
      <c r="I5" s="91">
        <v>91</v>
      </c>
      <c r="J5" s="91">
        <v>206</v>
      </c>
      <c r="K5" s="91">
        <v>64</v>
      </c>
      <c r="L5" s="91">
        <v>130</v>
      </c>
      <c r="M5" s="91"/>
      <c r="N5" s="91"/>
      <c r="O5" s="91"/>
    </row>
    <row r="6" spans="2:15" x14ac:dyDescent="0.25">
      <c r="B6" s="98" t="s">
        <v>123</v>
      </c>
      <c r="C6" s="99">
        <v>20</v>
      </c>
      <c r="D6" s="99">
        <v>7</v>
      </c>
      <c r="E6" s="99"/>
      <c r="F6" s="99">
        <v>26</v>
      </c>
      <c r="G6" s="99"/>
      <c r="H6" s="99">
        <v>56</v>
      </c>
      <c r="I6" s="99">
        <v>120</v>
      </c>
      <c r="J6" s="99">
        <v>171</v>
      </c>
      <c r="K6" s="99">
        <v>20</v>
      </c>
      <c r="L6" s="99">
        <v>115</v>
      </c>
      <c r="M6" s="99"/>
      <c r="N6" s="99"/>
      <c r="O6" s="99"/>
    </row>
    <row r="7" spans="2:15" x14ac:dyDescent="0.25">
      <c r="B7" s="98" t="s">
        <v>132</v>
      </c>
      <c r="C7" s="99">
        <v>39</v>
      </c>
      <c r="D7" s="99">
        <v>10</v>
      </c>
      <c r="E7" s="99"/>
      <c r="F7" s="99">
        <v>27</v>
      </c>
      <c r="G7" s="99"/>
      <c r="H7" s="99">
        <v>29</v>
      </c>
      <c r="I7" s="99">
        <v>168</v>
      </c>
      <c r="J7" s="99">
        <v>86</v>
      </c>
      <c r="K7" s="99"/>
      <c r="L7" s="99">
        <v>104</v>
      </c>
      <c r="M7" s="99">
        <v>5</v>
      </c>
      <c r="N7" s="99">
        <v>12</v>
      </c>
      <c r="O7" s="99">
        <v>12</v>
      </c>
    </row>
    <row r="8" spans="2:15" x14ac:dyDescent="0.25">
      <c r="B8" s="98" t="s">
        <v>135</v>
      </c>
      <c r="C8" s="99">
        <v>10</v>
      </c>
      <c r="D8" s="99">
        <v>10</v>
      </c>
      <c r="E8" s="99"/>
      <c r="F8" s="99">
        <v>29</v>
      </c>
      <c r="G8" s="99"/>
      <c r="H8" s="99">
        <v>66</v>
      </c>
      <c r="I8" s="99">
        <v>161</v>
      </c>
      <c r="J8" s="99">
        <v>150</v>
      </c>
      <c r="K8" s="99">
        <v>41</v>
      </c>
      <c r="L8" s="99">
        <v>136</v>
      </c>
      <c r="M8" s="99"/>
      <c r="N8" s="99"/>
      <c r="O8" s="99"/>
    </row>
    <row r="9" spans="2:15" x14ac:dyDescent="0.25">
      <c r="B9" s="98" t="s">
        <v>136</v>
      </c>
      <c r="C9" s="99">
        <v>44</v>
      </c>
      <c r="D9" s="99">
        <v>7</v>
      </c>
      <c r="E9" s="99"/>
      <c r="F9" s="99">
        <v>17</v>
      </c>
      <c r="G9" s="99"/>
      <c r="H9" s="99">
        <v>91</v>
      </c>
      <c r="I9" s="99">
        <v>127</v>
      </c>
      <c r="J9" s="99">
        <v>200</v>
      </c>
      <c r="K9" s="99">
        <v>59</v>
      </c>
      <c r="L9" s="99">
        <v>129</v>
      </c>
      <c r="M9" s="99"/>
      <c r="N9" s="99">
        <v>18</v>
      </c>
      <c r="O9" s="99">
        <v>6</v>
      </c>
    </row>
    <row r="10" spans="2:15" x14ac:dyDescent="0.25">
      <c r="B10" s="98" t="s">
        <v>137</v>
      </c>
      <c r="C10" s="99">
        <v>24</v>
      </c>
      <c r="D10" s="99">
        <v>15</v>
      </c>
      <c r="E10" s="99"/>
      <c r="F10" s="99">
        <v>15</v>
      </c>
      <c r="G10" s="99"/>
      <c r="H10" s="99">
        <v>15</v>
      </c>
      <c r="I10" s="99"/>
      <c r="J10" s="99">
        <v>53</v>
      </c>
      <c r="K10" s="99">
        <v>35</v>
      </c>
      <c r="L10" s="99">
        <v>102</v>
      </c>
      <c r="M10" s="99"/>
      <c r="N10" s="99"/>
      <c r="O10" s="9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3"/>
  <sheetViews>
    <sheetView workbookViewId="0">
      <selection activeCell="F11" sqref="F11:G11"/>
    </sheetView>
  </sheetViews>
  <sheetFormatPr baseColWidth="10" defaultRowHeight="15" x14ac:dyDescent="0.25"/>
  <cols>
    <col min="4" max="4" width="24.42578125" customWidth="1"/>
    <col min="5" max="5" width="16.28515625" customWidth="1"/>
    <col min="7" max="7" width="18" customWidth="1"/>
  </cols>
  <sheetData>
    <row r="1" spans="1:7" x14ac:dyDescent="0.25">
      <c r="A1" s="1" t="s">
        <v>26</v>
      </c>
      <c r="B1" s="1" t="s">
        <v>27</v>
      </c>
      <c r="D1" t="s">
        <v>50</v>
      </c>
    </row>
    <row r="2" spans="1:7" x14ac:dyDescent="0.25">
      <c r="A2" s="1">
        <v>1</v>
      </c>
      <c r="B2" s="4">
        <v>5.5E-2</v>
      </c>
      <c r="D2" t="s">
        <v>11</v>
      </c>
    </row>
    <row r="3" spans="1:7" x14ac:dyDescent="0.25">
      <c r="A3" s="1">
        <v>2</v>
      </c>
      <c r="B3" s="4">
        <v>0.2</v>
      </c>
      <c r="D3" t="s">
        <v>67</v>
      </c>
    </row>
    <row r="4" spans="1:7" x14ac:dyDescent="0.25">
      <c r="D4" t="s">
        <v>10</v>
      </c>
      <c r="F4" s="107" t="s">
        <v>39</v>
      </c>
      <c r="G4" s="107"/>
    </row>
    <row r="5" spans="1:7" x14ac:dyDescent="0.25">
      <c r="D5" t="s">
        <v>68</v>
      </c>
      <c r="F5" s="106" t="s">
        <v>40</v>
      </c>
      <c r="G5" s="106"/>
    </row>
    <row r="6" spans="1:7" x14ac:dyDescent="0.25">
      <c r="D6" t="s">
        <v>9</v>
      </c>
      <c r="F6" s="106" t="s">
        <v>41</v>
      </c>
      <c r="G6" s="106"/>
    </row>
    <row r="7" spans="1:7" x14ac:dyDescent="0.25">
      <c r="F7" s="106" t="s">
        <v>42</v>
      </c>
      <c r="G7" s="106"/>
    </row>
    <row r="8" spans="1:7" x14ac:dyDescent="0.25">
      <c r="F8" s="106" t="s">
        <v>43</v>
      </c>
      <c r="G8" s="106"/>
    </row>
    <row r="9" spans="1:7" x14ac:dyDescent="0.25">
      <c r="F9" s="106" t="s">
        <v>44</v>
      </c>
      <c r="G9" s="106"/>
    </row>
    <row r="10" spans="1:7" x14ac:dyDescent="0.25">
      <c r="F10" s="106" t="s">
        <v>45</v>
      </c>
      <c r="G10" s="106"/>
    </row>
    <row r="11" spans="1:7" x14ac:dyDescent="0.25">
      <c r="F11" s="106" t="s">
        <v>66</v>
      </c>
      <c r="G11" s="106"/>
    </row>
    <row r="12" spans="1:7" x14ac:dyDescent="0.25">
      <c r="F12" s="106" t="s">
        <v>5</v>
      </c>
      <c r="G12" s="106"/>
    </row>
    <row r="13" spans="1:7" x14ac:dyDescent="0.25">
      <c r="F13" s="106" t="s">
        <v>47</v>
      </c>
      <c r="G13" s="106"/>
    </row>
  </sheetData>
  <sortState ref="D2:D6">
    <sortCondition ref="D2"/>
  </sortState>
  <mergeCells count="10">
    <mergeCell ref="F10:G10"/>
    <mergeCell ref="F11:G11"/>
    <mergeCell ref="F12:G12"/>
    <mergeCell ref="F13:G13"/>
    <mergeCell ref="F4:G4"/>
    <mergeCell ref="F5:G5"/>
    <mergeCell ref="F6:G6"/>
    <mergeCell ref="F7:G7"/>
    <mergeCell ref="F8:G8"/>
    <mergeCell ref="F9:G9"/>
  </mergeCells>
  <hyperlinks>
    <hyperlink ref="F5:G5" location="Entrees!A1" display="Entrées"/>
    <hyperlink ref="F6:G6" location="Sorties!A1" display="Sorties"/>
    <hyperlink ref="F7:G7" location="'Mise en Bouteilles'!A1" display="Mise en Bouteilles"/>
    <hyperlink ref="F8:G8" location="'Historique Entrees'!A1" display="Historiques Entrées"/>
    <hyperlink ref="F9:G9" location="'Historiques Sorties'!A1" display="Historiques Sorties"/>
    <hyperlink ref="F10:G10" location="'Historique Mise en Bouteilles'!A1" display="Historiques Mise en bouteilles"/>
    <hyperlink ref="F11:G11" location="'Tableau de Bord'!A1" display="Tableau de Bord"/>
    <hyperlink ref="F12:G12" location="Noms!A1" display="Nom"/>
    <hyperlink ref="F13:G13" location="Stock!A1" display="Stock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19"/>
  <sheetViews>
    <sheetView workbookViewId="0">
      <selection activeCell="B26" sqref="B26"/>
    </sheetView>
  </sheetViews>
  <sheetFormatPr baseColWidth="10" defaultRowHeight="15" x14ac:dyDescent="0.25"/>
  <cols>
    <col min="1" max="1" width="14.5703125" bestFit="1" customWidth="1"/>
    <col min="2" max="2" width="22.5703125" customWidth="1"/>
    <col min="3" max="3" width="22.42578125" customWidth="1"/>
    <col min="4" max="4" width="13.85546875" customWidth="1"/>
    <col min="5" max="5" width="13" customWidth="1"/>
    <col min="6" max="6" width="27.140625" customWidth="1"/>
    <col min="7" max="7" width="6.85546875" customWidth="1"/>
    <col min="8" max="8" width="30.140625" customWidth="1"/>
  </cols>
  <sheetData>
    <row r="1" spans="1:8" x14ac:dyDescent="0.25">
      <c r="A1" s="33" t="s">
        <v>35</v>
      </c>
      <c r="B1" s="16" t="s">
        <v>5</v>
      </c>
      <c r="C1" s="16" t="s">
        <v>30</v>
      </c>
      <c r="D1" s="14" t="s">
        <v>48</v>
      </c>
      <c r="E1" s="14" t="s">
        <v>49</v>
      </c>
      <c r="F1" s="35" t="s">
        <v>59</v>
      </c>
      <c r="G1" s="14"/>
      <c r="H1" s="32" t="s">
        <v>39</v>
      </c>
    </row>
    <row r="2" spans="1:8" x14ac:dyDescent="0.25">
      <c r="A2" s="34" t="str">
        <f t="shared" ref="A2:A11" si="0">CONCATENATE(B2," ",C2)</f>
        <v>Sciaparelli Jean-Claude</v>
      </c>
      <c r="B2" s="17" t="s">
        <v>82</v>
      </c>
      <c r="C2" s="17" t="s">
        <v>83</v>
      </c>
      <c r="D2" s="2">
        <f>COUNTIF('Historique Entrees'!D:D,A2)</f>
        <v>0</v>
      </c>
      <c r="E2" s="2">
        <f ca="1">COUNTIF('Historique Sorties'!D:D,identifiant)</f>
        <v>30</v>
      </c>
      <c r="F2" s="36">
        <f ca="1">COUNTIF('Historique Mise en Bouteilles'!D:D,identifiant)</f>
        <v>0</v>
      </c>
      <c r="G2" s="2"/>
      <c r="H2" s="31" t="s">
        <v>40</v>
      </c>
    </row>
    <row r="3" spans="1:8" x14ac:dyDescent="0.25">
      <c r="A3" s="34" t="str">
        <f t="shared" si="0"/>
        <v>Equipe Ignoré</v>
      </c>
      <c r="B3" s="17" t="s">
        <v>60</v>
      </c>
      <c r="C3" s="17" t="s">
        <v>80</v>
      </c>
      <c r="D3" s="2">
        <f>COUNTIF('Historique Entrees'!D:D,A3)</f>
        <v>0</v>
      </c>
      <c r="E3" s="2">
        <f ca="1">COUNTIF('Historique Sorties'!D:D,identifiant)</f>
        <v>0</v>
      </c>
      <c r="F3" s="36">
        <f ca="1">COUNTIF('Historique Mise en Bouteilles'!D:D,identifiant)</f>
        <v>0</v>
      </c>
      <c r="G3" s="2"/>
      <c r="H3" s="31" t="s">
        <v>41</v>
      </c>
    </row>
    <row r="4" spans="1:8" x14ac:dyDescent="0.25">
      <c r="A4" s="34" t="str">
        <f t="shared" si="0"/>
        <v>Equipe 6</v>
      </c>
      <c r="B4" s="17" t="s">
        <v>60</v>
      </c>
      <c r="C4" s="17">
        <v>6</v>
      </c>
      <c r="D4" s="2">
        <f>COUNTIF('Historique Entrees'!D:D,A4)</f>
        <v>0</v>
      </c>
      <c r="E4" s="2">
        <f ca="1">COUNTIF('Historique Sorties'!D:D,identifiant)</f>
        <v>0</v>
      </c>
      <c r="F4" s="36">
        <f ca="1">COUNTIF('Historique Mise en Bouteilles'!D:D,identifiant)</f>
        <v>17</v>
      </c>
      <c r="G4" s="2"/>
      <c r="H4" s="31" t="s">
        <v>42</v>
      </c>
    </row>
    <row r="5" spans="1:8" x14ac:dyDescent="0.25">
      <c r="A5" s="34" t="str">
        <f t="shared" si="0"/>
        <v>Equipe 5</v>
      </c>
      <c r="B5" s="17" t="s">
        <v>60</v>
      </c>
      <c r="C5" s="17">
        <v>5</v>
      </c>
      <c r="D5" s="2">
        <f>COUNTIF('Historique Entrees'!D:D,A5)</f>
        <v>0</v>
      </c>
      <c r="E5" s="2">
        <f ca="1">COUNTIF('Historique Sorties'!D:D,identifiant)</f>
        <v>0</v>
      </c>
      <c r="F5" s="36">
        <f ca="1">COUNTIF('Historique Mise en Bouteilles'!D:D,identifiant)</f>
        <v>20</v>
      </c>
      <c r="G5" s="2"/>
      <c r="H5" s="31" t="s">
        <v>43</v>
      </c>
    </row>
    <row r="6" spans="1:8" x14ac:dyDescent="0.25">
      <c r="A6" s="34" t="str">
        <f t="shared" si="0"/>
        <v>Equipe 4</v>
      </c>
      <c r="B6" s="17" t="s">
        <v>60</v>
      </c>
      <c r="C6" s="17">
        <v>4</v>
      </c>
      <c r="D6" s="2">
        <f>COUNTIF('Historique Entrees'!D:D,A6)</f>
        <v>4</v>
      </c>
      <c r="E6" s="2">
        <f ca="1">COUNTIF('Historique Sorties'!D:D,identifiant)</f>
        <v>0</v>
      </c>
      <c r="F6" s="36">
        <f ca="1">COUNTIF('Historique Mise en Bouteilles'!D:D,identifiant)</f>
        <v>32</v>
      </c>
      <c r="G6" s="2"/>
      <c r="H6" s="31" t="s">
        <v>44</v>
      </c>
    </row>
    <row r="7" spans="1:8" x14ac:dyDescent="0.25">
      <c r="A7" s="34" t="str">
        <f t="shared" si="0"/>
        <v>Equipe  3</v>
      </c>
      <c r="B7" s="17" t="s">
        <v>61</v>
      </c>
      <c r="C7" s="17">
        <v>3</v>
      </c>
      <c r="D7" s="2">
        <f>COUNTIF('Historique Entrees'!D:D,A7)</f>
        <v>0</v>
      </c>
      <c r="E7" s="2">
        <f ca="1">COUNTIF('Historique Sorties'!D:D,identifiant)</f>
        <v>0</v>
      </c>
      <c r="F7" s="36">
        <f ca="1">COUNTIF('Historique Mise en Bouteilles'!D:D,identifiant)</f>
        <v>25</v>
      </c>
      <c r="G7" s="2"/>
      <c r="H7" s="31" t="s">
        <v>45</v>
      </c>
    </row>
    <row r="8" spans="1:8" x14ac:dyDescent="0.25">
      <c r="A8" s="34" t="str">
        <f t="shared" si="0"/>
        <v>Equipe 2</v>
      </c>
      <c r="B8" s="17" t="s">
        <v>60</v>
      </c>
      <c r="C8" s="17">
        <v>2</v>
      </c>
      <c r="D8" s="2">
        <f>COUNTIF('Historique Entrees'!D:D,A8)</f>
        <v>3</v>
      </c>
      <c r="E8" s="2">
        <f ca="1">COUNTIF('Historique Sorties'!D:D,identifiant)</f>
        <v>0</v>
      </c>
      <c r="F8" s="36">
        <f ca="1">COUNTIF('Historique Mise en Bouteilles'!D:D,identifiant)</f>
        <v>28</v>
      </c>
      <c r="G8" s="2"/>
      <c r="H8" s="31" t="s">
        <v>46</v>
      </c>
    </row>
    <row r="9" spans="1:8" x14ac:dyDescent="0.25">
      <c r="A9" s="34" t="str">
        <f t="shared" si="0"/>
        <v>Equipe 1</v>
      </c>
      <c r="B9" s="17" t="s">
        <v>60</v>
      </c>
      <c r="C9" s="17">
        <v>1</v>
      </c>
      <c r="D9" s="2">
        <f>COUNTIF('Historique Entrees'!D:D,A9)</f>
        <v>2</v>
      </c>
      <c r="E9" s="2">
        <f ca="1">COUNTIF('Historique Sorties'!D:D,identifiant)</f>
        <v>0</v>
      </c>
      <c r="F9" s="36">
        <f ca="1">COUNTIF('Historique Mise en Bouteilles'!D:D,identifiant)</f>
        <v>36</v>
      </c>
      <c r="G9" s="2"/>
      <c r="H9" s="31" t="s">
        <v>66</v>
      </c>
    </row>
    <row r="10" spans="1:8" x14ac:dyDescent="0.25">
      <c r="A10" s="34" t="str">
        <f t="shared" si="0"/>
        <v>Audebault Noel</v>
      </c>
      <c r="B10" s="2" t="s">
        <v>31</v>
      </c>
      <c r="C10" s="2" t="s">
        <v>32</v>
      </c>
      <c r="D10" s="2">
        <f>COUNTIF('Historique Entrees'!D:D,A10)</f>
        <v>7</v>
      </c>
      <c r="E10" s="2">
        <f ca="1">COUNTIF('Historique Sorties'!D:D,identifiant)</f>
        <v>73</v>
      </c>
      <c r="F10" s="36">
        <f ca="1">COUNTIF('Historique Mise en Bouteilles'!D:D,identifiant)</f>
        <v>3</v>
      </c>
      <c r="G10" s="2"/>
      <c r="H10" s="31" t="s">
        <v>47</v>
      </c>
    </row>
    <row r="11" spans="1:8" x14ac:dyDescent="0.25">
      <c r="A11" s="37" t="str">
        <f t="shared" si="0"/>
        <v>Gélineau Jacky</v>
      </c>
      <c r="B11" s="17" t="s">
        <v>33</v>
      </c>
      <c r="C11" s="17" t="s">
        <v>34</v>
      </c>
      <c r="D11" s="17">
        <f>COUNTIF('Historique Entrees'!D:D,A11)</f>
        <v>0</v>
      </c>
      <c r="E11" s="17">
        <f ca="1">COUNTIF('Historique Sorties'!D:D,identifiant)</f>
        <v>3</v>
      </c>
      <c r="F11" s="38">
        <f ca="1">COUNTIF('Historique Mise en Bouteilles'!D:D,identifiant)</f>
        <v>1</v>
      </c>
      <c r="G11" s="2"/>
      <c r="H11" s="31"/>
    </row>
    <row r="12" spans="1:8" x14ac:dyDescent="0.25">
      <c r="A12" s="37" t="str">
        <f t="shared" ref="A12:A17" si="1">CONCATENATE(B12," ",C12)</f>
        <v xml:space="preserve">Régularisation </v>
      </c>
      <c r="B12" s="86" t="s">
        <v>98</v>
      </c>
      <c r="C12" s="86"/>
      <c r="D12" s="17">
        <f>COUNTIF('Historique Entrees'!D:D,A12)</f>
        <v>3</v>
      </c>
      <c r="E12" s="17">
        <f ca="1">COUNTIF('Historique Sorties'!D:D,identifiant)</f>
        <v>6</v>
      </c>
      <c r="F12" s="38">
        <f ca="1">COUNTIF('Historique Mise en Bouteilles'!D:D,identifiant)</f>
        <v>0</v>
      </c>
    </row>
    <row r="13" spans="1:8" x14ac:dyDescent="0.25">
      <c r="A13" s="37" t="str">
        <f t="shared" si="1"/>
        <v>Sortie Cochon</v>
      </c>
      <c r="B13" s="86" t="s">
        <v>99</v>
      </c>
      <c r="C13" s="86" t="s">
        <v>100</v>
      </c>
      <c r="D13" s="17">
        <f>COUNTIF('Historique Entrees'!D:D,A13)</f>
        <v>0</v>
      </c>
      <c r="E13" s="17">
        <f ca="1">COUNTIF('Historique Sorties'!D:D,identifiant)</f>
        <v>7</v>
      </c>
      <c r="F13" s="38">
        <f ca="1">COUNTIF('Historique Mise en Bouteilles'!D:D,identifiant)</f>
        <v>0</v>
      </c>
    </row>
    <row r="14" spans="1:8" x14ac:dyDescent="0.25">
      <c r="A14" s="37" t="str">
        <f t="shared" si="1"/>
        <v>Equipe Divers</v>
      </c>
      <c r="B14" s="86" t="s">
        <v>60</v>
      </c>
      <c r="C14" s="86" t="s">
        <v>112</v>
      </c>
      <c r="D14" s="17">
        <f>COUNTIF('Historique Entrees'!D:D,A14)</f>
        <v>0</v>
      </c>
      <c r="E14" s="17">
        <f ca="1">COUNTIF('Historique Sorties'!D:D,identifiant)</f>
        <v>0</v>
      </c>
      <c r="F14" s="38">
        <f ca="1">COUNTIF('Historique Mise en Bouteilles'!D:D,identifiant)</f>
        <v>28</v>
      </c>
    </row>
    <row r="15" spans="1:8" x14ac:dyDescent="0.25">
      <c r="A15" s="37" t="str">
        <f t="shared" si="1"/>
        <v>Sevestre Alain</v>
      </c>
      <c r="B15" s="86" t="s">
        <v>114</v>
      </c>
      <c r="C15" s="86" t="s">
        <v>115</v>
      </c>
      <c r="D15" s="17">
        <f>COUNTIF('Historique Entrees'!D:D,A15)</f>
        <v>0</v>
      </c>
      <c r="E15" s="17">
        <f ca="1">COUNTIF('Historique Sorties'!D:D,identifiant)</f>
        <v>13</v>
      </c>
      <c r="F15" s="38">
        <f ca="1">COUNTIF('Historique Mise en Bouteilles'!D:D,identifiant)</f>
        <v>0</v>
      </c>
    </row>
    <row r="16" spans="1:8" x14ac:dyDescent="0.25">
      <c r="A16" s="37" t="str">
        <f t="shared" si="1"/>
        <v>Pidou Michel</v>
      </c>
      <c r="B16" s="86" t="s">
        <v>117</v>
      </c>
      <c r="C16" s="86" t="s">
        <v>118</v>
      </c>
      <c r="D16" s="17">
        <f>COUNTIF('Historique Entrees'!D:D,A16)</f>
        <v>0</v>
      </c>
      <c r="E16" s="17">
        <f ca="1">COUNTIF('Historique Sorties'!D:D,identifiant)</f>
        <v>49</v>
      </c>
      <c r="F16" s="38">
        <f ca="1">COUNTIF('Historique Mise en Bouteilles'!D:D,identifiant)</f>
        <v>3</v>
      </c>
    </row>
    <row r="17" spans="1:6" x14ac:dyDescent="0.25">
      <c r="A17" s="37" t="str">
        <f t="shared" si="1"/>
        <v>Equipe 7</v>
      </c>
      <c r="B17" s="86" t="s">
        <v>60</v>
      </c>
      <c r="C17" s="86">
        <v>7</v>
      </c>
      <c r="D17" s="17">
        <f>COUNTIF('Historique Entrees'!D:D,A17)</f>
        <v>0</v>
      </c>
      <c r="E17" s="17">
        <f ca="1">COUNTIF('Historique Sorties'!D:D,identifiant)</f>
        <v>0</v>
      </c>
      <c r="F17" s="38">
        <f ca="1">COUNTIF('Historique Mise en Bouteilles'!D:D,identifiant)</f>
        <v>3</v>
      </c>
    </row>
    <row r="18" spans="1:6" x14ac:dyDescent="0.25">
      <c r="A18" s="37" t="str">
        <f>CONCATENATE(B18," ",C18)</f>
        <v>EURL CHUDEAU</v>
      </c>
      <c r="B18" s="86" t="s">
        <v>127</v>
      </c>
      <c r="C18" s="86" t="s">
        <v>128</v>
      </c>
      <c r="D18" s="17">
        <f>COUNTIF('Historique Entrees'!D:D,A18)</f>
        <v>15</v>
      </c>
      <c r="E18" s="17">
        <f ca="1">COUNTIF('Historique Sorties'!D:D,identifiant)</f>
        <v>0</v>
      </c>
      <c r="F18" s="38">
        <f ca="1">COUNTIF('Historique Mise en Bouteilles'!D:D,identifiant)</f>
        <v>0</v>
      </c>
    </row>
    <row r="19" spans="1:6" x14ac:dyDescent="0.25">
      <c r="A19" s="37" t="str">
        <f>CONCATENATE(B19," ",C19)</f>
        <v>Cave Saint Cyr en bourg</v>
      </c>
      <c r="B19" s="86" t="s">
        <v>129</v>
      </c>
      <c r="C19" s="86" t="s">
        <v>130</v>
      </c>
      <c r="D19" s="17">
        <f>COUNTIF('Historique Entrees'!D:D,A19)</f>
        <v>0</v>
      </c>
      <c r="E19" s="17">
        <f ca="1">COUNTIF('Historique Sorties'!D:D,identifiant)</f>
        <v>0</v>
      </c>
      <c r="F19" s="38">
        <f ca="1">COUNTIF('Historique Mise en Bouteilles'!D:D,identifiant)</f>
        <v>0</v>
      </c>
    </row>
  </sheetData>
  <hyperlinks>
    <hyperlink ref="H5" location="'Historique Entrees'!A1" display="Historiques Entrées"/>
    <hyperlink ref="H4" location="'Mise en Bouteilles'!A1" display="Mise en Bouteilles"/>
    <hyperlink ref="H6" location="'Historique Sorties'!A1" display="Historiques Sorties"/>
    <hyperlink ref="H3" location="Sorties!A1" display="Sorties"/>
    <hyperlink ref="H2" location="Entrees!A1" display="Entrées"/>
    <hyperlink ref="H7" location="'Historique Mise en Bouteilles'!A1" display="Historiques Mise en bouteilles"/>
    <hyperlink ref="H8" location="Listes!A1" display="Listes"/>
    <hyperlink ref="H9" location="'Tableau de Bord'!A1" display="Tableau de Bord"/>
    <hyperlink ref="H10" location="Stock!A1" display="Stock"/>
  </hyperlink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Tableau de Bord</vt:lpstr>
      <vt:lpstr>Entrees</vt:lpstr>
      <vt:lpstr>Sorties</vt:lpstr>
      <vt:lpstr>Cubi</vt:lpstr>
      <vt:lpstr>Mise en Bouteilles</vt:lpstr>
      <vt:lpstr>Stock</vt:lpstr>
      <vt:lpstr>Historique Entrees</vt:lpstr>
      <vt:lpstr>Historique Sorties</vt:lpstr>
      <vt:lpstr>Historique Mise en Bouteilles</vt:lpstr>
      <vt:lpstr>TCD_MiseEnBouteilles</vt:lpstr>
      <vt:lpstr>TCD_Entrees</vt:lpstr>
      <vt:lpstr>TCD_Sorties</vt:lpstr>
      <vt:lpstr>Listes</vt:lpstr>
      <vt:lpstr>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cp:lastPrinted>2016-08-31T16:07:42Z</cp:lastPrinted>
  <dcterms:created xsi:type="dcterms:W3CDTF">2016-06-07T16:30:55Z</dcterms:created>
  <dcterms:modified xsi:type="dcterms:W3CDTF">2016-12-01T08:44:40Z</dcterms:modified>
</cp:coreProperties>
</file>