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090"/>
  </bookViews>
  <sheets>
    <sheet name="Catégories" sheetId="1" r:id="rId1"/>
    <sheet name="config" sheetId="2" r:id="rId2"/>
    <sheet name="compte" sheetId="3" r:id="rId3"/>
    <sheet name="input" sheetId="4" r:id="rId4"/>
  </sheets>
  <definedNames>
    <definedName name="compte">Tableau18[]</definedName>
    <definedName name="entree">CatégorieEntree[]</definedName>
    <definedName name="entree1">Tableau19[]</definedName>
    <definedName name="sortie">CategorieSortie[]</definedName>
    <definedName name="sortie1">Tableau3[]</definedName>
    <definedName name="sortie10">Tableau12[]</definedName>
    <definedName name="sortie11">Tableau13[]</definedName>
    <definedName name="sortie12">Tableau14[]</definedName>
    <definedName name="sortie2">Tableau4[]</definedName>
    <definedName name="sortie3">Tableau5[]</definedName>
    <definedName name="sortie4">Tableau6[]</definedName>
    <definedName name="sortie5">Tableau7[]</definedName>
    <definedName name="sortie6">Tableau8[]</definedName>
    <definedName name="sortie7">Tableau9[]</definedName>
    <definedName name="sortie8">Tableau10[]</definedName>
    <definedName name="sortie9">Tableau11[]</definedName>
    <definedName name="type">Tableau17[type]</definedName>
  </definedNames>
  <calcPr calcId="145621"/>
</workbook>
</file>

<file path=xl/calcChain.xml><?xml version="1.0" encoding="utf-8"?>
<calcChain xmlns="http://schemas.openxmlformats.org/spreadsheetml/2006/main">
  <c r="M3" i="4" l="1"/>
  <c r="K3" i="4" l="1"/>
  <c r="I3" i="4" l="1"/>
  <c r="B3" i="4"/>
  <c r="F5" i="3"/>
  <c r="B5" i="3"/>
  <c r="E20" i="1"/>
  <c r="AL2" i="1"/>
  <c r="AI2" i="1"/>
  <c r="AF2" i="1"/>
  <c r="AC2" i="1"/>
  <c r="Z2" i="1"/>
  <c r="W2" i="1"/>
  <c r="T2" i="1"/>
  <c r="Q2" i="1"/>
  <c r="N2" i="1"/>
  <c r="K2" i="1"/>
  <c r="H2" i="1"/>
  <c r="E2" i="1"/>
</calcChain>
</file>

<file path=xl/sharedStrings.xml><?xml version="1.0" encoding="utf-8"?>
<sst xmlns="http://schemas.openxmlformats.org/spreadsheetml/2006/main" count="165" uniqueCount="132">
  <si>
    <t>Catégorie Sortie</t>
  </si>
  <si>
    <t xml:space="preserve">ID </t>
  </si>
  <si>
    <t>Catégories</t>
  </si>
  <si>
    <t>ID</t>
  </si>
  <si>
    <t>Sous Catégorie</t>
  </si>
  <si>
    <t>Achat Vin</t>
  </si>
  <si>
    <t>1.1</t>
  </si>
  <si>
    <t>Robert et Marcel</t>
  </si>
  <si>
    <t>2.1</t>
  </si>
  <si>
    <t>Super U</t>
  </si>
  <si>
    <t>3.1</t>
  </si>
  <si>
    <t>EDF</t>
  </si>
  <si>
    <t>4.1</t>
  </si>
  <si>
    <t>Achat Super u</t>
  </si>
  <si>
    <t>5.1</t>
  </si>
  <si>
    <t>Repas des bénévoles</t>
  </si>
  <si>
    <t>6.1</t>
  </si>
  <si>
    <t>7.1</t>
  </si>
  <si>
    <t>Tête à Tête</t>
  </si>
  <si>
    <t>8.1</t>
  </si>
  <si>
    <t>9.1</t>
  </si>
  <si>
    <t>Noel AUDEBAULT</t>
  </si>
  <si>
    <t>10.1</t>
  </si>
  <si>
    <t>Cotisation Fédération du Saumurois</t>
  </si>
  <si>
    <t>11.1</t>
  </si>
  <si>
    <t>Plomberie</t>
  </si>
  <si>
    <t>12.1</t>
  </si>
  <si>
    <t>Achat autres Boissons</t>
  </si>
  <si>
    <t>1.2</t>
  </si>
  <si>
    <t>Saint Nicolas de Bourgueil</t>
  </si>
  <si>
    <t>2.2</t>
  </si>
  <si>
    <t>Intermarché</t>
  </si>
  <si>
    <t>3.2</t>
  </si>
  <si>
    <t>GAZ</t>
  </si>
  <si>
    <t>4.2</t>
  </si>
  <si>
    <t>Achat Vaisselle</t>
  </si>
  <si>
    <t>5.2</t>
  </si>
  <si>
    <t>6.2</t>
  </si>
  <si>
    <t>7.2</t>
  </si>
  <si>
    <t>Communal</t>
  </si>
  <si>
    <t>8.2</t>
  </si>
  <si>
    <t>9.2</t>
  </si>
  <si>
    <t>Daniel DABURON</t>
  </si>
  <si>
    <t>10.2</t>
  </si>
  <si>
    <t>Cotisation Fédération</t>
  </si>
  <si>
    <t>11.2</t>
  </si>
  <si>
    <t>12.2</t>
  </si>
  <si>
    <t>Frais de fonctionnement</t>
  </si>
  <si>
    <t>2.3</t>
  </si>
  <si>
    <t>Leclerc</t>
  </si>
  <si>
    <t>3.3</t>
  </si>
  <si>
    <t>Smitvom</t>
  </si>
  <si>
    <t>4.3</t>
  </si>
  <si>
    <t>7.3</t>
  </si>
  <si>
    <t>Président</t>
  </si>
  <si>
    <t>10.3</t>
  </si>
  <si>
    <t>11.3</t>
  </si>
  <si>
    <t>12.3</t>
  </si>
  <si>
    <t>Frais généraux</t>
  </si>
  <si>
    <t>2.4</t>
  </si>
  <si>
    <t>Ets Chudeau</t>
  </si>
  <si>
    <t>3.4</t>
  </si>
  <si>
    <t>Entretien chauffage</t>
  </si>
  <si>
    <t>4.4</t>
  </si>
  <si>
    <t>7.4</t>
  </si>
  <si>
    <t>3 Contre 3</t>
  </si>
  <si>
    <t>Frais de réception</t>
  </si>
  <si>
    <t>3.5</t>
  </si>
  <si>
    <t>Assurance</t>
  </si>
  <si>
    <t>4.5</t>
  </si>
  <si>
    <t>7.5</t>
  </si>
  <si>
    <t>Actifs</t>
  </si>
  <si>
    <t>Frais de représentation</t>
  </si>
  <si>
    <t>3.6</t>
  </si>
  <si>
    <t>Impot Foncier</t>
  </si>
  <si>
    <t>4.6</t>
  </si>
  <si>
    <t>7.6</t>
  </si>
  <si>
    <t>Retraités</t>
  </si>
  <si>
    <t>Challenge</t>
  </si>
  <si>
    <t>3.7</t>
  </si>
  <si>
    <t>Divers</t>
  </si>
  <si>
    <t>4.7</t>
  </si>
  <si>
    <t>Frais de bureau</t>
  </si>
  <si>
    <t>Frais de déplacement</t>
  </si>
  <si>
    <t>Travaux</t>
  </si>
  <si>
    <t>Frais d'entretien</t>
  </si>
  <si>
    <t>Catégorie Entrée</t>
  </si>
  <si>
    <t>Catégorie</t>
  </si>
  <si>
    <t>Encaissement</t>
  </si>
  <si>
    <t>Bar</t>
  </si>
  <si>
    <t>Jeu de boules</t>
  </si>
  <si>
    <t>Cotisation</t>
  </si>
  <si>
    <t>Crédit Boissons</t>
  </si>
  <si>
    <t>Dives</t>
  </si>
  <si>
    <t>Reception</t>
  </si>
  <si>
    <t>Concours de belote</t>
  </si>
  <si>
    <t>Engagement</t>
  </si>
  <si>
    <t>Encaissement mois précédent</t>
  </si>
  <si>
    <t>Intêret bancaire</t>
  </si>
  <si>
    <t>Achat enveloppe</t>
  </si>
  <si>
    <t>Achat timbres</t>
  </si>
  <si>
    <t>type</t>
  </si>
  <si>
    <t>Sortie</t>
  </si>
  <si>
    <t>Entrée</t>
  </si>
  <si>
    <t>Compte</t>
  </si>
  <si>
    <t>Départ</t>
  </si>
  <si>
    <t>Calculé</t>
  </si>
  <si>
    <t>Solde</t>
  </si>
  <si>
    <t>Compte Principal</t>
  </si>
  <si>
    <t>Date</t>
  </si>
  <si>
    <t>Type</t>
  </si>
  <si>
    <t>somme</t>
  </si>
  <si>
    <t>compte</t>
  </si>
  <si>
    <t>CatID</t>
  </si>
  <si>
    <t>SubID</t>
  </si>
  <si>
    <t>Commentaire</t>
  </si>
  <si>
    <t>Année</t>
  </si>
  <si>
    <t>Mois</t>
  </si>
  <si>
    <t>Description</t>
  </si>
  <si>
    <t>Sous-Catégorie</t>
  </si>
  <si>
    <t>Recherche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</si>
  <si>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</si>
  <si>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</si>
  <si>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</si>
  <si>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</si>
  <si>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</si>
  <si>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</si>
  <si>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</si>
  <si>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</si>
  <si>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</si>
  <si>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sub</t>
  </si>
  <si>
    <t>SubCat1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</si>
</sst>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44" fontId="0" fillId="0" borderId="0" xfId="1" applyFont="1"/>
    <xf numFmtId="0" fontId="3" fillId="0" borderId="0" xfId="0" applyFont="1"/>
    <xf numFmtId="44" fontId="3" fillId="0" borderId="0" xfId="1" applyFont="1"/>
    <xf numFmtId="14" fontId="0" fillId="0" borderId="0" xfId="0" applyNumberFormat="1" applyAlignment="1">
      <alignment horizontal="center" vertical="center"/>
    </xf>
    <xf numFmtId="14" fontId="0" fillId="0" borderId="0" xfId="0" applyNumberFormat="1"/>
  </cellXfs>
  <cellStyles count="2">
    <cellStyle name="Monétaire" xfId="1" builtinId="4"/>
    <cellStyle name="Normal" xfId="0" builtinId="0"/>
  </cellStyles>
  <dxfs count="22">
    <dxf>
      <numFmt numFmtId="19" formatCode="dd/mm/yyyy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CategorieSortie" displayName="CategorieSortie" ref="B3:C16" totalsRowShown="0" headerRowDxfId="21">
  <autoFilter ref="B3:C16"/>
  <tableColumns count="2">
    <tableColumn id="1" name="ID "/>
    <tableColumn id="2" name="Catégori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CatégorieEntree" displayName="CatégorieEntree" ref="B21:C32" totalsRowShown="0" headerRowDxfId="20">
  <autoFilter ref="B21:C32"/>
  <tableColumns count="2">
    <tableColumn id="1" name="ID"/>
    <tableColumn id="2" name="Catégori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E3:F5" totalsRowShown="0">
  <autoFilter ref="E3:F5"/>
  <tableColumns count="2">
    <tableColumn id="1" name="ID"/>
    <tableColumn id="2" name="Sous Catégori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H3:I7" totalsRowShown="0" headerRowDxfId="19">
  <autoFilter ref="H3:I7"/>
  <tableColumns count="2">
    <tableColumn id="1" name="ID"/>
    <tableColumn id="2" name="Sous Catégori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K3:L10" totalsRowShown="0" headerRowDxfId="18">
  <autoFilter ref="K3:L10"/>
  <tableColumns count="2">
    <tableColumn id="1" name="ID"/>
    <tableColumn id="2" name="Sous Catégori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N3:O10" totalsRowShown="0" headerRowDxfId="17">
  <autoFilter ref="N3:O10"/>
  <tableColumns count="2">
    <tableColumn id="1" name="ID"/>
    <tableColumn id="2" name="Sous Catégori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Q3:R5" totalsRowShown="0" headerRowDxfId="16">
  <autoFilter ref="Q3:R5"/>
  <tableColumns count="2">
    <tableColumn id="1" name="ID"/>
    <tableColumn id="2" name="Sous Catégorie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ableau8" displayName="Tableau8" ref="T3:U5" totalsRowShown="0" headerRowDxfId="15">
  <autoFilter ref="T3:U5"/>
  <tableColumns count="2">
    <tableColumn id="1" name="ID"/>
    <tableColumn id="2" name="Sous Catégorie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ableau9" displayName="Tableau9" ref="W3:X9" totalsRowShown="0" headerRowDxfId="14">
  <autoFilter ref="W3:X9"/>
  <tableColumns count="2">
    <tableColumn id="1" name="ID"/>
    <tableColumn id="2" name="Sous Catégorie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ableau10" displayName="Tableau10" ref="Z3:AA5" totalsRowShown="0" headerRowDxfId="13">
  <autoFilter ref="Z3:AA5"/>
  <tableColumns count="2">
    <tableColumn id="1" name="ID"/>
    <tableColumn id="2" name="Sous Catégorie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ableau11" displayName="Tableau11" ref="AC3:AD5" totalsRowShown="0" headerRowDxfId="12">
  <autoFilter ref="AC3:AD5"/>
  <tableColumns count="2">
    <tableColumn id="1" name="ID"/>
    <tableColumn id="2" name="Sous Catégorie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ableau12" displayName="Tableau12" ref="AF3:AG6" totalsRowShown="0" headerRowDxfId="11">
  <autoFilter ref="AF3:AG6"/>
  <tableColumns count="2">
    <tableColumn id="1" name="ID"/>
    <tableColumn id="2" name="Sous Catégorie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3" name="Tableau13" displayName="Tableau13" ref="AI3:AJ6" totalsRowShown="0" headerRowDxfId="10">
  <autoFilter ref="AI3:AJ6"/>
  <tableColumns count="2">
    <tableColumn id="1" name="ID"/>
    <tableColumn id="2" name="Sous Catégorie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4" name="Tableau14" displayName="Tableau14" ref="AL3:AM6" totalsRowShown="0" headerRowDxfId="9">
  <autoFilter ref="AL3:AM6"/>
  <tableColumns count="2">
    <tableColumn id="1" name="ID"/>
    <tableColumn id="2" name="Sous Catégorie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6" name="Tableau19" displayName="Tableau19" ref="E21:F32" totalsRowShown="0">
  <autoFilter ref="E21:F32"/>
  <tableColumns count="2">
    <tableColumn id="1" name="sub"/>
    <tableColumn id="2" name="SubCat1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17" name="Tableau17" displayName="Tableau17" ref="B3:B5" totalsRowShown="0">
  <autoFilter ref="B3:B5"/>
  <tableColumns count="1">
    <tableColumn id="1" name="type"/>
  </tableColumns>
  <tableStyleInfo name="TableStyleMedium1" showFirstColumn="0" showLastColumn="0" showRowStripes="1" showColumnStripes="0"/>
</table>
</file>

<file path=xl/tables/table17.xml><?xml version="1.0" encoding="utf-8"?>
<table xmlns="http://schemas.openxmlformats.org/spreadsheetml/2006/main" id="18" name="Tableau18" displayName="Tableau18" ref="B4:F5" totalsRowShown="0" headerRowDxfId="3" dataDxfId="2" dataCellStyle="Monétaire">
  <autoFilter ref="B4:F5"/>
  <tableColumns count="5">
    <tableColumn id="1" name="ID" dataDxfId="8">
      <calculatedColumnFormula>ROW(B5)-4</calculatedColumnFormula>
    </tableColumn>
    <tableColumn id="2" name="Compte" dataDxfId="7" dataCellStyle="Monétaire"/>
    <tableColumn id="3" name="Départ" dataDxfId="6" dataCellStyle="Monétaire"/>
    <tableColumn id="4" name="Calculé" dataDxfId="5" dataCellStyle="Monétaire"/>
    <tableColumn id="5" name="Solde" dataDxfId="4" dataCellStyle="Monétaire">
      <calculatedColumnFormula>Tableau18[Départ]+Tableau18[Calculé]</calculatedColumnFormula>
    </tableColumn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19" name="Tableau20" displayName="Tableau20" ref="B2:O3" totalsRowShown="0" headerRowDxfId="1">
  <autoFilter ref="B2:O3"/>
  <tableColumns count="14">
    <tableColumn id="1" name="ID">
      <calculatedColumnFormula>ROW(B3)-2</calculatedColumnFormula>
    </tableColumn>
    <tableColumn id="2" name="Date" dataDxfId="0"/>
    <tableColumn id="3" name="Type"/>
    <tableColumn id="4" name="somme" dataCellStyle="Monétaire"/>
    <tableColumn id="5" name="compte"/>
    <tableColumn id="6" name="Description"/>
    <tableColumn id="7" name="CatID"/>
    <tableColumn id="8" name="Catégorie">
      <calculatedColumnFormula>IF(Tableau20[Type]="Sortie",VLOOKUP(Tableau20[CatID],sortie,2,0),IF(Tableau20[Type]="Entrée",VLOOKUP(Tableau20[CatID],entree,2,0),""))</calculatedColumnFormula>
    </tableColumn>
    <tableColumn id="9" name="SubID"/>
    <tableColumn id="10" name="Sous-Catégorie">
      <calculatedColumnFormula>IFERROR(IF(OR(Tableau20[Type]="sortie",Tableau20[Type]="entrée"),VLOOKUP(Tableau20[SubID],INDIRECT("sortie"&amp;Tableau20[CatID]),2,0),IF(Tableau20[Type]="entrée",VLOOKUP(Tableau20[SubID],INDIRECT("entrée"&amp;Tableau20[CatID]),2,0),"")),"")</calculatedColumnFormula>
    </tableColumn>
    <tableColumn id="11" name="Commentaire"/>
    <tableColumn id="12" name="Année">
      <calculatedColumnFormula>YEAR(Tableau20[Date])</calculatedColumnFormula>
    </tableColumn>
    <tableColumn id="13" name="Mois"/>
    <tableColumn id="14" name="Recherch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7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AM32"/>
  <sheetViews>
    <sheetView showGridLines="0" tabSelected="1" topLeftCell="A13" zoomScale="118" zoomScaleNormal="118" workbookViewId="0">
      <selection activeCell="F21" sqref="F21"/>
    </sheetView>
  </sheetViews>
  <sheetFormatPr baseColWidth="10" defaultRowHeight="15" x14ac:dyDescent="0.25"/>
  <cols>
    <col min="1" max="1" width="1.7109375" customWidth="1"/>
    <col min="2" max="2" width="5.7109375" customWidth="1"/>
    <col min="3" max="3" width="25.7109375" customWidth="1"/>
    <col min="4" max="4" width="1.7109375" customWidth="1"/>
    <col min="5" max="5" width="5.7109375" customWidth="1"/>
    <col min="6" max="6" width="25.7109375" customWidth="1"/>
    <col min="7" max="7" width="1.7109375" customWidth="1"/>
    <col min="8" max="8" width="5.7109375" customWidth="1"/>
    <col min="9" max="9" width="25.7109375" customWidth="1"/>
    <col min="10" max="10" width="1.7109375" customWidth="1"/>
    <col min="11" max="11" width="5.7109375" customWidth="1"/>
    <col min="12" max="12" width="30.7109375" customWidth="1"/>
    <col min="13" max="13" width="1.7109375" customWidth="1"/>
    <col min="14" max="14" width="5.7109375" customWidth="1"/>
    <col min="15" max="15" width="30.7109375" customWidth="1"/>
    <col min="16" max="16" width="1.7109375" customWidth="1"/>
    <col min="17" max="17" width="5.7109375" customWidth="1"/>
    <col min="18" max="18" width="30.7109375" customWidth="1"/>
    <col min="19" max="19" width="1.7109375" customWidth="1"/>
    <col min="20" max="20" width="5.7109375" customWidth="1"/>
    <col min="21" max="21" width="30.7109375" customWidth="1"/>
    <col min="22" max="22" width="1.7109375" customWidth="1"/>
    <col min="23" max="23" width="5.7109375" customWidth="1"/>
    <col min="24" max="24" width="30.7109375" customWidth="1"/>
    <col min="25" max="25" width="1.7109375" customWidth="1"/>
    <col min="26" max="26" width="5.7109375" customWidth="1"/>
    <col min="27" max="27" width="30.7109375" customWidth="1"/>
    <col min="28" max="28" width="1.7109375" customWidth="1"/>
    <col min="29" max="29" width="5.7109375" customWidth="1"/>
    <col min="30" max="30" width="30.7109375" customWidth="1"/>
    <col min="31" max="31" width="1.7109375" customWidth="1"/>
    <col min="32" max="32" width="5.7109375" customWidth="1"/>
    <col min="33" max="33" width="30.7109375" customWidth="1"/>
    <col min="34" max="34" width="1.7109375" customWidth="1"/>
    <col min="35" max="35" width="5.7109375" customWidth="1"/>
    <col min="36" max="36" width="30.7109375" customWidth="1"/>
    <col min="37" max="37" width="1.7109375" customWidth="1"/>
    <col min="38" max="38" width="5.7109375" customWidth="1"/>
    <col min="39" max="39" width="30.7109375" customWidth="1"/>
    <col min="40" max="40" width="1.7109375" customWidth="1"/>
  </cols>
  <sheetData>
    <row r="2" spans="2:39" ht="32.25" customHeight="1" x14ac:dyDescent="0.25">
      <c r="B2" s="1" t="s">
        <v>0</v>
      </c>
      <c r="C2" s="1"/>
      <c r="E2" s="1" t="str">
        <f>IFERROR(INDEX(CategorieSortie[Catégories],MATCH(1,CategorieSortie[[ID ]],0)),"")</f>
        <v>Achat Vin</v>
      </c>
      <c r="F2" s="1"/>
      <c r="H2" s="1" t="str">
        <f>IFERROR(INDEX(CategorieSortie[Catégories],MATCH(2,CategorieSortie[[ID ]],0)),"")</f>
        <v>Achat autres Boissons</v>
      </c>
      <c r="I2" s="1"/>
      <c r="K2" s="1" t="str">
        <f>IFERROR(INDEX(CategorieSortie[Catégories],MATCH(3,CategorieSortie[[ID ]],0)),"")</f>
        <v>Frais de fonctionnement</v>
      </c>
      <c r="L2" s="1"/>
      <c r="N2" s="1" t="str">
        <f>IFERROR(INDEX(CategorieSortie[Catégories],MATCH(4,CategorieSortie[[ID ]],0)),"")</f>
        <v>Frais généraux</v>
      </c>
      <c r="O2" s="1"/>
      <c r="Q2" s="1" t="str">
        <f>IFERROR(INDEX(CategorieSortie[Catégories],MATCH(5,CategorieSortie[[ID ]],0)),"")</f>
        <v>Frais de réception</v>
      </c>
      <c r="R2" s="1"/>
      <c r="T2" s="1" t="str">
        <f>IFERROR(INDEX(CategorieSortie[Catégories],MATCH(6,CategorieSortie[[ID ]],0)),"")</f>
        <v>Frais de représentation</v>
      </c>
      <c r="U2" s="1"/>
      <c r="W2" s="1" t="str">
        <f>IFERROR(INDEX(CategorieSortie[Catégories],MATCH(7,CategorieSortie[[ID ]],0)),"")</f>
        <v>Challenge</v>
      </c>
      <c r="X2" s="1"/>
      <c r="Z2" s="1" t="str">
        <f>IFERROR(INDEX(CategorieSortie[Catégories],MATCH(8,CategorieSortie[[ID ]],0)),"")</f>
        <v>Frais de bureau</v>
      </c>
      <c r="AA2" s="1"/>
      <c r="AC2" s="1" t="str">
        <f>IFERROR(INDEX(CategorieSortie[Catégories],MATCH(9,CategorieSortie[[ID ]],0)),"")</f>
        <v>Frais de déplacement</v>
      </c>
      <c r="AD2" s="1"/>
      <c r="AF2" s="1" t="str">
        <f>IFERROR(INDEX(CategorieSortie[Catégories],MATCH(10,CategorieSortie[[ID ]],0)),"")</f>
        <v>Divers</v>
      </c>
      <c r="AG2" s="1"/>
      <c r="AI2" s="1" t="str">
        <f>IFERROR(INDEX(CategorieSortie[Catégories],MATCH(11,CategorieSortie[[ID ]],0)),"")</f>
        <v>Travaux</v>
      </c>
      <c r="AJ2" s="1"/>
      <c r="AL2" s="1" t="str">
        <f>IFERROR(INDEX(CategorieSortie[Catégories],MATCH(12,CategorieSortie[[ID ]],0)),"")</f>
        <v>Frais d'entretien</v>
      </c>
      <c r="AM2" s="1"/>
    </row>
    <row r="3" spans="2:39" x14ac:dyDescent="0.25">
      <c r="B3" s="2" t="s">
        <v>1</v>
      </c>
      <c r="C3" s="2" t="s">
        <v>2</v>
      </c>
      <c r="E3" s="2" t="s">
        <v>3</v>
      </c>
      <c r="F3" s="3" t="s">
        <v>4</v>
      </c>
      <c r="H3" s="3" t="s">
        <v>3</v>
      </c>
      <c r="I3" s="3" t="s">
        <v>4</v>
      </c>
      <c r="K3" s="3" t="s">
        <v>3</v>
      </c>
      <c r="L3" s="3" t="s">
        <v>4</v>
      </c>
      <c r="N3" s="3" t="s">
        <v>3</v>
      </c>
      <c r="O3" s="3" t="s">
        <v>4</v>
      </c>
      <c r="Q3" s="3" t="s">
        <v>3</v>
      </c>
      <c r="R3" s="3" t="s">
        <v>4</v>
      </c>
      <c r="T3" s="3" t="s">
        <v>3</v>
      </c>
      <c r="U3" s="3" t="s">
        <v>4</v>
      </c>
      <c r="W3" s="3" t="s">
        <v>3</v>
      </c>
      <c r="X3" s="3" t="s">
        <v>4</v>
      </c>
      <c r="Z3" s="3" t="s">
        <v>3</v>
      </c>
      <c r="AA3" s="3" t="s">
        <v>4</v>
      </c>
      <c r="AC3" s="3" t="s">
        <v>3</v>
      </c>
      <c r="AD3" s="3" t="s">
        <v>4</v>
      </c>
      <c r="AF3" s="3" t="s">
        <v>3</v>
      </c>
      <c r="AG3" s="3" t="s">
        <v>4</v>
      </c>
      <c r="AI3" s="3" t="s">
        <v>3</v>
      </c>
      <c r="AJ3" s="3" t="s">
        <v>4</v>
      </c>
      <c r="AL3" s="3" t="s">
        <v>3</v>
      </c>
      <c r="AM3" s="3" t="s">
        <v>4</v>
      </c>
    </row>
    <row r="4" spans="2:39" x14ac:dyDescent="0.25">
      <c r="B4">
        <v>1</v>
      </c>
      <c r="C4" t="s">
        <v>5</v>
      </c>
      <c r="E4" t="s">
        <v>6</v>
      </c>
      <c r="F4" t="s">
        <v>7</v>
      </c>
      <c r="H4" t="s">
        <v>8</v>
      </c>
      <c r="I4" t="s">
        <v>9</v>
      </c>
      <c r="K4" t="s">
        <v>10</v>
      </c>
      <c r="L4" t="s">
        <v>11</v>
      </c>
      <c r="N4" t="s">
        <v>12</v>
      </c>
      <c r="O4" t="s">
        <v>13</v>
      </c>
      <c r="Q4" t="s">
        <v>14</v>
      </c>
      <c r="R4" t="s">
        <v>15</v>
      </c>
      <c r="T4" t="s">
        <v>16</v>
      </c>
      <c r="W4" t="s">
        <v>17</v>
      </c>
      <c r="X4" t="s">
        <v>18</v>
      </c>
      <c r="Z4" t="s">
        <v>19</v>
      </c>
      <c r="AA4" t="s">
        <v>99</v>
      </c>
      <c r="AC4" t="s">
        <v>20</v>
      </c>
      <c r="AD4" t="s">
        <v>21</v>
      </c>
      <c r="AF4" t="s">
        <v>22</v>
      </c>
      <c r="AG4" t="s">
        <v>23</v>
      </c>
      <c r="AI4" t="s">
        <v>24</v>
      </c>
      <c r="AJ4" t="s">
        <v>25</v>
      </c>
      <c r="AL4" t="s">
        <v>26</v>
      </c>
    </row>
    <row r="5" spans="2:39" x14ac:dyDescent="0.25">
      <c r="B5">
        <v>2</v>
      </c>
      <c r="C5" t="s">
        <v>27</v>
      </c>
      <c r="E5" t="s">
        <v>28</v>
      </c>
      <c r="F5" t="s">
        <v>29</v>
      </c>
      <c r="H5" t="s">
        <v>30</v>
      </c>
      <c r="I5" t="s">
        <v>31</v>
      </c>
      <c r="K5" t="s">
        <v>32</v>
      </c>
      <c r="L5" t="s">
        <v>33</v>
      </c>
      <c r="N5" t="s">
        <v>34</v>
      </c>
      <c r="O5" t="s">
        <v>35</v>
      </c>
      <c r="Q5" t="s">
        <v>36</v>
      </c>
      <c r="T5" t="s">
        <v>37</v>
      </c>
      <c r="W5" t="s">
        <v>38</v>
      </c>
      <c r="X5" t="s">
        <v>39</v>
      </c>
      <c r="Z5" t="s">
        <v>40</v>
      </c>
      <c r="AA5" t="s">
        <v>100</v>
      </c>
      <c r="AC5" t="s">
        <v>41</v>
      </c>
      <c r="AD5" t="s">
        <v>42</v>
      </c>
      <c r="AF5" t="s">
        <v>43</v>
      </c>
      <c r="AG5" t="s">
        <v>44</v>
      </c>
      <c r="AI5" t="s">
        <v>45</v>
      </c>
      <c r="AL5" t="s">
        <v>46</v>
      </c>
    </row>
    <row r="6" spans="2:39" x14ac:dyDescent="0.25">
      <c r="B6">
        <v>3</v>
      </c>
      <c r="C6" t="s">
        <v>47</v>
      </c>
      <c r="H6" t="s">
        <v>48</v>
      </c>
      <c r="I6" t="s">
        <v>49</v>
      </c>
      <c r="K6" t="s">
        <v>50</v>
      </c>
      <c r="L6" t="s">
        <v>51</v>
      </c>
      <c r="N6" t="s">
        <v>52</v>
      </c>
      <c r="W6" t="s">
        <v>53</v>
      </c>
      <c r="X6" t="s">
        <v>54</v>
      </c>
      <c r="AF6" t="s">
        <v>55</v>
      </c>
      <c r="AI6" t="s">
        <v>56</v>
      </c>
      <c r="AL6" t="s">
        <v>57</v>
      </c>
    </row>
    <row r="7" spans="2:39" x14ac:dyDescent="0.25">
      <c r="B7">
        <v>4</v>
      </c>
      <c r="C7" t="s">
        <v>58</v>
      </c>
      <c r="H7" t="s">
        <v>59</v>
      </c>
      <c r="I7" t="s">
        <v>60</v>
      </c>
      <c r="K7" t="s">
        <v>61</v>
      </c>
      <c r="L7" t="s">
        <v>62</v>
      </c>
      <c r="N7" t="s">
        <v>63</v>
      </c>
      <c r="W7" t="s">
        <v>64</v>
      </c>
      <c r="X7" t="s">
        <v>65</v>
      </c>
    </row>
    <row r="8" spans="2:39" x14ac:dyDescent="0.25">
      <c r="B8">
        <v>5</v>
      </c>
      <c r="C8" t="s">
        <v>66</v>
      </c>
      <c r="K8" t="s">
        <v>67</v>
      </c>
      <c r="L8" t="s">
        <v>68</v>
      </c>
      <c r="N8" t="s">
        <v>69</v>
      </c>
      <c r="W8" t="s">
        <v>70</v>
      </c>
      <c r="X8" t="s">
        <v>71</v>
      </c>
    </row>
    <row r="9" spans="2:39" x14ac:dyDescent="0.25">
      <c r="B9">
        <v>6</v>
      </c>
      <c r="C9" t="s">
        <v>72</v>
      </c>
      <c r="K9" t="s">
        <v>73</v>
      </c>
      <c r="L9" t="s">
        <v>74</v>
      </c>
      <c r="N9" t="s">
        <v>75</v>
      </c>
      <c r="W9" t="s">
        <v>76</v>
      </c>
      <c r="X9" t="s">
        <v>77</v>
      </c>
    </row>
    <row r="10" spans="2:39" x14ac:dyDescent="0.25">
      <c r="B10">
        <v>7</v>
      </c>
      <c r="C10" t="s">
        <v>78</v>
      </c>
      <c r="K10" t="s">
        <v>79</v>
      </c>
      <c r="L10" t="s">
        <v>80</v>
      </c>
      <c r="N10" t="s">
        <v>81</v>
      </c>
    </row>
    <row r="11" spans="2:39" x14ac:dyDescent="0.25">
      <c r="B11">
        <v>8</v>
      </c>
      <c r="C11" t="s">
        <v>82</v>
      </c>
    </row>
    <row r="12" spans="2:39" x14ac:dyDescent="0.25">
      <c r="B12">
        <v>9</v>
      </c>
      <c r="C12" t="s">
        <v>83</v>
      </c>
    </row>
    <row r="13" spans="2:39" x14ac:dyDescent="0.25">
      <c r="B13">
        <v>10</v>
      </c>
      <c r="C13" t="s">
        <v>80</v>
      </c>
    </row>
    <row r="14" spans="2:39" x14ac:dyDescent="0.25">
      <c r="B14">
        <v>11</v>
      </c>
      <c r="C14" t="s">
        <v>84</v>
      </c>
    </row>
    <row r="15" spans="2:39" x14ac:dyDescent="0.25">
      <c r="B15">
        <v>12</v>
      </c>
      <c r="C15" t="s">
        <v>85</v>
      </c>
    </row>
    <row r="16" spans="2:39" x14ac:dyDescent="0.25">
      <c r="B16">
        <v>13</v>
      </c>
      <c r="C16" t="s">
        <v>82</v>
      </c>
    </row>
    <row r="20" spans="2:6" ht="28.5" customHeight="1" x14ac:dyDescent="0.25">
      <c r="B20" s="1" t="s">
        <v>86</v>
      </c>
      <c r="C20" s="1"/>
      <c r="E20" s="1" t="str">
        <f>IFERROR(INDEX(CatégorieEntree[Catégorie],MATCH(1,CatégorieEntree[ID],0)),"")</f>
        <v>Encaissement</v>
      </c>
      <c r="F20" s="1"/>
    </row>
    <row r="21" spans="2:6" x14ac:dyDescent="0.25">
      <c r="B21" s="2" t="s">
        <v>3</v>
      </c>
      <c r="C21" s="2" t="s">
        <v>87</v>
      </c>
      <c r="E21" t="s">
        <v>130</v>
      </c>
      <c r="F21" s="3" t="s">
        <v>131</v>
      </c>
    </row>
    <row r="22" spans="2:6" x14ac:dyDescent="0.25">
      <c r="B22">
        <v>1</v>
      </c>
      <c r="C22" t="s">
        <v>88</v>
      </c>
      <c r="E22" t="s">
        <v>6</v>
      </c>
      <c r="F22" t="s">
        <v>89</v>
      </c>
    </row>
    <row r="23" spans="2:6" x14ac:dyDescent="0.25">
      <c r="E23" t="s">
        <v>28</v>
      </c>
      <c r="F23" t="s">
        <v>90</v>
      </c>
    </row>
    <row r="24" spans="2:6" x14ac:dyDescent="0.25">
      <c r="E24" t="s">
        <v>121</v>
      </c>
      <c r="F24" t="s">
        <v>91</v>
      </c>
    </row>
    <row r="25" spans="2:6" x14ac:dyDescent="0.25">
      <c r="E25" t="s">
        <v>122</v>
      </c>
      <c r="F25" t="s">
        <v>92</v>
      </c>
    </row>
    <row r="26" spans="2:6" x14ac:dyDescent="0.25">
      <c r="E26" t="s">
        <v>123</v>
      </c>
      <c r="F26" t="s">
        <v>78</v>
      </c>
    </row>
    <row r="27" spans="2:6" x14ac:dyDescent="0.25">
      <c r="E27" t="s">
        <v>124</v>
      </c>
      <c r="F27" t="s">
        <v>93</v>
      </c>
    </row>
    <row r="28" spans="2:6" x14ac:dyDescent="0.25">
      <c r="E28" t="s">
        <v>125</v>
      </c>
      <c r="F28" t="s">
        <v>94</v>
      </c>
    </row>
    <row r="29" spans="2:6" x14ac:dyDescent="0.25">
      <c r="E29" t="s">
        <v>126</v>
      </c>
      <c r="F29" t="s">
        <v>95</v>
      </c>
    </row>
    <row r="30" spans="2:6" x14ac:dyDescent="0.25">
      <c r="E30" t="s">
        <v>127</v>
      </c>
      <c r="F30" t="s">
        <v>96</v>
      </c>
    </row>
    <row r="31" spans="2:6" x14ac:dyDescent="0.25">
      <c r="E31" t="s">
        <v>128</v>
      </c>
      <c r="F31" t="s">
        <v>97</v>
      </c>
    </row>
    <row r="32" spans="2:6" x14ac:dyDescent="0.25">
      <c r="E32" t="s">
        <v>129</v>
      </c>
      <c r="F32" t="s">
        <v>98</v>
      </c>
    </row>
  </sheetData>
  <mergeCells count="15">
    <mergeCell ref="AL2:AM2"/>
    <mergeCell ref="B20:C20"/>
    <mergeCell ref="E20:F20"/>
    <mergeCell ref="T2:U2"/>
    <mergeCell ref="W2:X2"/>
    <mergeCell ref="Z2:AA2"/>
    <mergeCell ref="AC2:AD2"/>
    <mergeCell ref="AF2:AG2"/>
    <mergeCell ref="AI2:AJ2"/>
    <mergeCell ref="B2:C2"/>
    <mergeCell ref="E2:F2"/>
    <mergeCell ref="H2:I2"/>
    <mergeCell ref="K2:L2"/>
    <mergeCell ref="N2:O2"/>
    <mergeCell ref="Q2:R2"/>
  </mergeCells>
  <pageMargins left="0.7" right="0.7" top="0.75" bottom="0.75" header="0.3" footer="0.3"/>
  <pageSetup paperSize="9" orientation="portrait" horizontalDpi="0" verticalDpi="0" r:id="rId1"/>
  <tableParts count="15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"/>
  <sheetViews>
    <sheetView workbookViewId="0">
      <selection activeCell="B4" sqref="B4:B5"/>
    </sheetView>
  </sheetViews>
  <sheetFormatPr baseColWidth="10" defaultRowHeight="15" x14ac:dyDescent="0.25"/>
  <sheetData>
    <row r="3" spans="2:2" x14ac:dyDescent="0.25">
      <c r="B3" t="s">
        <v>101</v>
      </c>
    </row>
    <row r="4" spans="2:2" x14ac:dyDescent="0.25">
      <c r="B4" t="s">
        <v>102</v>
      </c>
    </row>
    <row r="5" spans="2:2" x14ac:dyDescent="0.25">
      <c r="B5" t="s">
        <v>103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5"/>
  <sheetViews>
    <sheetView showGridLines="0" workbookViewId="0">
      <selection activeCell="B5" sqref="B5:F5"/>
    </sheetView>
  </sheetViews>
  <sheetFormatPr baseColWidth="10" defaultRowHeight="21" x14ac:dyDescent="0.35"/>
  <cols>
    <col min="1" max="1" width="11.42578125" style="5"/>
    <col min="2" max="6" width="23" style="5" customWidth="1"/>
    <col min="7" max="16384" width="11.42578125" style="5"/>
  </cols>
  <sheetData>
    <row r="4" spans="2:6" x14ac:dyDescent="0.35">
      <c r="B4" s="5" t="s">
        <v>3</v>
      </c>
      <c r="C4" s="5" t="s">
        <v>104</v>
      </c>
      <c r="D4" s="5" t="s">
        <v>105</v>
      </c>
      <c r="E4" s="5" t="s">
        <v>106</v>
      </c>
      <c r="F4" s="5" t="s">
        <v>107</v>
      </c>
    </row>
    <row r="5" spans="2:6" x14ac:dyDescent="0.35">
      <c r="B5" s="5">
        <f>ROW(B5)-4</f>
        <v>1</v>
      </c>
      <c r="C5" s="6" t="s">
        <v>108</v>
      </c>
      <c r="D5" s="6">
        <v>3000</v>
      </c>
      <c r="E5" s="6"/>
      <c r="F5" s="6">
        <f>Tableau18[Départ]+Tableau18[Calculé]</f>
        <v>3000</v>
      </c>
    </row>
  </sheetData>
  <pageMargins left="0.7" right="0.7" top="0.75" bottom="0.75" header="0.3" footer="0.3"/>
  <pageSetup orientation="portrait" horizontalDpi="4294967294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3"/>
  <sheetViews>
    <sheetView workbookViewId="0">
      <selection activeCell="N3" sqref="N3"/>
    </sheetView>
  </sheetViews>
  <sheetFormatPr baseColWidth="10" defaultRowHeight="15" x14ac:dyDescent="0.25"/>
  <cols>
    <col min="3" max="3" width="11.42578125" style="8"/>
    <col min="7" max="7" width="13.28515625" customWidth="1"/>
    <col min="9" max="9" width="14.140625" bestFit="1" customWidth="1"/>
    <col min="11" max="11" width="16.5703125" customWidth="1"/>
    <col min="12" max="12" width="15.28515625" customWidth="1"/>
    <col min="15" max="15" width="12.42578125" customWidth="1"/>
  </cols>
  <sheetData>
    <row r="2" spans="2:15" x14ac:dyDescent="0.25">
      <c r="B2" s="2" t="s">
        <v>3</v>
      </c>
      <c r="C2" s="7" t="s">
        <v>109</v>
      </c>
      <c r="D2" s="2" t="s">
        <v>110</v>
      </c>
      <c r="E2" s="2" t="s">
        <v>111</v>
      </c>
      <c r="F2" s="2" t="s">
        <v>112</v>
      </c>
      <c r="G2" s="2" t="s">
        <v>118</v>
      </c>
      <c r="H2" s="2" t="s">
        <v>113</v>
      </c>
      <c r="I2" s="2" t="s">
        <v>87</v>
      </c>
      <c r="J2" s="2" t="s">
        <v>114</v>
      </c>
      <c r="K2" s="2" t="s">
        <v>119</v>
      </c>
      <c r="L2" s="2" t="s">
        <v>115</v>
      </c>
      <c r="M2" s="2" t="s">
        <v>116</v>
      </c>
      <c r="N2" s="2" t="s">
        <v>117</v>
      </c>
      <c r="O2" s="2" t="s">
        <v>120</v>
      </c>
    </row>
    <row r="3" spans="2:15" x14ac:dyDescent="0.25">
      <c r="B3">
        <f>ROW(B3)-2</f>
        <v>1</v>
      </c>
      <c r="C3" s="8">
        <v>43101</v>
      </c>
      <c r="D3" t="s">
        <v>103</v>
      </c>
      <c r="E3" s="4"/>
      <c r="H3">
        <v>1</v>
      </c>
      <c r="I3" t="str">
        <f>IF(Tableau20[Type]="Sortie",VLOOKUP(Tableau20[CatID],sortie,2,0),IF(Tableau20[Type]="Entrée",VLOOKUP(Tableau20[CatID],entree,2,0),""))</f>
        <v>Encaissement</v>
      </c>
      <c r="J3" t="s">
        <v>129</v>
      </c>
      <c r="K3" t="str">
        <f ca="1">IFERROR(IF(OR(Tableau20[Type]="sortie",Tableau20[Type]="entrée"),VLOOKUP(Tableau20[SubID],INDIRECT("sortie"&amp;Tableau20[CatID]),2,0),IF(Tableau20[Type]="entrée",VLOOKUP(Tableau20[SubID],INDIRECT("entrée"&amp;Tableau20[CatID]),2,0),"")),"")</f>
        <v/>
      </c>
      <c r="M3">
        <f>YEAR(Tableau20[Date])</f>
        <v>2018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17</vt:i4>
      </vt:variant>
    </vt:vector>
  </HeadingPairs>
  <TitlesOfParts>
    <vt:vector size="21" baseType="lpstr">
      <vt:lpstr>Catégories</vt:lpstr>
      <vt:lpstr>config</vt:lpstr>
      <vt:lpstr>compte</vt:lpstr>
      <vt:lpstr>input</vt:lpstr>
      <vt:lpstr>compte</vt:lpstr>
      <vt:lpstr>entree</vt:lpstr>
      <vt:lpstr>entree1</vt:lpstr>
      <vt:lpstr>sortie</vt:lpstr>
      <vt:lpstr>sortie1</vt:lpstr>
      <vt:lpstr>sortie10</vt:lpstr>
      <vt:lpstr>sortie11</vt:lpstr>
      <vt:lpstr>sortie12</vt:lpstr>
      <vt:lpstr>sortie2</vt:lpstr>
      <vt:lpstr>sortie3</vt:lpstr>
      <vt:lpstr>sortie4</vt:lpstr>
      <vt:lpstr>sortie5</vt:lpstr>
      <vt:lpstr>sortie6</vt:lpstr>
      <vt:lpstr>sortie7</vt:lpstr>
      <vt:lpstr>sortie8</vt:lpstr>
      <vt:lpstr>sortie9</vt:lpstr>
      <vt:lpstr>type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Michel Pidou</cp:lastModifiedBy>
  <dcterms:created xsi:type="dcterms:W3CDTF">2018-11-22T07:50:01Z</dcterms:created>
  <dcterms:modified xsi:type="dcterms:W3CDTF">2018-11-22T09:33:21Z</dcterms:modified>
</cp:coreProperties>
</file>