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01_GestionCave\"/>
    </mc:Choice>
  </mc:AlternateContent>
  <bookViews>
    <workbookView xWindow="0" yWindow="0" windowWidth="19425" windowHeight="9510" tabRatio="785" firstSheet="2" activeTab="8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 Sorties" sheetId="7" r:id="rId8"/>
    <sheet name="TCD_sorties" sheetId="14" r:id="rId9"/>
    <sheet name="Historique Mise en Bouteilles" sheetId="8" r:id="rId10"/>
    <sheet name="TCD_MiseEnBouteilles" sheetId="13" r:id="rId11"/>
    <sheet name="Listes" sheetId="9" r:id="rId12"/>
    <sheet name="Noms" sheetId="11" r:id="rId13"/>
  </sheets>
  <definedNames>
    <definedName name="ChronologieNative_Date">#N/A</definedName>
    <definedName name="CodeTva">OFFSET(Stock!$C$2,,,COUNTA(Stock!$C:$C)-1)</definedName>
    <definedName name="Designation">OFFSET(Stock!$B$2,,,COUNTA(Stock!$B:$B)-1)</definedName>
    <definedName name="identifiant">OFFSET(Noms!$A$2,,,COUNTA(Noms!$A:$A)-1)</definedName>
    <definedName name="PrixHt">OFFSET(Stock!$D$2,,,COUNTA(Stock!$D:$D)-1)</definedName>
    <definedName name="Reference">OFFSET(Stock!$A$2,,,COUNTA(Stock!$A:$A)-1)</definedName>
    <definedName name="RefVins">OFFSET(Listes!$D$2,,,COUNTA(Listes!$D:$D)-1)</definedName>
    <definedName name="Segment_Date">#N/A</definedName>
    <definedName name="Segment_désignation">#N/A</definedName>
  </definedNames>
  <calcPr calcId="162913"/>
  <pivotCaches>
    <pivotCache cacheId="0" r:id="rId14"/>
    <pivotCache cacheId="10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8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3" l="1"/>
  <c r="O3" i="3" s="1"/>
  <c r="K3" i="3"/>
  <c r="J3" i="3"/>
  <c r="G3" i="3"/>
  <c r="I3" i="3" s="1"/>
  <c r="E3" i="3"/>
  <c r="L3" i="3" l="1"/>
  <c r="N3" i="3" s="1"/>
  <c r="A12" i="11"/>
  <c r="D12" i="11" s="1"/>
  <c r="A11" i="11"/>
  <c r="D11" i="11" s="1"/>
  <c r="A10" i="11"/>
  <c r="D10" i="11" s="1"/>
  <c r="A9" i="11"/>
  <c r="D9" i="11" s="1"/>
  <c r="A8" i="11"/>
  <c r="D8" i="11" s="1"/>
  <c r="A7" i="11"/>
  <c r="D7" i="11" s="1"/>
  <c r="A6" i="11"/>
  <c r="D6" i="11" s="1"/>
  <c r="A5" i="11"/>
  <c r="D5" i="11" s="1"/>
  <c r="A4" i="11"/>
  <c r="D4" i="11" s="1"/>
  <c r="A3" i="11"/>
  <c r="D3" i="11" s="1"/>
  <c r="A2" i="11"/>
  <c r="F12" i="11" s="1"/>
  <c r="Q1" i="8"/>
  <c r="N1" i="7"/>
  <c r="O1" i="6"/>
  <c r="L3" i="2"/>
  <c r="K3" i="2"/>
  <c r="J3" i="2"/>
  <c r="I3" i="2"/>
  <c r="H3" i="2"/>
  <c r="G3" i="2"/>
  <c r="F3" i="2"/>
  <c r="L3" i="1"/>
  <c r="K3" i="1"/>
  <c r="J3" i="1"/>
  <c r="I3" i="1"/>
  <c r="H3" i="1"/>
  <c r="G3" i="1"/>
  <c r="F3" i="1"/>
  <c r="F26" i="4"/>
  <c r="E26" i="4"/>
  <c r="D26" i="4"/>
  <c r="C26" i="4"/>
  <c r="S22" i="4"/>
  <c r="M18" i="5" s="1"/>
  <c r="R22" i="4"/>
  <c r="M17" i="5" s="1"/>
  <c r="Q22" i="4"/>
  <c r="M16" i="5" s="1"/>
  <c r="P22" i="4"/>
  <c r="M15" i="5" s="1"/>
  <c r="O22" i="4"/>
  <c r="M14" i="5" s="1"/>
  <c r="N22" i="4"/>
  <c r="M13" i="5" s="1"/>
  <c r="M22" i="4"/>
  <c r="M12" i="5" s="1"/>
  <c r="L22" i="4"/>
  <c r="M11" i="5" s="1"/>
  <c r="K22" i="4"/>
  <c r="M10" i="5" s="1"/>
  <c r="J22" i="4"/>
  <c r="M9" i="5" s="1"/>
  <c r="I22" i="4"/>
  <c r="M8" i="5" s="1"/>
  <c r="H22" i="4"/>
  <c r="M7" i="5" s="1"/>
  <c r="G22" i="4"/>
  <c r="M6" i="5" s="1"/>
  <c r="F22" i="4"/>
  <c r="M5" i="5" s="1"/>
  <c r="E22" i="4"/>
  <c r="M4" i="5" s="1"/>
  <c r="D22" i="4"/>
  <c r="M3" i="5" s="1"/>
  <c r="C22" i="4"/>
  <c r="M2" i="5" s="1"/>
  <c r="S18" i="4"/>
  <c r="N18" i="5" s="1"/>
  <c r="R18" i="4"/>
  <c r="N17" i="5" s="1"/>
  <c r="Q18" i="4"/>
  <c r="N16" i="5" s="1"/>
  <c r="P18" i="4"/>
  <c r="N15" i="5" s="1"/>
  <c r="O18" i="4"/>
  <c r="N14" i="5" s="1"/>
  <c r="N18" i="4"/>
  <c r="N13" i="5" s="1"/>
  <c r="M18" i="4"/>
  <c r="N12" i="5" s="1"/>
  <c r="L18" i="4"/>
  <c r="N11" i="5" s="1"/>
  <c r="K18" i="4"/>
  <c r="N10" i="5" s="1"/>
  <c r="J18" i="4"/>
  <c r="N9" i="5" s="1"/>
  <c r="I18" i="4"/>
  <c r="N8" i="5" s="1"/>
  <c r="H18" i="4"/>
  <c r="N7" i="5" s="1"/>
  <c r="G18" i="4"/>
  <c r="N6" i="5" s="1"/>
  <c r="F18" i="4"/>
  <c r="N5" i="5" s="1"/>
  <c r="E18" i="4"/>
  <c r="N4" i="5" s="1"/>
  <c r="D18" i="4"/>
  <c r="N3" i="5" s="1"/>
  <c r="C18" i="4"/>
  <c r="N2" i="5" s="1"/>
  <c r="C3" i="4"/>
  <c r="C2" i="4"/>
  <c r="C1" i="4"/>
  <c r="H4" i="5" l="1"/>
  <c r="I4" i="5" s="1"/>
  <c r="H12" i="5"/>
  <c r="I12" i="5" s="1"/>
  <c r="H8" i="5"/>
  <c r="I8" i="5" s="1"/>
  <c r="H16" i="5"/>
  <c r="I16" i="5" s="1"/>
  <c r="H13" i="5"/>
  <c r="I13" i="5" s="1"/>
  <c r="H6" i="5"/>
  <c r="I6" i="5" s="1"/>
  <c r="H14" i="5"/>
  <c r="I14" i="5" s="1"/>
  <c r="H5" i="5"/>
  <c r="I5" i="5" s="1"/>
  <c r="H7" i="5"/>
  <c r="I7" i="5" s="1"/>
  <c r="H15" i="5"/>
  <c r="I15" i="5" s="1"/>
  <c r="H9" i="5"/>
  <c r="I9" i="5" s="1"/>
  <c r="H2" i="5"/>
  <c r="I2" i="5" s="1"/>
  <c r="H10" i="5"/>
  <c r="I10" i="5" s="1"/>
  <c r="H18" i="5"/>
  <c r="I18" i="5" s="1"/>
  <c r="H17" i="5"/>
  <c r="I17" i="5" s="1"/>
  <c r="H3" i="5"/>
  <c r="I3" i="5" s="1"/>
  <c r="H11" i="5"/>
  <c r="I11" i="5" s="1"/>
  <c r="E3" i="11"/>
  <c r="E5" i="11"/>
  <c r="E7" i="11"/>
  <c r="E9" i="11"/>
  <c r="E11" i="11"/>
  <c r="F3" i="11"/>
  <c r="F5" i="11"/>
  <c r="F7" i="11"/>
  <c r="F9" i="11"/>
  <c r="F11" i="11"/>
  <c r="D2" i="11"/>
  <c r="E2" i="11"/>
  <c r="E4" i="11"/>
  <c r="E6" i="11"/>
  <c r="E8" i="11"/>
  <c r="E10" i="11"/>
  <c r="E12" i="11"/>
  <c r="F2" i="11"/>
  <c r="F4" i="11"/>
  <c r="F6" i="11"/>
  <c r="F8" i="11"/>
  <c r="F10" i="11"/>
</calcChain>
</file>

<file path=xl/sharedStrings.xml><?xml version="1.0" encoding="utf-8"?>
<sst xmlns="http://schemas.openxmlformats.org/spreadsheetml/2006/main" count="788" uniqueCount="130">
  <si>
    <t>Ref</t>
  </si>
  <si>
    <t>Quantité</t>
  </si>
  <si>
    <t>désignation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</si>
  <si>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</si>
  <si>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</si>
  <si>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</si>
  <si>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</si>
  <si>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</si>
  <si>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</si>
  <si>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</si>
  <si>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</si>
  <si>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</si>
  <si>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St Nicolas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</si>
  <si>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</si>
  <si>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</si>
  <si>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</si>
  <si>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</si>
  <si>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</si>
  <si>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</si>
  <si>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</si>
  <si>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</si>
  <si>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</si>
  <si>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</si>
  <si>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</si>
  <si>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</si>
  <si>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</si>
  <si>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</si>
  <si>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</si>
  <si>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</si>
  <si>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Bie</t>
  </si>
  <si>
    <t>Caf</t>
  </si>
  <si>
    <t>Coc</t>
  </si>
  <si>
    <t>Ros</t>
  </si>
  <si>
    <t>Bla</t>
  </si>
  <si>
    <t>Cid</t>
  </si>
  <si>
    <t>EAU1</t>
  </si>
  <si>
    <t>EAU05</t>
  </si>
  <si>
    <t>Mous</t>
  </si>
  <si>
    <t>MousO</t>
  </si>
  <si>
    <t>Ora</t>
  </si>
  <si>
    <t>Per</t>
  </si>
  <si>
    <t>Ricq</t>
  </si>
  <si>
    <t>SauR</t>
  </si>
  <si>
    <t>Sch</t>
  </si>
  <si>
    <t>StN</t>
  </si>
  <si>
    <t>VinO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</si>
  <si>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</si>
  <si>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</si>
  <si>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</si>
  <si>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</si>
  <si>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</si>
  <si>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</si>
  <si>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</si>
  <si>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</si>
  <si>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</si>
  <si>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</si>
  <si>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</si>
  <si>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</si>
  <si>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</si>
  <si>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</si>
  <si>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</si>
  <si>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</si>
  <si>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</si>
  <si>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</si>
  <si>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</si>
  <si>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</si>
  <si>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</si>
  <si>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</si>
  <si>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</si>
  <si>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</si>
  <si>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</si>
  <si>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</si>
  <si>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</si>
  <si>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</si>
  <si>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</si>
  <si>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</si>
  <si>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</si>
  <si>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</si>
  <si>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</si>
  <si>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</si>
  <si>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</si>
  <si>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</si>
  <si>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</si>
  <si>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</si>
  <si>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</si>
  <si>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</si>
  <si>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</si>
  <si>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Entrees</t>
  </si>
  <si>
    <t>Stock réelle</t>
  </si>
  <si>
    <t>Stock Initial</t>
  </si>
  <si>
    <t>Tableau de Bord</t>
  </si>
  <si>
    <t>Champigny</t>
  </si>
  <si>
    <t>Saint Nicolas</t>
  </si>
  <si>
    <t>RefVins</t>
  </si>
  <si>
    <t>Cha</t>
  </si>
  <si>
    <t>RouO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</si>
  <si>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</si>
  <si>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</si>
  <si>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</si>
  <si>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</si>
  <si>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</si>
  <si>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</si>
  <si>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</si>
  <si>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</si>
  <si>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</si>
  <si>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</si>
  <si>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2007</t>
  </si>
  <si>
    <t>Ignoré</t>
  </si>
  <si>
    <t>Equipe Ignoré</t>
  </si>
  <si>
    <t>Sciaparelli</t>
  </si>
  <si>
    <t>Jean-Claude</t>
  </si>
  <si>
    <t>Historique Entrées</t>
  </si>
  <si>
    <t>Sciaparelli Jean-Claude</t>
  </si>
  <si>
    <t>Méchoui</t>
  </si>
  <si>
    <t>Cochon</t>
  </si>
  <si>
    <t>Méchoui Cochon</t>
  </si>
  <si>
    <t>2008</t>
  </si>
  <si>
    <t>2009</t>
  </si>
  <si>
    <t>2016</t>
  </si>
  <si>
    <t>Nombre de Ref</t>
  </si>
  <si>
    <t>Depuiis 2007</t>
  </si>
  <si>
    <t>Ros30</t>
  </si>
  <si>
    <t>SauR30</t>
  </si>
  <si>
    <t>StN30</t>
  </si>
  <si>
    <t>Bla30</t>
  </si>
  <si>
    <t>Cha30</t>
  </si>
  <si>
    <t>RouO30</t>
  </si>
  <si>
    <t>juin</t>
  </si>
  <si>
    <t>Somme de Quantité</t>
  </si>
  <si>
    <t>Somme de Total des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</si>
</sst>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4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2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65" fontId="0" fillId="2" borderId="2" xfId="0" applyNumberForma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166" fontId="0" fillId="0" borderId="0" xfId="2" applyNumberFormat="1" applyFont="1"/>
    <xf numFmtId="166" fontId="0" fillId="2" borderId="2" xfId="2" applyNumberFormat="1" applyFont="1" applyFill="1" applyBorder="1" applyAlignment="1">
      <alignment horizontal="center" vertical="center" wrapText="1"/>
    </xf>
    <xf numFmtId="166" fontId="0" fillId="0" borderId="1" xfId="2" applyNumberFormat="1" applyFont="1" applyBorder="1"/>
    <xf numFmtId="166" fontId="0" fillId="0" borderId="0" xfId="0" applyNumberFormat="1"/>
    <xf numFmtId="166" fontId="0" fillId="2" borderId="2" xfId="0" applyNumberFormat="1" applyFill="1" applyBorder="1" applyAlignment="1">
      <alignment horizontal="center" vertical="center" wrapText="1"/>
    </xf>
    <xf numFmtId="166" fontId="0" fillId="0" borderId="1" xfId="0" applyNumberFormat="1" applyBorder="1"/>
    <xf numFmtId="0" fontId="0" fillId="2" borderId="2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/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2" borderId="1" xfId="2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166" fontId="0" fillId="2" borderId="1" xfId="0" applyNumberFormat="1" applyFill="1" applyBorder="1" applyAlignment="1">
      <alignment horizontal="center" vertical="center" wrapText="1"/>
    </xf>
    <xf numFmtId="166" fontId="0" fillId="2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0" xfId="0" applyFont="1" applyFill="1"/>
    <xf numFmtId="0" fontId="2" fillId="6" borderId="0" xfId="3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4" fillId="6" borderId="0" xfId="0" applyFont="1" applyFill="1" applyBorder="1"/>
    <xf numFmtId="0" fontId="0" fillId="6" borderId="0" xfId="0" applyFill="1" applyBorder="1"/>
    <xf numFmtId="0" fontId="0" fillId="6" borderId="10" xfId="0" applyFill="1" applyBorder="1"/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3" xfId="0" applyBorder="1"/>
    <xf numFmtId="0" fontId="0" fillId="4" borderId="0" xfId="0" applyFill="1" applyBorder="1" applyAlignment="1">
      <alignment horizontal="center"/>
    </xf>
    <xf numFmtId="0" fontId="0" fillId="6" borderId="2" xfId="0" applyFill="1" applyBorder="1"/>
    <xf numFmtId="0" fontId="0" fillId="0" borderId="0" xfId="0" applyAlignment="1">
      <alignment horizontal="left" indent="1"/>
    </xf>
    <xf numFmtId="0" fontId="0" fillId="6" borderId="0" xfId="0" applyFill="1" applyAlignment="1">
      <alignment horizontal="center" vertical="center"/>
    </xf>
    <xf numFmtId="0" fontId="2" fillId="6" borderId="1" xfId="3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7" xfId="3" applyBorder="1" applyAlignment="1">
      <alignment horizontal="center"/>
    </xf>
    <xf numFmtId="0" fontId="2" fillId="0" borderId="8" xfId="3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5" fontId="0" fillId="0" borderId="0" xfId="1" applyNumberFormat="1" applyFont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27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1/relationships/timelineCache" Target="timelineCaches/timelineCach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</xdr:row>
          <xdr:rowOff>114300</xdr:rowOff>
        </xdr:from>
        <xdr:to>
          <xdr:col>6</xdr:col>
          <xdr:colOff>685800</xdr:colOff>
          <xdr:row>3</xdr:row>
          <xdr:rowOff>114300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0</xdr:row>
          <xdr:rowOff>847725</xdr:rowOff>
        </xdr:from>
        <xdr:to>
          <xdr:col>13</xdr:col>
          <xdr:colOff>1409700</xdr:colOff>
          <xdr:row>1</xdr:row>
          <xdr:rowOff>847725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1</xdr:row>
          <xdr:rowOff>57150</xdr:rowOff>
        </xdr:from>
        <xdr:to>
          <xdr:col>16</xdr:col>
          <xdr:colOff>123825</xdr:colOff>
          <xdr:row>1</xdr:row>
          <xdr:rowOff>447675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0</xdr:row>
          <xdr:rowOff>876300</xdr:rowOff>
        </xdr:from>
        <xdr:to>
          <xdr:col>13</xdr:col>
          <xdr:colOff>1181100</xdr:colOff>
          <xdr:row>1</xdr:row>
          <xdr:rowOff>876300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1</xdr:row>
          <xdr:rowOff>57150</xdr:rowOff>
        </xdr:from>
        <xdr:to>
          <xdr:col>16</xdr:col>
          <xdr:colOff>371475</xdr:colOff>
          <xdr:row>1</xdr:row>
          <xdr:rowOff>447675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180975</xdr:colOff>
          <xdr:row>1</xdr:row>
          <xdr:rowOff>19050</xdr:rowOff>
        </xdr:from>
        <xdr:to>
          <xdr:col>16</xdr:col>
          <xdr:colOff>1095375</xdr:colOff>
          <xdr:row>1</xdr:row>
          <xdr:rowOff>762000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152400</xdr:colOff>
          <xdr:row>0</xdr:row>
          <xdr:rowOff>123825</xdr:rowOff>
        </xdr:from>
        <xdr:to>
          <xdr:col>17</xdr:col>
          <xdr:colOff>9525</xdr:colOff>
          <xdr:row>0</xdr:row>
          <xdr:rowOff>495300</xdr:rowOff>
        </xdr:to>
        <xdr:sp macro="" textlink="">
          <xdr:nvSpPr>
            <xdr:cNvPr id="5129" name="Command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0</xdr:row>
      <xdr:rowOff>180975</xdr:rowOff>
    </xdr:from>
    <xdr:to>
      <xdr:col>11</xdr:col>
      <xdr:colOff>733425</xdr:colOff>
      <xdr:row>9</xdr:row>
      <xdr:rowOff>85725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24475" y="180975"/>
              <a:ext cx="6896100" cy="1619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1466850</xdr:colOff>
      <xdr:row>10</xdr:row>
      <xdr:rowOff>28575</xdr:rowOff>
    </xdr:from>
    <xdr:to>
      <xdr:col>7</xdr:col>
      <xdr:colOff>0</xdr:colOff>
      <xdr:row>23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10350" y="1933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209550</xdr:colOff>
      <xdr:row>10</xdr:row>
      <xdr:rowOff>38100</xdr:rowOff>
    </xdr:from>
    <xdr:to>
      <xdr:col>9</xdr:col>
      <xdr:colOff>514350</xdr:colOff>
      <xdr:row>26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désign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8700" y="1943100"/>
              <a:ext cx="1828800" cy="31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Pidou" refreshedDate="42537.698586921295" createdVersion="6" refreshedVersion="6" minRefreshableVersion="3" recordCount="75">
  <cacheSource type="worksheet">
    <worksheetSource ref="A1:O65598" sheet="Historique Mise en Bouteilles"/>
  </cacheSource>
  <cacheFields count="15">
    <cacheField name="N°" numFmtId="0">
      <sharedItems containsString="0" containsBlank="1" containsNumber="1" containsInteger="1" minValue="1" maxValue="50"/>
    </cacheField>
    <cacheField name="Ref" numFmtId="0">
      <sharedItems containsBlank="1"/>
    </cacheField>
    <cacheField name="Date" numFmtId="14">
      <sharedItems containsNonDate="0" containsDate="1" containsString="0" containsBlank="1" minDate="2007-01-11T00:00:00" maxDate="2016-10-25T00:00:00" count="41">
        <m/>
        <d v="2009-12-11T00:00:00"/>
        <d v="2009-10-26T00:00:00"/>
        <d v="2009-10-09T00:00:00"/>
        <d v="2009-09-18T00:00:00"/>
        <d v="2009-09-17T00:00:00"/>
        <d v="2009-07-10T00:00:00"/>
        <d v="2009-07-07T00:00:00"/>
        <d v="2009-06-15T00:00:00"/>
        <d v="2009-05-09T00:00:00"/>
        <d v="2009-04-04T00:00:00"/>
        <d v="2009-01-23T00:00:00"/>
        <d v="2008-12-19T00:00:00"/>
        <d v="2008-11-18T00:00:00"/>
        <d v="2008-10-24T00:00:00"/>
        <d v="2016-10-24T00:00:00"/>
        <d v="2008-09-20T00:00:00"/>
        <d v="2008-08-01T00:00:00"/>
        <d v="2008-07-05T00:00:00"/>
        <d v="2016-07-05T00:00:00"/>
        <d v="2016-05-23T00:00:00"/>
        <d v="2008-04-28T00:00:00"/>
        <d v="2016-03-21T00:00:00"/>
        <d v="2008-06-21T00:00:00"/>
        <d v="2008-01-26T00:00:00"/>
        <d v="2007-12-22T00:00:00"/>
        <d v="2007-12-08T00:00:00"/>
        <d v="2007-12-05T00:00:00"/>
        <d v="2007-10-26T00:00:00"/>
        <d v="2007-10-04T00:00:00"/>
        <d v="2007-09-21T00:00:00"/>
        <d v="2007-08-31T00:00:00"/>
        <d v="2007-08-13T00:00:00"/>
        <d v="2007-07-21T00:00:00"/>
        <d v="2007-07-13T00:00:00"/>
        <d v="2007-05-12T00:00:00"/>
        <d v="2007-04-06T00:00:00"/>
        <d v="2007-02-13T00:00:00"/>
        <d v="2007-01-27T00:00:00"/>
        <d v="2007-01-11T00:00:00"/>
        <d v="2007-06-11T00:00:00"/>
      </sharedItems>
      <fieldGroup base="2">
        <rangePr groupBy="years" startDate="2007-01-11T00:00:00" endDate="2016-10-25T00:00:00"/>
        <groupItems count="12">
          <s v="(vide)"/>
          <s v="2007"/>
          <s v="2008"/>
          <s v="2009"/>
          <s v="2010"/>
          <s v="2011"/>
          <s v="2012"/>
          <s v="2013"/>
          <s v="2014"/>
          <s v="2015"/>
          <s v="2016"/>
          <s v="&gt;25/10/2016"/>
        </groupItems>
      </fieldGroup>
    </cacheField>
    <cacheField name="Equipe n°" numFmtId="0">
      <sharedItems containsBlank="1" count="8">
        <m/>
        <s v="Equipe Ignoré"/>
        <s v="Equipe 5"/>
        <s v="Equipe 4"/>
        <s v="Equipe  3"/>
        <s v="Equipe 2"/>
        <s v="Equipe 1"/>
        <s v="Equipe 6"/>
      </sharedItems>
    </cacheField>
    <cacheField name="désignation" numFmtId="0">
      <sharedItems containsBlank="1" count="5">
        <m/>
        <s v="Champigny"/>
        <s v="Blanc"/>
        <s v="Saumur Rouge"/>
        <s v="Rosé"/>
      </sharedItems>
    </cacheField>
    <cacheField name="Nbre de Cubi" numFmtId="0">
      <sharedItems containsString="0" containsBlank="1" containsNumber="1" containsInteger="1" minValue="1" maxValue="14"/>
    </cacheField>
    <cacheField name="Nbre de Bouteilles Théorique" numFmtId="0">
      <sharedItems containsString="0" containsBlank="1" containsNumber="1" containsInteger="1" minValue="44" maxValue="616"/>
    </cacheField>
    <cacheField name="Nbre de Bouteilles réelles" numFmtId="0">
      <sharedItems containsString="0" containsBlank="1" containsNumber="1" containsInteger="1" minValue="42" maxValue="612"/>
    </cacheField>
    <cacheField name="Différence" numFmtId="0">
      <sharedItems containsString="0" containsBlank="1" containsNumber="1" containsInteger="1" minValue="-77" maxValue="18"/>
    </cacheField>
    <cacheField name="TVA" numFmtId="0">
      <sharedItems containsString="0" containsBlank="1" containsNumber="1" containsInteger="1" minValue="2" maxValue="2"/>
    </cacheField>
    <cacheField name="Prix U Ht" numFmtId="0">
      <sharedItems containsString="0" containsBlank="1" containsNumber="1" minValue="1.83" maxValue="2.5"/>
    </cacheField>
    <cacheField name="Prix U TTC" numFmtId="0">
      <sharedItems containsString="0" containsBlank="1" containsNumber="1" minValue="2.1960000000000002" maxValue="3"/>
    </cacheField>
    <cacheField name="Prix Ventes" numFmtId="165">
      <sharedItems containsString="0" containsBlank="1" containsNumber="1" containsInteger="1" minValue="3" maxValue="3"/>
    </cacheField>
    <cacheField name="Total TTC" numFmtId="165">
      <sharedItems containsString="0" containsBlank="1" containsNumber="1" minValue="92.232000000000014" maxValue="1425.6"/>
    </cacheField>
    <cacheField name="Total des Ventes" numFmtId="165">
      <sharedItems containsString="0" containsBlank="1" containsNumber="1" containsInteger="1" minValue="126" maxValue="18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 Pidou" refreshedDate="42538.49161597222" createdVersion="6" refreshedVersion="6" minRefreshableVersion="3" recordCount="25">
  <cacheSource type="worksheet">
    <worksheetSource ref="A1:L65535" sheet="Historique Sorties"/>
  </cacheSource>
  <cacheFields count="12">
    <cacheField name="N°" numFmtId="0">
      <sharedItems containsString="0" containsBlank="1" containsNumber="1" containsInteger="1" minValue="1" maxValue="21"/>
    </cacheField>
    <cacheField name="Ref" numFmtId="0">
      <sharedItems containsBlank="1"/>
    </cacheField>
    <cacheField name="Date" numFmtId="0">
      <sharedItems containsNonDate="0" containsDate="1" containsString="0" containsBlank="1" minDate="2016-06-03T00:00:00" maxDate="2016-06-13T00:00:00" count="6">
        <d v="2016-06-12T00:00:00"/>
        <d v="2016-06-11T00:00:00"/>
        <d v="2016-06-10T00:00:00"/>
        <d v="2016-06-07T00:00:00"/>
        <d v="2016-06-03T00:00:00"/>
        <m/>
      </sharedItems>
      <fieldGroup base="2">
        <rangePr groupBy="months" startDate="2016-06-03T00:00:00" endDate="2016-06-1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6/2016"/>
        </groupItems>
      </fieldGroup>
    </cacheField>
    <cacheField name="Nom" numFmtId="0">
      <sharedItems containsBlank="1"/>
    </cacheField>
    <cacheField name="Quantité" numFmtId="0">
      <sharedItems containsString="0" containsBlank="1" containsNumber="1" minValue="2" maxValue="44" count="14">
        <n v="15"/>
        <n v="20"/>
        <n v="15.5"/>
        <n v="6"/>
        <n v="3"/>
        <n v="2"/>
        <n v="3.5"/>
        <n v="10"/>
        <n v="44"/>
        <n v="25"/>
        <n v="5"/>
        <n v="30"/>
        <n v="24"/>
        <m/>
      </sharedItems>
    </cacheField>
    <cacheField name="désignation" numFmtId="0">
      <sharedItems containsBlank="1" count="10">
        <s v="Orangina"/>
        <s v="Perrier"/>
        <s v="Blanc"/>
        <s v="Rosé"/>
        <s v="Mousseux"/>
        <s v="Eau 1,5"/>
        <s v="St Nicolas"/>
        <s v="Saumur Rouge"/>
        <s v="Bières"/>
        <m/>
      </sharedItems>
    </cacheField>
    <cacheField name="TVA" numFmtId="0">
      <sharedItems containsString="0" containsBlank="1" containsNumber="1" containsInteger="1" minValue="1" maxValue="2"/>
    </cacheField>
    <cacheField name="Prix U Ht" numFmtId="0">
      <sharedItems containsString="0" containsBlank="1" containsNumber="1" minValue="0.6" maxValue="5"/>
    </cacheField>
    <cacheField name="Prix U TTC" numFmtId="0">
      <sharedItems containsString="0" containsBlank="1" containsNumber="1" minValue="0.63300000000000001" maxValue="6"/>
    </cacheField>
    <cacheField name="Prix Ventes" numFmtId="0">
      <sharedItems containsString="0" containsBlank="1" containsNumber="1" minValue="1" maxValue="9" count="5">
        <n v="1.5"/>
        <n v="3"/>
        <n v="9"/>
        <n v="1"/>
        <m/>
      </sharedItems>
    </cacheField>
    <cacheField name="Total TTC" numFmtId="0">
      <sharedItems containsString="0" containsBlank="1" containsNumber="1" minValue="1.3292999999999999" maxValue="132"/>
    </cacheField>
    <cacheField name="Total des Ventes" numFmtId="0">
      <sharedItems containsString="0" containsBlank="1" containsNumber="1" minValue="3" maxValue="132" count="17">
        <n v="22.5"/>
        <n v="30"/>
        <n v="45"/>
        <n v="46.5"/>
        <n v="54"/>
        <n v="4.5"/>
        <n v="3"/>
        <n v="18"/>
        <n v="10.5"/>
        <n v="10"/>
        <n v="132"/>
        <n v="60"/>
        <n v="75"/>
        <n v="15"/>
        <n v="90"/>
        <n v="36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m/>
    <m/>
    <x v="0"/>
    <x v="0"/>
    <x v="0"/>
    <m/>
    <m/>
    <m/>
    <m/>
    <m/>
    <m/>
    <m/>
    <m/>
    <m/>
    <m/>
  </r>
  <r>
    <n v="1"/>
    <s v="Cha"/>
    <x v="1"/>
    <x v="1"/>
    <x v="1"/>
    <n v="3"/>
    <n v="198"/>
    <n v="185"/>
    <n v="-13"/>
    <n v="2"/>
    <n v="2.5"/>
    <n v="3"/>
    <n v="3"/>
    <n v="555"/>
    <n v="555"/>
  </r>
  <r>
    <n v="1"/>
    <s v="Bla"/>
    <x v="2"/>
    <x v="1"/>
    <x v="2"/>
    <n v="3"/>
    <n v="132"/>
    <n v="135"/>
    <n v="3"/>
    <n v="2"/>
    <n v="1.83"/>
    <n v="2.1960000000000002"/>
    <n v="3"/>
    <n v="296.46000000000004"/>
    <n v="405"/>
  </r>
  <r>
    <n v="1"/>
    <s v="SauR"/>
    <x v="3"/>
    <x v="1"/>
    <x v="3"/>
    <n v="13"/>
    <n v="572"/>
    <n v="590"/>
    <n v="18"/>
    <n v="2"/>
    <n v="2"/>
    <n v="2.4"/>
    <n v="3"/>
    <n v="1416"/>
    <n v="1770"/>
  </r>
  <r>
    <n v="1"/>
    <s v="Cha"/>
    <x v="4"/>
    <x v="1"/>
    <x v="1"/>
    <n v="2"/>
    <n v="132"/>
    <n v="129"/>
    <n v="-3"/>
    <n v="2"/>
    <n v="2.5"/>
    <n v="3"/>
    <n v="3"/>
    <n v="387"/>
    <n v="387"/>
  </r>
  <r>
    <n v="1"/>
    <s v="Ros"/>
    <x v="4"/>
    <x v="1"/>
    <x v="4"/>
    <n v="7"/>
    <n v="308"/>
    <n v="296"/>
    <n v="-12"/>
    <n v="2"/>
    <n v="1.83"/>
    <n v="2.1960000000000002"/>
    <n v="3"/>
    <n v="650.01600000000008"/>
    <n v="888"/>
  </r>
  <r>
    <n v="1"/>
    <s v="Ros"/>
    <x v="5"/>
    <x v="1"/>
    <x v="4"/>
    <n v="5"/>
    <n v="220"/>
    <n v="216"/>
    <n v="-4"/>
    <n v="2"/>
    <n v="1.83"/>
    <n v="2.1960000000000002"/>
    <n v="3"/>
    <n v="474.33600000000001"/>
    <n v="648"/>
  </r>
  <r>
    <n v="1"/>
    <s v="SauR"/>
    <x v="6"/>
    <x v="2"/>
    <x v="3"/>
    <n v="12"/>
    <n v="528"/>
    <n v="528"/>
    <n v="0"/>
    <n v="2"/>
    <n v="2"/>
    <n v="2.4"/>
    <n v="3"/>
    <n v="1267.2"/>
    <n v="1584"/>
  </r>
  <r>
    <n v="1"/>
    <s v="SauR"/>
    <x v="7"/>
    <x v="2"/>
    <x v="3"/>
    <n v="2"/>
    <n v="88"/>
    <n v="88"/>
    <n v="0"/>
    <n v="2"/>
    <n v="2"/>
    <n v="2.4"/>
    <n v="3"/>
    <n v="211.2"/>
    <n v="264"/>
  </r>
  <r>
    <n v="1"/>
    <s v="Cha"/>
    <x v="8"/>
    <x v="3"/>
    <x v="1"/>
    <n v="3"/>
    <n v="198"/>
    <n v="186"/>
    <n v="-12"/>
    <n v="2"/>
    <n v="2.5"/>
    <n v="3"/>
    <n v="3"/>
    <n v="558"/>
    <n v="558"/>
  </r>
  <r>
    <n v="1"/>
    <s v="Bla"/>
    <x v="8"/>
    <x v="3"/>
    <x v="2"/>
    <n v="3"/>
    <n v="132"/>
    <n v="132"/>
    <n v="0"/>
    <n v="2"/>
    <n v="1.83"/>
    <n v="2.1960000000000002"/>
    <n v="3"/>
    <n v="289.87200000000001"/>
    <n v="396"/>
  </r>
  <r>
    <n v="1"/>
    <s v="Ros"/>
    <x v="9"/>
    <x v="4"/>
    <x v="4"/>
    <n v="14"/>
    <n v="616"/>
    <n v="612"/>
    <n v="-4"/>
    <n v="2"/>
    <n v="1.83"/>
    <n v="2.1960000000000002"/>
    <n v="3"/>
    <n v="1343.952"/>
    <n v="1836"/>
  </r>
  <r>
    <n v="50"/>
    <s v="SauR"/>
    <x v="10"/>
    <x v="5"/>
    <x v="3"/>
    <n v="14"/>
    <n v="616"/>
    <n v="594"/>
    <n v="-22"/>
    <n v="2"/>
    <n v="2"/>
    <n v="2.4"/>
    <n v="3"/>
    <n v="1425.6"/>
    <n v="1782"/>
  </r>
  <r>
    <n v="48"/>
    <s v="Ros"/>
    <x v="11"/>
    <x v="6"/>
    <x v="4"/>
    <n v="13"/>
    <n v="572"/>
    <n v="559"/>
    <n v="-13"/>
    <n v="2"/>
    <n v="1.83"/>
    <n v="2.1960000000000002"/>
    <n v="3"/>
    <n v="1227.5640000000001"/>
    <n v="1677"/>
  </r>
  <r>
    <n v="47"/>
    <s v="Ros"/>
    <x v="12"/>
    <x v="1"/>
    <x v="4"/>
    <n v="3"/>
    <n v="132"/>
    <n v="126"/>
    <n v="-6"/>
    <n v="2"/>
    <n v="1.83"/>
    <n v="2.1960000000000002"/>
    <n v="3"/>
    <n v="276.69600000000003"/>
    <n v="378"/>
  </r>
  <r>
    <n v="46"/>
    <s v="Bla"/>
    <x v="12"/>
    <x v="1"/>
    <x v="2"/>
    <n v="1"/>
    <n v="44"/>
    <n v="42"/>
    <n v="-2"/>
    <n v="2"/>
    <n v="1.83"/>
    <n v="2.1960000000000002"/>
    <n v="3"/>
    <n v="92.232000000000014"/>
    <n v="126"/>
  </r>
  <r>
    <n v="45"/>
    <s v="Cha"/>
    <x v="12"/>
    <x v="1"/>
    <x v="1"/>
    <n v="1"/>
    <n v="66"/>
    <n v="64"/>
    <n v="-2"/>
    <n v="2"/>
    <n v="2.5"/>
    <n v="3"/>
    <n v="3"/>
    <n v="192"/>
    <n v="192"/>
  </r>
  <r>
    <n v="44"/>
    <s v="SauR"/>
    <x v="12"/>
    <x v="1"/>
    <x v="3"/>
    <n v="3"/>
    <n v="132"/>
    <n v="130"/>
    <n v="-2"/>
    <n v="2"/>
    <n v="2"/>
    <n v="2.4"/>
    <n v="3"/>
    <n v="312"/>
    <n v="390"/>
  </r>
  <r>
    <n v="43"/>
    <s v="Cha"/>
    <x v="13"/>
    <x v="1"/>
    <x v="1"/>
    <n v="1"/>
    <n v="66"/>
    <n v="65"/>
    <n v="-1"/>
    <n v="2"/>
    <n v="2.5"/>
    <n v="3"/>
    <n v="3"/>
    <n v="195"/>
    <n v="195"/>
  </r>
  <r>
    <n v="42"/>
    <s v="Ros"/>
    <x v="14"/>
    <x v="2"/>
    <x v="4"/>
    <n v="12"/>
    <n v="528"/>
    <n v="510"/>
    <n v="-18"/>
    <n v="2"/>
    <n v="1.83"/>
    <n v="2.1960000000000002"/>
    <n v="3"/>
    <n v="1119.96"/>
    <n v="1530"/>
  </r>
  <r>
    <n v="41"/>
    <s v="Bla"/>
    <x v="15"/>
    <x v="2"/>
    <x v="2"/>
    <n v="2"/>
    <n v="88"/>
    <n v="82"/>
    <n v="-6"/>
    <n v="2"/>
    <n v="1.83"/>
    <n v="2.1960000000000002"/>
    <n v="3"/>
    <n v="180.072"/>
    <n v="246"/>
  </r>
  <r>
    <n v="40"/>
    <s v="SauR"/>
    <x v="16"/>
    <x v="3"/>
    <x v="3"/>
    <n v="14"/>
    <n v="616"/>
    <n v="578"/>
    <n v="-38"/>
    <n v="2"/>
    <n v="2"/>
    <n v="2.4"/>
    <n v="3"/>
    <n v="1387.2"/>
    <n v="1734"/>
  </r>
  <r>
    <n v="39"/>
    <s v="Ros"/>
    <x v="17"/>
    <x v="4"/>
    <x v="4"/>
    <n v="13"/>
    <n v="572"/>
    <n v="556"/>
    <n v="-16"/>
    <n v="2"/>
    <n v="1.83"/>
    <n v="2.1960000000000002"/>
    <n v="3"/>
    <n v="1220.9760000000001"/>
    <n v="1668"/>
  </r>
  <r>
    <n v="38"/>
    <s v="SauR"/>
    <x v="18"/>
    <x v="5"/>
    <x v="3"/>
    <n v="8"/>
    <n v="352"/>
    <n v="353"/>
    <n v="1"/>
    <n v="2"/>
    <n v="2"/>
    <n v="2.4"/>
    <n v="3"/>
    <n v="847.19999999999993"/>
    <n v="1059"/>
  </r>
  <r>
    <n v="37"/>
    <s v="Cha"/>
    <x v="19"/>
    <x v="5"/>
    <x v="1"/>
    <n v="3"/>
    <n v="132"/>
    <n v="132"/>
    <n v="0"/>
    <n v="2"/>
    <n v="2.5"/>
    <n v="3"/>
    <n v="3"/>
    <n v="396"/>
    <n v="396"/>
  </r>
  <r>
    <n v="36"/>
    <s v="Bla"/>
    <x v="19"/>
    <x v="5"/>
    <x v="2"/>
    <n v="2"/>
    <n v="88"/>
    <n v="87"/>
    <n v="-1"/>
    <n v="2"/>
    <n v="1.83"/>
    <n v="2.1960000000000002"/>
    <n v="3"/>
    <n v="191.05200000000002"/>
    <n v="261"/>
  </r>
  <r>
    <n v="35"/>
    <s v="Ros"/>
    <x v="20"/>
    <x v="1"/>
    <x v="4"/>
    <n v="13"/>
    <n v="572"/>
    <n v="563"/>
    <n v="-9"/>
    <n v="2"/>
    <n v="1.83"/>
    <n v="2.1960000000000002"/>
    <n v="3"/>
    <n v="1236.3480000000002"/>
    <n v="1689"/>
  </r>
  <r>
    <n v="34"/>
    <s v="SauR"/>
    <x v="21"/>
    <x v="1"/>
    <x v="3"/>
    <n v="13"/>
    <n v="572"/>
    <n v="550"/>
    <n v="-22"/>
    <n v="2"/>
    <n v="2"/>
    <n v="2.4"/>
    <n v="3"/>
    <n v="1320"/>
    <n v="1650"/>
  </r>
  <r>
    <n v="33"/>
    <s v="Cha"/>
    <x v="22"/>
    <x v="1"/>
    <x v="1"/>
    <n v="3"/>
    <n v="132"/>
    <n v="132"/>
    <n v="0"/>
    <n v="2"/>
    <n v="2.5"/>
    <n v="3"/>
    <n v="3"/>
    <n v="396"/>
    <n v="396"/>
  </r>
  <r>
    <n v="32"/>
    <s v="Bla"/>
    <x v="22"/>
    <x v="6"/>
    <x v="2"/>
    <n v="2"/>
    <n v="88"/>
    <n v="89"/>
    <n v="1"/>
    <n v="2"/>
    <n v="1.83"/>
    <n v="2.1960000000000002"/>
    <n v="3"/>
    <n v="195.44400000000002"/>
    <n v="267"/>
  </r>
  <r>
    <n v="31"/>
    <s v="Ros"/>
    <x v="22"/>
    <x v="6"/>
    <x v="4"/>
    <n v="10"/>
    <n v="440"/>
    <n v="423"/>
    <n v="-17"/>
    <n v="2"/>
    <n v="1.83"/>
    <n v="2.1960000000000002"/>
    <n v="3"/>
    <n v="928.90800000000013"/>
    <n v="1269"/>
  </r>
  <r>
    <n v="30"/>
    <s v="SauR"/>
    <x v="23"/>
    <x v="6"/>
    <x v="3"/>
    <n v="12"/>
    <n v="528"/>
    <n v="530"/>
    <n v="2"/>
    <n v="2"/>
    <n v="2"/>
    <n v="2.4"/>
    <n v="3"/>
    <n v="1272"/>
    <n v="1590"/>
  </r>
  <r>
    <n v="29"/>
    <s v="Cha"/>
    <x v="24"/>
    <x v="6"/>
    <x v="1"/>
    <n v="8"/>
    <n v="352"/>
    <n v="369"/>
    <n v="17"/>
    <n v="2"/>
    <n v="2.5"/>
    <n v="3"/>
    <n v="3"/>
    <n v="1107"/>
    <n v="1107"/>
  </r>
  <r>
    <n v="28"/>
    <s v="Ros"/>
    <x v="24"/>
    <x v="6"/>
    <x v="4"/>
    <n v="7"/>
    <n v="308"/>
    <n v="231"/>
    <n v="-77"/>
    <n v="2"/>
    <n v="1.83"/>
    <n v="2.1960000000000002"/>
    <n v="3"/>
    <n v="507.27600000000007"/>
    <n v="693"/>
  </r>
  <r>
    <n v="27"/>
    <s v="Bla"/>
    <x v="24"/>
    <x v="6"/>
    <x v="2"/>
    <n v="2"/>
    <n v="88"/>
    <n v="87"/>
    <n v="-1"/>
    <n v="2"/>
    <n v="1.83"/>
    <n v="2.1960000000000002"/>
    <n v="3"/>
    <n v="191.05200000000002"/>
    <n v="261"/>
  </r>
  <r>
    <n v="26"/>
    <s v="SauR"/>
    <x v="25"/>
    <x v="6"/>
    <x v="3"/>
    <n v="13"/>
    <n v="572"/>
    <n v="563"/>
    <n v="-9"/>
    <n v="2"/>
    <n v="2"/>
    <n v="2.4"/>
    <n v="3"/>
    <n v="1351.2"/>
    <n v="1689"/>
  </r>
  <r>
    <n v="25"/>
    <s v="Ros"/>
    <x v="25"/>
    <x v="6"/>
    <x v="4"/>
    <n v="1"/>
    <n v="44"/>
    <n v="43"/>
    <n v="-1"/>
    <n v="2"/>
    <n v="1.83"/>
    <n v="2.1960000000000002"/>
    <n v="3"/>
    <n v="94.428000000000011"/>
    <n v="129"/>
  </r>
  <r>
    <n v="24"/>
    <s v="Cha"/>
    <x v="26"/>
    <x v="5"/>
    <x v="1"/>
    <n v="4"/>
    <n v="176"/>
    <n v="193"/>
    <n v="17"/>
    <n v="2"/>
    <n v="2.5"/>
    <n v="3"/>
    <n v="3"/>
    <n v="579"/>
    <n v="579"/>
  </r>
  <r>
    <n v="23"/>
    <s v="Ros"/>
    <x v="26"/>
    <x v="5"/>
    <x v="4"/>
    <n v="7"/>
    <n v="308"/>
    <n v="306"/>
    <n v="-2"/>
    <n v="2"/>
    <n v="1.83"/>
    <n v="2.1960000000000002"/>
    <n v="3"/>
    <n v="671.976"/>
    <n v="918"/>
  </r>
  <r>
    <n v="22"/>
    <s v="Bla"/>
    <x v="26"/>
    <x v="5"/>
    <x v="2"/>
    <n v="2"/>
    <n v="88"/>
    <n v="86"/>
    <n v="-2"/>
    <n v="2"/>
    <n v="1.83"/>
    <n v="2.1960000000000002"/>
    <n v="3"/>
    <n v="188.85600000000002"/>
    <n v="258"/>
  </r>
  <r>
    <n v="21"/>
    <s v="Cha"/>
    <x v="27"/>
    <x v="5"/>
    <x v="1"/>
    <n v="2"/>
    <n v="88"/>
    <n v="64"/>
    <n v="-24"/>
    <n v="2"/>
    <n v="2.5"/>
    <n v="3"/>
    <n v="3"/>
    <n v="192"/>
    <n v="192"/>
  </r>
  <r>
    <n v="20"/>
    <s v="Ros"/>
    <x v="28"/>
    <x v="6"/>
    <x v="4"/>
    <n v="10"/>
    <n v="440"/>
    <n v="427"/>
    <n v="-13"/>
    <n v="2"/>
    <n v="1.83"/>
    <n v="2.1960000000000002"/>
    <n v="3"/>
    <n v="937.69200000000012"/>
    <n v="1281"/>
  </r>
  <r>
    <n v="19"/>
    <s v="Cha"/>
    <x v="28"/>
    <x v="6"/>
    <x v="1"/>
    <n v="6"/>
    <n v="264"/>
    <n v="269"/>
    <n v="5"/>
    <n v="2"/>
    <n v="2.5"/>
    <n v="3"/>
    <n v="3"/>
    <n v="807"/>
    <n v="807"/>
  </r>
  <r>
    <n v="18"/>
    <s v="Bla"/>
    <x v="29"/>
    <x v="3"/>
    <x v="2"/>
    <n v="1"/>
    <n v="44"/>
    <n v="43"/>
    <n v="-1"/>
    <n v="2"/>
    <n v="1.83"/>
    <n v="2.1960000000000002"/>
    <n v="3"/>
    <n v="94.428000000000011"/>
    <n v="129"/>
  </r>
  <r>
    <n v="17"/>
    <s v="Cha"/>
    <x v="29"/>
    <x v="3"/>
    <x v="1"/>
    <n v="3"/>
    <n v="132"/>
    <n v="128"/>
    <n v="-4"/>
    <n v="2"/>
    <n v="2.5"/>
    <n v="3"/>
    <n v="3"/>
    <n v="384"/>
    <n v="384"/>
  </r>
  <r>
    <n v="16"/>
    <s v="SauR"/>
    <x v="30"/>
    <x v="2"/>
    <x v="3"/>
    <n v="12"/>
    <n v="528"/>
    <n v="521"/>
    <n v="-7"/>
    <n v="2"/>
    <n v="2"/>
    <n v="2.4"/>
    <n v="3"/>
    <n v="1250.3999999999999"/>
    <n v="1563"/>
  </r>
  <r>
    <n v="15"/>
    <s v="Cha"/>
    <x v="31"/>
    <x v="7"/>
    <x v="1"/>
    <n v="3"/>
    <n v="132"/>
    <n v="128"/>
    <n v="-4"/>
    <n v="2"/>
    <n v="2.5"/>
    <n v="3"/>
    <n v="3"/>
    <n v="384"/>
    <n v="384"/>
  </r>
  <r>
    <n v="14"/>
    <s v="Ros"/>
    <x v="31"/>
    <x v="7"/>
    <x v="4"/>
    <n v="13"/>
    <n v="572"/>
    <n v="550"/>
    <n v="-22"/>
    <n v="2"/>
    <n v="1.83"/>
    <n v="2.1960000000000002"/>
    <n v="3"/>
    <n v="1207.8000000000002"/>
    <n v="1650"/>
  </r>
  <r>
    <n v="13"/>
    <s v="Bla"/>
    <x v="32"/>
    <x v="7"/>
    <x v="2"/>
    <n v="1"/>
    <n v="44"/>
    <n v="42"/>
    <n v="-2"/>
    <n v="2"/>
    <n v="1.83"/>
    <n v="2.1960000000000002"/>
    <n v="3"/>
    <n v="92.232000000000014"/>
    <n v="126"/>
  </r>
  <r>
    <n v="12"/>
    <s v="Cha"/>
    <x v="32"/>
    <x v="7"/>
    <x v="1"/>
    <n v="3"/>
    <n v="132"/>
    <n v="133"/>
    <n v="1"/>
    <n v="2"/>
    <n v="2.5"/>
    <n v="3"/>
    <n v="3"/>
    <n v="399"/>
    <n v="399"/>
  </r>
  <r>
    <n v="11"/>
    <s v="SauR"/>
    <x v="33"/>
    <x v="4"/>
    <x v="3"/>
    <n v="12"/>
    <n v="528"/>
    <n v="525"/>
    <n v="-3"/>
    <n v="2"/>
    <n v="2"/>
    <n v="2.4"/>
    <n v="3"/>
    <n v="1260"/>
    <n v="1575"/>
  </r>
  <r>
    <n v="10"/>
    <s v="Cha"/>
    <x v="34"/>
    <x v="3"/>
    <x v="1"/>
    <n v="3"/>
    <n v="132"/>
    <n v="120"/>
    <n v="-12"/>
    <n v="2"/>
    <n v="2.5"/>
    <n v="3"/>
    <n v="3"/>
    <n v="360"/>
    <n v="360"/>
  </r>
  <r>
    <n v="9"/>
    <s v="Ros"/>
    <x v="34"/>
    <x v="3"/>
    <x v="4"/>
    <n v="12"/>
    <n v="528"/>
    <n v="510"/>
    <n v="-18"/>
    <n v="2"/>
    <n v="1.83"/>
    <n v="2.1960000000000002"/>
    <n v="3"/>
    <n v="1119.96"/>
    <n v="1530"/>
  </r>
  <r>
    <n v="8"/>
    <s v="Cha"/>
    <x v="35"/>
    <x v="5"/>
    <x v="1"/>
    <n v="2"/>
    <n v="88"/>
    <n v="63"/>
    <n v="-25"/>
    <n v="2"/>
    <n v="2.5"/>
    <n v="3"/>
    <n v="3"/>
    <n v="189"/>
    <n v="189"/>
  </r>
  <r>
    <n v="7"/>
    <s v="Ros"/>
    <x v="35"/>
    <x v="5"/>
    <x v="4"/>
    <n v="12"/>
    <n v="528"/>
    <n v="521"/>
    <n v="-7"/>
    <n v="2"/>
    <n v="1.83"/>
    <n v="2.1960000000000002"/>
    <n v="3"/>
    <n v="1144.116"/>
    <n v="1563"/>
  </r>
  <r>
    <n v="6"/>
    <s v="SauR"/>
    <x v="36"/>
    <x v="7"/>
    <x v="3"/>
    <n v="12"/>
    <n v="528"/>
    <n v="522"/>
    <n v="-6"/>
    <n v="2"/>
    <n v="2"/>
    <n v="2.4"/>
    <n v="3"/>
    <n v="1252.8"/>
    <n v="1566"/>
  </r>
  <r>
    <n v="5"/>
    <s v="Cha"/>
    <x v="37"/>
    <x v="7"/>
    <x v="1"/>
    <n v="3"/>
    <n v="132"/>
    <n v="103"/>
    <n v="-29"/>
    <n v="2"/>
    <n v="2.5"/>
    <n v="3"/>
    <n v="3"/>
    <n v="309"/>
    <n v="309"/>
  </r>
  <r>
    <n v="4"/>
    <s v="Bla"/>
    <x v="37"/>
    <x v="7"/>
    <x v="2"/>
    <n v="1"/>
    <n v="44"/>
    <n v="42"/>
    <n v="-2"/>
    <n v="2"/>
    <n v="1.83"/>
    <n v="2.1960000000000002"/>
    <n v="3"/>
    <n v="92.232000000000014"/>
    <n v="126"/>
  </r>
  <r>
    <n v="3"/>
    <s v="Ros"/>
    <x v="38"/>
    <x v="7"/>
    <x v="4"/>
    <n v="11"/>
    <n v="484"/>
    <n v="477"/>
    <n v="-7"/>
    <n v="2"/>
    <n v="1.83"/>
    <n v="2.1960000000000002"/>
    <n v="3"/>
    <n v="1047.4920000000002"/>
    <n v="1431"/>
  </r>
  <r>
    <n v="2"/>
    <s v="Cha"/>
    <x v="39"/>
    <x v="2"/>
    <x v="1"/>
    <n v="3"/>
    <n v="132"/>
    <n v="126"/>
    <n v="-6"/>
    <n v="2"/>
    <n v="2.5"/>
    <n v="3"/>
    <n v="3"/>
    <n v="378"/>
    <n v="378"/>
  </r>
  <r>
    <n v="1"/>
    <s v="SauR"/>
    <x v="40"/>
    <x v="2"/>
    <x v="3"/>
    <n v="12"/>
    <n v="528"/>
    <n v="524"/>
    <n v="-4"/>
    <n v="2"/>
    <n v="2"/>
    <n v="2.4"/>
    <n v="3"/>
    <n v="1257.5999999999999"/>
    <n v="1572"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  <r>
    <m/>
    <m/>
    <x v="0"/>
    <x v="0"/>
    <x v="0"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">
  <r>
    <n v="21"/>
    <s v="Ora"/>
    <x v="0"/>
    <s v="Audebault Noel"/>
    <x v="0"/>
    <x v="0"/>
    <n v="1"/>
    <n v="0.7"/>
    <n v="0.73849999999999993"/>
    <x v="0"/>
    <n v="11.077499999999999"/>
    <x v="0"/>
  </r>
  <r>
    <n v="20"/>
    <s v="Per"/>
    <x v="0"/>
    <s v="Audebault Noel"/>
    <x v="1"/>
    <x v="1"/>
    <n v="1"/>
    <n v="0.63"/>
    <n v="0.66464999999999996"/>
    <x v="0"/>
    <n v="13.292999999999999"/>
    <x v="1"/>
  </r>
  <r>
    <n v="19"/>
    <s v="Bla"/>
    <x v="0"/>
    <s v="Audebault Noel"/>
    <x v="0"/>
    <x v="2"/>
    <n v="2"/>
    <n v="1.83"/>
    <n v="2.1960000000000002"/>
    <x v="1"/>
    <n v="32.940000000000005"/>
    <x v="2"/>
  </r>
  <r>
    <n v="18"/>
    <s v="Ros"/>
    <x v="0"/>
    <s v="Audebault Noel"/>
    <x v="2"/>
    <x v="3"/>
    <n v="2"/>
    <n v="1.83"/>
    <n v="2.1960000000000002"/>
    <x v="1"/>
    <n v="34.038000000000004"/>
    <x v="3"/>
  </r>
  <r>
    <n v="17"/>
    <s v="Mous"/>
    <x v="1"/>
    <s v="Méchoui Cochon"/>
    <x v="3"/>
    <x v="4"/>
    <n v="2"/>
    <n v="5"/>
    <n v="6"/>
    <x v="2"/>
    <n v="36"/>
    <x v="4"/>
  </r>
  <r>
    <n v="16"/>
    <s v="Ora"/>
    <x v="1"/>
    <s v="Méchoui Cochon"/>
    <x v="4"/>
    <x v="0"/>
    <n v="1"/>
    <n v="0.7"/>
    <n v="0.73849999999999993"/>
    <x v="0"/>
    <n v="2.2154999999999996"/>
    <x v="5"/>
  </r>
  <r>
    <n v="15"/>
    <s v="Per"/>
    <x v="1"/>
    <s v="Méchoui Cochon"/>
    <x v="5"/>
    <x v="1"/>
    <n v="1"/>
    <n v="0.63"/>
    <n v="0.66464999999999996"/>
    <x v="0"/>
    <n v="1.3292999999999999"/>
    <x v="6"/>
  </r>
  <r>
    <n v="14"/>
    <s v="Bla"/>
    <x v="1"/>
    <s v="Méchoui Cochon"/>
    <x v="3"/>
    <x v="2"/>
    <n v="2"/>
    <n v="1.83"/>
    <n v="2.1960000000000002"/>
    <x v="1"/>
    <n v="13.176000000000002"/>
    <x v="7"/>
  </r>
  <r>
    <n v="13"/>
    <s v="Ros"/>
    <x v="1"/>
    <s v="Méchoui Cochon"/>
    <x v="6"/>
    <x v="3"/>
    <n v="2"/>
    <n v="1.83"/>
    <n v="2.1960000000000002"/>
    <x v="1"/>
    <n v="7.6860000000000008"/>
    <x v="8"/>
  </r>
  <r>
    <n v="12"/>
    <s v="EAU1"/>
    <x v="1"/>
    <s v="Méchoui Cochon"/>
    <x v="7"/>
    <x v="5"/>
    <n v="1"/>
    <n v="0.6"/>
    <n v="0.63300000000000001"/>
    <x v="3"/>
    <n v="6.33"/>
    <x v="9"/>
  </r>
  <r>
    <n v="11"/>
    <s v="StN"/>
    <x v="1"/>
    <s v="Méchoui Cochon"/>
    <x v="8"/>
    <x v="6"/>
    <n v="2"/>
    <n v="2.5"/>
    <n v="3"/>
    <x v="1"/>
    <n v="132"/>
    <x v="10"/>
  </r>
  <r>
    <n v="10"/>
    <s v="SauR"/>
    <x v="2"/>
    <s v="Sciaparelli Jean-Claude"/>
    <x v="1"/>
    <x v="7"/>
    <n v="2"/>
    <n v="2"/>
    <n v="2.4"/>
    <x v="1"/>
    <n v="48"/>
    <x v="11"/>
  </r>
  <r>
    <n v="9"/>
    <s v="Bie"/>
    <x v="2"/>
    <s v="Sciaparelli Jean-Claude"/>
    <x v="0"/>
    <x v="8"/>
    <n v="2"/>
    <n v="0.61"/>
    <n v="0.73199999999999998"/>
    <x v="0"/>
    <n v="10.98"/>
    <x v="0"/>
  </r>
  <r>
    <n v="8"/>
    <s v="Ros"/>
    <x v="2"/>
    <s v="Sciaparelli Jean-Claude"/>
    <x v="1"/>
    <x v="3"/>
    <n v="2"/>
    <n v="1.83"/>
    <n v="2.1960000000000002"/>
    <x v="1"/>
    <n v="43.92"/>
    <x v="11"/>
  </r>
  <r>
    <n v="7"/>
    <s v="SauR"/>
    <x v="3"/>
    <s v="Audebault Noel"/>
    <x v="9"/>
    <x v="7"/>
    <n v="2"/>
    <n v="2"/>
    <n v="2.4"/>
    <x v="1"/>
    <n v="60"/>
    <x v="12"/>
  </r>
  <r>
    <n v="6"/>
    <s v="Bla"/>
    <x v="3"/>
    <s v="Audebault Noel"/>
    <x v="10"/>
    <x v="2"/>
    <n v="2"/>
    <n v="1.83"/>
    <n v="2.1960000000000002"/>
    <x v="1"/>
    <n v="10.98"/>
    <x v="13"/>
  </r>
  <r>
    <n v="5"/>
    <s v="Mous"/>
    <x v="3"/>
    <s v="Audebault Noel"/>
    <x v="3"/>
    <x v="4"/>
    <n v="2"/>
    <n v="5"/>
    <n v="6"/>
    <x v="2"/>
    <n v="36"/>
    <x v="4"/>
  </r>
  <r>
    <n v="4"/>
    <s v="Ros"/>
    <x v="3"/>
    <s v="Audebault Noel"/>
    <x v="11"/>
    <x v="3"/>
    <n v="2"/>
    <n v="1.83"/>
    <n v="2.1960000000000002"/>
    <x v="1"/>
    <n v="65.88000000000001"/>
    <x v="14"/>
  </r>
  <r>
    <n v="3"/>
    <s v="SauR"/>
    <x v="4"/>
    <s v="Audebault Noel"/>
    <x v="1"/>
    <x v="7"/>
    <n v="2"/>
    <n v="2"/>
    <n v="2.4"/>
    <x v="1"/>
    <n v="48"/>
    <x v="11"/>
  </r>
  <r>
    <n v="2"/>
    <s v="Bie"/>
    <x v="4"/>
    <s v="Audebault Noel"/>
    <x v="12"/>
    <x v="8"/>
    <n v="2"/>
    <n v="0.61"/>
    <n v="0.73199999999999998"/>
    <x v="0"/>
    <n v="17.567999999999998"/>
    <x v="15"/>
  </r>
  <r>
    <n v="1"/>
    <s v="Ros"/>
    <x v="4"/>
    <s v="Audebault Noel"/>
    <x v="1"/>
    <x v="3"/>
    <n v="2"/>
    <n v="1.83"/>
    <n v="2.1960000000000002"/>
    <x v="1"/>
    <n v="43.92"/>
    <x v="11"/>
  </r>
  <r>
    <m/>
    <m/>
    <x v="5"/>
    <m/>
    <x v="13"/>
    <x v="9"/>
    <m/>
    <m/>
    <m/>
    <x v="4"/>
    <m/>
    <x v="16"/>
  </r>
  <r>
    <m/>
    <m/>
    <x v="5"/>
    <m/>
    <x v="13"/>
    <x v="9"/>
    <m/>
    <m/>
    <m/>
    <x v="4"/>
    <m/>
    <x v="16"/>
  </r>
  <r>
    <m/>
    <m/>
    <x v="5"/>
    <m/>
    <x v="13"/>
    <x v="9"/>
    <m/>
    <m/>
    <m/>
    <x v="4"/>
    <m/>
    <x v="16"/>
  </r>
  <r>
    <m/>
    <m/>
    <x v="5"/>
    <m/>
    <x v="13"/>
    <x v="9"/>
    <m/>
    <m/>
    <m/>
    <x v="4"/>
    <m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B3:D6" firstHeaderRow="0" firstDataRow="1" firstDataCol="1"/>
  <pivotFields count="12"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>
      <items count="15">
        <item x="5"/>
        <item x="4"/>
        <item x="6"/>
        <item x="10"/>
        <item x="3"/>
        <item x="7"/>
        <item x="0"/>
        <item x="2"/>
        <item x="1"/>
        <item x="12"/>
        <item x="9"/>
        <item x="11"/>
        <item x="8"/>
        <item x="13"/>
        <item t="default"/>
      </items>
    </pivotField>
    <pivotField axis="axisRow" showAll="0">
      <items count="11">
        <item h="1" x="8"/>
        <item h="1" x="2"/>
        <item h="1" x="5"/>
        <item h="1" x="4"/>
        <item h="1" x="0"/>
        <item h="1" x="1"/>
        <item h="1" x="3"/>
        <item h="1" x="7"/>
        <item x="6"/>
        <item h="1" x="9"/>
        <item t="default"/>
      </items>
    </pivotField>
    <pivotField showAll="0"/>
    <pivotField showAll="0"/>
    <pivotField showAll="0"/>
    <pivotField showAll="0">
      <items count="6">
        <item x="3"/>
        <item x="0"/>
        <item x="1"/>
        <item x="2"/>
        <item x="4"/>
        <item t="default"/>
      </items>
    </pivotField>
    <pivotField showAll="0"/>
    <pivotField dataField="1" showAll="0">
      <items count="18">
        <item x="6"/>
        <item x="5"/>
        <item x="9"/>
        <item x="8"/>
        <item x="13"/>
        <item x="7"/>
        <item x="0"/>
        <item x="1"/>
        <item x="15"/>
        <item x="2"/>
        <item x="3"/>
        <item x="4"/>
        <item x="11"/>
        <item x="12"/>
        <item x="14"/>
        <item x="10"/>
        <item x="16"/>
        <item t="default"/>
      </items>
    </pivotField>
  </pivotFields>
  <rowFields count="2">
    <field x="2"/>
    <field x="5"/>
  </rowFields>
  <rowItems count="3">
    <i>
      <x v="6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" fld="4" baseField="2" baseItem="6"/>
    <dataField name="Somme de Total des Ventes" fld="11" baseField="2" baseItem="0"/>
  </dataFields>
  <formats count="3">
    <format dxfId="14">
      <pivotArea collapsedLevelsAreSubtotals="1" fieldPosition="0">
        <references count="2">
          <reference field="4294967294" count="1" selected="0">
            <x v="1"/>
          </reference>
          <reference field="2" count="1">
            <x v="6"/>
          </reference>
        </references>
      </pivotArea>
    </format>
    <format dxfId="13">
      <pivotArea collapsedLevelsAreSubtotals="1" fieldPosition="0">
        <references count="3">
          <reference field="4294967294" count="1" selected="0">
            <x v="1"/>
          </reference>
          <reference field="2" count="1" selected="0">
            <x v="6"/>
          </reference>
          <reference field="5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2">
      <pivotArea field="2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0">
  <location ref="B4:G35" firstHeaderRow="1" firstDataRow="2" firstDataCol="1"/>
  <pivotFields count="15">
    <pivotField showAll="0"/>
    <pivotField dataField="1" showAll="0"/>
    <pivotField axis="axisRow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multipleItemSelectionAllowed="1" showAll="0">
      <items count="9">
        <item x="4"/>
        <item x="6"/>
        <item x="5"/>
        <item x="3"/>
        <item x="2"/>
        <item x="7"/>
        <item x="0"/>
        <item x="1"/>
        <item t="default"/>
      </items>
    </pivotField>
    <pivotField axis="axisCol" showAll="0">
      <items count="6">
        <item x="2"/>
        <item x="1"/>
        <item x="4"/>
        <item x="3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2"/>
  </rowFields>
  <rowItems count="30">
    <i>
      <x/>
    </i>
    <i r="1">
      <x v="1"/>
    </i>
    <i r="1">
      <x v="2"/>
    </i>
    <i r="1">
      <x v="3"/>
    </i>
    <i>
      <x v="1"/>
    </i>
    <i r="1">
      <x v="1"/>
    </i>
    <i r="1">
      <x v="2"/>
    </i>
    <i r="1">
      <x v="3"/>
    </i>
    <i r="1">
      <x v="10"/>
    </i>
    <i>
      <x v="2"/>
    </i>
    <i r="1">
      <x v="1"/>
    </i>
    <i r="1">
      <x v="2"/>
    </i>
    <i r="1">
      <x v="3"/>
    </i>
    <i r="1">
      <x v="10"/>
    </i>
    <i>
      <x v="3"/>
    </i>
    <i r="1">
      <x v="1"/>
    </i>
    <i r="1">
      <x v="2"/>
    </i>
    <i r="1">
      <x v="3"/>
    </i>
    <i>
      <x v="4"/>
    </i>
    <i r="1">
      <x v="1"/>
    </i>
    <i r="1">
      <x v="2"/>
    </i>
    <i r="1">
      <x v="3"/>
    </i>
    <i r="1">
      <x v="10"/>
    </i>
    <i>
      <x v="5"/>
    </i>
    <i r="1">
      <x v="1"/>
    </i>
    <i>
      <x v="7"/>
    </i>
    <i r="1">
      <x v="2"/>
    </i>
    <i r="1">
      <x v="3"/>
    </i>
    <i r="1">
      <x v="10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Ref" fld="1" subtotal="count" baseField="3" baseItem="0"/>
  </dataFields>
  <formats count="3">
    <format dxfId="26">
      <pivotArea collapsedLevelsAreSubtotals="1" fieldPosition="0">
        <references count="1">
          <reference field="3" count="7">
            <x v="0"/>
            <x v="1"/>
            <x v="2"/>
            <x v="3"/>
            <x v="4"/>
            <x v="5"/>
            <x v="7"/>
          </reference>
        </references>
      </pivotArea>
    </format>
    <format dxfId="25">
      <pivotArea collapsedLevelsAreSubtotals="1" fieldPosition="0">
        <references count="1">
          <reference field="3" count="6">
            <x v="0"/>
            <x v="1"/>
            <x v="2"/>
            <x v="3"/>
            <x v="4"/>
            <x v="7"/>
          </reference>
        </references>
      </pivotArea>
    </format>
    <format dxfId="24">
      <pivotArea collapsedLevelsAreSubtotals="1" fieldPosition="0">
        <references count="1">
          <reference field="3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4" name="Tableau croisé dynamique1"/>
  </pivotTables>
  <data>
    <tabular pivotCacheId="1">
      <items count="14">
        <i x="6" s="1"/>
        <i x="1" s="1" nd="1"/>
        <i x="2" s="1" nd="1"/>
        <i x="3" s="1" nd="1"/>
        <i x="4" s="1" nd="1"/>
        <i x="5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signation" sourceName="désignation">
  <pivotTables>
    <pivotTable tabId="14" name="Tableau croisé dynamique1"/>
  </pivotTables>
  <data>
    <tabular pivotCacheId="1">
      <items count="10">
        <i x="8"/>
        <i x="2"/>
        <i x="5"/>
        <i x="4"/>
        <i x="0"/>
        <i x="1"/>
        <i x="3"/>
        <i x="7"/>
        <i x="6" s="1"/>
        <i x="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1" cache="Segment_Date" caption="Date" rowHeight="241300"/>
  <slicer name="désignation" cache="Segment_désignation" caption="désignation" rowHeight="241300"/>
</slicers>
</file>

<file path=xl/tables/table1.xml><?xml version="1.0" encoding="utf-8"?>
<table xmlns="http://schemas.openxmlformats.org/spreadsheetml/2006/main" id="1" name="Tableau1" displayName="Tableau1" ref="A1:F12" totalsRowShown="0" headerRowDxfId="23" tableBorderDxfId="22">
  <autoFilter ref="A1:F12"/>
  <tableColumns count="6">
    <tableColumn id="1" name="Identifiant" dataDxfId="21">
      <calculatedColumnFormula>CONCATENATE(B2," ",C2)</calculatedColumnFormula>
    </tableColumn>
    <tableColumn id="2" name="Nom" dataDxfId="20"/>
    <tableColumn id="3" name="Prénom" dataDxfId="19"/>
    <tableColumn id="4" name="Nbre Entree" dataDxfId="18">
      <calculatedColumnFormula>COUNTIF('Historique Entrees'!D:D,A2)</calculatedColumnFormula>
    </tableColumn>
    <tableColumn id="5" name="Nbr Sorties" dataDxfId="17">
      <calculatedColumnFormula>COUNTIF('Historique Sorties'!D:D,identifiant)</calculatedColumnFormula>
    </tableColumn>
    <tableColumn id="6" name="Nbre de Mise en bouteilles" dataDxfId="16">
      <calculatedColumnFormula>COUNTIF('Historique Mise en Bouteilles'!D:D,identifiant)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4" name="Tableau croisé dynamique1"/>
  </pivotTables>
  <state minimalRefreshVersion="6" lastRefreshVersion="6" pivotCacheId="1" filterType="unknown">
    <bounds startDate="2016-01-01T00:00:00" endDate="2017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6-01-01T00:00:00" style="TimeSlicerStyleLight5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4.xml"/><Relationship Id="rId4" Type="http://schemas.openxmlformats.org/officeDocument/2006/relationships/image" Target="../media/image4.emf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topLeftCell="A7" workbookViewId="0">
      <selection activeCell="B25" sqref="B25"/>
    </sheetView>
  </sheetViews>
  <sheetFormatPr baseColWidth="10" defaultColWidth="11.42578125" defaultRowHeight="15" x14ac:dyDescent="0.25"/>
  <cols>
    <col min="1" max="1" width="11.42578125" style="39"/>
    <col min="2" max="2" width="22.85546875" style="39" customWidth="1"/>
    <col min="3" max="3" width="6.85546875" style="39" customWidth="1"/>
    <col min="4" max="4" width="12.5703125" style="39" bestFit="1" customWidth="1"/>
    <col min="5" max="16" width="10.5703125" style="39" customWidth="1"/>
    <col min="17" max="16384" width="11.42578125" style="39"/>
  </cols>
  <sheetData>
    <row r="1" spans="1:19" x14ac:dyDescent="0.25">
      <c r="B1" s="52"/>
      <c r="C1" s="53">
        <f>COUNTIF(Noms!A:A,CONCATENATE(B2," ",B3))</f>
        <v>0</v>
      </c>
    </row>
    <row r="2" spans="1:19" x14ac:dyDescent="0.25">
      <c r="A2" s="40" t="s">
        <v>7</v>
      </c>
      <c r="B2" s="46"/>
      <c r="C2" s="53">
        <f>COUNTIF(Noms!B:B,B2)</f>
        <v>0</v>
      </c>
    </row>
    <row r="3" spans="1:19" ht="15.75" thickBot="1" x14ac:dyDescent="0.3">
      <c r="A3" s="41" t="s">
        <v>51</v>
      </c>
      <c r="B3" s="55"/>
      <c r="C3" s="53">
        <f>COUNTIF(Noms!C:C,B3)</f>
        <v>0</v>
      </c>
    </row>
    <row r="4" spans="1:19" x14ac:dyDescent="0.25">
      <c r="C4" s="54"/>
    </row>
    <row r="5" spans="1:19" x14ac:dyDescent="0.25">
      <c r="A5" s="69" t="s">
        <v>60</v>
      </c>
      <c r="B5" s="69"/>
      <c r="J5" s="42"/>
    </row>
    <row r="6" spans="1:19" x14ac:dyDescent="0.25">
      <c r="A6" s="68" t="s">
        <v>61</v>
      </c>
      <c r="B6" s="68"/>
    </row>
    <row r="7" spans="1:19" x14ac:dyDescent="0.25">
      <c r="A7" s="68" t="s">
        <v>62</v>
      </c>
      <c r="B7" s="68"/>
    </row>
    <row r="8" spans="1:19" x14ac:dyDescent="0.25">
      <c r="A8" s="68" t="s">
        <v>63</v>
      </c>
      <c r="B8" s="68"/>
    </row>
    <row r="9" spans="1:19" x14ac:dyDescent="0.25">
      <c r="A9" s="68" t="s">
        <v>64</v>
      </c>
      <c r="B9" s="68"/>
    </row>
    <row r="10" spans="1:19" x14ac:dyDescent="0.25">
      <c r="A10" s="68" t="s">
        <v>65</v>
      </c>
      <c r="B10" s="68"/>
    </row>
    <row r="11" spans="1:19" x14ac:dyDescent="0.25">
      <c r="A11" s="68" t="s">
        <v>66</v>
      </c>
      <c r="B11" s="68"/>
    </row>
    <row r="12" spans="1:19" x14ac:dyDescent="0.25">
      <c r="A12" s="68" t="s">
        <v>67</v>
      </c>
      <c r="B12" s="68"/>
    </row>
    <row r="13" spans="1:19" x14ac:dyDescent="0.25">
      <c r="A13" s="68" t="s">
        <v>7</v>
      </c>
      <c r="B13" s="68"/>
    </row>
    <row r="14" spans="1:19" x14ac:dyDescent="0.25">
      <c r="A14" s="68" t="s">
        <v>68</v>
      </c>
      <c r="B14" s="68"/>
    </row>
    <row r="15" spans="1:19" x14ac:dyDescent="0.25">
      <c r="A15" s="43"/>
      <c r="B15" s="43"/>
    </row>
    <row r="16" spans="1:19" x14ac:dyDescent="0.25">
      <c r="C16" s="44" t="s">
        <v>29</v>
      </c>
      <c r="D16" s="44" t="s">
        <v>33</v>
      </c>
      <c r="E16" s="44" t="s">
        <v>30</v>
      </c>
      <c r="F16" s="44" t="s">
        <v>34</v>
      </c>
      <c r="G16" s="44" t="s">
        <v>31</v>
      </c>
      <c r="H16" s="44" t="s">
        <v>35</v>
      </c>
      <c r="I16" s="44" t="s">
        <v>36</v>
      </c>
      <c r="J16" s="44" t="s">
        <v>37</v>
      </c>
      <c r="K16" s="44" t="s">
        <v>38</v>
      </c>
      <c r="L16" s="44" t="s">
        <v>39</v>
      </c>
      <c r="M16" s="44" t="s">
        <v>40</v>
      </c>
      <c r="N16" s="44" t="s">
        <v>41</v>
      </c>
      <c r="O16" s="44" t="s">
        <v>32</v>
      </c>
      <c r="P16" s="44" t="s">
        <v>42</v>
      </c>
      <c r="Q16" s="44" t="s">
        <v>43</v>
      </c>
      <c r="R16" s="44" t="s">
        <v>44</v>
      </c>
      <c r="S16" s="44" t="s">
        <v>45</v>
      </c>
    </row>
    <row r="17" spans="2:19" ht="30" x14ac:dyDescent="0.25">
      <c r="B17" s="44"/>
      <c r="C17" s="45" t="s">
        <v>15</v>
      </c>
      <c r="D17" s="45" t="s">
        <v>14</v>
      </c>
      <c r="E17" s="45" t="s">
        <v>23</v>
      </c>
      <c r="F17" s="45" t="s">
        <v>25</v>
      </c>
      <c r="G17" s="45" t="s">
        <v>18</v>
      </c>
      <c r="H17" s="45" t="s">
        <v>24</v>
      </c>
      <c r="I17" s="45" t="s">
        <v>19</v>
      </c>
      <c r="J17" s="45" t="s">
        <v>21</v>
      </c>
      <c r="K17" s="45" t="s">
        <v>26</v>
      </c>
      <c r="L17" s="45" t="s">
        <v>22</v>
      </c>
      <c r="M17" s="45" t="s">
        <v>16</v>
      </c>
      <c r="N17" s="45" t="s">
        <v>20</v>
      </c>
      <c r="O17" s="45" t="s">
        <v>13</v>
      </c>
      <c r="P17" s="45" t="s">
        <v>11</v>
      </c>
      <c r="Q17" s="45" t="s">
        <v>17</v>
      </c>
      <c r="R17" s="45" t="s">
        <v>12</v>
      </c>
      <c r="S17" s="45" t="s">
        <v>27</v>
      </c>
    </row>
    <row r="18" spans="2:19" ht="23.25" customHeight="1" x14ac:dyDescent="0.25">
      <c r="B18" s="44" t="s">
        <v>84</v>
      </c>
      <c r="C18" s="44">
        <f>SUMIF('Historique Sorties'!$B:$B,C16,'Historique Sorties'!$E:$E)</f>
        <v>39</v>
      </c>
      <c r="D18" s="44">
        <f>SUMIF('Historique Sorties'!$B:$B,D16,'Historique Sorties'!$E:$E)</f>
        <v>26</v>
      </c>
      <c r="E18" s="44">
        <f>SUMIF('Historique Sorties'!$B:$B,E16,'Historique Sorties'!$E:$E)</f>
        <v>0</v>
      </c>
      <c r="F18" s="44">
        <f>SUMIF('Historique Sorties'!$B:$B,F16,'Historique Sorties'!$E:$E)</f>
        <v>0</v>
      </c>
      <c r="G18" s="44">
        <f>SUMIF('Historique Sorties'!$B:$B,G16,'Historique Sorties'!$E:$E)</f>
        <v>0</v>
      </c>
      <c r="H18" s="44">
        <f>SUMIF('Historique Sorties'!$B:$B,H16,'Historique Sorties'!$E:$E)</f>
        <v>10</v>
      </c>
      <c r="I18" s="44">
        <f>SUMIF('Historique Sorties'!$B:$B,I16,'Historique Sorties'!$E:$E)</f>
        <v>0</v>
      </c>
      <c r="J18" s="44">
        <f>SUMIF('Historique Sorties'!$B:$B,J16,'Historique Sorties'!$E:$E)</f>
        <v>12</v>
      </c>
      <c r="K18" s="44">
        <f>SUMIF('Historique Sorties'!$B:$B,K16,'Historique Sorties'!$E:$E)</f>
        <v>0</v>
      </c>
      <c r="L18" s="44">
        <f>SUMIF('Historique Sorties'!$B:$B,L16,'Historique Sorties'!$E:$E)</f>
        <v>18</v>
      </c>
      <c r="M18" s="44">
        <f>SUMIF('Historique Sorties'!$B:$B,M16,'Historique Sorties'!$E:$E)</f>
        <v>22</v>
      </c>
      <c r="N18" s="44">
        <f>SUMIF('Historique Sorties'!$B:$B,N16,'Historique Sorties'!$E:$E)</f>
        <v>0</v>
      </c>
      <c r="O18" s="44">
        <f>SUMIF('Historique Sorties'!$B:$B,O16,'Historique Sorties'!$E:$E)</f>
        <v>89</v>
      </c>
      <c r="P18" s="44">
        <f>SUMIF('Historique Sorties'!$B:$B,P16,'Historique Sorties'!$E:$E)</f>
        <v>65</v>
      </c>
      <c r="Q18" s="44">
        <f>SUMIF('Historique Sorties'!$B:$B,Q16,'Historique Sorties'!$E:$E)</f>
        <v>0</v>
      </c>
      <c r="R18" s="44">
        <f>SUMIF('Historique Sorties'!$B:$B,R16,'Historique Sorties'!$E:$E)</f>
        <v>44</v>
      </c>
      <c r="S18" s="44">
        <f>SUMIF('Historique Sorties'!$B:$B,S16,'Historique Sorties'!$E:$E)</f>
        <v>0</v>
      </c>
    </row>
    <row r="20" spans="2:19" x14ac:dyDescent="0.25">
      <c r="C20" s="44" t="s">
        <v>29</v>
      </c>
      <c r="D20" s="44" t="s">
        <v>33</v>
      </c>
      <c r="E20" s="44" t="s">
        <v>30</v>
      </c>
      <c r="F20" s="44" t="s">
        <v>34</v>
      </c>
      <c r="G20" s="44" t="s">
        <v>31</v>
      </c>
      <c r="H20" s="44" t="s">
        <v>35</v>
      </c>
      <c r="I20" s="44" t="s">
        <v>36</v>
      </c>
      <c r="J20" s="44" t="s">
        <v>37</v>
      </c>
      <c r="K20" s="44" t="s">
        <v>38</v>
      </c>
      <c r="L20" s="44" t="s">
        <v>39</v>
      </c>
      <c r="M20" s="44" t="s">
        <v>40</v>
      </c>
      <c r="N20" s="44" t="s">
        <v>41</v>
      </c>
      <c r="O20" s="44" t="s">
        <v>32</v>
      </c>
      <c r="P20" s="44" t="s">
        <v>42</v>
      </c>
      <c r="Q20" s="44" t="s">
        <v>43</v>
      </c>
      <c r="R20" s="44" t="s">
        <v>44</v>
      </c>
      <c r="S20" s="44" t="s">
        <v>45</v>
      </c>
    </row>
    <row r="21" spans="2:19" ht="30" x14ac:dyDescent="0.25">
      <c r="B21" s="44"/>
      <c r="C21" s="45" t="s">
        <v>15</v>
      </c>
      <c r="D21" s="45" t="s">
        <v>14</v>
      </c>
      <c r="E21" s="45" t="s">
        <v>23</v>
      </c>
      <c r="F21" s="45" t="s">
        <v>25</v>
      </c>
      <c r="G21" s="45" t="s">
        <v>18</v>
      </c>
      <c r="H21" s="45" t="s">
        <v>24</v>
      </c>
      <c r="I21" s="45" t="s">
        <v>19</v>
      </c>
      <c r="J21" s="45" t="s">
        <v>21</v>
      </c>
      <c r="K21" s="45" t="s">
        <v>26</v>
      </c>
      <c r="L21" s="45" t="s">
        <v>22</v>
      </c>
      <c r="M21" s="45" t="s">
        <v>16</v>
      </c>
      <c r="N21" s="45" t="s">
        <v>20</v>
      </c>
      <c r="O21" s="45" t="s">
        <v>13</v>
      </c>
      <c r="P21" s="45" t="s">
        <v>11</v>
      </c>
      <c r="Q21" s="45" t="s">
        <v>17</v>
      </c>
      <c r="R21" s="45" t="s">
        <v>12</v>
      </c>
      <c r="S21" s="45" t="s">
        <v>27</v>
      </c>
    </row>
    <row r="22" spans="2:19" ht="20.25" customHeight="1" x14ac:dyDescent="0.25">
      <c r="B22" s="44" t="s">
        <v>86</v>
      </c>
      <c r="C22" s="44">
        <f>SUMIF('Historique Entrees'!$B:$B,C20,'Historique Entrees'!$E:$E)</f>
        <v>0</v>
      </c>
      <c r="D22" s="44">
        <f>SUMIF('Historique Entrees'!$B:$B,D20,'Historique Entrees'!$E:$E)</f>
        <v>0</v>
      </c>
      <c r="E22" s="44">
        <f>SUMIF('Historique Entrees'!$B:$B,E20,'Historique Entrees'!$E:$E)</f>
        <v>0</v>
      </c>
      <c r="F22" s="44">
        <f>SUMIF('Historique Entrees'!$B:$B,F20,'Historique Entrees'!$E:$E)</f>
        <v>0</v>
      </c>
      <c r="G22" s="44">
        <f>SUMIF('Historique Entrees'!$B:$B,G20,'Historique Entrees'!$E:$E)</f>
        <v>0</v>
      </c>
      <c r="H22" s="44">
        <f>SUMIF('Historique Entrees'!$B:$B,H20,'Historique Entrees'!$E:$E)</f>
        <v>24</v>
      </c>
      <c r="I22" s="44">
        <f>SUMIF('Historique Entrees'!$B:$B,I20,'Historique Entrees'!$E:$E)</f>
        <v>0</v>
      </c>
      <c r="J22" s="44">
        <f>SUMIF('Historique Entrees'!$B:$B,J20,'Historique Entrees'!$E:$E)</f>
        <v>0</v>
      </c>
      <c r="K22" s="44">
        <f>SUMIF('Historique Entrees'!$B:$B,K20,'Historique Entrees'!$E:$E)</f>
        <v>0</v>
      </c>
      <c r="L22" s="44">
        <f>SUMIF('Historique Entrees'!$B:$B,L20,'Historique Entrees'!$E:$E)</f>
        <v>0</v>
      </c>
      <c r="M22" s="44">
        <f>SUMIF('Historique Entrees'!$B:$B,M20,'Historique Entrees'!$E:$E)</f>
        <v>0</v>
      </c>
      <c r="N22" s="44">
        <f>SUMIF('Historique Entrees'!$B:$B,N20,'Historique Entrees'!$E:$E)</f>
        <v>0</v>
      </c>
      <c r="O22" s="44">
        <f>SUMIF('Historique Entrees'!$B:$B,O20,'Historique Entrees'!$E:$E)</f>
        <v>0</v>
      </c>
      <c r="P22" s="44">
        <f>SUMIF('Historique Entrees'!$B:$B,P20,'Historique Entrees'!$E:$E)</f>
        <v>0</v>
      </c>
      <c r="Q22" s="44">
        <f>SUMIF('Historique Entrees'!$B:$B,Q20,'Historique Entrees'!$E:$E)</f>
        <v>0</v>
      </c>
      <c r="R22" s="44">
        <f>SUMIF('Historique Entrees'!$B:$B,R20,'Historique Entrees'!$E:$E)</f>
        <v>0</v>
      </c>
      <c r="S22" s="44">
        <f>SUMIF('Historique Entrees'!$B:$B,S20,'Historique Entrees'!$E:$E)</f>
        <v>0</v>
      </c>
    </row>
    <row r="24" spans="2:19" x14ac:dyDescent="0.25">
      <c r="C24" s="45" t="s">
        <v>33</v>
      </c>
      <c r="D24" s="45" t="s">
        <v>42</v>
      </c>
      <c r="E24" s="45" t="s">
        <v>44</v>
      </c>
      <c r="F24" s="45" t="s">
        <v>32</v>
      </c>
    </row>
    <row r="25" spans="2:19" ht="27" customHeight="1" x14ac:dyDescent="0.25">
      <c r="B25" s="67" t="s">
        <v>120</v>
      </c>
      <c r="C25" s="45" t="s">
        <v>14</v>
      </c>
      <c r="D25" s="45" t="s">
        <v>11</v>
      </c>
      <c r="E25" s="45" t="s">
        <v>12</v>
      </c>
      <c r="F25" s="45" t="s">
        <v>13</v>
      </c>
    </row>
    <row r="26" spans="2:19" x14ac:dyDescent="0.25">
      <c r="B26" s="46" t="s">
        <v>85</v>
      </c>
      <c r="C26" s="46">
        <f>SUMIF('Historique Mise en Bouteilles'!$B:$B,C24,'Historique Mise en Bouteilles'!$H:$H)</f>
        <v>2650</v>
      </c>
      <c r="D26" s="46">
        <f>SUMIF('Historique Mise en Bouteilles'!$B:$B,D24,'Historique Mise en Bouteilles'!$H:$H)</f>
        <v>10291</v>
      </c>
      <c r="E26" s="46">
        <f>SUMIF('Historique Mise en Bouteilles'!$B:$B,E24,'Historique Mise en Bouteilles'!$H:$H)</f>
        <v>0</v>
      </c>
      <c r="F26" s="46">
        <f>SUMIF('Historique Mise en Bouteilles'!$B:$B,F24,'Historique Mise en Bouteilles'!$H:$H)</f>
        <v>7666</v>
      </c>
    </row>
  </sheetData>
  <mergeCells count="10">
    <mergeCell ref="A10:B10"/>
    <mergeCell ref="A11:B11"/>
    <mergeCell ref="A12:B12"/>
    <mergeCell ref="A13:B13"/>
    <mergeCell ref="A14:B14"/>
    <mergeCell ref="A9:B9"/>
    <mergeCell ref="A5:B5"/>
    <mergeCell ref="A6:B6"/>
    <mergeCell ref="A7:B7"/>
    <mergeCell ref="A8:B8"/>
  </mergeCells>
  <hyperlinks>
    <hyperlink ref="A6:B6" location="Entrees!A1" display="Entrées"/>
    <hyperlink ref="A7:B7" location="Sorties!A1" display="Sorties"/>
    <hyperlink ref="A8:B8" location="'Mise en Bouteilles'!A1" display="Mise en Bouteilles"/>
    <hyperlink ref="A9:B9" location="'Historique Entrees'!A1" display="Historiques Entrées"/>
    <hyperlink ref="A10:B10" location="'Historiques Sorties'!A1" display="Historiques Sorties"/>
    <hyperlink ref="A11:B11" location="'Historique Mise en Bouteilles'!A1" display="Historiques Mise en bouteilles"/>
    <hyperlink ref="A12:B12" location="Listes!A1" display="Listes"/>
    <hyperlink ref="A13:B13" location="Noms!A1" display="Nom"/>
    <hyperlink ref="A14:B14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590550</xdr:colOff>
                <xdr:row>1</xdr:row>
                <xdr:rowOff>114300</xdr:rowOff>
              </from>
              <to>
                <xdr:col>6</xdr:col>
                <xdr:colOff>685800</xdr:colOff>
                <xdr:row>3</xdr:row>
                <xdr:rowOff>114300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"/>
  <sheetViews>
    <sheetView zoomScaleNormal="100" workbookViewId="0">
      <selection activeCell="P2" sqref="P2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5" width="8.85546875" style="24" bestFit="1" customWidth="1"/>
    <col min="6" max="6" width="18.42578125" customWidth="1"/>
    <col min="7" max="7" width="9.5703125" bestFit="1" customWidth="1"/>
    <col min="8" max="8" width="7.7109375" style="19" customWidth="1"/>
    <col min="9" max="9" width="7.7109375" style="16" customWidth="1"/>
    <col min="10" max="10" width="7.7109375" style="7" customWidth="1"/>
    <col min="11" max="12" width="11.42578125" style="7"/>
    <col min="14" max="14" width="14.42578125" customWidth="1"/>
  </cols>
  <sheetData>
    <row r="1" spans="1:14" ht="47.25" customHeight="1" x14ac:dyDescent="0.25">
      <c r="E1"/>
      <c r="H1"/>
      <c r="I1"/>
      <c r="J1"/>
      <c r="K1" s="25"/>
      <c r="L1" s="25"/>
    </row>
    <row r="2" spans="1:14" ht="47.25" customHeight="1" x14ac:dyDescent="0.25">
      <c r="A2" s="12" t="s">
        <v>8</v>
      </c>
      <c r="B2" s="12" t="s">
        <v>0</v>
      </c>
      <c r="C2" s="13" t="s">
        <v>6</v>
      </c>
      <c r="D2" s="12" t="s">
        <v>7</v>
      </c>
      <c r="E2" s="22" t="s">
        <v>1</v>
      </c>
      <c r="F2" s="12" t="s">
        <v>2</v>
      </c>
      <c r="G2" s="12" t="s">
        <v>4</v>
      </c>
      <c r="H2" s="20" t="s">
        <v>57</v>
      </c>
      <c r="I2" s="17" t="s">
        <v>58</v>
      </c>
      <c r="J2" s="15" t="s">
        <v>49</v>
      </c>
      <c r="K2" s="14" t="s">
        <v>5</v>
      </c>
      <c r="L2" s="14" t="s">
        <v>50</v>
      </c>
    </row>
    <row r="3" spans="1:14" x14ac:dyDescent="0.25">
      <c r="A3" s="2"/>
      <c r="B3" s="9"/>
      <c r="C3" s="9"/>
      <c r="D3" s="2"/>
      <c r="E3" s="23"/>
      <c r="F3" s="2" t="str">
        <f>IF(B3="","",VLOOKUP(B3,Stock!A:B,2,0))</f>
        <v/>
      </c>
      <c r="G3" s="2" t="str">
        <f>IF(B3="","",VLOOKUP(B3,Stock!A:C,3,0))</f>
        <v/>
      </c>
      <c r="H3" s="21" t="str">
        <f>IF(B3="","",VLOOKUP(B3,Stock!A:D,4,0))</f>
        <v/>
      </c>
      <c r="I3" s="18" t="str">
        <f>IF(B3="","",VLOOKUP(G3,Listes!A:B,2,0)*H3+H3)</f>
        <v/>
      </c>
      <c r="J3" s="10" t="str">
        <f>IF(B3="","",VLOOKUP(B3,Stock!A:E,5,0))</f>
        <v/>
      </c>
      <c r="K3" s="11" t="str">
        <f>IF(B3="","",SUM(I3*E3))</f>
        <v/>
      </c>
      <c r="L3" s="11" t="str">
        <f>IF(B3="","",SUM(J3*E3))</f>
        <v/>
      </c>
      <c r="M3" s="71" t="s">
        <v>60</v>
      </c>
      <c r="N3" s="71"/>
    </row>
    <row r="4" spans="1:14" ht="15.75" customHeight="1" x14ac:dyDescent="0.25">
      <c r="M4" s="70" t="s">
        <v>90</v>
      </c>
      <c r="N4" s="70"/>
    </row>
    <row r="5" spans="1:14" ht="15.75" customHeight="1" x14ac:dyDescent="0.25">
      <c r="M5" s="70" t="s">
        <v>62</v>
      </c>
      <c r="N5" s="70"/>
    </row>
    <row r="6" spans="1:14" ht="15.75" customHeight="1" x14ac:dyDescent="0.25">
      <c r="M6" s="70" t="s">
        <v>63</v>
      </c>
      <c r="N6" s="70"/>
    </row>
    <row r="7" spans="1:14" x14ac:dyDescent="0.25">
      <c r="M7" s="70" t="s">
        <v>64</v>
      </c>
      <c r="N7" s="70"/>
    </row>
    <row r="8" spans="1:14" x14ac:dyDescent="0.25">
      <c r="M8" s="70" t="s">
        <v>65</v>
      </c>
      <c r="N8" s="70"/>
    </row>
    <row r="9" spans="1:14" ht="30.75" customHeight="1" x14ac:dyDescent="0.25">
      <c r="M9" s="70" t="s">
        <v>66</v>
      </c>
      <c r="N9" s="70"/>
    </row>
    <row r="10" spans="1:14" x14ac:dyDescent="0.25">
      <c r="M10" s="70" t="s">
        <v>67</v>
      </c>
      <c r="N10" s="70"/>
    </row>
    <row r="11" spans="1:14" x14ac:dyDescent="0.25">
      <c r="M11" s="70" t="s">
        <v>7</v>
      </c>
      <c r="N11" s="70"/>
    </row>
    <row r="12" spans="1:14" x14ac:dyDescent="0.25">
      <c r="M12" s="70" t="s">
        <v>68</v>
      </c>
      <c r="N12" s="70"/>
    </row>
  </sheetData>
  <mergeCells count="10">
    <mergeCell ref="M9:N9"/>
    <mergeCell ref="M10:N10"/>
    <mergeCell ref="M11:N11"/>
    <mergeCell ref="M12:N12"/>
    <mergeCell ref="M3:N3"/>
    <mergeCell ref="M4:N4"/>
    <mergeCell ref="M5:N5"/>
    <mergeCell ref="M6:N6"/>
    <mergeCell ref="M7:N7"/>
    <mergeCell ref="M8:N8"/>
  </mergeCells>
  <dataValidations count="2">
    <dataValidation type="list" allowBlank="1" showInputMessage="1" showErrorMessage="1" sqref="B3">
      <formula1>Reference</formula1>
    </dataValidation>
    <dataValidation type="list" allowBlank="1" showInputMessage="1" showErrorMessage="1" sqref="D3">
      <formula1>identifiant</formula1>
    </dataValidation>
  </dataValidations>
  <hyperlinks>
    <hyperlink ref="M4:N4" location="'Tableau de Bord'!A1" display="Tableau de Bord"/>
    <hyperlink ref="M5:N5" location="Sorties!A1" display="Sorties"/>
    <hyperlink ref="M6:N6" location="'Mise en Bouteilles'!A1" display="Mise en Bouteilles"/>
    <hyperlink ref="M7:N7" location="'Historique Entrees'!A1" display="Historiques Entrées"/>
    <hyperlink ref="M8:N8" location="'Historiques Sorties'!A1" display="Historiques Sorties"/>
    <hyperlink ref="M9:N9" location="'Historique Mise en Bouteilles'!A1" display="Historiques Mise en bouteilles"/>
    <hyperlink ref="M10:N10" location="Listes!A1" display="Listes"/>
    <hyperlink ref="M11:N11" location="Noms!A1" display="Nom"/>
    <hyperlink ref="M12:N12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14</xdr:col>
                <xdr:colOff>142875</xdr:colOff>
                <xdr:row>1</xdr:row>
                <xdr:rowOff>57150</xdr:rowOff>
              </from>
              <to>
                <xdr:col>16</xdr:col>
                <xdr:colOff>123825</xdr:colOff>
                <xdr:row>1</xdr:row>
                <xdr:rowOff>447675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Module2.SauvEntree">
            <anchor moveWithCells="1" sizeWithCells="1">
              <from>
                <xdr:col>12</xdr:col>
                <xdr:colOff>219075</xdr:colOff>
                <xdr:row>0</xdr:row>
                <xdr:rowOff>847725</xdr:rowOff>
              </from>
              <to>
                <xdr:col>13</xdr:col>
                <xdr:colOff>1409700</xdr:colOff>
                <xdr:row>1</xdr:row>
                <xdr:rowOff>847725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2"/>
  <sheetViews>
    <sheetView workbookViewId="0">
      <selection activeCell="A3" sqref="A3:L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5" width="8.85546875" style="24" bestFit="1" customWidth="1"/>
    <col min="6" max="6" width="18.42578125" customWidth="1"/>
    <col min="7" max="7" width="9.5703125" bestFit="1" customWidth="1"/>
    <col min="8" max="8" width="7.7109375" style="19" customWidth="1"/>
    <col min="9" max="9" width="7.7109375" style="16" customWidth="1"/>
    <col min="10" max="10" width="7.7109375" style="7" customWidth="1"/>
    <col min="11" max="12" width="11.42578125" style="7"/>
    <col min="14" max="14" width="15.140625" customWidth="1"/>
  </cols>
  <sheetData>
    <row r="1" spans="1:14" ht="47.25" customHeight="1" x14ac:dyDescent="0.25">
      <c r="E1"/>
      <c r="H1"/>
      <c r="I1"/>
      <c r="J1"/>
      <c r="K1" s="25"/>
      <c r="L1" s="25"/>
    </row>
    <row r="2" spans="1:14" ht="47.25" customHeight="1" x14ac:dyDescent="0.25">
      <c r="A2" s="12" t="s">
        <v>8</v>
      </c>
      <c r="B2" s="12" t="s">
        <v>0</v>
      </c>
      <c r="C2" s="13" t="s">
        <v>6</v>
      </c>
      <c r="D2" s="12" t="s">
        <v>7</v>
      </c>
      <c r="E2" s="22" t="s">
        <v>1</v>
      </c>
      <c r="F2" s="12" t="s">
        <v>2</v>
      </c>
      <c r="G2" s="12" t="s">
        <v>4</v>
      </c>
      <c r="H2" s="20" t="s">
        <v>57</v>
      </c>
      <c r="I2" s="17" t="s">
        <v>58</v>
      </c>
      <c r="J2" s="15" t="s">
        <v>49</v>
      </c>
      <c r="K2" s="14" t="s">
        <v>5</v>
      </c>
      <c r="L2" s="14" t="s">
        <v>50</v>
      </c>
    </row>
    <row r="3" spans="1:14" x14ac:dyDescent="0.25">
      <c r="A3" s="2"/>
      <c r="B3" s="2"/>
      <c r="C3" s="9"/>
      <c r="D3" s="2"/>
      <c r="E3" s="23"/>
      <c r="F3" s="2" t="str">
        <f>IF(B3="","",VLOOKUP(B3,Stock!A:B,2,0))</f>
        <v/>
      </c>
      <c r="G3" s="2" t="str">
        <f>IF(B3="","",VLOOKUP(B3,Stock!A:C,3,0))</f>
        <v/>
      </c>
      <c r="H3" s="21" t="str">
        <f>IF(B3="","",VLOOKUP(B3,Stock!A:D,4,0))</f>
        <v/>
      </c>
      <c r="I3" s="18" t="str">
        <f>IF(B3="","",VLOOKUP(G3,Listes!A:B,2,0)*H3+H3)</f>
        <v/>
      </c>
      <c r="J3" s="10" t="str">
        <f>IF(B3="","",VLOOKUP(B3,Stock!A:E,5,0))</f>
        <v/>
      </c>
      <c r="K3" s="11" t="str">
        <f>IF(B3="","",SUM(I3*E3))</f>
        <v/>
      </c>
      <c r="L3" s="11" t="str">
        <f>IF(B3="","",SUM(J3*E3))</f>
        <v/>
      </c>
      <c r="M3" s="71" t="s">
        <v>60</v>
      </c>
      <c r="N3" s="71"/>
    </row>
    <row r="4" spans="1:14" ht="15.75" customHeight="1" x14ac:dyDescent="0.25">
      <c r="M4" s="70" t="s">
        <v>61</v>
      </c>
      <c r="N4" s="70"/>
    </row>
    <row r="5" spans="1:14" ht="15.75" customHeight="1" x14ac:dyDescent="0.25">
      <c r="M5" s="70" t="s">
        <v>90</v>
      </c>
      <c r="N5" s="70"/>
    </row>
    <row r="6" spans="1:14" ht="15.75" customHeight="1" x14ac:dyDescent="0.25">
      <c r="M6" s="70" t="s">
        <v>63</v>
      </c>
      <c r="N6" s="70"/>
    </row>
    <row r="7" spans="1:14" x14ac:dyDescent="0.25">
      <c r="M7" s="70" t="s">
        <v>64</v>
      </c>
      <c r="N7" s="70"/>
    </row>
    <row r="8" spans="1:14" x14ac:dyDescent="0.25">
      <c r="M8" s="70" t="s">
        <v>65</v>
      </c>
      <c r="N8" s="70"/>
    </row>
    <row r="9" spans="1:14" ht="30.75" customHeight="1" x14ac:dyDescent="0.25">
      <c r="M9" s="70" t="s">
        <v>66</v>
      </c>
      <c r="N9" s="70"/>
    </row>
    <row r="10" spans="1:14" x14ac:dyDescent="0.25">
      <c r="M10" s="70" t="s">
        <v>67</v>
      </c>
      <c r="N10" s="70"/>
    </row>
    <row r="11" spans="1:14" x14ac:dyDescent="0.25">
      <c r="M11" s="70" t="s">
        <v>7</v>
      </c>
      <c r="N11" s="70"/>
    </row>
    <row r="12" spans="1:14" x14ac:dyDescent="0.25">
      <c r="M12" s="70" t="s">
        <v>68</v>
      </c>
      <c r="N12" s="70"/>
    </row>
  </sheetData>
  <mergeCells count="10">
    <mergeCell ref="M9:N9"/>
    <mergeCell ref="M10:N10"/>
    <mergeCell ref="M11:N11"/>
    <mergeCell ref="M12:N12"/>
    <mergeCell ref="M3:N3"/>
    <mergeCell ref="M4:N4"/>
    <mergeCell ref="M5:N5"/>
    <mergeCell ref="M6:N6"/>
    <mergeCell ref="M7:N7"/>
    <mergeCell ref="M8:N8"/>
  </mergeCells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Reference</formula1>
    </dataValidation>
  </dataValidations>
  <hyperlinks>
    <hyperlink ref="M4:N4" location="Entrees!A1" display="Entrées"/>
    <hyperlink ref="M5:N5" location="'Tableau de Bord'!A1" display="Tableau de Bord"/>
    <hyperlink ref="M6:N6" location="'Mise en Bouteilles'!A1" display="Mise en Bouteilles"/>
    <hyperlink ref="M7:N7" location="'Historique Entrees'!A1" display="Historiques Entrées"/>
    <hyperlink ref="M8:N8" location="'Historiques Sorties'!A1" display="Historiques Sorties"/>
    <hyperlink ref="M9:N9" location="'Historique Mise en Bouteilles'!A1" display="Historiques Mise en bouteilles"/>
    <hyperlink ref="M10:N10" location="Listes!A1" display="Listes"/>
    <hyperlink ref="M11:N11" location="Noms!A1" display="Nom"/>
    <hyperlink ref="M12:N12" location="Stock!A1" display="Stock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14</xdr:col>
                <xdr:colOff>390525</xdr:colOff>
                <xdr:row>1</xdr:row>
                <xdr:rowOff>57150</xdr:rowOff>
              </from>
              <to>
                <xdr:col>16</xdr:col>
                <xdr:colOff>371475</xdr:colOff>
                <xdr:row>1</xdr:row>
                <xdr:rowOff>447675</xdr:rowOff>
              </to>
            </anchor>
          </controlPr>
        </control>
      </mc:Choice>
      <mc:Fallback>
        <control shapeId="4098" r:id="rId3" name="CommandButton1"/>
      </mc:Fallback>
    </mc:AlternateContent>
    <mc:AlternateContent xmlns:mc="http://schemas.openxmlformats.org/markup-compatibility/2006">
      <mc:Choice Requires="x14">
        <control shapeId="4097" r:id="rId5" name="Button 1">
          <controlPr defaultSize="0" print="0" autoFill="0" autoPict="0" macro="[0]!Module2.SauvSorties">
            <anchor moveWithCells="1" sizeWithCells="1">
              <from>
                <xdr:col>12</xdr:col>
                <xdr:colOff>171450</xdr:colOff>
                <xdr:row>0</xdr:row>
                <xdr:rowOff>876300</xdr:rowOff>
              </from>
              <to>
                <xdr:col>13</xdr:col>
                <xdr:colOff>1181100</xdr:colOff>
                <xdr:row>1</xdr:row>
                <xdr:rowOff>876300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3"/>
  <sheetViews>
    <sheetView workbookViewId="0">
      <selection activeCell="F8" sqref="F8:G13"/>
    </sheetView>
  </sheetViews>
  <sheetFormatPr baseColWidth="10" defaultRowHeight="15" x14ac:dyDescent="0.25"/>
  <cols>
    <col min="2" max="2" width="16.28515625" bestFit="1" customWidth="1"/>
  </cols>
  <sheetData>
    <row r="1" spans="1:7" ht="25.5" customHeight="1" x14ac:dyDescent="0.25">
      <c r="A1" s="33" t="s">
        <v>0</v>
      </c>
      <c r="B1" s="33" t="s">
        <v>71</v>
      </c>
      <c r="C1" s="33" t="s">
        <v>72</v>
      </c>
      <c r="D1" s="33" t="s">
        <v>73</v>
      </c>
      <c r="E1" s="33" t="s">
        <v>47</v>
      </c>
      <c r="F1" s="33" t="s">
        <v>57</v>
      </c>
      <c r="G1" s="33" t="s">
        <v>75</v>
      </c>
    </row>
    <row r="2" spans="1:7" x14ac:dyDescent="0.25">
      <c r="A2" t="s">
        <v>32</v>
      </c>
      <c r="B2" t="s">
        <v>13</v>
      </c>
      <c r="C2">
        <v>33</v>
      </c>
      <c r="D2">
        <v>0.75</v>
      </c>
      <c r="E2">
        <v>2</v>
      </c>
      <c r="F2" s="7">
        <v>1.83</v>
      </c>
      <c r="G2" s="7">
        <v>3</v>
      </c>
    </row>
    <row r="3" spans="1:7" x14ac:dyDescent="0.25">
      <c r="A3" t="s">
        <v>42</v>
      </c>
      <c r="B3" t="s">
        <v>74</v>
      </c>
      <c r="C3">
        <v>33</v>
      </c>
      <c r="D3">
        <v>0.75</v>
      </c>
      <c r="E3">
        <v>2</v>
      </c>
      <c r="F3" s="7">
        <v>2</v>
      </c>
      <c r="G3" s="7">
        <v>3</v>
      </c>
    </row>
    <row r="4" spans="1:7" x14ac:dyDescent="0.25">
      <c r="A4" t="s">
        <v>44</v>
      </c>
      <c r="B4" t="s">
        <v>12</v>
      </c>
      <c r="C4">
        <v>33</v>
      </c>
      <c r="D4">
        <v>0.5</v>
      </c>
      <c r="E4">
        <v>2</v>
      </c>
      <c r="F4" s="7">
        <v>2.5</v>
      </c>
      <c r="G4" s="7">
        <v>3</v>
      </c>
    </row>
    <row r="5" spans="1:7" x14ac:dyDescent="0.25">
      <c r="A5" t="s">
        <v>33</v>
      </c>
      <c r="B5" t="s">
        <v>14</v>
      </c>
      <c r="C5">
        <v>33</v>
      </c>
      <c r="D5">
        <v>0.75</v>
      </c>
      <c r="E5">
        <v>2</v>
      </c>
      <c r="F5" s="7">
        <v>1.83</v>
      </c>
      <c r="G5" s="7">
        <v>3</v>
      </c>
    </row>
    <row r="6" spans="1:7" x14ac:dyDescent="0.25">
      <c r="A6" t="s">
        <v>94</v>
      </c>
      <c r="B6" t="s">
        <v>91</v>
      </c>
      <c r="C6">
        <v>33</v>
      </c>
      <c r="D6">
        <v>0.5</v>
      </c>
      <c r="E6">
        <v>2</v>
      </c>
      <c r="F6" s="7">
        <v>2.5</v>
      </c>
      <c r="G6" s="7">
        <v>3</v>
      </c>
    </row>
    <row r="7" spans="1:7" x14ac:dyDescent="0.25">
      <c r="A7" t="s">
        <v>95</v>
      </c>
      <c r="B7" t="s">
        <v>97</v>
      </c>
      <c r="C7">
        <v>33</v>
      </c>
      <c r="D7">
        <v>0.75</v>
      </c>
      <c r="E7">
        <v>2</v>
      </c>
      <c r="F7" s="7">
        <v>2.5</v>
      </c>
      <c r="G7" s="7">
        <v>3</v>
      </c>
    </row>
    <row r="8" spans="1:7" x14ac:dyDescent="0.25">
      <c r="A8" t="s">
        <v>121</v>
      </c>
      <c r="B8" t="s">
        <v>13</v>
      </c>
      <c r="C8">
        <v>30</v>
      </c>
      <c r="D8">
        <v>0.75</v>
      </c>
      <c r="E8">
        <v>2</v>
      </c>
      <c r="F8" s="76">
        <v>1.83</v>
      </c>
      <c r="G8" s="76">
        <v>3</v>
      </c>
    </row>
    <row r="9" spans="1:7" x14ac:dyDescent="0.25">
      <c r="A9" t="s">
        <v>122</v>
      </c>
      <c r="B9" t="s">
        <v>74</v>
      </c>
      <c r="C9">
        <v>30</v>
      </c>
      <c r="D9">
        <v>0.75</v>
      </c>
      <c r="E9">
        <v>2</v>
      </c>
      <c r="F9" s="76">
        <v>2</v>
      </c>
      <c r="G9" s="76">
        <v>3</v>
      </c>
    </row>
    <row r="10" spans="1:7" x14ac:dyDescent="0.25">
      <c r="A10" t="s">
        <v>123</v>
      </c>
      <c r="B10" t="s">
        <v>12</v>
      </c>
      <c r="C10">
        <v>30</v>
      </c>
      <c r="D10">
        <v>0.5</v>
      </c>
      <c r="E10">
        <v>2</v>
      </c>
      <c r="F10" s="76">
        <v>2.5</v>
      </c>
      <c r="G10" s="76">
        <v>3</v>
      </c>
    </row>
    <row r="11" spans="1:7" x14ac:dyDescent="0.25">
      <c r="A11" t="s">
        <v>124</v>
      </c>
      <c r="B11" t="s">
        <v>14</v>
      </c>
      <c r="C11">
        <v>30</v>
      </c>
      <c r="D11">
        <v>0.75</v>
      </c>
      <c r="E11">
        <v>2</v>
      </c>
      <c r="F11" s="76">
        <v>1.83</v>
      </c>
      <c r="G11" s="76">
        <v>3</v>
      </c>
    </row>
    <row r="12" spans="1:7" x14ac:dyDescent="0.25">
      <c r="A12" t="s">
        <v>125</v>
      </c>
      <c r="B12" t="s">
        <v>91</v>
      </c>
      <c r="C12">
        <v>30</v>
      </c>
      <c r="D12">
        <v>0.5</v>
      </c>
      <c r="E12">
        <v>2</v>
      </c>
      <c r="F12" s="76">
        <v>2.5</v>
      </c>
      <c r="G12" s="76">
        <v>3</v>
      </c>
    </row>
    <row r="13" spans="1:7" x14ac:dyDescent="0.25">
      <c r="A13" t="s">
        <v>126</v>
      </c>
      <c r="B13" t="s">
        <v>97</v>
      </c>
      <c r="C13">
        <v>30</v>
      </c>
      <c r="D13">
        <v>0.75</v>
      </c>
      <c r="E13">
        <v>2</v>
      </c>
      <c r="F13" s="76">
        <v>2.5</v>
      </c>
      <c r="G13" s="76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4"/>
  <sheetViews>
    <sheetView workbookViewId="0">
      <selection activeCell="A3" sqref="A3:O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9" width="18.42578125" customWidth="1"/>
    <col min="10" max="10" width="9.5703125" bestFit="1" customWidth="1"/>
    <col min="11" max="11" width="7.7109375" style="19" customWidth="1"/>
    <col min="12" max="12" width="7.7109375" style="16" customWidth="1"/>
    <col min="13" max="13" width="7.7109375" style="7" customWidth="1"/>
    <col min="14" max="15" width="11.42578125" style="7"/>
  </cols>
  <sheetData>
    <row r="1" spans="1:19" ht="47.25" customHeight="1" x14ac:dyDescent="0.25">
      <c r="K1"/>
      <c r="L1"/>
      <c r="M1"/>
      <c r="N1" s="25"/>
      <c r="O1" s="25"/>
    </row>
    <row r="2" spans="1:19" ht="47.25" customHeight="1" x14ac:dyDescent="0.25">
      <c r="A2" s="12" t="s">
        <v>8</v>
      </c>
      <c r="B2" s="12" t="s">
        <v>0</v>
      </c>
      <c r="C2" s="13" t="s">
        <v>6</v>
      </c>
      <c r="D2" s="12" t="s">
        <v>77</v>
      </c>
      <c r="E2" s="12" t="s">
        <v>2</v>
      </c>
      <c r="F2" s="12" t="s">
        <v>76</v>
      </c>
      <c r="G2" s="12" t="s">
        <v>78</v>
      </c>
      <c r="H2" s="12" t="s">
        <v>79</v>
      </c>
      <c r="I2" s="12" t="s">
        <v>80</v>
      </c>
      <c r="J2" s="12" t="s">
        <v>4</v>
      </c>
      <c r="K2" s="20" t="s">
        <v>57</v>
      </c>
      <c r="L2" s="17" t="s">
        <v>58</v>
      </c>
      <c r="M2" s="15" t="s">
        <v>49</v>
      </c>
      <c r="N2" s="14" t="s">
        <v>5</v>
      </c>
      <c r="O2" s="14" t="s">
        <v>50</v>
      </c>
      <c r="R2" s="1"/>
      <c r="S2" s="1"/>
    </row>
    <row r="3" spans="1:19" x14ac:dyDescent="0.25">
      <c r="A3" s="2"/>
      <c r="B3" s="2"/>
      <c r="C3" s="9"/>
      <c r="D3" s="2"/>
      <c r="E3" s="2" t="str">
        <f>IF(B3="","",VLOOKUP(B3,Listes!D:E,2,0))</f>
        <v/>
      </c>
      <c r="F3" s="2"/>
      <c r="G3" s="2" t="str">
        <f>IF(B3="","",VLOOKUP(B3,Cubi!A:C,3,0)*F3/VLOOKUP(B3,Cubi!A:D,4,0))</f>
        <v/>
      </c>
      <c r="H3" s="2"/>
      <c r="I3" s="2" t="str">
        <f>IF(B3="","",SUM(H3-(G3)))</f>
        <v/>
      </c>
      <c r="J3" s="2" t="str">
        <f>IF(B3="","",VLOOKUP(B3,Stock!A:C,3,0))</f>
        <v/>
      </c>
      <c r="K3" s="11" t="str">
        <f>IF(B3="","",VLOOKUP(B3,Stock!A:D,4,0))</f>
        <v/>
      </c>
      <c r="L3" s="11" t="str">
        <f>IF(B3="","",VLOOKUP(J3,Listes!A:B,2,0)*K3+K3)</f>
        <v/>
      </c>
      <c r="M3" s="11" t="str">
        <f>IF(B3="","",VLOOKUP(B3,Stock!A:E,5,0))</f>
        <v/>
      </c>
      <c r="N3" s="11" t="str">
        <f>IF(B3="","",SUM(H3*L3))</f>
        <v/>
      </c>
      <c r="O3" s="11" t="str">
        <f>IF(B3="","",SUM(H3*M3))</f>
        <v/>
      </c>
    </row>
    <row r="4" spans="1:19" ht="15.75" customHeight="1" x14ac:dyDescent="0.25"/>
    <row r="5" spans="1:19" ht="15.75" customHeight="1" x14ac:dyDescent="0.25">
      <c r="P5" s="71" t="s">
        <v>60</v>
      </c>
      <c r="Q5" s="71"/>
    </row>
    <row r="6" spans="1:19" ht="15.75" customHeight="1" x14ac:dyDescent="0.25">
      <c r="P6" s="70" t="s">
        <v>61</v>
      </c>
      <c r="Q6" s="70"/>
    </row>
    <row r="7" spans="1:19" x14ac:dyDescent="0.25">
      <c r="P7" s="70" t="s">
        <v>62</v>
      </c>
      <c r="Q7" s="70"/>
    </row>
    <row r="8" spans="1:19" x14ac:dyDescent="0.25">
      <c r="P8" s="70" t="s">
        <v>90</v>
      </c>
      <c r="Q8" s="70"/>
    </row>
    <row r="9" spans="1:19" ht="30.75" customHeight="1" x14ac:dyDescent="0.25">
      <c r="P9" s="70" t="s">
        <v>64</v>
      </c>
      <c r="Q9" s="70"/>
    </row>
    <row r="10" spans="1:19" x14ac:dyDescent="0.25">
      <c r="P10" s="70" t="s">
        <v>65</v>
      </c>
      <c r="Q10" s="70"/>
    </row>
    <row r="11" spans="1:19" x14ac:dyDescent="0.25">
      <c r="P11" s="70" t="s">
        <v>66</v>
      </c>
      <c r="Q11" s="70"/>
    </row>
    <row r="12" spans="1:19" x14ac:dyDescent="0.25">
      <c r="P12" s="70" t="s">
        <v>67</v>
      </c>
      <c r="Q12" s="70"/>
    </row>
    <row r="13" spans="1:19" x14ac:dyDescent="0.25">
      <c r="P13" s="70" t="s">
        <v>7</v>
      </c>
      <c r="Q13" s="70"/>
    </row>
    <row r="14" spans="1:19" x14ac:dyDescent="0.25">
      <c r="P14" s="70" t="s">
        <v>68</v>
      </c>
      <c r="Q14" s="70"/>
    </row>
  </sheetData>
  <mergeCells count="10">
    <mergeCell ref="P11:Q11"/>
    <mergeCell ref="P12:Q12"/>
    <mergeCell ref="P13:Q13"/>
    <mergeCell ref="P14:Q14"/>
    <mergeCell ref="P5:Q5"/>
    <mergeCell ref="P6:Q6"/>
    <mergeCell ref="P7:Q7"/>
    <mergeCell ref="P8:Q8"/>
    <mergeCell ref="P9:Q9"/>
    <mergeCell ref="P10:Q10"/>
  </mergeCells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RefVins</formula1>
    </dataValidation>
  </dataValidations>
  <hyperlinks>
    <hyperlink ref="P6:Q6" location="Entrees!A1" display="Entrées"/>
    <hyperlink ref="P7:Q7" location="Sorties!A1" display="Sorties"/>
    <hyperlink ref="P8:Q8" location="'Tableau de Bord'!A1" display="Tableau de Bord"/>
    <hyperlink ref="P9:Q9" location="'Historique Entrees'!A1" display="Historiques Entrées"/>
    <hyperlink ref="P10:Q10" location="'Historiques Sorties'!A1" display="Historiques Sorties"/>
    <hyperlink ref="P11:Q11" location="'Historique Mise en Bouteilles'!A1" display="Historiques Mise en bouteilles"/>
    <hyperlink ref="P12:Q12" location="Listes!A1" display="Listes"/>
    <hyperlink ref="P13:Q13" location="Noms!A1" display="Nom"/>
    <hyperlink ref="P14:Q14" location="Stock!A1" display="Stock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9" r:id="rId3" name="CommandButton1">
          <controlPr defaultSize="0" autoLine="0" r:id="rId4">
            <anchor moveWithCells="1">
              <from>
                <xdr:col>15</xdr:col>
                <xdr:colOff>152400</xdr:colOff>
                <xdr:row>0</xdr:row>
                <xdr:rowOff>123825</xdr:rowOff>
              </from>
              <to>
                <xdr:col>17</xdr:col>
                <xdr:colOff>9525</xdr:colOff>
                <xdr:row>0</xdr:row>
                <xdr:rowOff>495300</xdr:rowOff>
              </to>
            </anchor>
          </controlPr>
        </control>
      </mc:Choice>
      <mc:Fallback>
        <control shapeId="5129" r:id="rId3" name="CommandButton1"/>
      </mc:Fallback>
    </mc:AlternateContent>
    <mc:AlternateContent xmlns:mc="http://schemas.openxmlformats.org/markup-compatibility/2006">
      <mc:Choice Requires="x14">
        <control shapeId="5128" r:id="rId5" name="Button 8">
          <controlPr defaultSize="0" print="0" autoFill="0" autoPict="0" macro="[0]!Module2.SauvMiseEnBouteilles">
            <anchor moveWithCells="1" sizeWithCells="1">
              <from>
                <xdr:col>15</xdr:col>
                <xdr:colOff>180975</xdr:colOff>
                <xdr:row>1</xdr:row>
                <xdr:rowOff>19050</xdr:rowOff>
              </from>
              <to>
                <xdr:col>16</xdr:col>
                <xdr:colOff>1095375</xdr:colOff>
                <xdr:row>1</xdr:row>
                <xdr:rowOff>762000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9"/>
  <sheetViews>
    <sheetView workbookViewId="0">
      <selection activeCell="I19" sqref="I19"/>
    </sheetView>
  </sheetViews>
  <sheetFormatPr baseColWidth="10" defaultRowHeight="15" x14ac:dyDescent="0.25"/>
  <cols>
    <col min="2" max="2" width="15.85546875" bestFit="1" customWidth="1"/>
    <col min="4" max="5" width="11.42578125" style="7"/>
    <col min="9" max="9" width="13.28515625" bestFit="1" customWidth="1"/>
  </cols>
  <sheetData>
    <row r="1" spans="1:16" ht="29.25" customHeight="1" x14ac:dyDescent="0.25">
      <c r="A1" s="3" t="s">
        <v>0</v>
      </c>
      <c r="B1" s="3" t="s">
        <v>9</v>
      </c>
      <c r="C1" s="3" t="s">
        <v>10</v>
      </c>
      <c r="D1" s="5" t="s">
        <v>3</v>
      </c>
      <c r="E1" s="5" t="s">
        <v>49</v>
      </c>
      <c r="F1" s="3" t="s">
        <v>89</v>
      </c>
      <c r="G1" s="3" t="s">
        <v>46</v>
      </c>
      <c r="H1" s="3" t="s">
        <v>88</v>
      </c>
      <c r="I1" s="3" t="s">
        <v>28</v>
      </c>
      <c r="M1" s="38" t="s">
        <v>87</v>
      </c>
      <c r="N1" s="38" t="s">
        <v>62</v>
      </c>
    </row>
    <row r="2" spans="1:16" x14ac:dyDescent="0.25">
      <c r="A2" s="2" t="s">
        <v>29</v>
      </c>
      <c r="B2" s="2" t="s">
        <v>15</v>
      </c>
      <c r="C2" s="2">
        <v>2</v>
      </c>
      <c r="D2" s="6">
        <v>0.61</v>
      </c>
      <c r="E2" s="6">
        <v>1.5</v>
      </c>
      <c r="F2" s="2">
        <v>81</v>
      </c>
      <c r="G2" s="2">
        <v>24</v>
      </c>
      <c r="H2" s="2">
        <f>SUM(F2+M2-N2)</f>
        <v>42</v>
      </c>
      <c r="I2" s="2" t="str">
        <f>IF(H2&lt;G2,"A commander","")</f>
        <v/>
      </c>
      <c r="L2" t="s">
        <v>15</v>
      </c>
      <c r="M2">
        <f>'Tableau de Bord'!C22</f>
        <v>0</v>
      </c>
      <c r="N2">
        <f>'Tableau de Bord'!C18</f>
        <v>39</v>
      </c>
      <c r="O2" s="71" t="s">
        <v>60</v>
      </c>
      <c r="P2" s="71"/>
    </row>
    <row r="3" spans="1:16" x14ac:dyDescent="0.25">
      <c r="A3" s="2" t="s">
        <v>33</v>
      </c>
      <c r="B3" s="2" t="s">
        <v>14</v>
      </c>
      <c r="C3" s="2">
        <v>2</v>
      </c>
      <c r="D3" s="6">
        <v>1.83</v>
      </c>
      <c r="E3" s="6">
        <v>3</v>
      </c>
      <c r="F3" s="2">
        <v>38</v>
      </c>
      <c r="G3" s="2">
        <v>40</v>
      </c>
      <c r="H3" s="2">
        <f t="shared" ref="H3:H18" si="0">SUM(F3+M3-N3)</f>
        <v>12</v>
      </c>
      <c r="I3" s="2" t="str">
        <f t="shared" ref="I3:I18" si="1">IF(H3&lt;G3,"A commander","")</f>
        <v>A commander</v>
      </c>
      <c r="L3" t="s">
        <v>14</v>
      </c>
      <c r="M3">
        <f>'Tableau de Bord'!D22</f>
        <v>0</v>
      </c>
      <c r="N3">
        <f>'Tableau de Bord'!D18</f>
        <v>26</v>
      </c>
      <c r="O3" s="70" t="s">
        <v>61</v>
      </c>
      <c r="P3" s="70"/>
    </row>
    <row r="4" spans="1:16" x14ac:dyDescent="0.25">
      <c r="A4" s="2" t="s">
        <v>30</v>
      </c>
      <c r="B4" s="2" t="s">
        <v>23</v>
      </c>
      <c r="C4" s="2">
        <v>1</v>
      </c>
      <c r="D4" s="6">
        <v>1</v>
      </c>
      <c r="E4" s="6">
        <v>0.5</v>
      </c>
      <c r="F4" s="2">
        <v>50</v>
      </c>
      <c r="G4" s="2">
        <v>0</v>
      </c>
      <c r="H4" s="2">
        <f t="shared" si="0"/>
        <v>50</v>
      </c>
      <c r="I4" s="2" t="str">
        <f t="shared" si="1"/>
        <v/>
      </c>
      <c r="L4" t="s">
        <v>23</v>
      </c>
      <c r="M4">
        <f>'Tableau de Bord'!E22</f>
        <v>0</v>
      </c>
      <c r="N4">
        <f>'Tableau de Bord'!E18</f>
        <v>0</v>
      </c>
      <c r="O4" s="70" t="s">
        <v>62</v>
      </c>
      <c r="P4" s="70"/>
    </row>
    <row r="5" spans="1:16" x14ac:dyDescent="0.25">
      <c r="A5" s="2" t="s">
        <v>34</v>
      </c>
      <c r="B5" s="2" t="s">
        <v>25</v>
      </c>
      <c r="C5" s="2">
        <v>2</v>
      </c>
      <c r="D5" s="6">
        <v>1.78</v>
      </c>
      <c r="E5" s="6">
        <v>3</v>
      </c>
      <c r="F5" s="2">
        <v>0</v>
      </c>
      <c r="G5" s="2">
        <v>6</v>
      </c>
      <c r="H5" s="2">
        <f t="shared" si="0"/>
        <v>0</v>
      </c>
      <c r="I5" s="2" t="str">
        <f t="shared" si="1"/>
        <v>A commander</v>
      </c>
      <c r="L5" t="s">
        <v>25</v>
      </c>
      <c r="M5">
        <f>'Tableau de Bord'!F22</f>
        <v>0</v>
      </c>
      <c r="N5">
        <f>'Tableau de Bord'!F18</f>
        <v>0</v>
      </c>
      <c r="O5" s="70" t="s">
        <v>63</v>
      </c>
      <c r="P5" s="70"/>
    </row>
    <row r="6" spans="1:16" x14ac:dyDescent="0.25">
      <c r="A6" s="2" t="s">
        <v>31</v>
      </c>
      <c r="B6" s="2" t="s">
        <v>18</v>
      </c>
      <c r="C6" s="2">
        <v>1</v>
      </c>
      <c r="D6" s="6">
        <v>0.73</v>
      </c>
      <c r="E6" s="6">
        <v>1.5</v>
      </c>
      <c r="F6" s="2">
        <v>0</v>
      </c>
      <c r="G6" s="2">
        <v>24</v>
      </c>
      <c r="H6" s="2">
        <f t="shared" si="0"/>
        <v>0</v>
      </c>
      <c r="I6" s="2" t="str">
        <f t="shared" si="1"/>
        <v>A commander</v>
      </c>
      <c r="L6" t="s">
        <v>18</v>
      </c>
      <c r="M6">
        <f>'Tableau de Bord'!G22</f>
        <v>0</v>
      </c>
      <c r="N6">
        <f>'Tableau de Bord'!G18</f>
        <v>0</v>
      </c>
      <c r="O6" s="70" t="s">
        <v>64</v>
      </c>
      <c r="P6" s="70"/>
    </row>
    <row r="7" spans="1:16" x14ac:dyDescent="0.25">
      <c r="A7" s="2" t="s">
        <v>35</v>
      </c>
      <c r="B7" s="2" t="s">
        <v>24</v>
      </c>
      <c r="C7" s="2">
        <v>1</v>
      </c>
      <c r="D7" s="6">
        <v>0.6</v>
      </c>
      <c r="E7" s="6">
        <v>1</v>
      </c>
      <c r="F7" s="2">
        <v>8</v>
      </c>
      <c r="G7" s="2">
        <v>6</v>
      </c>
      <c r="H7" s="2">
        <f t="shared" si="0"/>
        <v>22</v>
      </c>
      <c r="I7" s="2" t="str">
        <f t="shared" si="1"/>
        <v/>
      </c>
      <c r="L7" t="s">
        <v>24</v>
      </c>
      <c r="M7">
        <f>'Tableau de Bord'!H22</f>
        <v>24</v>
      </c>
      <c r="N7">
        <f>'Tableau de Bord'!H18</f>
        <v>10</v>
      </c>
      <c r="O7" s="70" t="s">
        <v>65</v>
      </c>
      <c r="P7" s="70"/>
    </row>
    <row r="8" spans="1:16" x14ac:dyDescent="0.25">
      <c r="A8" s="2" t="s">
        <v>36</v>
      </c>
      <c r="B8" s="2" t="s">
        <v>19</v>
      </c>
      <c r="C8" s="2">
        <v>1</v>
      </c>
      <c r="D8" s="6">
        <v>0.28000000000000003</v>
      </c>
      <c r="E8" s="6">
        <v>0.6</v>
      </c>
      <c r="F8" s="2">
        <v>38</v>
      </c>
      <c r="G8" s="2">
        <v>6</v>
      </c>
      <c r="H8" s="2">
        <f t="shared" si="0"/>
        <v>38</v>
      </c>
      <c r="I8" s="2" t="str">
        <f t="shared" si="1"/>
        <v/>
      </c>
      <c r="L8" t="s">
        <v>19</v>
      </c>
      <c r="M8">
        <f>'Tableau de Bord'!I22</f>
        <v>0</v>
      </c>
      <c r="N8">
        <f>'Tableau de Bord'!I18</f>
        <v>0</v>
      </c>
      <c r="O8" s="70" t="s">
        <v>66</v>
      </c>
      <c r="P8" s="70"/>
    </row>
    <row r="9" spans="1:16" x14ac:dyDescent="0.25">
      <c r="A9" s="2" t="s">
        <v>37</v>
      </c>
      <c r="B9" s="2" t="s">
        <v>21</v>
      </c>
      <c r="C9" s="2">
        <v>2</v>
      </c>
      <c r="D9" s="6">
        <v>5</v>
      </c>
      <c r="E9" s="6">
        <v>9</v>
      </c>
      <c r="F9" s="2">
        <v>15</v>
      </c>
      <c r="G9" s="2">
        <v>6</v>
      </c>
      <c r="H9" s="2">
        <f t="shared" si="0"/>
        <v>3</v>
      </c>
      <c r="I9" s="2" t="str">
        <f t="shared" si="1"/>
        <v>A commander</v>
      </c>
      <c r="L9" t="s">
        <v>21</v>
      </c>
      <c r="M9">
        <f>'Tableau de Bord'!J22</f>
        <v>0</v>
      </c>
      <c r="N9">
        <f>'Tableau de Bord'!J18</f>
        <v>12</v>
      </c>
      <c r="O9" s="70" t="s">
        <v>67</v>
      </c>
      <c r="P9" s="70"/>
    </row>
    <row r="10" spans="1:16" x14ac:dyDescent="0.25">
      <c r="A10" s="2" t="s">
        <v>38</v>
      </c>
      <c r="B10" s="2" t="s">
        <v>26</v>
      </c>
      <c r="C10" s="2">
        <v>2</v>
      </c>
      <c r="D10" s="6">
        <v>5</v>
      </c>
      <c r="E10" s="6">
        <v>0</v>
      </c>
      <c r="F10" s="2">
        <v>13</v>
      </c>
      <c r="G10" s="2">
        <v>6</v>
      </c>
      <c r="H10" s="2">
        <f t="shared" si="0"/>
        <v>13</v>
      </c>
      <c r="I10" s="2" t="str">
        <f t="shared" si="1"/>
        <v/>
      </c>
      <c r="L10" t="s">
        <v>26</v>
      </c>
      <c r="M10">
        <f>'Tableau de Bord'!K22</f>
        <v>0</v>
      </c>
      <c r="N10">
        <f>'Tableau de Bord'!K18</f>
        <v>0</v>
      </c>
      <c r="O10" s="70" t="s">
        <v>7</v>
      </c>
      <c r="P10" s="70"/>
    </row>
    <row r="11" spans="1:16" x14ac:dyDescent="0.25">
      <c r="A11" s="2" t="s">
        <v>39</v>
      </c>
      <c r="B11" s="2" t="s">
        <v>22</v>
      </c>
      <c r="C11" s="2">
        <v>1</v>
      </c>
      <c r="D11" s="6">
        <v>0.7</v>
      </c>
      <c r="E11" s="6">
        <v>1.5</v>
      </c>
      <c r="F11" s="2">
        <v>27</v>
      </c>
      <c r="G11" s="2">
        <v>39</v>
      </c>
      <c r="H11" s="2">
        <f t="shared" si="0"/>
        <v>9</v>
      </c>
      <c r="I11" s="2" t="str">
        <f t="shared" si="1"/>
        <v>A commander</v>
      </c>
      <c r="L11" t="s">
        <v>22</v>
      </c>
      <c r="M11">
        <f>'Tableau de Bord'!L22</f>
        <v>0</v>
      </c>
      <c r="N11">
        <f>'Tableau de Bord'!L18</f>
        <v>18</v>
      </c>
      <c r="O11" s="70" t="s">
        <v>90</v>
      </c>
      <c r="P11" s="70"/>
    </row>
    <row r="12" spans="1:16" x14ac:dyDescent="0.25">
      <c r="A12" s="2" t="s">
        <v>40</v>
      </c>
      <c r="B12" s="2" t="s">
        <v>16</v>
      </c>
      <c r="C12" s="2">
        <v>1</v>
      </c>
      <c r="D12" s="6">
        <v>0.63</v>
      </c>
      <c r="E12" s="6">
        <v>1.5</v>
      </c>
      <c r="F12" s="2">
        <v>46</v>
      </c>
      <c r="G12" s="2">
        <v>24</v>
      </c>
      <c r="H12" s="2">
        <f t="shared" si="0"/>
        <v>24</v>
      </c>
      <c r="I12" s="2" t="str">
        <f t="shared" si="1"/>
        <v/>
      </c>
      <c r="L12" t="s">
        <v>16</v>
      </c>
      <c r="M12">
        <f>'Tableau de Bord'!M22</f>
        <v>0</v>
      </c>
      <c r="N12">
        <f>'Tableau de Bord'!M18</f>
        <v>22</v>
      </c>
    </row>
    <row r="13" spans="1:16" x14ac:dyDescent="0.25">
      <c r="A13" s="2" t="s">
        <v>41</v>
      </c>
      <c r="B13" s="2" t="s">
        <v>20</v>
      </c>
      <c r="C13" s="2">
        <v>1</v>
      </c>
      <c r="D13" s="6">
        <v>0.79</v>
      </c>
      <c r="E13" s="6">
        <v>1.5</v>
      </c>
      <c r="F13" s="2">
        <v>0</v>
      </c>
      <c r="G13" s="2">
        <v>24</v>
      </c>
      <c r="H13" s="2">
        <f t="shared" si="0"/>
        <v>0</v>
      </c>
      <c r="I13" s="2" t="str">
        <f t="shared" si="1"/>
        <v>A commander</v>
      </c>
      <c r="L13" t="s">
        <v>20</v>
      </c>
      <c r="M13">
        <f>'Tableau de Bord'!N22</f>
        <v>0</v>
      </c>
      <c r="N13">
        <f>'Tableau de Bord'!N18</f>
        <v>0</v>
      </c>
    </row>
    <row r="14" spans="1:16" x14ac:dyDescent="0.25">
      <c r="A14" s="2" t="s">
        <v>32</v>
      </c>
      <c r="B14" s="2" t="s">
        <v>13</v>
      </c>
      <c r="C14" s="2">
        <v>2</v>
      </c>
      <c r="D14" s="6">
        <v>1.83</v>
      </c>
      <c r="E14" s="6">
        <v>3</v>
      </c>
      <c r="F14" s="2">
        <v>200</v>
      </c>
      <c r="G14" s="2">
        <v>40</v>
      </c>
      <c r="H14" s="2">
        <f t="shared" si="0"/>
        <v>111</v>
      </c>
      <c r="I14" s="2" t="str">
        <f t="shared" si="1"/>
        <v/>
      </c>
      <c r="L14" t="s">
        <v>13</v>
      </c>
      <c r="M14">
        <f>'Tableau de Bord'!O22</f>
        <v>0</v>
      </c>
      <c r="N14">
        <f>'Tableau de Bord'!O18</f>
        <v>89</v>
      </c>
    </row>
    <row r="15" spans="1:16" x14ac:dyDescent="0.25">
      <c r="A15" s="2" t="s">
        <v>42</v>
      </c>
      <c r="B15" s="2" t="s">
        <v>11</v>
      </c>
      <c r="C15" s="2">
        <v>2</v>
      </c>
      <c r="D15" s="6">
        <v>2</v>
      </c>
      <c r="E15" s="6">
        <v>3</v>
      </c>
      <c r="F15" s="2">
        <v>215</v>
      </c>
      <c r="G15" s="2">
        <v>40</v>
      </c>
      <c r="H15" s="2">
        <f t="shared" si="0"/>
        <v>150</v>
      </c>
      <c r="I15" s="2" t="str">
        <f t="shared" si="1"/>
        <v/>
      </c>
      <c r="L15" t="s">
        <v>11</v>
      </c>
      <c r="M15">
        <f>'Tableau de Bord'!P22</f>
        <v>0</v>
      </c>
      <c r="N15">
        <f>'Tableau de Bord'!P18</f>
        <v>65</v>
      </c>
    </row>
    <row r="16" spans="1:16" x14ac:dyDescent="0.25">
      <c r="A16" s="2" t="s">
        <v>43</v>
      </c>
      <c r="B16" s="2" t="s">
        <v>17</v>
      </c>
      <c r="C16" s="2">
        <v>1</v>
      </c>
      <c r="D16" s="6">
        <v>0.79</v>
      </c>
      <c r="E16" s="6">
        <v>1.5</v>
      </c>
      <c r="F16" s="2">
        <v>0</v>
      </c>
      <c r="G16" s="2">
        <v>24</v>
      </c>
      <c r="H16" s="2">
        <f t="shared" si="0"/>
        <v>0</v>
      </c>
      <c r="I16" s="2" t="str">
        <f t="shared" si="1"/>
        <v>A commander</v>
      </c>
      <c r="L16" t="s">
        <v>17</v>
      </c>
      <c r="M16">
        <f>'Tableau de Bord'!Q22</f>
        <v>0</v>
      </c>
      <c r="N16">
        <f>'Tableau de Bord'!Q18</f>
        <v>0</v>
      </c>
    </row>
    <row r="17" spans="1:14" x14ac:dyDescent="0.25">
      <c r="A17" s="2" t="s">
        <v>44</v>
      </c>
      <c r="B17" s="2" t="s">
        <v>12</v>
      </c>
      <c r="C17" s="2">
        <v>2</v>
      </c>
      <c r="D17" s="6">
        <v>2.5</v>
      </c>
      <c r="E17" s="6">
        <v>3</v>
      </c>
      <c r="F17" s="2">
        <v>135</v>
      </c>
      <c r="G17" s="2">
        <v>40</v>
      </c>
      <c r="H17" s="2">
        <f t="shared" si="0"/>
        <v>91</v>
      </c>
      <c r="I17" s="2" t="str">
        <f t="shared" si="1"/>
        <v/>
      </c>
      <c r="L17" t="s">
        <v>12</v>
      </c>
      <c r="M17">
        <f>'Tableau de Bord'!R22</f>
        <v>0</v>
      </c>
      <c r="N17">
        <f>'Tableau de Bord'!R18</f>
        <v>44</v>
      </c>
    </row>
    <row r="18" spans="1:14" x14ac:dyDescent="0.25">
      <c r="A18" s="2" t="s">
        <v>45</v>
      </c>
      <c r="B18" s="2" t="s">
        <v>27</v>
      </c>
      <c r="C18" s="2">
        <v>2</v>
      </c>
      <c r="D18" s="6">
        <v>4</v>
      </c>
      <c r="E18" s="6">
        <v>0</v>
      </c>
      <c r="F18" s="2">
        <v>7</v>
      </c>
      <c r="G18" s="2">
        <v>6</v>
      </c>
      <c r="H18" s="2">
        <f t="shared" si="0"/>
        <v>7</v>
      </c>
      <c r="I18" s="2" t="str">
        <f t="shared" si="1"/>
        <v/>
      </c>
      <c r="L18" t="s">
        <v>27</v>
      </c>
      <c r="M18">
        <f>'Tableau de Bord'!S22</f>
        <v>0</v>
      </c>
      <c r="N18">
        <f>'Tableau de Bord'!S18</f>
        <v>0</v>
      </c>
    </row>
    <row r="19" spans="1:14" x14ac:dyDescent="0.25">
      <c r="A19" s="47" t="s">
        <v>94</v>
      </c>
      <c r="B19" s="47" t="s">
        <v>91</v>
      </c>
      <c r="C19" s="47">
        <v>2</v>
      </c>
      <c r="D19" s="11">
        <v>2.5</v>
      </c>
      <c r="E19" s="11">
        <v>3</v>
      </c>
      <c r="F19" s="2">
        <v>0</v>
      </c>
      <c r="G19" s="2">
        <v>0</v>
      </c>
      <c r="H19" s="2">
        <v>0</v>
      </c>
      <c r="I19" s="2"/>
    </row>
  </sheetData>
  <sortState ref="B2:B18">
    <sortCondition ref="B2"/>
  </sortState>
  <mergeCells count="10">
    <mergeCell ref="O8:P8"/>
    <mergeCell ref="O9:P9"/>
    <mergeCell ref="O10:P10"/>
    <mergeCell ref="O11:P11"/>
    <mergeCell ref="O2:P2"/>
    <mergeCell ref="O3:P3"/>
    <mergeCell ref="O4:P4"/>
    <mergeCell ref="O5:P5"/>
    <mergeCell ref="O6:P6"/>
    <mergeCell ref="O7:P7"/>
  </mergeCells>
  <conditionalFormatting sqref="I2:I18">
    <cfRule type="containsText" dxfId="15" priority="1" operator="containsText" text="A commander">
      <formula>NOT(ISERROR(SEARCH("A commander",I2)))</formula>
    </cfRule>
  </conditionalFormatting>
  <hyperlinks>
    <hyperlink ref="O3:P3" location="Entrees!A1" display="Entrées"/>
    <hyperlink ref="O4:P4" location="Sorties!A1" display="Sorties"/>
    <hyperlink ref="O5:P5" location="'Mise en Bouteilles'!A1" display="Mise en Bouteilles"/>
    <hyperlink ref="O6:P6" location="'Historique Entrees'!A1" display="Historiques Entrées"/>
    <hyperlink ref="O7:P7" location="'Historiques Sorties'!A1" display="Historiques Sorties"/>
    <hyperlink ref="O8:P8" location="'Historique Mise en Bouteilles'!A1" display="Historiques Mise en bouteilles"/>
    <hyperlink ref="O9:P9" location="Listes!A1" display="Listes"/>
    <hyperlink ref="O10:P10" location="Noms!A1" display="Nom"/>
    <hyperlink ref="O11:P11" location="'Tableau de Bord'!A1" display="Tableau de Bord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3"/>
  <sheetViews>
    <sheetView workbookViewId="0">
      <selection activeCell="M12" sqref="M12:N12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11.42578125" style="8"/>
    <col min="4" max="4" width="15" bestFit="1" customWidth="1"/>
    <col min="6" max="6" width="13.7109375" bestFit="1" customWidth="1"/>
    <col min="7" max="8" width="11.42578125" style="7"/>
    <col min="9" max="12" width="11.42578125" style="7" customWidth="1"/>
    <col min="13" max="16" width="11.42578125" customWidth="1"/>
  </cols>
  <sheetData>
    <row r="1" spans="1:15" ht="30" x14ac:dyDescent="0.25">
      <c r="A1" s="26" t="s">
        <v>8</v>
      </c>
      <c r="B1" s="26" t="s">
        <v>0</v>
      </c>
      <c r="C1" s="27" t="s">
        <v>6</v>
      </c>
      <c r="D1" s="26" t="s">
        <v>7</v>
      </c>
      <c r="E1" s="28" t="s">
        <v>1</v>
      </c>
      <c r="F1" s="26" t="s">
        <v>2</v>
      </c>
      <c r="G1" s="29" t="s">
        <v>4</v>
      </c>
      <c r="H1" s="29" t="s">
        <v>57</v>
      </c>
      <c r="I1" s="30" t="s">
        <v>58</v>
      </c>
      <c r="J1" s="29" t="s">
        <v>49</v>
      </c>
      <c r="K1" s="29" t="s">
        <v>5</v>
      </c>
      <c r="L1" s="29" t="s">
        <v>50</v>
      </c>
      <c r="O1" s="31">
        <f>COUNTA(A:A)</f>
        <v>2</v>
      </c>
    </row>
    <row r="2" spans="1:15" x14ac:dyDescent="0.25">
      <c r="A2">
        <v>1</v>
      </c>
      <c r="B2" t="s">
        <v>35</v>
      </c>
      <c r="C2" s="8">
        <v>42530</v>
      </c>
      <c r="D2" t="s">
        <v>59</v>
      </c>
      <c r="E2">
        <v>24</v>
      </c>
      <c r="F2" t="s">
        <v>24</v>
      </c>
      <c r="G2" s="7">
        <v>1</v>
      </c>
      <c r="H2" s="7">
        <v>0.6</v>
      </c>
      <c r="I2" s="7">
        <v>0.63300000000000001</v>
      </c>
      <c r="J2" s="7">
        <v>1</v>
      </c>
      <c r="K2" s="7">
        <v>15.192</v>
      </c>
      <c r="L2" s="7">
        <v>24</v>
      </c>
    </row>
    <row r="3" spans="1:15" x14ac:dyDescent="0.25">
      <c r="C3"/>
      <c r="G3"/>
      <c r="H3"/>
      <c r="I3"/>
      <c r="J3"/>
      <c r="K3"/>
      <c r="L3"/>
    </row>
    <row r="4" spans="1:15" x14ac:dyDescent="0.25">
      <c r="M4" s="71" t="s">
        <v>60</v>
      </c>
      <c r="N4" s="71"/>
    </row>
    <row r="5" spans="1:15" x14ac:dyDescent="0.25">
      <c r="M5" s="70" t="s">
        <v>61</v>
      </c>
      <c r="N5" s="70"/>
    </row>
    <row r="6" spans="1:15" x14ac:dyDescent="0.25">
      <c r="M6" s="70" t="s">
        <v>62</v>
      </c>
      <c r="N6" s="70"/>
    </row>
    <row r="7" spans="1:15" x14ac:dyDescent="0.25">
      <c r="M7" s="70" t="s">
        <v>63</v>
      </c>
      <c r="N7" s="70"/>
    </row>
    <row r="8" spans="1:15" x14ac:dyDescent="0.25">
      <c r="M8" s="70" t="s">
        <v>90</v>
      </c>
      <c r="N8" s="70"/>
    </row>
    <row r="9" spans="1:15" x14ac:dyDescent="0.25">
      <c r="M9" s="70" t="s">
        <v>65</v>
      </c>
      <c r="N9" s="70"/>
    </row>
    <row r="10" spans="1:15" x14ac:dyDescent="0.25">
      <c r="M10" s="70" t="s">
        <v>66</v>
      </c>
      <c r="N10" s="70"/>
    </row>
    <row r="11" spans="1:15" x14ac:dyDescent="0.25">
      <c r="M11" s="70" t="s">
        <v>67</v>
      </c>
      <c r="N11" s="70"/>
    </row>
    <row r="12" spans="1:15" x14ac:dyDescent="0.25">
      <c r="M12" s="70" t="s">
        <v>7</v>
      </c>
      <c r="N12" s="70"/>
    </row>
    <row r="13" spans="1:15" x14ac:dyDescent="0.25">
      <c r="M13" s="70" t="s">
        <v>68</v>
      </c>
      <c r="N13" s="70"/>
    </row>
  </sheetData>
  <mergeCells count="10">
    <mergeCell ref="M10:N10"/>
    <mergeCell ref="M11:N11"/>
    <mergeCell ref="M12:N12"/>
    <mergeCell ref="M13:N13"/>
    <mergeCell ref="M4:N4"/>
    <mergeCell ref="M5:N5"/>
    <mergeCell ref="M6:N6"/>
    <mergeCell ref="M7:N7"/>
    <mergeCell ref="M8:N8"/>
    <mergeCell ref="M9:N9"/>
  </mergeCells>
  <hyperlinks>
    <hyperlink ref="M5:N5" location="Entrees!A1" display="Entrées"/>
    <hyperlink ref="M6:N6" location="Sorties!A1" display="Sorties"/>
    <hyperlink ref="M7:N7" location="'Mise en Bouteilles'!A1" display="Mise en Bouteilles"/>
    <hyperlink ref="M8:N8" location="'Tableau de Bord'!A1" display="Tableau de Bord"/>
    <hyperlink ref="M9:N9" location="'Historiques Sorties'!A1" display="Historiques Sorties"/>
    <hyperlink ref="M10:N10" location="'Historique Mise en Bouteilles'!A1" display="Historiques Mise en bouteilles"/>
    <hyperlink ref="M11:N11" location="Listes!A1" display="Listes"/>
    <hyperlink ref="M12:N12" location="Noms!A1" display="Nom"/>
    <hyperlink ref="M13:N13" location="Stock!A1" display="Stock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5"/>
  <sheetViews>
    <sheetView workbookViewId="0">
      <selection sqref="A1:L24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11.42578125" style="8"/>
    <col min="4" max="4" width="21.7109375" bestFit="1" customWidth="1"/>
    <col min="6" max="6" width="13.7109375" bestFit="1" customWidth="1"/>
    <col min="7" max="8" width="11.42578125" style="7"/>
    <col min="9" max="12" width="11.42578125" style="7" customWidth="1"/>
    <col min="13" max="13" width="11.42578125" customWidth="1"/>
    <col min="14" max="14" width="14.5703125" customWidth="1"/>
    <col min="15" max="15" width="11.42578125" customWidth="1"/>
  </cols>
  <sheetData>
    <row r="1" spans="1:14" ht="30" x14ac:dyDescent="0.25">
      <c r="A1" s="26" t="s">
        <v>8</v>
      </c>
      <c r="B1" s="26" t="s">
        <v>0</v>
      </c>
      <c r="C1" s="27" t="s">
        <v>6</v>
      </c>
      <c r="D1" s="26" t="s">
        <v>7</v>
      </c>
      <c r="E1" s="28" t="s">
        <v>1</v>
      </c>
      <c r="F1" s="26" t="s">
        <v>2</v>
      </c>
      <c r="G1" s="29" t="s">
        <v>4</v>
      </c>
      <c r="H1" s="29" t="s">
        <v>57</v>
      </c>
      <c r="I1" s="30" t="s">
        <v>58</v>
      </c>
      <c r="J1" s="29" t="s">
        <v>49</v>
      </c>
      <c r="K1" s="29" t="s">
        <v>5</v>
      </c>
      <c r="L1" s="29" t="s">
        <v>50</v>
      </c>
      <c r="N1" s="31">
        <f>COUNTA(A:A)</f>
        <v>22</v>
      </c>
    </row>
    <row r="2" spans="1:14" x14ac:dyDescent="0.25">
      <c r="A2">
        <v>21</v>
      </c>
      <c r="B2" t="s">
        <v>39</v>
      </c>
      <c r="C2" s="8">
        <v>42533</v>
      </c>
      <c r="D2" t="s">
        <v>59</v>
      </c>
      <c r="E2">
        <v>15</v>
      </c>
      <c r="F2" t="s">
        <v>22</v>
      </c>
      <c r="G2" s="7">
        <v>1</v>
      </c>
      <c r="H2" s="7">
        <v>0.7</v>
      </c>
      <c r="I2" s="7">
        <v>0.73849999999999993</v>
      </c>
      <c r="J2" s="7">
        <v>1.5</v>
      </c>
      <c r="K2" s="7">
        <v>11.077499999999999</v>
      </c>
      <c r="L2" s="7">
        <v>22.5</v>
      </c>
      <c r="M2" s="64"/>
      <c r="N2" s="64"/>
    </row>
    <row r="3" spans="1:14" x14ac:dyDescent="0.25">
      <c r="A3">
        <v>20</v>
      </c>
      <c r="B3" t="s">
        <v>40</v>
      </c>
      <c r="C3" s="8">
        <v>42533</v>
      </c>
      <c r="D3" t="s">
        <v>59</v>
      </c>
      <c r="E3">
        <v>20</v>
      </c>
      <c r="F3" t="s">
        <v>16</v>
      </c>
      <c r="G3" s="7">
        <v>1</v>
      </c>
      <c r="H3" s="7">
        <v>0.63</v>
      </c>
      <c r="I3" s="7">
        <v>0.66464999999999996</v>
      </c>
      <c r="J3" s="7">
        <v>1.5</v>
      </c>
      <c r="K3" s="7">
        <v>13.292999999999999</v>
      </c>
      <c r="L3" s="7">
        <v>30</v>
      </c>
      <c r="M3" s="64"/>
      <c r="N3" s="64"/>
    </row>
    <row r="4" spans="1:14" x14ac:dyDescent="0.25">
      <c r="A4">
        <v>19</v>
      </c>
      <c r="B4" t="s">
        <v>33</v>
      </c>
      <c r="C4" s="8">
        <v>42533</v>
      </c>
      <c r="D4" t="s">
        <v>59</v>
      </c>
      <c r="E4">
        <v>15</v>
      </c>
      <c r="F4" t="s">
        <v>14</v>
      </c>
      <c r="G4" s="7">
        <v>2</v>
      </c>
      <c r="H4" s="7">
        <v>1.83</v>
      </c>
      <c r="I4" s="7">
        <v>2.1960000000000002</v>
      </c>
      <c r="J4" s="7">
        <v>3</v>
      </c>
      <c r="K4" s="7">
        <v>32.940000000000005</v>
      </c>
      <c r="L4" s="7">
        <v>45</v>
      </c>
      <c r="M4" s="64"/>
      <c r="N4" s="64"/>
    </row>
    <row r="5" spans="1:14" x14ac:dyDescent="0.25">
      <c r="A5">
        <v>18</v>
      </c>
      <c r="B5" t="s">
        <v>32</v>
      </c>
      <c r="C5" s="8">
        <v>42533</v>
      </c>
      <c r="D5" t="s">
        <v>59</v>
      </c>
      <c r="E5">
        <v>15.5</v>
      </c>
      <c r="F5" t="s">
        <v>13</v>
      </c>
      <c r="G5" s="7">
        <v>2</v>
      </c>
      <c r="H5" s="7">
        <v>1.83</v>
      </c>
      <c r="I5" s="7">
        <v>2.1960000000000002</v>
      </c>
      <c r="J5" s="7">
        <v>3</v>
      </c>
      <c r="K5" s="7">
        <v>34.038000000000004</v>
      </c>
      <c r="L5" s="7">
        <v>46.5</v>
      </c>
      <c r="M5" s="64"/>
      <c r="N5" s="64"/>
    </row>
    <row r="6" spans="1:14" x14ac:dyDescent="0.25">
      <c r="A6">
        <v>17</v>
      </c>
      <c r="B6" t="s">
        <v>37</v>
      </c>
      <c r="C6" s="8">
        <v>42532</v>
      </c>
      <c r="D6" t="s">
        <v>115</v>
      </c>
      <c r="E6">
        <v>6</v>
      </c>
      <c r="F6" t="s">
        <v>21</v>
      </c>
      <c r="G6" s="7">
        <v>2</v>
      </c>
      <c r="H6" s="7">
        <v>5</v>
      </c>
      <c r="I6" s="7">
        <v>6</v>
      </c>
      <c r="J6" s="7">
        <v>9</v>
      </c>
      <c r="K6" s="7">
        <v>36</v>
      </c>
      <c r="L6" s="7">
        <v>54</v>
      </c>
      <c r="M6" s="64"/>
      <c r="N6" s="64"/>
    </row>
    <row r="7" spans="1:14" x14ac:dyDescent="0.25">
      <c r="A7">
        <v>16</v>
      </c>
      <c r="B7" t="s">
        <v>39</v>
      </c>
      <c r="C7" s="8">
        <v>42532</v>
      </c>
      <c r="D7" t="s">
        <v>115</v>
      </c>
      <c r="E7">
        <v>3</v>
      </c>
      <c r="F7" t="s">
        <v>22</v>
      </c>
      <c r="G7" s="7">
        <v>1</v>
      </c>
      <c r="H7" s="7">
        <v>0.7</v>
      </c>
      <c r="I7" s="7">
        <v>0.73849999999999993</v>
      </c>
      <c r="J7" s="7">
        <v>1.5</v>
      </c>
      <c r="K7" s="7">
        <v>2.2154999999999996</v>
      </c>
      <c r="L7" s="7">
        <v>4.5</v>
      </c>
      <c r="M7" s="64"/>
      <c r="N7" s="64"/>
    </row>
    <row r="8" spans="1:14" x14ac:dyDescent="0.25">
      <c r="A8">
        <v>15</v>
      </c>
      <c r="B8" t="s">
        <v>40</v>
      </c>
      <c r="C8" s="8">
        <v>42532</v>
      </c>
      <c r="D8" t="s">
        <v>115</v>
      </c>
      <c r="E8">
        <v>2</v>
      </c>
      <c r="F8" t="s">
        <v>16</v>
      </c>
      <c r="G8" s="7">
        <v>1</v>
      </c>
      <c r="H8" s="7">
        <v>0.63</v>
      </c>
      <c r="I8" s="7">
        <v>0.66464999999999996</v>
      </c>
      <c r="J8" s="7">
        <v>1.5</v>
      </c>
      <c r="K8" s="7">
        <v>1.3292999999999999</v>
      </c>
      <c r="L8" s="7">
        <v>3</v>
      </c>
      <c r="M8" s="64"/>
      <c r="N8" s="64"/>
    </row>
    <row r="9" spans="1:14" x14ac:dyDescent="0.25">
      <c r="A9">
        <v>14</v>
      </c>
      <c r="B9" t="s">
        <v>33</v>
      </c>
      <c r="C9" s="8">
        <v>42532</v>
      </c>
      <c r="D9" t="s">
        <v>115</v>
      </c>
      <c r="E9">
        <v>6</v>
      </c>
      <c r="F9" t="s">
        <v>14</v>
      </c>
      <c r="G9" s="7">
        <v>2</v>
      </c>
      <c r="H9" s="7">
        <v>1.83</v>
      </c>
      <c r="I9" s="7">
        <v>2.1960000000000002</v>
      </c>
      <c r="J9" s="7">
        <v>3</v>
      </c>
      <c r="K9" s="7">
        <v>13.176000000000002</v>
      </c>
      <c r="L9" s="7">
        <v>18</v>
      </c>
      <c r="M9" s="64"/>
      <c r="N9" s="64"/>
    </row>
    <row r="10" spans="1:14" x14ac:dyDescent="0.25">
      <c r="A10">
        <v>13</v>
      </c>
      <c r="B10" t="s">
        <v>32</v>
      </c>
      <c r="C10" s="8">
        <v>42532</v>
      </c>
      <c r="D10" t="s">
        <v>115</v>
      </c>
      <c r="E10">
        <v>3.5</v>
      </c>
      <c r="F10" t="s">
        <v>13</v>
      </c>
      <c r="G10" s="7">
        <v>2</v>
      </c>
      <c r="H10" s="7">
        <v>1.83</v>
      </c>
      <c r="I10" s="7">
        <v>2.1960000000000002</v>
      </c>
      <c r="J10" s="7">
        <v>3</v>
      </c>
      <c r="K10" s="7">
        <v>7.6860000000000008</v>
      </c>
      <c r="L10" s="7">
        <v>10.5</v>
      </c>
      <c r="M10" s="64"/>
      <c r="N10" s="64"/>
    </row>
    <row r="11" spans="1:14" x14ac:dyDescent="0.25">
      <c r="A11">
        <v>12</v>
      </c>
      <c r="B11" t="s">
        <v>35</v>
      </c>
      <c r="C11" s="8">
        <v>42532</v>
      </c>
      <c r="D11" t="s">
        <v>115</v>
      </c>
      <c r="E11">
        <v>10</v>
      </c>
      <c r="F11" t="s">
        <v>24</v>
      </c>
      <c r="G11" s="7">
        <v>1</v>
      </c>
      <c r="H11" s="7">
        <v>0.6</v>
      </c>
      <c r="I11" s="7">
        <v>0.63300000000000001</v>
      </c>
      <c r="J11" s="7">
        <v>1</v>
      </c>
      <c r="K11" s="7">
        <v>6.33</v>
      </c>
      <c r="L11" s="7">
        <v>10</v>
      </c>
      <c r="M11" s="64"/>
      <c r="N11" s="64"/>
    </row>
    <row r="12" spans="1:14" x14ac:dyDescent="0.25">
      <c r="A12">
        <v>11</v>
      </c>
      <c r="B12" t="s">
        <v>44</v>
      </c>
      <c r="C12" s="8">
        <v>42532</v>
      </c>
      <c r="D12" t="s">
        <v>115</v>
      </c>
      <c r="E12">
        <v>44</v>
      </c>
      <c r="F12" t="s">
        <v>12</v>
      </c>
      <c r="G12" s="7">
        <v>2</v>
      </c>
      <c r="H12" s="7">
        <v>2.5</v>
      </c>
      <c r="I12" s="7">
        <v>3</v>
      </c>
      <c r="J12" s="7">
        <v>3</v>
      </c>
      <c r="K12" s="7">
        <v>132</v>
      </c>
      <c r="L12" s="7">
        <v>132</v>
      </c>
      <c r="M12" s="64"/>
      <c r="N12" s="64"/>
    </row>
    <row r="13" spans="1:14" x14ac:dyDescent="0.25">
      <c r="A13">
        <v>10</v>
      </c>
      <c r="B13" t="s">
        <v>42</v>
      </c>
      <c r="C13" s="8">
        <v>42531</v>
      </c>
      <c r="D13" t="s">
        <v>112</v>
      </c>
      <c r="E13">
        <v>20</v>
      </c>
      <c r="F13" t="s">
        <v>11</v>
      </c>
      <c r="G13" s="7">
        <v>2</v>
      </c>
      <c r="H13" s="7">
        <v>2</v>
      </c>
      <c r="I13" s="7">
        <v>2.4</v>
      </c>
      <c r="J13" s="7">
        <v>3</v>
      </c>
      <c r="K13" s="7">
        <v>48</v>
      </c>
      <c r="L13" s="7">
        <v>60</v>
      </c>
      <c r="M13" s="64"/>
      <c r="N13" s="64"/>
    </row>
    <row r="14" spans="1:14" x14ac:dyDescent="0.25">
      <c r="A14">
        <v>9</v>
      </c>
      <c r="B14" t="s">
        <v>29</v>
      </c>
      <c r="C14" s="8">
        <v>42531</v>
      </c>
      <c r="D14" t="s">
        <v>112</v>
      </c>
      <c r="E14">
        <v>15</v>
      </c>
      <c r="F14" t="s">
        <v>15</v>
      </c>
      <c r="G14" s="7">
        <v>2</v>
      </c>
      <c r="H14" s="7">
        <v>0.61</v>
      </c>
      <c r="I14" s="7">
        <v>0.73199999999999998</v>
      </c>
      <c r="J14" s="7">
        <v>1.5</v>
      </c>
      <c r="K14" s="7">
        <v>10.98</v>
      </c>
      <c r="L14" s="7">
        <v>22.5</v>
      </c>
      <c r="M14" s="64"/>
      <c r="N14" s="64"/>
    </row>
    <row r="15" spans="1:14" x14ac:dyDescent="0.25">
      <c r="A15">
        <v>8</v>
      </c>
      <c r="B15" t="s">
        <v>32</v>
      </c>
      <c r="C15" s="8">
        <v>42531</v>
      </c>
      <c r="D15" t="s">
        <v>112</v>
      </c>
      <c r="E15">
        <v>20</v>
      </c>
      <c r="F15" t="s">
        <v>13</v>
      </c>
      <c r="G15" s="7">
        <v>2</v>
      </c>
      <c r="H15" s="7">
        <v>1.83</v>
      </c>
      <c r="I15" s="7">
        <v>2.1960000000000002</v>
      </c>
      <c r="J15" s="7">
        <v>3</v>
      </c>
      <c r="K15" s="7">
        <v>43.92</v>
      </c>
      <c r="L15" s="7">
        <v>60</v>
      </c>
      <c r="M15" s="64"/>
      <c r="N15" s="64"/>
    </row>
    <row r="16" spans="1:14" x14ac:dyDescent="0.25">
      <c r="A16">
        <v>7</v>
      </c>
      <c r="B16" t="s">
        <v>42</v>
      </c>
      <c r="C16" s="8">
        <v>42528</v>
      </c>
      <c r="D16" t="s">
        <v>59</v>
      </c>
      <c r="E16">
        <v>25</v>
      </c>
      <c r="F16" t="s">
        <v>11</v>
      </c>
      <c r="G16" s="7">
        <v>2</v>
      </c>
      <c r="H16" s="7">
        <v>2</v>
      </c>
      <c r="I16" s="7">
        <v>2.4</v>
      </c>
      <c r="J16" s="7">
        <v>3</v>
      </c>
      <c r="K16" s="7">
        <v>60</v>
      </c>
      <c r="L16" s="7">
        <v>75</v>
      </c>
      <c r="M16" s="74" t="s">
        <v>60</v>
      </c>
      <c r="N16" s="75"/>
    </row>
    <row r="17" spans="1:14" x14ac:dyDescent="0.25">
      <c r="A17">
        <v>6</v>
      </c>
      <c r="B17" t="s">
        <v>33</v>
      </c>
      <c r="C17" s="8">
        <v>42528</v>
      </c>
      <c r="D17" t="s">
        <v>59</v>
      </c>
      <c r="E17">
        <v>5</v>
      </c>
      <c r="F17" t="s">
        <v>14</v>
      </c>
      <c r="G17" s="7">
        <v>2</v>
      </c>
      <c r="H17" s="7">
        <v>1.83</v>
      </c>
      <c r="I17" s="7">
        <v>2.1960000000000002</v>
      </c>
      <c r="J17" s="7">
        <v>3</v>
      </c>
      <c r="K17" s="7">
        <v>10.98</v>
      </c>
      <c r="L17" s="7">
        <v>15</v>
      </c>
      <c r="M17" s="72" t="s">
        <v>61</v>
      </c>
      <c r="N17" s="73"/>
    </row>
    <row r="18" spans="1:14" x14ac:dyDescent="0.25">
      <c r="A18">
        <v>5</v>
      </c>
      <c r="B18" t="s">
        <v>37</v>
      </c>
      <c r="C18" s="8">
        <v>42528</v>
      </c>
      <c r="D18" t="s">
        <v>59</v>
      </c>
      <c r="E18">
        <v>6</v>
      </c>
      <c r="F18" t="s">
        <v>21</v>
      </c>
      <c r="G18" s="7">
        <v>2</v>
      </c>
      <c r="H18" s="7">
        <v>5</v>
      </c>
      <c r="I18" s="7">
        <v>6</v>
      </c>
      <c r="J18" s="7">
        <v>9</v>
      </c>
      <c r="K18" s="7">
        <v>36</v>
      </c>
      <c r="L18" s="7">
        <v>54</v>
      </c>
      <c r="M18" s="72" t="s">
        <v>62</v>
      </c>
      <c r="N18" s="73"/>
    </row>
    <row r="19" spans="1:14" x14ac:dyDescent="0.25">
      <c r="A19">
        <v>4</v>
      </c>
      <c r="B19" t="s">
        <v>32</v>
      </c>
      <c r="C19" s="8">
        <v>42528</v>
      </c>
      <c r="D19" t="s">
        <v>59</v>
      </c>
      <c r="E19">
        <v>30</v>
      </c>
      <c r="F19" t="s">
        <v>13</v>
      </c>
      <c r="G19" s="7">
        <v>2</v>
      </c>
      <c r="H19" s="7">
        <v>1.83</v>
      </c>
      <c r="I19" s="7">
        <v>2.1960000000000002</v>
      </c>
      <c r="J19" s="7">
        <v>3</v>
      </c>
      <c r="K19" s="7">
        <v>65.88000000000001</v>
      </c>
      <c r="L19" s="7">
        <v>90</v>
      </c>
      <c r="M19" s="72" t="s">
        <v>63</v>
      </c>
      <c r="N19" s="73"/>
    </row>
    <row r="20" spans="1:14" x14ac:dyDescent="0.25">
      <c r="A20">
        <v>3</v>
      </c>
      <c r="B20" t="s">
        <v>42</v>
      </c>
      <c r="C20" s="8">
        <v>42524</v>
      </c>
      <c r="D20" t="s">
        <v>59</v>
      </c>
      <c r="E20">
        <v>20</v>
      </c>
      <c r="F20" t="s">
        <v>11</v>
      </c>
      <c r="G20" s="7">
        <v>2</v>
      </c>
      <c r="H20" s="7">
        <v>2</v>
      </c>
      <c r="I20" s="7">
        <v>2.4</v>
      </c>
      <c r="J20" s="7">
        <v>3</v>
      </c>
      <c r="K20" s="7">
        <v>48</v>
      </c>
      <c r="L20" s="7">
        <v>60</v>
      </c>
      <c r="M20" s="72" t="s">
        <v>111</v>
      </c>
      <c r="N20" s="73"/>
    </row>
    <row r="21" spans="1:14" x14ac:dyDescent="0.25">
      <c r="A21">
        <v>2</v>
      </c>
      <c r="B21" t="s">
        <v>29</v>
      </c>
      <c r="C21" s="8">
        <v>42524</v>
      </c>
      <c r="D21" t="s">
        <v>59</v>
      </c>
      <c r="E21">
        <v>24</v>
      </c>
      <c r="F21" t="s">
        <v>15</v>
      </c>
      <c r="G21" s="7">
        <v>2</v>
      </c>
      <c r="H21" s="7">
        <v>0.61</v>
      </c>
      <c r="I21" s="7">
        <v>0.73199999999999998</v>
      </c>
      <c r="J21" s="7">
        <v>1.5</v>
      </c>
      <c r="K21" s="7">
        <v>17.567999999999998</v>
      </c>
      <c r="L21" s="7">
        <v>36</v>
      </c>
      <c r="M21" s="72" t="s">
        <v>90</v>
      </c>
      <c r="N21" s="73"/>
    </row>
    <row r="22" spans="1:14" x14ac:dyDescent="0.25">
      <c r="A22">
        <v>1</v>
      </c>
      <c r="B22" t="s">
        <v>32</v>
      </c>
      <c r="C22" s="8">
        <v>42524</v>
      </c>
      <c r="D22" t="s">
        <v>59</v>
      </c>
      <c r="E22">
        <v>20</v>
      </c>
      <c r="F22" t="s">
        <v>13</v>
      </c>
      <c r="G22" s="7">
        <v>2</v>
      </c>
      <c r="H22" s="7">
        <v>1.83</v>
      </c>
      <c r="I22" s="7">
        <v>2.1960000000000002</v>
      </c>
      <c r="J22" s="7">
        <v>3</v>
      </c>
      <c r="K22" s="7">
        <v>43.92</v>
      </c>
      <c r="L22" s="7">
        <v>60</v>
      </c>
      <c r="M22" s="72" t="s">
        <v>66</v>
      </c>
      <c r="N22" s="73"/>
    </row>
    <row r="23" spans="1:14" x14ac:dyDescent="0.25">
      <c r="C23"/>
      <c r="G23"/>
      <c r="H23"/>
      <c r="I23"/>
      <c r="J23"/>
      <c r="K23"/>
      <c r="L23"/>
      <c r="M23" s="72" t="s">
        <v>67</v>
      </c>
      <c r="N23" s="73"/>
    </row>
    <row r="24" spans="1:14" x14ac:dyDescent="0.25">
      <c r="M24" s="72" t="s">
        <v>7</v>
      </c>
      <c r="N24" s="73"/>
    </row>
    <row r="25" spans="1:14" x14ac:dyDescent="0.25">
      <c r="M25" s="72" t="s">
        <v>68</v>
      </c>
      <c r="N25" s="73"/>
    </row>
  </sheetData>
  <mergeCells count="10">
    <mergeCell ref="M22:N22"/>
    <mergeCell ref="M23:N23"/>
    <mergeCell ref="M24:N24"/>
    <mergeCell ref="M25:N25"/>
    <mergeCell ref="M16:N16"/>
    <mergeCell ref="M17:N17"/>
    <mergeCell ref="M18:N18"/>
    <mergeCell ref="M19:N19"/>
    <mergeCell ref="M20:N20"/>
    <mergeCell ref="M21:N21"/>
  </mergeCells>
  <hyperlinks>
    <hyperlink ref="M25:N25" location="Stock!A1" display="Stock"/>
    <hyperlink ref="M24:N24" location="Noms!A1" display="Nom"/>
    <hyperlink ref="M23:N23" location="Listes!A1" display="Listes"/>
    <hyperlink ref="M22:N22" location="'Historique Mise en Bouteilles'!A1" display="Historiques Mise en bouteilles"/>
    <hyperlink ref="M21:N21" location="'Tableau de Bord'!A1" display="Tableau de Bord"/>
    <hyperlink ref="M20:N20" location="'Historique Entrees'!A1" display="Historique Entrées"/>
    <hyperlink ref="M19:N19" location="'Mise en Bouteilles'!A1" display="Mise en Bouteilles"/>
    <hyperlink ref="M18:N18" location="Sorties!A1" display="Sorties"/>
    <hyperlink ref="M17:N17" location="Entrees!A1" display="Entrées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B18" sqref="B18"/>
    </sheetView>
  </sheetViews>
  <sheetFormatPr baseColWidth="10" defaultRowHeight="15" x14ac:dyDescent="0.25"/>
  <cols>
    <col min="2" max="2" width="21" bestFit="1" customWidth="1"/>
    <col min="3" max="3" width="18.85546875" customWidth="1"/>
    <col min="4" max="4" width="25.85546875" customWidth="1"/>
    <col min="5" max="5" width="26.5703125" bestFit="1" customWidth="1"/>
  </cols>
  <sheetData>
    <row r="3" spans="2:4" x14ac:dyDescent="0.25">
      <c r="B3" s="49" t="s">
        <v>103</v>
      </c>
      <c r="C3" t="s">
        <v>128</v>
      </c>
      <c r="D3" t="s">
        <v>129</v>
      </c>
    </row>
    <row r="4" spans="2:4" x14ac:dyDescent="0.25">
      <c r="B4" s="50" t="s">
        <v>127</v>
      </c>
      <c r="C4" s="51">
        <v>44</v>
      </c>
      <c r="D4" s="7">
        <v>132</v>
      </c>
    </row>
    <row r="5" spans="2:4" x14ac:dyDescent="0.25">
      <c r="B5" s="66" t="s">
        <v>12</v>
      </c>
      <c r="C5" s="51">
        <v>44</v>
      </c>
      <c r="D5" s="7">
        <v>132</v>
      </c>
    </row>
    <row r="6" spans="2:4" x14ac:dyDescent="0.25">
      <c r="B6" s="50" t="s">
        <v>104</v>
      </c>
      <c r="C6" s="51">
        <v>44</v>
      </c>
      <c r="D6" s="7">
        <v>132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03"/>
  <sheetViews>
    <sheetView workbookViewId="0">
      <selection activeCell="A3" sqref="A3:O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9" width="18.42578125" customWidth="1"/>
    <col min="10" max="10" width="9.5703125" bestFit="1" customWidth="1"/>
    <col min="11" max="11" width="7.7109375" style="19" customWidth="1"/>
    <col min="12" max="12" width="7.7109375" style="16" customWidth="1"/>
    <col min="13" max="13" width="7.7109375" style="7" customWidth="1"/>
    <col min="14" max="15" width="11.42578125" style="7"/>
    <col min="17" max="17" width="15.140625" customWidth="1"/>
  </cols>
  <sheetData>
    <row r="1" spans="1:19" ht="47.25" customHeight="1" x14ac:dyDescent="0.25">
      <c r="A1" s="26" t="s">
        <v>8</v>
      </c>
      <c r="B1" s="26" t="s">
        <v>0</v>
      </c>
      <c r="C1" s="27" t="s">
        <v>6</v>
      </c>
      <c r="D1" s="26" t="s">
        <v>77</v>
      </c>
      <c r="E1" s="26" t="s">
        <v>2</v>
      </c>
      <c r="F1" s="26" t="s">
        <v>76</v>
      </c>
      <c r="G1" s="26" t="s">
        <v>78</v>
      </c>
      <c r="H1" s="26" t="s">
        <v>79</v>
      </c>
      <c r="I1" s="26" t="s">
        <v>80</v>
      </c>
      <c r="J1" s="26" t="s">
        <v>4</v>
      </c>
      <c r="K1" s="36" t="s">
        <v>57</v>
      </c>
      <c r="L1" s="37" t="s">
        <v>58</v>
      </c>
      <c r="M1" s="29" t="s">
        <v>49</v>
      </c>
      <c r="N1" s="29" t="s">
        <v>5</v>
      </c>
      <c r="O1" s="29" t="s">
        <v>50</v>
      </c>
      <c r="Q1">
        <f>COUNTA(A:A)</f>
        <v>90</v>
      </c>
      <c r="R1" s="1"/>
      <c r="S1" s="1"/>
    </row>
    <row r="2" spans="1:19" ht="15.75" customHeight="1" x14ac:dyDescent="0.25">
      <c r="K2" s="7"/>
      <c r="L2" s="48"/>
      <c r="P2" s="64"/>
      <c r="Q2" s="64"/>
    </row>
    <row r="3" spans="1:19" ht="15.75" customHeight="1" x14ac:dyDescent="0.25">
      <c r="A3">
        <v>1</v>
      </c>
      <c r="B3" t="s">
        <v>33</v>
      </c>
      <c r="C3" s="8">
        <v>42504</v>
      </c>
      <c r="D3" t="s">
        <v>98</v>
      </c>
      <c r="E3" t="s">
        <v>14</v>
      </c>
      <c r="F3">
        <v>4</v>
      </c>
      <c r="G3">
        <v>176</v>
      </c>
      <c r="H3">
        <v>175</v>
      </c>
      <c r="I3">
        <v>-1</v>
      </c>
      <c r="J3">
        <v>2</v>
      </c>
      <c r="K3" s="7">
        <v>1.83</v>
      </c>
      <c r="L3" s="48">
        <v>2.1960000000000002</v>
      </c>
      <c r="M3" s="7">
        <v>3</v>
      </c>
      <c r="N3" s="7">
        <v>384.3</v>
      </c>
      <c r="O3" s="7">
        <v>525</v>
      </c>
      <c r="P3" s="64"/>
      <c r="Q3" s="64"/>
    </row>
    <row r="4" spans="1:19" ht="15.75" customHeight="1" x14ac:dyDescent="0.25">
      <c r="A4">
        <v>1</v>
      </c>
      <c r="B4" t="s">
        <v>32</v>
      </c>
      <c r="C4" s="8">
        <v>40677</v>
      </c>
      <c r="D4" t="s">
        <v>98</v>
      </c>
      <c r="E4" t="s">
        <v>13</v>
      </c>
      <c r="F4">
        <v>6</v>
      </c>
      <c r="G4">
        <v>264</v>
      </c>
      <c r="H4">
        <v>266</v>
      </c>
      <c r="I4">
        <v>2</v>
      </c>
      <c r="J4">
        <v>2</v>
      </c>
      <c r="K4" s="7">
        <v>1.83</v>
      </c>
      <c r="L4" s="48">
        <v>2.1960000000000002</v>
      </c>
      <c r="M4" s="7">
        <v>3</v>
      </c>
      <c r="N4" s="7">
        <v>584.13600000000008</v>
      </c>
      <c r="O4" s="7">
        <v>798</v>
      </c>
      <c r="P4" s="64"/>
      <c r="Q4" s="64"/>
    </row>
    <row r="5" spans="1:19" ht="15.75" customHeight="1" x14ac:dyDescent="0.25">
      <c r="A5">
        <v>1</v>
      </c>
      <c r="B5" t="s">
        <v>94</v>
      </c>
      <c r="C5" s="8">
        <v>40677</v>
      </c>
      <c r="D5" t="s">
        <v>98</v>
      </c>
      <c r="E5" t="s">
        <v>91</v>
      </c>
      <c r="F5">
        <v>2</v>
      </c>
      <c r="G5">
        <v>132</v>
      </c>
      <c r="H5">
        <v>134</v>
      </c>
      <c r="I5">
        <v>2</v>
      </c>
      <c r="J5">
        <v>2</v>
      </c>
      <c r="K5" s="7">
        <v>2.5</v>
      </c>
      <c r="L5" s="48">
        <v>3</v>
      </c>
      <c r="M5" s="7">
        <v>3</v>
      </c>
      <c r="N5" s="7">
        <v>402</v>
      </c>
      <c r="O5" s="7">
        <v>402</v>
      </c>
      <c r="P5" s="64"/>
      <c r="Q5" s="64"/>
    </row>
    <row r="6" spans="1:19" ht="15.75" customHeight="1" x14ac:dyDescent="0.25">
      <c r="A6">
        <v>1</v>
      </c>
      <c r="B6" t="s">
        <v>42</v>
      </c>
      <c r="C6" s="8">
        <v>40662</v>
      </c>
      <c r="D6" t="s">
        <v>96</v>
      </c>
      <c r="E6" t="s">
        <v>11</v>
      </c>
      <c r="F6">
        <v>13</v>
      </c>
      <c r="G6">
        <v>572</v>
      </c>
      <c r="H6">
        <v>581</v>
      </c>
      <c r="I6">
        <v>9</v>
      </c>
      <c r="J6">
        <v>2</v>
      </c>
      <c r="K6" s="7">
        <v>2</v>
      </c>
      <c r="L6" s="48">
        <v>2.4</v>
      </c>
      <c r="M6" s="7">
        <v>3</v>
      </c>
      <c r="N6" s="7">
        <v>1394.3999999999999</v>
      </c>
      <c r="O6" s="7">
        <v>1743</v>
      </c>
      <c r="P6" s="64"/>
      <c r="Q6" s="64"/>
    </row>
    <row r="7" spans="1:19" ht="15.75" customHeight="1" x14ac:dyDescent="0.25">
      <c r="A7">
        <v>1</v>
      </c>
      <c r="B7" t="s">
        <v>42</v>
      </c>
      <c r="C7" s="8">
        <v>40592</v>
      </c>
      <c r="D7" t="s">
        <v>100</v>
      </c>
      <c r="E7" t="s">
        <v>11</v>
      </c>
      <c r="F7">
        <v>14</v>
      </c>
      <c r="G7">
        <v>616</v>
      </c>
      <c r="H7">
        <v>606</v>
      </c>
      <c r="I7">
        <v>-10</v>
      </c>
      <c r="J7">
        <v>2</v>
      </c>
      <c r="K7" s="7">
        <v>2</v>
      </c>
      <c r="L7" s="48">
        <v>2.4</v>
      </c>
      <c r="M7" s="7">
        <v>3</v>
      </c>
      <c r="N7" s="7">
        <v>1454.3999999999999</v>
      </c>
      <c r="O7" s="7">
        <v>1818</v>
      </c>
      <c r="P7" s="64"/>
      <c r="Q7" s="64"/>
    </row>
    <row r="8" spans="1:19" ht="15.75" customHeight="1" x14ac:dyDescent="0.25">
      <c r="A8">
        <v>1</v>
      </c>
      <c r="B8" t="s">
        <v>32</v>
      </c>
      <c r="C8" s="8">
        <v>40565</v>
      </c>
      <c r="D8" t="s">
        <v>101</v>
      </c>
      <c r="E8" t="s">
        <v>13</v>
      </c>
      <c r="F8">
        <v>6</v>
      </c>
      <c r="G8">
        <v>264</v>
      </c>
      <c r="H8">
        <v>259</v>
      </c>
      <c r="I8">
        <v>-5</v>
      </c>
      <c r="J8">
        <v>2</v>
      </c>
      <c r="K8" s="7">
        <v>1.83</v>
      </c>
      <c r="L8" s="48">
        <v>2.1960000000000002</v>
      </c>
      <c r="M8" s="7">
        <v>3</v>
      </c>
      <c r="N8" s="7">
        <v>568.76400000000001</v>
      </c>
      <c r="O8" s="7">
        <v>777</v>
      </c>
      <c r="P8" s="64"/>
      <c r="Q8" s="64"/>
    </row>
    <row r="9" spans="1:19" ht="15.75" customHeight="1" x14ac:dyDescent="0.25">
      <c r="A9">
        <v>1</v>
      </c>
      <c r="B9" t="s">
        <v>94</v>
      </c>
      <c r="C9" s="8">
        <v>40565</v>
      </c>
      <c r="D9" t="s">
        <v>101</v>
      </c>
      <c r="E9" t="s">
        <v>91</v>
      </c>
      <c r="F9">
        <v>3</v>
      </c>
      <c r="G9">
        <v>198</v>
      </c>
      <c r="H9">
        <v>191</v>
      </c>
      <c r="I9">
        <v>-7</v>
      </c>
      <c r="J9">
        <v>2</v>
      </c>
      <c r="K9" s="7">
        <v>2.5</v>
      </c>
      <c r="L9" s="48">
        <v>3</v>
      </c>
      <c r="M9" s="7">
        <v>3</v>
      </c>
      <c r="N9" s="7">
        <v>573</v>
      </c>
      <c r="O9" s="7">
        <v>573</v>
      </c>
      <c r="P9" s="64"/>
      <c r="Q9" s="64"/>
    </row>
    <row r="10" spans="1:19" ht="15.75" customHeight="1" x14ac:dyDescent="0.25">
      <c r="A10">
        <v>1</v>
      </c>
      <c r="B10" t="s">
        <v>33</v>
      </c>
      <c r="C10" s="8">
        <v>40565</v>
      </c>
      <c r="D10" t="s">
        <v>101</v>
      </c>
      <c r="E10" t="s">
        <v>14</v>
      </c>
      <c r="F10">
        <v>3</v>
      </c>
      <c r="G10">
        <v>132</v>
      </c>
      <c r="H10">
        <v>126</v>
      </c>
      <c r="I10">
        <v>-6</v>
      </c>
      <c r="J10">
        <v>2</v>
      </c>
      <c r="K10" s="7">
        <v>1.83</v>
      </c>
      <c r="L10" s="48">
        <v>2.1960000000000002</v>
      </c>
      <c r="M10" s="7">
        <v>3</v>
      </c>
      <c r="N10" s="7">
        <v>276.69600000000003</v>
      </c>
      <c r="O10" s="7">
        <v>378</v>
      </c>
      <c r="P10" s="64"/>
      <c r="Q10" s="64"/>
    </row>
    <row r="11" spans="1:19" ht="15.75" customHeight="1" x14ac:dyDescent="0.25">
      <c r="A11">
        <v>1</v>
      </c>
      <c r="B11" t="s">
        <v>42</v>
      </c>
      <c r="C11" s="8">
        <v>40522</v>
      </c>
      <c r="D11" t="s">
        <v>102</v>
      </c>
      <c r="E11" t="s">
        <v>11</v>
      </c>
      <c r="F11">
        <v>8</v>
      </c>
      <c r="G11">
        <v>352</v>
      </c>
      <c r="H11">
        <v>348</v>
      </c>
      <c r="I11">
        <v>-4</v>
      </c>
      <c r="J11">
        <v>2</v>
      </c>
      <c r="K11" s="7">
        <v>2</v>
      </c>
      <c r="L11" s="48">
        <v>2.4</v>
      </c>
      <c r="M11" s="7">
        <v>3</v>
      </c>
      <c r="N11" s="7">
        <v>835.19999999999993</v>
      </c>
      <c r="O11" s="7">
        <v>1044</v>
      </c>
      <c r="P11" s="64"/>
      <c r="Q11" s="64"/>
    </row>
    <row r="12" spans="1:19" ht="15.75" customHeight="1" x14ac:dyDescent="0.25">
      <c r="A12">
        <v>1</v>
      </c>
      <c r="B12" t="s">
        <v>33</v>
      </c>
      <c r="C12" s="8">
        <v>40522</v>
      </c>
      <c r="D12" t="s">
        <v>102</v>
      </c>
      <c r="E12" t="s">
        <v>14</v>
      </c>
      <c r="F12">
        <v>6</v>
      </c>
      <c r="G12">
        <v>264</v>
      </c>
      <c r="H12">
        <v>259</v>
      </c>
      <c r="I12">
        <v>-5</v>
      </c>
      <c r="J12">
        <v>2</v>
      </c>
      <c r="K12" s="7">
        <v>1.83</v>
      </c>
      <c r="L12" s="48">
        <v>2.1960000000000002</v>
      </c>
      <c r="M12" s="7">
        <v>3</v>
      </c>
      <c r="N12" s="7">
        <v>568.76400000000001</v>
      </c>
      <c r="O12" s="7">
        <v>777</v>
      </c>
      <c r="P12" s="64"/>
      <c r="Q12" s="64"/>
    </row>
    <row r="13" spans="1:19" ht="15.75" customHeight="1" x14ac:dyDescent="0.25">
      <c r="A13">
        <v>1</v>
      </c>
      <c r="B13" t="s">
        <v>32</v>
      </c>
      <c r="C13" s="8">
        <v>40980</v>
      </c>
      <c r="D13" t="s">
        <v>100</v>
      </c>
      <c r="E13" t="s">
        <v>13</v>
      </c>
      <c r="F13">
        <v>5</v>
      </c>
      <c r="G13">
        <v>220</v>
      </c>
      <c r="H13">
        <v>215</v>
      </c>
      <c r="I13">
        <v>-5</v>
      </c>
      <c r="J13">
        <v>2</v>
      </c>
      <c r="K13" s="7">
        <v>1.83</v>
      </c>
      <c r="L13" s="48">
        <v>2.1960000000000002</v>
      </c>
      <c r="M13" s="7">
        <v>3</v>
      </c>
      <c r="N13" s="7">
        <v>472.14000000000004</v>
      </c>
      <c r="O13" s="7">
        <v>645</v>
      </c>
      <c r="P13" s="64"/>
      <c r="Q13" s="64"/>
    </row>
    <row r="14" spans="1:19" ht="15.75" customHeight="1" x14ac:dyDescent="0.25">
      <c r="A14">
        <v>1</v>
      </c>
      <c r="B14" t="s">
        <v>94</v>
      </c>
      <c r="C14" s="8">
        <v>40980</v>
      </c>
      <c r="D14" t="s">
        <v>100</v>
      </c>
      <c r="E14" t="s">
        <v>91</v>
      </c>
      <c r="F14">
        <v>3</v>
      </c>
      <c r="G14">
        <v>198</v>
      </c>
      <c r="H14">
        <v>192</v>
      </c>
      <c r="I14">
        <v>-6</v>
      </c>
      <c r="J14">
        <v>2</v>
      </c>
      <c r="K14" s="7">
        <v>2.5</v>
      </c>
      <c r="L14" s="48">
        <v>3</v>
      </c>
      <c r="M14" s="7">
        <v>3</v>
      </c>
      <c r="N14" s="7">
        <v>576</v>
      </c>
      <c r="O14" s="7">
        <v>576</v>
      </c>
      <c r="P14" s="64"/>
      <c r="Q14" s="64"/>
    </row>
    <row r="15" spans="1:19" ht="15.75" customHeight="1" x14ac:dyDescent="0.25">
      <c r="A15">
        <v>1</v>
      </c>
      <c r="B15" t="s">
        <v>33</v>
      </c>
      <c r="C15" s="8">
        <v>40980</v>
      </c>
      <c r="D15" t="s">
        <v>100</v>
      </c>
      <c r="E15" t="s">
        <v>14</v>
      </c>
      <c r="F15">
        <v>4</v>
      </c>
      <c r="G15">
        <v>176</v>
      </c>
      <c r="H15">
        <v>180</v>
      </c>
      <c r="I15">
        <v>4</v>
      </c>
      <c r="J15">
        <v>2</v>
      </c>
      <c r="K15" s="7">
        <v>1.83</v>
      </c>
      <c r="L15" s="48">
        <v>2.1960000000000002</v>
      </c>
      <c r="M15" s="7">
        <v>3</v>
      </c>
      <c r="N15" s="7">
        <v>395.28000000000003</v>
      </c>
      <c r="O15" s="7">
        <v>540</v>
      </c>
      <c r="P15" s="64"/>
      <c r="Q15" s="64"/>
    </row>
    <row r="16" spans="1:19" ht="15.75" customHeight="1" x14ac:dyDescent="0.25">
      <c r="A16">
        <v>1</v>
      </c>
      <c r="B16" t="s">
        <v>94</v>
      </c>
      <c r="C16" s="8">
        <v>40638</v>
      </c>
      <c r="D16" t="s">
        <v>108</v>
      </c>
      <c r="E16" t="s">
        <v>91</v>
      </c>
      <c r="F16">
        <v>3</v>
      </c>
      <c r="G16">
        <v>198</v>
      </c>
      <c r="H16">
        <v>194</v>
      </c>
      <c r="I16">
        <v>-4</v>
      </c>
      <c r="J16">
        <v>2</v>
      </c>
      <c r="K16" s="7">
        <v>2.5</v>
      </c>
      <c r="L16" s="48">
        <v>3</v>
      </c>
      <c r="M16" s="7">
        <v>3</v>
      </c>
      <c r="N16" s="7">
        <v>582</v>
      </c>
      <c r="O16" s="7">
        <v>582</v>
      </c>
      <c r="P16" s="64"/>
      <c r="Q16" s="64"/>
    </row>
    <row r="17" spans="1:17" ht="15.75" customHeight="1" x14ac:dyDescent="0.25">
      <c r="A17">
        <v>1</v>
      </c>
      <c r="B17" t="s">
        <v>94</v>
      </c>
      <c r="C17" s="8">
        <v>40481</v>
      </c>
      <c r="D17" t="s">
        <v>108</v>
      </c>
      <c r="E17" t="s">
        <v>91</v>
      </c>
      <c r="F17">
        <v>3</v>
      </c>
      <c r="G17">
        <v>198</v>
      </c>
      <c r="H17">
        <v>195</v>
      </c>
      <c r="I17">
        <v>-3</v>
      </c>
      <c r="J17">
        <v>2</v>
      </c>
      <c r="K17" s="7">
        <v>2.5</v>
      </c>
      <c r="L17" s="48">
        <v>3</v>
      </c>
      <c r="M17" s="7">
        <v>3</v>
      </c>
      <c r="N17" s="7">
        <v>585</v>
      </c>
      <c r="O17" s="7">
        <v>585</v>
      </c>
      <c r="P17" s="64"/>
      <c r="Q17" s="64"/>
    </row>
    <row r="18" spans="1:17" ht="15.75" customHeight="1" x14ac:dyDescent="0.25">
      <c r="A18">
        <v>1</v>
      </c>
      <c r="B18" t="s">
        <v>42</v>
      </c>
      <c r="C18" s="8">
        <v>40481</v>
      </c>
      <c r="D18" t="s">
        <v>108</v>
      </c>
      <c r="E18" t="s">
        <v>11</v>
      </c>
      <c r="F18">
        <v>8</v>
      </c>
      <c r="G18">
        <v>352</v>
      </c>
      <c r="H18">
        <v>350</v>
      </c>
      <c r="I18">
        <v>-2</v>
      </c>
      <c r="J18">
        <v>2</v>
      </c>
      <c r="K18" s="7">
        <v>2</v>
      </c>
      <c r="L18" s="48">
        <v>2.4</v>
      </c>
      <c r="M18" s="7">
        <v>3</v>
      </c>
      <c r="N18" s="7">
        <v>840</v>
      </c>
      <c r="O18" s="7">
        <v>1050</v>
      </c>
      <c r="P18" s="64"/>
      <c r="Q18" s="64"/>
    </row>
    <row r="19" spans="1:17" ht="15.75" customHeight="1" x14ac:dyDescent="0.25">
      <c r="A19">
        <v>1</v>
      </c>
      <c r="B19" t="s">
        <v>33</v>
      </c>
      <c r="C19" s="8">
        <v>40432</v>
      </c>
      <c r="D19" t="s">
        <v>108</v>
      </c>
      <c r="E19" t="s">
        <v>14</v>
      </c>
      <c r="F19">
        <v>6</v>
      </c>
      <c r="G19">
        <v>264</v>
      </c>
      <c r="H19">
        <v>242</v>
      </c>
      <c r="I19">
        <v>-22</v>
      </c>
      <c r="J19">
        <v>2</v>
      </c>
      <c r="K19" s="7">
        <v>1.83</v>
      </c>
      <c r="L19" s="48">
        <v>2.1960000000000002</v>
      </c>
      <c r="M19" s="7">
        <v>3</v>
      </c>
      <c r="N19" s="7">
        <v>531.43200000000002</v>
      </c>
      <c r="O19" s="7">
        <v>726</v>
      </c>
      <c r="P19" s="64"/>
      <c r="Q19" s="64"/>
    </row>
    <row r="20" spans="1:17" ht="15.75" customHeight="1" x14ac:dyDescent="0.25">
      <c r="A20">
        <v>1</v>
      </c>
      <c r="B20" t="s">
        <v>42</v>
      </c>
      <c r="C20" s="8">
        <v>40432</v>
      </c>
      <c r="D20" t="s">
        <v>108</v>
      </c>
      <c r="E20" t="s">
        <v>11</v>
      </c>
      <c r="F20">
        <v>6</v>
      </c>
      <c r="G20">
        <v>264</v>
      </c>
      <c r="H20">
        <v>245</v>
      </c>
      <c r="I20">
        <v>-19</v>
      </c>
      <c r="J20">
        <v>2</v>
      </c>
      <c r="K20" s="7">
        <v>2</v>
      </c>
      <c r="L20" s="48">
        <v>2.4</v>
      </c>
      <c r="M20" s="7">
        <v>3</v>
      </c>
      <c r="N20" s="7">
        <v>588</v>
      </c>
      <c r="O20" s="7">
        <v>735</v>
      </c>
      <c r="P20" s="64"/>
      <c r="Q20" s="64"/>
    </row>
    <row r="21" spans="1:17" ht="15.75" customHeight="1" x14ac:dyDescent="0.25">
      <c r="A21">
        <v>1</v>
      </c>
      <c r="B21" t="s">
        <v>94</v>
      </c>
      <c r="C21" s="8">
        <v>40393</v>
      </c>
      <c r="D21" t="s">
        <v>108</v>
      </c>
      <c r="E21" t="s">
        <v>91</v>
      </c>
      <c r="F21">
        <v>4</v>
      </c>
      <c r="G21">
        <v>264</v>
      </c>
      <c r="H21">
        <v>252</v>
      </c>
      <c r="I21">
        <v>-12</v>
      </c>
      <c r="J21">
        <v>2</v>
      </c>
      <c r="K21" s="7">
        <v>2.5</v>
      </c>
      <c r="L21" s="48">
        <v>3</v>
      </c>
      <c r="M21" s="7">
        <v>3</v>
      </c>
      <c r="N21" s="7">
        <v>756</v>
      </c>
      <c r="O21" s="7">
        <v>756</v>
      </c>
      <c r="P21" s="64"/>
      <c r="Q21" s="64"/>
    </row>
    <row r="22" spans="1:17" ht="15.75" customHeight="1" x14ac:dyDescent="0.25">
      <c r="A22">
        <v>1</v>
      </c>
      <c r="B22" t="s">
        <v>42</v>
      </c>
      <c r="C22" s="8">
        <v>40366</v>
      </c>
      <c r="D22" t="s">
        <v>96</v>
      </c>
      <c r="E22" t="s">
        <v>11</v>
      </c>
      <c r="F22">
        <v>12</v>
      </c>
      <c r="G22">
        <v>528</v>
      </c>
      <c r="H22">
        <v>527</v>
      </c>
      <c r="I22">
        <v>-1</v>
      </c>
      <c r="J22">
        <v>2</v>
      </c>
      <c r="K22" s="7">
        <v>2</v>
      </c>
      <c r="L22" s="48">
        <v>2.4</v>
      </c>
      <c r="M22" s="7">
        <v>3</v>
      </c>
      <c r="N22" s="7">
        <v>1264.8</v>
      </c>
      <c r="O22" s="7">
        <v>1581</v>
      </c>
      <c r="P22" s="64"/>
      <c r="Q22" s="64"/>
    </row>
    <row r="23" spans="1:17" ht="15.75" customHeight="1" x14ac:dyDescent="0.25">
      <c r="A23">
        <v>1</v>
      </c>
      <c r="B23" t="s">
        <v>94</v>
      </c>
      <c r="C23" s="8">
        <v>40282</v>
      </c>
      <c r="D23" t="s">
        <v>100</v>
      </c>
      <c r="E23" t="s">
        <v>91</v>
      </c>
      <c r="F23">
        <v>2</v>
      </c>
      <c r="G23">
        <v>132</v>
      </c>
      <c r="H23">
        <v>119</v>
      </c>
      <c r="I23">
        <v>-13</v>
      </c>
      <c r="J23">
        <v>2</v>
      </c>
      <c r="K23" s="7">
        <v>2.5</v>
      </c>
      <c r="L23" s="48">
        <v>3</v>
      </c>
      <c r="M23" s="7">
        <v>3</v>
      </c>
      <c r="N23" s="7">
        <v>357</v>
      </c>
      <c r="O23" s="7">
        <v>357</v>
      </c>
      <c r="P23" s="64"/>
      <c r="Q23" s="64"/>
    </row>
    <row r="24" spans="1:17" ht="15.75" customHeight="1" x14ac:dyDescent="0.25">
      <c r="A24">
        <v>1</v>
      </c>
      <c r="B24" t="s">
        <v>33</v>
      </c>
      <c r="C24" s="8">
        <v>40282</v>
      </c>
      <c r="D24" t="s">
        <v>100</v>
      </c>
      <c r="E24" t="s">
        <v>14</v>
      </c>
      <c r="F24">
        <v>10</v>
      </c>
      <c r="G24">
        <v>440</v>
      </c>
      <c r="H24">
        <v>431</v>
      </c>
      <c r="I24">
        <v>-9</v>
      </c>
      <c r="J24">
        <v>2</v>
      </c>
      <c r="K24" s="7">
        <v>1.83</v>
      </c>
      <c r="L24" s="48">
        <v>2.1960000000000002</v>
      </c>
      <c r="M24" s="7">
        <v>3</v>
      </c>
      <c r="N24" s="7">
        <v>946.47600000000011</v>
      </c>
      <c r="O24" s="7">
        <v>1293</v>
      </c>
      <c r="P24" s="64"/>
      <c r="Q24" s="64"/>
    </row>
    <row r="25" spans="1:17" ht="15.75" customHeight="1" x14ac:dyDescent="0.25">
      <c r="A25">
        <v>1</v>
      </c>
      <c r="B25" t="s">
        <v>42</v>
      </c>
      <c r="C25" s="8">
        <v>40262</v>
      </c>
      <c r="D25" t="s">
        <v>101</v>
      </c>
      <c r="E25" t="s">
        <v>11</v>
      </c>
      <c r="F25">
        <v>14</v>
      </c>
      <c r="G25">
        <v>616</v>
      </c>
      <c r="H25">
        <v>605</v>
      </c>
      <c r="I25">
        <v>-11</v>
      </c>
      <c r="J25">
        <v>2</v>
      </c>
      <c r="K25" s="7">
        <v>2</v>
      </c>
      <c r="L25" s="48">
        <v>2.4</v>
      </c>
      <c r="M25" s="7">
        <v>3</v>
      </c>
      <c r="N25" s="7">
        <v>1452</v>
      </c>
      <c r="O25" s="7">
        <v>1815</v>
      </c>
      <c r="P25" s="64"/>
      <c r="Q25" s="64"/>
    </row>
    <row r="26" spans="1:17" ht="15.75" customHeight="1" x14ac:dyDescent="0.25">
      <c r="A26">
        <v>1</v>
      </c>
      <c r="B26" t="s">
        <v>33</v>
      </c>
      <c r="C26" s="8">
        <v>40236</v>
      </c>
      <c r="D26" t="s">
        <v>99</v>
      </c>
      <c r="E26" t="s">
        <v>14</v>
      </c>
      <c r="F26">
        <v>5</v>
      </c>
      <c r="G26">
        <v>220</v>
      </c>
      <c r="H26">
        <v>213</v>
      </c>
      <c r="I26">
        <v>-7</v>
      </c>
      <c r="J26">
        <v>2</v>
      </c>
      <c r="K26" s="7">
        <v>1.83</v>
      </c>
      <c r="L26" s="48">
        <v>2.1960000000000002</v>
      </c>
      <c r="M26" s="7">
        <v>3</v>
      </c>
      <c r="N26" s="7">
        <v>467.74800000000005</v>
      </c>
      <c r="O26" s="7">
        <v>639</v>
      </c>
      <c r="P26" s="64"/>
      <c r="Q26" s="64"/>
    </row>
    <row r="27" spans="1:17" ht="15.75" customHeight="1" x14ac:dyDescent="0.25">
      <c r="A27">
        <v>1</v>
      </c>
      <c r="B27" t="s">
        <v>94</v>
      </c>
      <c r="C27" s="8">
        <v>40236</v>
      </c>
      <c r="D27" t="s">
        <v>99</v>
      </c>
      <c r="E27" t="s">
        <v>91</v>
      </c>
      <c r="F27">
        <v>3</v>
      </c>
      <c r="G27">
        <v>198</v>
      </c>
      <c r="H27">
        <v>190</v>
      </c>
      <c r="I27">
        <v>-8</v>
      </c>
      <c r="J27">
        <v>2</v>
      </c>
      <c r="K27" s="7">
        <v>2.5</v>
      </c>
      <c r="L27" s="48">
        <v>3</v>
      </c>
      <c r="M27" s="7">
        <v>3</v>
      </c>
      <c r="N27" s="7">
        <v>570</v>
      </c>
      <c r="O27" s="7">
        <v>570</v>
      </c>
      <c r="P27" s="64"/>
      <c r="Q27" s="64"/>
    </row>
    <row r="28" spans="1:17" ht="15.75" customHeight="1" x14ac:dyDescent="0.25">
      <c r="A28">
        <v>1</v>
      </c>
      <c r="B28" t="s">
        <v>94</v>
      </c>
      <c r="C28" s="8">
        <v>40215</v>
      </c>
      <c r="D28" t="s">
        <v>108</v>
      </c>
      <c r="E28" t="s">
        <v>91</v>
      </c>
      <c r="F28">
        <v>2</v>
      </c>
      <c r="G28">
        <v>132</v>
      </c>
      <c r="H28">
        <v>126</v>
      </c>
      <c r="I28">
        <v>-6</v>
      </c>
      <c r="J28">
        <v>2</v>
      </c>
      <c r="K28" s="7">
        <v>2.5</v>
      </c>
      <c r="L28" s="48">
        <v>3</v>
      </c>
      <c r="M28" s="7">
        <v>3</v>
      </c>
      <c r="N28" s="7">
        <v>378</v>
      </c>
      <c r="O28" s="7">
        <v>378</v>
      </c>
      <c r="P28" s="64"/>
      <c r="Q28" s="64"/>
    </row>
    <row r="29" spans="1:17" ht="15.75" customHeight="1" x14ac:dyDescent="0.25">
      <c r="A29">
        <v>1</v>
      </c>
      <c r="B29" t="s">
        <v>94</v>
      </c>
      <c r="C29" s="8">
        <v>40213</v>
      </c>
      <c r="D29" t="s">
        <v>108</v>
      </c>
      <c r="E29" t="s">
        <v>91</v>
      </c>
      <c r="F29">
        <v>1</v>
      </c>
      <c r="G29">
        <v>66</v>
      </c>
      <c r="H29">
        <v>64</v>
      </c>
      <c r="I29">
        <v>-2</v>
      </c>
      <c r="J29">
        <v>2</v>
      </c>
      <c r="K29" s="7">
        <v>2.5</v>
      </c>
      <c r="L29" s="48">
        <v>3</v>
      </c>
      <c r="M29" s="7">
        <v>3</v>
      </c>
      <c r="N29" s="7">
        <v>192</v>
      </c>
      <c r="O29" s="7">
        <v>192</v>
      </c>
      <c r="P29" s="64"/>
      <c r="Q29" s="64"/>
    </row>
    <row r="30" spans="1:17" ht="15.75" customHeight="1" x14ac:dyDescent="0.25">
      <c r="A30">
        <v>1</v>
      </c>
      <c r="B30" t="s">
        <v>33</v>
      </c>
      <c r="C30" s="8">
        <v>40186</v>
      </c>
      <c r="D30" t="s">
        <v>102</v>
      </c>
      <c r="E30" t="s">
        <v>14</v>
      </c>
      <c r="F30">
        <v>4</v>
      </c>
      <c r="G30">
        <v>176</v>
      </c>
      <c r="H30">
        <v>157</v>
      </c>
      <c r="I30">
        <v>-19</v>
      </c>
      <c r="J30">
        <v>2</v>
      </c>
      <c r="K30" s="7">
        <v>1.83</v>
      </c>
      <c r="L30" s="48">
        <v>2.1960000000000002</v>
      </c>
      <c r="M30" s="7">
        <v>3</v>
      </c>
      <c r="N30" s="7">
        <v>344.77200000000005</v>
      </c>
      <c r="O30" s="7">
        <v>471</v>
      </c>
      <c r="P30" s="64"/>
      <c r="Q30" s="64"/>
    </row>
    <row r="31" spans="1:17" ht="15.75" customHeight="1" x14ac:dyDescent="0.25">
      <c r="A31">
        <v>1</v>
      </c>
      <c r="B31" t="s">
        <v>42</v>
      </c>
      <c r="C31" s="8">
        <v>40186</v>
      </c>
      <c r="D31" t="s">
        <v>102</v>
      </c>
      <c r="E31" t="s">
        <v>11</v>
      </c>
      <c r="F31">
        <v>10</v>
      </c>
      <c r="G31">
        <v>440</v>
      </c>
      <c r="H31">
        <v>433</v>
      </c>
      <c r="I31">
        <v>-7</v>
      </c>
      <c r="J31">
        <v>2</v>
      </c>
      <c r="K31" s="7">
        <v>2</v>
      </c>
      <c r="L31" s="48">
        <v>2.4</v>
      </c>
      <c r="M31" s="7">
        <v>3</v>
      </c>
      <c r="N31" s="7">
        <v>1039.2</v>
      </c>
      <c r="O31" s="7">
        <v>1299</v>
      </c>
      <c r="P31" s="64"/>
      <c r="Q31" s="64"/>
    </row>
    <row r="32" spans="1:17" ht="15.75" customHeight="1" x14ac:dyDescent="0.25">
      <c r="A32">
        <v>1</v>
      </c>
      <c r="B32" t="s">
        <v>94</v>
      </c>
      <c r="C32" s="8">
        <v>40158</v>
      </c>
      <c r="D32" t="s">
        <v>108</v>
      </c>
      <c r="E32" t="s">
        <v>91</v>
      </c>
      <c r="F32">
        <v>3</v>
      </c>
      <c r="G32">
        <v>198</v>
      </c>
      <c r="H32">
        <v>185</v>
      </c>
      <c r="I32">
        <v>-13</v>
      </c>
      <c r="J32">
        <v>2</v>
      </c>
      <c r="K32" s="7">
        <v>2.5</v>
      </c>
      <c r="L32" s="48">
        <v>3</v>
      </c>
      <c r="M32" s="7">
        <v>3</v>
      </c>
      <c r="N32" s="7">
        <v>555</v>
      </c>
      <c r="O32" s="7">
        <v>555</v>
      </c>
      <c r="P32" s="64"/>
      <c r="Q32" s="64"/>
    </row>
    <row r="33" spans="1:17" ht="15.75" customHeight="1" x14ac:dyDescent="0.25">
      <c r="A33">
        <v>1</v>
      </c>
      <c r="B33" t="s">
        <v>33</v>
      </c>
      <c r="C33" s="8">
        <v>40112</v>
      </c>
      <c r="D33" t="s">
        <v>108</v>
      </c>
      <c r="E33" t="s">
        <v>14</v>
      </c>
      <c r="F33">
        <v>3</v>
      </c>
      <c r="G33">
        <v>132</v>
      </c>
      <c r="H33">
        <v>135</v>
      </c>
      <c r="I33">
        <v>3</v>
      </c>
      <c r="J33">
        <v>2</v>
      </c>
      <c r="K33" s="7">
        <v>1.83</v>
      </c>
      <c r="L33" s="48">
        <v>2.1960000000000002</v>
      </c>
      <c r="M33" s="7">
        <v>3</v>
      </c>
      <c r="N33" s="7">
        <v>296.46000000000004</v>
      </c>
      <c r="O33" s="7">
        <v>405</v>
      </c>
      <c r="P33" s="64"/>
      <c r="Q33" s="64"/>
    </row>
    <row r="34" spans="1:17" ht="15.75" customHeight="1" x14ac:dyDescent="0.25">
      <c r="A34">
        <v>1</v>
      </c>
      <c r="B34" t="s">
        <v>42</v>
      </c>
      <c r="C34" s="8">
        <v>40095</v>
      </c>
      <c r="D34" t="s">
        <v>108</v>
      </c>
      <c r="E34" t="s">
        <v>11</v>
      </c>
      <c r="F34">
        <v>13</v>
      </c>
      <c r="G34">
        <v>572</v>
      </c>
      <c r="H34">
        <v>590</v>
      </c>
      <c r="I34">
        <v>18</v>
      </c>
      <c r="J34">
        <v>2</v>
      </c>
      <c r="K34" s="7">
        <v>2</v>
      </c>
      <c r="L34" s="48">
        <v>2.4</v>
      </c>
      <c r="M34" s="7">
        <v>3</v>
      </c>
      <c r="N34" s="7">
        <v>1416</v>
      </c>
      <c r="O34" s="7">
        <v>1770</v>
      </c>
      <c r="P34" s="64"/>
      <c r="Q34" s="64"/>
    </row>
    <row r="35" spans="1:17" ht="15.75" customHeight="1" x14ac:dyDescent="0.25">
      <c r="A35">
        <v>1</v>
      </c>
      <c r="B35" t="s">
        <v>94</v>
      </c>
      <c r="C35" s="8">
        <v>40074</v>
      </c>
      <c r="D35" t="s">
        <v>108</v>
      </c>
      <c r="E35" t="s">
        <v>91</v>
      </c>
      <c r="F35">
        <v>2</v>
      </c>
      <c r="G35">
        <v>132</v>
      </c>
      <c r="H35">
        <v>129</v>
      </c>
      <c r="I35">
        <v>-3</v>
      </c>
      <c r="J35">
        <v>2</v>
      </c>
      <c r="K35" s="7">
        <v>2.5</v>
      </c>
      <c r="L35" s="48">
        <v>3</v>
      </c>
      <c r="M35" s="7">
        <v>3</v>
      </c>
      <c r="N35" s="7">
        <v>387</v>
      </c>
      <c r="O35" s="7">
        <v>387</v>
      </c>
      <c r="P35" s="64"/>
      <c r="Q35" s="64"/>
    </row>
    <row r="36" spans="1:17" ht="15.75" customHeight="1" x14ac:dyDescent="0.25">
      <c r="A36">
        <v>1</v>
      </c>
      <c r="B36" t="s">
        <v>32</v>
      </c>
      <c r="C36" s="8">
        <v>40074</v>
      </c>
      <c r="D36" t="s">
        <v>108</v>
      </c>
      <c r="E36" t="s">
        <v>13</v>
      </c>
      <c r="F36">
        <v>7</v>
      </c>
      <c r="G36">
        <v>308</v>
      </c>
      <c r="H36">
        <v>296</v>
      </c>
      <c r="I36">
        <v>-12</v>
      </c>
      <c r="J36">
        <v>2</v>
      </c>
      <c r="K36" s="7">
        <v>1.83</v>
      </c>
      <c r="L36" s="48">
        <v>2.1960000000000002</v>
      </c>
      <c r="M36" s="7">
        <v>3</v>
      </c>
      <c r="N36" s="7">
        <v>650.01600000000008</v>
      </c>
      <c r="O36" s="7">
        <v>888</v>
      </c>
      <c r="P36" s="64"/>
      <c r="Q36" s="64"/>
    </row>
    <row r="37" spans="1:17" ht="15.75" customHeight="1" x14ac:dyDescent="0.25">
      <c r="A37">
        <v>1</v>
      </c>
      <c r="B37" t="s">
        <v>32</v>
      </c>
      <c r="C37" s="8">
        <v>40073</v>
      </c>
      <c r="D37" t="s">
        <v>108</v>
      </c>
      <c r="E37" t="s">
        <v>13</v>
      </c>
      <c r="F37">
        <v>5</v>
      </c>
      <c r="G37">
        <v>220</v>
      </c>
      <c r="H37">
        <v>216</v>
      </c>
      <c r="I37">
        <v>-4</v>
      </c>
      <c r="J37">
        <v>2</v>
      </c>
      <c r="K37" s="7">
        <v>1.83</v>
      </c>
      <c r="L37" s="48">
        <v>2.1960000000000002</v>
      </c>
      <c r="M37" s="7">
        <v>3</v>
      </c>
      <c r="N37" s="7">
        <v>474.33600000000001</v>
      </c>
      <c r="O37" s="7">
        <v>648</v>
      </c>
      <c r="P37" s="64"/>
      <c r="Q37" s="64"/>
    </row>
    <row r="38" spans="1:17" ht="15.75" customHeight="1" x14ac:dyDescent="0.25">
      <c r="A38">
        <v>1</v>
      </c>
      <c r="B38" t="s">
        <v>42</v>
      </c>
      <c r="C38" s="8">
        <v>40004</v>
      </c>
      <c r="D38" t="s">
        <v>96</v>
      </c>
      <c r="E38" t="s">
        <v>11</v>
      </c>
      <c r="F38">
        <v>12</v>
      </c>
      <c r="G38">
        <v>528</v>
      </c>
      <c r="H38">
        <v>528</v>
      </c>
      <c r="I38">
        <v>0</v>
      </c>
      <c r="J38">
        <v>2</v>
      </c>
      <c r="K38" s="7">
        <v>2</v>
      </c>
      <c r="L38" s="48">
        <v>2.4</v>
      </c>
      <c r="M38" s="7">
        <v>3</v>
      </c>
      <c r="N38" s="7">
        <v>1267.2</v>
      </c>
      <c r="O38" s="7">
        <v>1584</v>
      </c>
      <c r="P38" s="64"/>
      <c r="Q38" s="64"/>
    </row>
    <row r="39" spans="1:17" ht="15.75" customHeight="1" x14ac:dyDescent="0.25">
      <c r="A39">
        <v>1</v>
      </c>
      <c r="B39" t="s">
        <v>42</v>
      </c>
      <c r="C39" s="8">
        <v>40001</v>
      </c>
      <c r="D39" t="s">
        <v>96</v>
      </c>
      <c r="E39" t="s">
        <v>11</v>
      </c>
      <c r="F39">
        <v>2</v>
      </c>
      <c r="G39">
        <v>88</v>
      </c>
      <c r="H39">
        <v>88</v>
      </c>
      <c r="I39">
        <v>0</v>
      </c>
      <c r="J39">
        <v>2</v>
      </c>
      <c r="K39" s="7">
        <v>2</v>
      </c>
      <c r="L39" s="48">
        <v>2.4</v>
      </c>
      <c r="M39" s="7">
        <v>3</v>
      </c>
      <c r="N39" s="7">
        <v>211.2</v>
      </c>
      <c r="O39" s="7">
        <v>264</v>
      </c>
      <c r="P39" s="64"/>
      <c r="Q39" s="64"/>
    </row>
    <row r="40" spans="1:17" ht="15.75" customHeight="1" x14ac:dyDescent="0.25">
      <c r="A40">
        <v>1</v>
      </c>
      <c r="B40" t="s">
        <v>94</v>
      </c>
      <c r="C40" s="8">
        <v>39979</v>
      </c>
      <c r="D40" t="s">
        <v>100</v>
      </c>
      <c r="E40" t="s">
        <v>91</v>
      </c>
      <c r="F40">
        <v>3</v>
      </c>
      <c r="G40">
        <v>198</v>
      </c>
      <c r="H40">
        <v>186</v>
      </c>
      <c r="I40">
        <v>-12</v>
      </c>
      <c r="J40">
        <v>2</v>
      </c>
      <c r="K40" s="7">
        <v>2.5</v>
      </c>
      <c r="L40" s="48">
        <v>3</v>
      </c>
      <c r="M40" s="7">
        <v>3</v>
      </c>
      <c r="N40" s="7">
        <v>558</v>
      </c>
      <c r="O40" s="7">
        <v>558</v>
      </c>
      <c r="P40" s="64"/>
      <c r="Q40" s="64"/>
    </row>
    <row r="41" spans="1:17" ht="15.75" customHeight="1" x14ac:dyDescent="0.25">
      <c r="A41">
        <v>1</v>
      </c>
      <c r="B41" t="s">
        <v>33</v>
      </c>
      <c r="C41" s="8">
        <v>39979</v>
      </c>
      <c r="D41" t="s">
        <v>100</v>
      </c>
      <c r="E41" t="s">
        <v>14</v>
      </c>
      <c r="F41">
        <v>3</v>
      </c>
      <c r="G41">
        <v>132</v>
      </c>
      <c r="H41">
        <v>132</v>
      </c>
      <c r="I41">
        <v>0</v>
      </c>
      <c r="J41">
        <v>2</v>
      </c>
      <c r="K41" s="7">
        <v>1.83</v>
      </c>
      <c r="L41" s="48">
        <v>2.1960000000000002</v>
      </c>
      <c r="M41" s="7">
        <v>3</v>
      </c>
      <c r="N41" s="7">
        <v>289.87200000000001</v>
      </c>
      <c r="O41" s="7">
        <v>396</v>
      </c>
      <c r="P41" s="64"/>
      <c r="Q41" s="64"/>
    </row>
    <row r="42" spans="1:17" ht="15.75" customHeight="1" x14ac:dyDescent="0.25">
      <c r="A42">
        <v>1</v>
      </c>
      <c r="B42" t="s">
        <v>32</v>
      </c>
      <c r="C42" s="8">
        <v>39942</v>
      </c>
      <c r="D42" t="s">
        <v>101</v>
      </c>
      <c r="E42" t="s">
        <v>13</v>
      </c>
      <c r="F42">
        <v>14</v>
      </c>
      <c r="G42">
        <v>616</v>
      </c>
      <c r="H42">
        <v>612</v>
      </c>
      <c r="I42">
        <v>-4</v>
      </c>
      <c r="J42">
        <v>2</v>
      </c>
      <c r="K42" s="7">
        <v>1.83</v>
      </c>
      <c r="L42" s="48">
        <v>2.1960000000000002</v>
      </c>
      <c r="M42" s="7">
        <v>3</v>
      </c>
      <c r="N42" s="7">
        <v>1343.952</v>
      </c>
      <c r="O42" s="7">
        <v>1836</v>
      </c>
      <c r="P42" s="64"/>
      <c r="Q42" s="64"/>
    </row>
    <row r="43" spans="1:17" ht="15.75" customHeight="1" x14ac:dyDescent="0.25">
      <c r="A43">
        <v>50</v>
      </c>
      <c r="B43" t="s">
        <v>42</v>
      </c>
      <c r="C43" s="8">
        <v>39907</v>
      </c>
      <c r="D43" t="s">
        <v>99</v>
      </c>
      <c r="E43" t="s">
        <v>11</v>
      </c>
      <c r="F43">
        <v>14</v>
      </c>
      <c r="G43">
        <v>616</v>
      </c>
      <c r="H43">
        <v>594</v>
      </c>
      <c r="I43">
        <v>-22</v>
      </c>
      <c r="J43">
        <v>2</v>
      </c>
      <c r="K43" s="7">
        <v>2</v>
      </c>
      <c r="L43" s="48">
        <v>2.4</v>
      </c>
      <c r="M43" s="7">
        <v>3</v>
      </c>
      <c r="N43" s="7">
        <v>1425.6</v>
      </c>
      <c r="O43" s="7">
        <v>1782</v>
      </c>
      <c r="P43" s="74" t="s">
        <v>60</v>
      </c>
      <c r="Q43" s="75"/>
    </row>
    <row r="44" spans="1:17" ht="15.75" customHeight="1" x14ac:dyDescent="0.25">
      <c r="A44">
        <v>48</v>
      </c>
      <c r="B44" t="s">
        <v>32</v>
      </c>
      <c r="C44" s="8">
        <v>39836</v>
      </c>
      <c r="D44" t="s">
        <v>102</v>
      </c>
      <c r="E44" t="s">
        <v>13</v>
      </c>
      <c r="F44">
        <v>13</v>
      </c>
      <c r="G44">
        <v>572</v>
      </c>
      <c r="H44">
        <v>559</v>
      </c>
      <c r="I44">
        <v>-13</v>
      </c>
      <c r="J44">
        <v>2</v>
      </c>
      <c r="K44" s="7">
        <v>1.83</v>
      </c>
      <c r="L44" s="48">
        <v>2.1960000000000002</v>
      </c>
      <c r="M44" s="7">
        <v>3</v>
      </c>
      <c r="N44" s="7">
        <v>1227.5640000000001</v>
      </c>
      <c r="O44" s="7">
        <v>1677</v>
      </c>
      <c r="P44" s="72" t="s">
        <v>61</v>
      </c>
      <c r="Q44" s="73"/>
    </row>
    <row r="45" spans="1:17" ht="15.75" customHeight="1" x14ac:dyDescent="0.25">
      <c r="A45">
        <v>47</v>
      </c>
      <c r="B45" t="s">
        <v>32</v>
      </c>
      <c r="C45" s="8">
        <v>39801</v>
      </c>
      <c r="D45" t="s">
        <v>108</v>
      </c>
      <c r="E45" t="s">
        <v>13</v>
      </c>
      <c r="F45">
        <v>3</v>
      </c>
      <c r="G45">
        <v>132</v>
      </c>
      <c r="H45">
        <v>126</v>
      </c>
      <c r="I45">
        <v>-6</v>
      </c>
      <c r="J45">
        <v>2</v>
      </c>
      <c r="K45" s="7">
        <v>1.83</v>
      </c>
      <c r="L45" s="48">
        <v>2.1960000000000002</v>
      </c>
      <c r="M45" s="7">
        <v>3</v>
      </c>
      <c r="N45" s="7">
        <v>276.69600000000003</v>
      </c>
      <c r="O45" s="7">
        <v>378</v>
      </c>
      <c r="P45" s="72" t="s">
        <v>62</v>
      </c>
      <c r="Q45" s="73"/>
    </row>
    <row r="46" spans="1:17" ht="15.75" customHeight="1" x14ac:dyDescent="0.25">
      <c r="A46">
        <v>46</v>
      </c>
      <c r="B46" t="s">
        <v>33</v>
      </c>
      <c r="C46" s="8">
        <v>39801</v>
      </c>
      <c r="D46" t="s">
        <v>108</v>
      </c>
      <c r="E46" t="s">
        <v>14</v>
      </c>
      <c r="F46">
        <v>1</v>
      </c>
      <c r="G46">
        <v>44</v>
      </c>
      <c r="H46">
        <v>42</v>
      </c>
      <c r="I46">
        <v>-2</v>
      </c>
      <c r="J46">
        <v>2</v>
      </c>
      <c r="K46" s="7">
        <v>1.83</v>
      </c>
      <c r="L46" s="48">
        <v>2.1960000000000002</v>
      </c>
      <c r="M46" s="7">
        <v>3</v>
      </c>
      <c r="N46" s="7">
        <v>92.232000000000014</v>
      </c>
      <c r="O46" s="7">
        <v>126</v>
      </c>
      <c r="P46" s="72" t="s">
        <v>63</v>
      </c>
      <c r="Q46" s="73"/>
    </row>
    <row r="47" spans="1:17" ht="15.75" customHeight="1" x14ac:dyDescent="0.25">
      <c r="A47">
        <v>45</v>
      </c>
      <c r="B47" t="s">
        <v>94</v>
      </c>
      <c r="C47" s="8">
        <v>39801</v>
      </c>
      <c r="D47" t="s">
        <v>108</v>
      </c>
      <c r="E47" t="s">
        <v>91</v>
      </c>
      <c r="F47">
        <v>1</v>
      </c>
      <c r="G47">
        <v>66</v>
      </c>
      <c r="H47">
        <v>64</v>
      </c>
      <c r="I47">
        <v>-2</v>
      </c>
      <c r="J47">
        <v>2</v>
      </c>
      <c r="K47" s="7">
        <v>2.5</v>
      </c>
      <c r="L47" s="48">
        <v>3</v>
      </c>
      <c r="M47" s="7">
        <v>3</v>
      </c>
      <c r="N47" s="7">
        <v>192</v>
      </c>
      <c r="O47" s="7">
        <v>192</v>
      </c>
      <c r="P47" s="72" t="s">
        <v>64</v>
      </c>
      <c r="Q47" s="73"/>
    </row>
    <row r="48" spans="1:17" ht="15.75" customHeight="1" x14ac:dyDescent="0.25">
      <c r="A48">
        <v>44</v>
      </c>
      <c r="B48" t="s">
        <v>42</v>
      </c>
      <c r="C48" s="8">
        <v>39801</v>
      </c>
      <c r="D48" t="s">
        <v>108</v>
      </c>
      <c r="E48" t="s">
        <v>11</v>
      </c>
      <c r="F48">
        <v>3</v>
      </c>
      <c r="G48">
        <v>132</v>
      </c>
      <c r="H48">
        <v>130</v>
      </c>
      <c r="I48">
        <v>-2</v>
      </c>
      <c r="J48">
        <v>2</v>
      </c>
      <c r="K48" s="7">
        <v>2</v>
      </c>
      <c r="L48" s="48">
        <v>2.4</v>
      </c>
      <c r="M48" s="7">
        <v>3</v>
      </c>
      <c r="N48" s="7">
        <v>312</v>
      </c>
      <c r="O48" s="7">
        <v>390</v>
      </c>
      <c r="P48" s="72" t="s">
        <v>90</v>
      </c>
      <c r="Q48" s="73"/>
    </row>
    <row r="49" spans="1:17" ht="15.75" customHeight="1" x14ac:dyDescent="0.25">
      <c r="A49">
        <v>43</v>
      </c>
      <c r="B49" t="s">
        <v>94</v>
      </c>
      <c r="C49" s="8">
        <v>39770</v>
      </c>
      <c r="D49" t="s">
        <v>108</v>
      </c>
      <c r="E49" t="s">
        <v>91</v>
      </c>
      <c r="F49">
        <v>1</v>
      </c>
      <c r="G49">
        <v>66</v>
      </c>
      <c r="H49">
        <v>65</v>
      </c>
      <c r="I49">
        <v>-1</v>
      </c>
      <c r="J49">
        <v>2</v>
      </c>
      <c r="K49" s="7">
        <v>2.5</v>
      </c>
      <c r="L49" s="48">
        <v>3</v>
      </c>
      <c r="M49" s="7">
        <v>3</v>
      </c>
      <c r="N49" s="7">
        <v>195</v>
      </c>
      <c r="O49" s="7">
        <v>195</v>
      </c>
      <c r="P49" s="72" t="s">
        <v>66</v>
      </c>
      <c r="Q49" s="73"/>
    </row>
    <row r="50" spans="1:17" ht="15.75" customHeight="1" x14ac:dyDescent="0.25">
      <c r="A50">
        <v>42</v>
      </c>
      <c r="B50" t="s">
        <v>32</v>
      </c>
      <c r="C50" s="8">
        <v>39745</v>
      </c>
      <c r="D50" t="s">
        <v>96</v>
      </c>
      <c r="E50" t="s">
        <v>13</v>
      </c>
      <c r="F50">
        <v>12</v>
      </c>
      <c r="G50">
        <v>528</v>
      </c>
      <c r="H50">
        <v>510</v>
      </c>
      <c r="I50">
        <v>-18</v>
      </c>
      <c r="J50">
        <v>2</v>
      </c>
      <c r="K50" s="7">
        <v>1.83</v>
      </c>
      <c r="L50" s="48">
        <v>2.1960000000000002</v>
      </c>
      <c r="M50" s="7">
        <v>3</v>
      </c>
      <c r="N50" s="7">
        <v>1119.96</v>
      </c>
      <c r="O50" s="7">
        <v>1530</v>
      </c>
      <c r="P50" s="72" t="s">
        <v>67</v>
      </c>
      <c r="Q50" s="73"/>
    </row>
    <row r="51" spans="1:17" ht="15.75" customHeight="1" x14ac:dyDescent="0.25">
      <c r="A51">
        <v>41</v>
      </c>
      <c r="B51" t="s">
        <v>33</v>
      </c>
      <c r="C51" s="8">
        <v>39745</v>
      </c>
      <c r="D51" t="s">
        <v>96</v>
      </c>
      <c r="E51" t="s">
        <v>14</v>
      </c>
      <c r="F51">
        <v>2</v>
      </c>
      <c r="G51">
        <v>88</v>
      </c>
      <c r="H51">
        <v>82</v>
      </c>
      <c r="I51">
        <v>-6</v>
      </c>
      <c r="J51">
        <v>2</v>
      </c>
      <c r="K51" s="7">
        <v>1.83</v>
      </c>
      <c r="L51" s="48">
        <v>2.1960000000000002</v>
      </c>
      <c r="M51" s="7">
        <v>3</v>
      </c>
      <c r="N51" s="7">
        <v>180.072</v>
      </c>
      <c r="O51" s="7">
        <v>246</v>
      </c>
      <c r="P51" s="72" t="s">
        <v>7</v>
      </c>
      <c r="Q51" s="73"/>
    </row>
    <row r="52" spans="1:17" ht="15.75" customHeight="1" x14ac:dyDescent="0.25">
      <c r="A52">
        <v>40</v>
      </c>
      <c r="B52" t="s">
        <v>42</v>
      </c>
      <c r="C52" s="8">
        <v>39711</v>
      </c>
      <c r="D52" t="s">
        <v>100</v>
      </c>
      <c r="E52" t="s">
        <v>11</v>
      </c>
      <c r="F52">
        <v>14</v>
      </c>
      <c r="G52">
        <v>616</v>
      </c>
      <c r="H52">
        <v>578</v>
      </c>
      <c r="I52">
        <v>-38</v>
      </c>
      <c r="J52">
        <v>2</v>
      </c>
      <c r="K52" s="7">
        <v>2</v>
      </c>
      <c r="L52" s="48">
        <v>2.4</v>
      </c>
      <c r="M52" s="7">
        <v>3</v>
      </c>
      <c r="N52" s="7">
        <v>1387.2</v>
      </c>
      <c r="O52" s="7">
        <v>1734</v>
      </c>
      <c r="P52" s="72" t="s">
        <v>68</v>
      </c>
      <c r="Q52" s="73"/>
    </row>
    <row r="53" spans="1:17" ht="15.75" customHeight="1" x14ac:dyDescent="0.25">
      <c r="A53">
        <v>39</v>
      </c>
      <c r="B53" t="s">
        <v>32</v>
      </c>
      <c r="C53" s="8">
        <v>39661</v>
      </c>
      <c r="D53" t="s">
        <v>101</v>
      </c>
      <c r="E53" t="s">
        <v>13</v>
      </c>
      <c r="F53">
        <v>13</v>
      </c>
      <c r="G53">
        <v>572</v>
      </c>
      <c r="H53">
        <v>556</v>
      </c>
      <c r="I53">
        <v>-16</v>
      </c>
      <c r="J53">
        <v>2</v>
      </c>
      <c r="K53" s="7">
        <v>1.83</v>
      </c>
      <c r="L53" s="48">
        <v>2.1960000000000002</v>
      </c>
      <c r="M53" s="7">
        <v>3</v>
      </c>
      <c r="N53" s="7">
        <v>1220.9760000000001</v>
      </c>
      <c r="O53" s="7">
        <v>1668</v>
      </c>
    </row>
    <row r="54" spans="1:17" ht="15.75" customHeight="1" x14ac:dyDescent="0.25">
      <c r="A54">
        <v>38</v>
      </c>
      <c r="B54" t="s">
        <v>42</v>
      </c>
      <c r="C54" s="8">
        <v>39634</v>
      </c>
      <c r="D54" t="s">
        <v>99</v>
      </c>
      <c r="E54" t="s">
        <v>11</v>
      </c>
      <c r="F54">
        <v>8</v>
      </c>
      <c r="G54">
        <v>352</v>
      </c>
      <c r="H54">
        <v>353</v>
      </c>
      <c r="I54">
        <v>1</v>
      </c>
      <c r="J54">
        <v>2</v>
      </c>
      <c r="K54" s="7">
        <v>2</v>
      </c>
      <c r="L54" s="48">
        <v>2.4</v>
      </c>
      <c r="M54" s="7">
        <v>3</v>
      </c>
      <c r="N54" s="7">
        <v>847.19999999999993</v>
      </c>
      <c r="O54" s="7">
        <v>1059</v>
      </c>
    </row>
    <row r="55" spans="1:17" ht="15.75" customHeight="1" x14ac:dyDescent="0.25">
      <c r="A55">
        <v>37</v>
      </c>
      <c r="B55" t="s">
        <v>94</v>
      </c>
      <c r="C55" s="8">
        <v>39634</v>
      </c>
      <c r="D55" t="s">
        <v>99</v>
      </c>
      <c r="E55" t="s">
        <v>91</v>
      </c>
      <c r="F55">
        <v>3</v>
      </c>
      <c r="G55">
        <v>132</v>
      </c>
      <c r="H55">
        <v>132</v>
      </c>
      <c r="I55">
        <v>0</v>
      </c>
      <c r="J55">
        <v>2</v>
      </c>
      <c r="K55" s="7">
        <v>2.5</v>
      </c>
      <c r="L55" s="48">
        <v>3</v>
      </c>
      <c r="M55" s="7">
        <v>3</v>
      </c>
      <c r="N55" s="7">
        <v>396</v>
      </c>
      <c r="O55" s="7">
        <v>396</v>
      </c>
    </row>
    <row r="56" spans="1:17" ht="15.75" customHeight="1" x14ac:dyDescent="0.25">
      <c r="A56">
        <v>36</v>
      </c>
      <c r="B56" t="s">
        <v>33</v>
      </c>
      <c r="C56" s="8">
        <v>39634</v>
      </c>
      <c r="D56" t="s">
        <v>99</v>
      </c>
      <c r="E56" t="s">
        <v>14</v>
      </c>
      <c r="F56">
        <v>2</v>
      </c>
      <c r="G56">
        <v>88</v>
      </c>
      <c r="H56">
        <v>87</v>
      </c>
      <c r="I56">
        <v>-1</v>
      </c>
      <c r="J56">
        <v>2</v>
      </c>
      <c r="K56" s="7">
        <v>1.83</v>
      </c>
      <c r="L56" s="48">
        <v>2.1960000000000002</v>
      </c>
      <c r="M56" s="7">
        <v>3</v>
      </c>
      <c r="N56" s="7">
        <v>191.05200000000002</v>
      </c>
      <c r="O56" s="7">
        <v>261</v>
      </c>
    </row>
    <row r="57" spans="1:17" ht="15.75" customHeight="1" x14ac:dyDescent="0.25">
      <c r="A57">
        <v>35</v>
      </c>
      <c r="B57" t="s">
        <v>32</v>
      </c>
      <c r="C57" s="8">
        <v>39591</v>
      </c>
      <c r="D57" t="s">
        <v>108</v>
      </c>
      <c r="E57" t="s">
        <v>13</v>
      </c>
      <c r="F57">
        <v>13</v>
      </c>
      <c r="G57">
        <v>572</v>
      </c>
      <c r="H57">
        <v>563</v>
      </c>
      <c r="I57">
        <v>-9</v>
      </c>
      <c r="J57">
        <v>2</v>
      </c>
      <c r="K57" s="7">
        <v>1.83</v>
      </c>
      <c r="L57" s="48">
        <v>2.1960000000000002</v>
      </c>
      <c r="M57" s="7">
        <v>3</v>
      </c>
      <c r="N57" s="7">
        <v>1236.3480000000002</v>
      </c>
      <c r="O57" s="7">
        <v>1689</v>
      </c>
    </row>
    <row r="58" spans="1:17" ht="15.75" customHeight="1" x14ac:dyDescent="0.25">
      <c r="A58">
        <v>34</v>
      </c>
      <c r="B58" t="s">
        <v>42</v>
      </c>
      <c r="C58" s="8">
        <v>39566</v>
      </c>
      <c r="D58" t="s">
        <v>108</v>
      </c>
      <c r="E58" t="s">
        <v>11</v>
      </c>
      <c r="F58">
        <v>13</v>
      </c>
      <c r="G58">
        <v>572</v>
      </c>
      <c r="H58">
        <v>550</v>
      </c>
      <c r="I58">
        <v>-22</v>
      </c>
      <c r="J58">
        <v>2</v>
      </c>
      <c r="K58" s="7">
        <v>2</v>
      </c>
      <c r="L58" s="48">
        <v>2.4</v>
      </c>
      <c r="M58" s="7">
        <v>3</v>
      </c>
      <c r="N58" s="7">
        <v>1320</v>
      </c>
      <c r="O58" s="7">
        <v>1650</v>
      </c>
    </row>
    <row r="59" spans="1:17" ht="15.75" customHeight="1" x14ac:dyDescent="0.25">
      <c r="A59">
        <v>33</v>
      </c>
      <c r="B59" t="s">
        <v>94</v>
      </c>
      <c r="C59" s="8">
        <v>39528</v>
      </c>
      <c r="D59" t="s">
        <v>108</v>
      </c>
      <c r="E59" t="s">
        <v>91</v>
      </c>
      <c r="F59">
        <v>3</v>
      </c>
      <c r="G59">
        <v>132</v>
      </c>
      <c r="H59">
        <v>132</v>
      </c>
      <c r="I59">
        <v>0</v>
      </c>
      <c r="J59">
        <v>2</v>
      </c>
      <c r="K59" s="7">
        <v>2.5</v>
      </c>
      <c r="L59" s="48">
        <v>3</v>
      </c>
      <c r="M59" s="7">
        <v>3</v>
      </c>
      <c r="N59" s="7">
        <v>396</v>
      </c>
      <c r="O59" s="7">
        <v>396</v>
      </c>
    </row>
    <row r="60" spans="1:17" ht="15.75" customHeight="1" x14ac:dyDescent="0.25">
      <c r="A60">
        <v>32</v>
      </c>
      <c r="B60" t="s">
        <v>33</v>
      </c>
      <c r="C60" s="8">
        <v>39528</v>
      </c>
      <c r="D60" t="s">
        <v>102</v>
      </c>
      <c r="E60" t="s">
        <v>14</v>
      </c>
      <c r="F60">
        <v>2</v>
      </c>
      <c r="G60">
        <v>88</v>
      </c>
      <c r="H60">
        <v>89</v>
      </c>
      <c r="I60">
        <v>1</v>
      </c>
      <c r="J60">
        <v>2</v>
      </c>
      <c r="K60" s="7">
        <v>1.83</v>
      </c>
      <c r="L60" s="48">
        <v>2.1960000000000002</v>
      </c>
      <c r="M60" s="7">
        <v>3</v>
      </c>
      <c r="N60" s="7">
        <v>195.44400000000002</v>
      </c>
      <c r="O60" s="7">
        <v>267</v>
      </c>
    </row>
    <row r="61" spans="1:17" ht="15.75" customHeight="1" x14ac:dyDescent="0.25">
      <c r="A61">
        <v>31</v>
      </c>
      <c r="B61" t="s">
        <v>32</v>
      </c>
      <c r="C61" s="8">
        <v>39528</v>
      </c>
      <c r="D61" t="s">
        <v>102</v>
      </c>
      <c r="E61" t="s">
        <v>13</v>
      </c>
      <c r="F61">
        <v>10</v>
      </c>
      <c r="G61">
        <v>440</v>
      </c>
      <c r="H61">
        <v>423</v>
      </c>
      <c r="I61">
        <v>-17</v>
      </c>
      <c r="J61">
        <v>2</v>
      </c>
      <c r="K61" s="7">
        <v>1.83</v>
      </c>
      <c r="L61" s="48">
        <v>2.1960000000000002</v>
      </c>
      <c r="M61" s="7">
        <v>3</v>
      </c>
      <c r="N61" s="7">
        <v>928.90800000000013</v>
      </c>
      <c r="O61" s="7">
        <v>1269</v>
      </c>
    </row>
    <row r="62" spans="1:17" ht="15.75" customHeight="1" x14ac:dyDescent="0.25">
      <c r="A62">
        <v>30</v>
      </c>
      <c r="B62" t="s">
        <v>42</v>
      </c>
      <c r="C62" s="8">
        <v>39620</v>
      </c>
      <c r="D62" t="s">
        <v>102</v>
      </c>
      <c r="E62" t="s">
        <v>11</v>
      </c>
      <c r="F62">
        <v>12</v>
      </c>
      <c r="G62">
        <v>528</v>
      </c>
      <c r="H62">
        <v>530</v>
      </c>
      <c r="I62">
        <v>2</v>
      </c>
      <c r="J62">
        <v>2</v>
      </c>
      <c r="K62" s="7">
        <v>2</v>
      </c>
      <c r="L62" s="48">
        <v>2.4</v>
      </c>
      <c r="M62" s="7">
        <v>3</v>
      </c>
      <c r="N62" s="7">
        <v>1272</v>
      </c>
      <c r="O62" s="7">
        <v>1590</v>
      </c>
    </row>
    <row r="63" spans="1:17" ht="15.75" customHeight="1" x14ac:dyDescent="0.25">
      <c r="A63">
        <v>29</v>
      </c>
      <c r="B63" t="s">
        <v>94</v>
      </c>
      <c r="C63" s="8">
        <v>39473</v>
      </c>
      <c r="D63" t="s">
        <v>102</v>
      </c>
      <c r="E63" t="s">
        <v>91</v>
      </c>
      <c r="F63">
        <v>8</v>
      </c>
      <c r="G63">
        <v>352</v>
      </c>
      <c r="H63">
        <v>369</v>
      </c>
      <c r="I63">
        <v>17</v>
      </c>
      <c r="J63">
        <v>2</v>
      </c>
      <c r="K63" s="7">
        <v>2.5</v>
      </c>
      <c r="L63" s="48">
        <v>3</v>
      </c>
      <c r="M63" s="7">
        <v>3</v>
      </c>
      <c r="N63" s="7">
        <v>1107</v>
      </c>
      <c r="O63" s="7">
        <v>1107</v>
      </c>
    </row>
    <row r="64" spans="1:17" ht="15.75" customHeight="1" x14ac:dyDescent="0.25">
      <c r="A64">
        <v>28</v>
      </c>
      <c r="B64" t="s">
        <v>32</v>
      </c>
      <c r="C64" s="8">
        <v>39473</v>
      </c>
      <c r="D64" t="s">
        <v>102</v>
      </c>
      <c r="E64" t="s">
        <v>13</v>
      </c>
      <c r="F64">
        <v>7</v>
      </c>
      <c r="G64">
        <v>308</v>
      </c>
      <c r="H64">
        <v>231</v>
      </c>
      <c r="I64">
        <v>-77</v>
      </c>
      <c r="J64">
        <v>2</v>
      </c>
      <c r="K64" s="7">
        <v>1.83</v>
      </c>
      <c r="L64" s="48">
        <v>2.1960000000000002</v>
      </c>
      <c r="M64" s="7">
        <v>3</v>
      </c>
      <c r="N64" s="7">
        <v>507.27600000000007</v>
      </c>
      <c r="O64" s="7">
        <v>693</v>
      </c>
    </row>
    <row r="65" spans="1:15" ht="15.75" customHeight="1" x14ac:dyDescent="0.25">
      <c r="A65">
        <v>27</v>
      </c>
      <c r="B65" t="s">
        <v>33</v>
      </c>
      <c r="C65" s="8">
        <v>39473</v>
      </c>
      <c r="D65" t="s">
        <v>102</v>
      </c>
      <c r="E65" t="s">
        <v>14</v>
      </c>
      <c r="F65">
        <v>2</v>
      </c>
      <c r="G65">
        <v>88</v>
      </c>
      <c r="H65">
        <v>87</v>
      </c>
      <c r="I65">
        <v>-1</v>
      </c>
      <c r="J65">
        <v>2</v>
      </c>
      <c r="K65" s="7">
        <v>1.83</v>
      </c>
      <c r="L65" s="48">
        <v>2.1960000000000002</v>
      </c>
      <c r="M65" s="7">
        <v>3</v>
      </c>
      <c r="N65" s="7">
        <v>191.05200000000002</v>
      </c>
      <c r="O65" s="7">
        <v>261</v>
      </c>
    </row>
    <row r="66" spans="1:15" ht="15.75" customHeight="1" x14ac:dyDescent="0.25">
      <c r="A66">
        <v>26</v>
      </c>
      <c r="B66" t="s">
        <v>42</v>
      </c>
      <c r="C66" s="8">
        <v>39438</v>
      </c>
      <c r="D66" t="s">
        <v>102</v>
      </c>
      <c r="E66" t="s">
        <v>11</v>
      </c>
      <c r="F66">
        <v>13</v>
      </c>
      <c r="G66">
        <v>572</v>
      </c>
      <c r="H66">
        <v>563</v>
      </c>
      <c r="I66">
        <v>-9</v>
      </c>
      <c r="J66">
        <v>2</v>
      </c>
      <c r="K66" s="7">
        <v>2</v>
      </c>
      <c r="L66" s="48">
        <v>2.4</v>
      </c>
      <c r="M66" s="7">
        <v>3</v>
      </c>
      <c r="N66" s="7">
        <v>1351.2</v>
      </c>
      <c r="O66" s="7">
        <v>1689</v>
      </c>
    </row>
    <row r="67" spans="1:15" ht="15.75" customHeight="1" x14ac:dyDescent="0.25">
      <c r="A67">
        <v>25</v>
      </c>
      <c r="B67" t="s">
        <v>32</v>
      </c>
      <c r="C67" s="8">
        <v>39438</v>
      </c>
      <c r="D67" t="s">
        <v>102</v>
      </c>
      <c r="E67" t="s">
        <v>13</v>
      </c>
      <c r="F67">
        <v>1</v>
      </c>
      <c r="G67">
        <v>44</v>
      </c>
      <c r="H67">
        <v>43</v>
      </c>
      <c r="I67">
        <v>-1</v>
      </c>
      <c r="J67">
        <v>2</v>
      </c>
      <c r="K67" s="7">
        <v>1.83</v>
      </c>
      <c r="L67" s="48">
        <v>2.1960000000000002</v>
      </c>
      <c r="M67" s="7">
        <v>3</v>
      </c>
      <c r="N67" s="7">
        <v>94.428000000000011</v>
      </c>
      <c r="O67" s="7">
        <v>129</v>
      </c>
    </row>
    <row r="68" spans="1:15" ht="15.75" customHeight="1" x14ac:dyDescent="0.25">
      <c r="A68">
        <v>24</v>
      </c>
      <c r="B68" t="s">
        <v>94</v>
      </c>
      <c r="C68" s="8">
        <v>39424</v>
      </c>
      <c r="D68" t="s">
        <v>99</v>
      </c>
      <c r="E68" t="s">
        <v>91</v>
      </c>
      <c r="F68">
        <v>4</v>
      </c>
      <c r="G68">
        <v>176</v>
      </c>
      <c r="H68">
        <v>193</v>
      </c>
      <c r="I68">
        <v>17</v>
      </c>
      <c r="J68">
        <v>2</v>
      </c>
      <c r="K68" s="7">
        <v>2.5</v>
      </c>
      <c r="L68" s="48">
        <v>3</v>
      </c>
      <c r="M68" s="7">
        <v>3</v>
      </c>
      <c r="N68" s="7">
        <v>579</v>
      </c>
      <c r="O68" s="7">
        <v>579</v>
      </c>
    </row>
    <row r="69" spans="1:15" ht="15.75" customHeight="1" x14ac:dyDescent="0.25">
      <c r="A69">
        <v>23</v>
      </c>
      <c r="B69" t="s">
        <v>32</v>
      </c>
      <c r="C69" s="8">
        <v>39424</v>
      </c>
      <c r="D69" t="s">
        <v>99</v>
      </c>
      <c r="E69" t="s">
        <v>13</v>
      </c>
      <c r="F69">
        <v>7</v>
      </c>
      <c r="G69">
        <v>308</v>
      </c>
      <c r="H69">
        <v>306</v>
      </c>
      <c r="I69">
        <v>-2</v>
      </c>
      <c r="J69">
        <v>2</v>
      </c>
      <c r="K69" s="7">
        <v>1.83</v>
      </c>
      <c r="L69" s="48">
        <v>2.1960000000000002</v>
      </c>
      <c r="M69" s="7">
        <v>3</v>
      </c>
      <c r="N69" s="7">
        <v>671.976</v>
      </c>
      <c r="O69" s="7">
        <v>918</v>
      </c>
    </row>
    <row r="70" spans="1:15" ht="15.75" customHeight="1" x14ac:dyDescent="0.25">
      <c r="A70">
        <v>22</v>
      </c>
      <c r="B70" t="s">
        <v>33</v>
      </c>
      <c r="C70" s="8">
        <v>39424</v>
      </c>
      <c r="D70" t="s">
        <v>99</v>
      </c>
      <c r="E70" t="s">
        <v>14</v>
      </c>
      <c r="F70">
        <v>2</v>
      </c>
      <c r="G70">
        <v>88</v>
      </c>
      <c r="H70">
        <v>86</v>
      </c>
      <c r="I70">
        <v>-2</v>
      </c>
      <c r="J70">
        <v>2</v>
      </c>
      <c r="K70" s="7">
        <v>1.83</v>
      </c>
      <c r="L70" s="48">
        <v>2.1960000000000002</v>
      </c>
      <c r="M70" s="7">
        <v>3</v>
      </c>
      <c r="N70" s="7">
        <v>188.85600000000002</v>
      </c>
      <c r="O70" s="7">
        <v>258</v>
      </c>
    </row>
    <row r="71" spans="1:15" ht="15.75" customHeight="1" x14ac:dyDescent="0.25">
      <c r="A71">
        <v>21</v>
      </c>
      <c r="B71" t="s">
        <v>94</v>
      </c>
      <c r="C71" s="8">
        <v>39421</v>
      </c>
      <c r="D71" t="s">
        <v>99</v>
      </c>
      <c r="E71" t="s">
        <v>91</v>
      </c>
      <c r="F71">
        <v>2</v>
      </c>
      <c r="G71">
        <v>88</v>
      </c>
      <c r="H71">
        <v>64</v>
      </c>
      <c r="I71">
        <v>-24</v>
      </c>
      <c r="J71">
        <v>2</v>
      </c>
      <c r="K71" s="7">
        <v>2.5</v>
      </c>
      <c r="L71" s="48">
        <v>3</v>
      </c>
      <c r="M71" s="7">
        <v>3</v>
      </c>
      <c r="N71" s="7">
        <v>192</v>
      </c>
      <c r="O71" s="7">
        <v>192</v>
      </c>
    </row>
    <row r="72" spans="1:15" ht="15.75" customHeight="1" x14ac:dyDescent="0.25">
      <c r="A72">
        <v>20</v>
      </c>
      <c r="B72" t="s">
        <v>32</v>
      </c>
      <c r="C72" s="8">
        <v>39381</v>
      </c>
      <c r="D72" t="s">
        <v>102</v>
      </c>
      <c r="E72" t="s">
        <v>13</v>
      </c>
      <c r="F72">
        <v>10</v>
      </c>
      <c r="G72">
        <v>440</v>
      </c>
      <c r="H72">
        <v>427</v>
      </c>
      <c r="I72">
        <v>-13</v>
      </c>
      <c r="J72">
        <v>2</v>
      </c>
      <c r="K72" s="7">
        <v>1.83</v>
      </c>
      <c r="L72" s="48">
        <v>2.1960000000000002</v>
      </c>
      <c r="M72" s="7">
        <v>3</v>
      </c>
      <c r="N72" s="7">
        <v>937.69200000000012</v>
      </c>
      <c r="O72" s="7">
        <v>1281</v>
      </c>
    </row>
    <row r="73" spans="1:15" ht="15.75" customHeight="1" x14ac:dyDescent="0.25">
      <c r="A73">
        <v>19</v>
      </c>
      <c r="B73" t="s">
        <v>94</v>
      </c>
      <c r="C73" s="8">
        <v>39381</v>
      </c>
      <c r="D73" t="s">
        <v>102</v>
      </c>
      <c r="E73" t="s">
        <v>91</v>
      </c>
      <c r="F73">
        <v>6</v>
      </c>
      <c r="G73">
        <v>264</v>
      </c>
      <c r="H73">
        <v>269</v>
      </c>
      <c r="I73">
        <v>5</v>
      </c>
      <c r="J73">
        <v>2</v>
      </c>
      <c r="K73" s="7">
        <v>2.5</v>
      </c>
      <c r="L73" s="48">
        <v>3</v>
      </c>
      <c r="M73" s="7">
        <v>3</v>
      </c>
      <c r="N73" s="7">
        <v>807</v>
      </c>
      <c r="O73" s="7">
        <v>807</v>
      </c>
    </row>
    <row r="74" spans="1:15" ht="15.75" customHeight="1" x14ac:dyDescent="0.25">
      <c r="A74">
        <v>18</v>
      </c>
      <c r="B74" t="s">
        <v>33</v>
      </c>
      <c r="C74" s="8">
        <v>39359</v>
      </c>
      <c r="D74" t="s">
        <v>100</v>
      </c>
      <c r="E74" t="s">
        <v>14</v>
      </c>
      <c r="F74">
        <v>1</v>
      </c>
      <c r="G74">
        <v>44</v>
      </c>
      <c r="H74">
        <v>43</v>
      </c>
      <c r="I74">
        <v>-1</v>
      </c>
      <c r="J74">
        <v>2</v>
      </c>
      <c r="K74" s="7">
        <v>1.83</v>
      </c>
      <c r="L74" s="48">
        <v>2.1960000000000002</v>
      </c>
      <c r="M74" s="7">
        <v>3</v>
      </c>
      <c r="N74" s="7">
        <v>94.428000000000011</v>
      </c>
      <c r="O74" s="7">
        <v>129</v>
      </c>
    </row>
    <row r="75" spans="1:15" ht="15.75" customHeight="1" x14ac:dyDescent="0.25">
      <c r="A75">
        <v>17</v>
      </c>
      <c r="B75" t="s">
        <v>94</v>
      </c>
      <c r="C75" s="8">
        <v>39359</v>
      </c>
      <c r="D75" t="s">
        <v>100</v>
      </c>
      <c r="E75" t="s">
        <v>91</v>
      </c>
      <c r="F75">
        <v>3</v>
      </c>
      <c r="G75">
        <v>132</v>
      </c>
      <c r="H75">
        <v>128</v>
      </c>
      <c r="I75">
        <v>-4</v>
      </c>
      <c r="J75">
        <v>2</v>
      </c>
      <c r="K75" s="7">
        <v>2.5</v>
      </c>
      <c r="L75" s="48">
        <v>3</v>
      </c>
      <c r="M75" s="7">
        <v>3</v>
      </c>
      <c r="N75" s="7">
        <v>384</v>
      </c>
      <c r="O75" s="7">
        <v>384</v>
      </c>
    </row>
    <row r="76" spans="1:15" ht="15.75" customHeight="1" x14ac:dyDescent="0.25">
      <c r="A76">
        <v>16</v>
      </c>
      <c r="B76" t="s">
        <v>42</v>
      </c>
      <c r="C76" s="8">
        <v>39346</v>
      </c>
      <c r="D76" t="s">
        <v>96</v>
      </c>
      <c r="E76" t="s">
        <v>11</v>
      </c>
      <c r="F76">
        <v>12</v>
      </c>
      <c r="G76">
        <v>528</v>
      </c>
      <c r="H76">
        <v>521</v>
      </c>
      <c r="I76">
        <v>-7</v>
      </c>
      <c r="J76">
        <v>2</v>
      </c>
      <c r="K76" s="7">
        <v>2</v>
      </c>
      <c r="L76" s="48">
        <v>2.4</v>
      </c>
      <c r="M76" s="7">
        <v>3</v>
      </c>
      <c r="N76" s="7">
        <v>1250.3999999999999</v>
      </c>
      <c r="O76" s="7">
        <v>1563</v>
      </c>
    </row>
    <row r="77" spans="1:15" ht="15.75" customHeight="1" x14ac:dyDescent="0.25">
      <c r="A77">
        <v>15</v>
      </c>
      <c r="B77" t="s">
        <v>94</v>
      </c>
      <c r="C77" s="8">
        <v>39325</v>
      </c>
      <c r="D77" t="s">
        <v>98</v>
      </c>
      <c r="E77" t="s">
        <v>91</v>
      </c>
      <c r="F77">
        <v>3</v>
      </c>
      <c r="G77">
        <v>132</v>
      </c>
      <c r="H77">
        <v>128</v>
      </c>
      <c r="I77">
        <v>-4</v>
      </c>
      <c r="J77">
        <v>2</v>
      </c>
      <c r="K77" s="7">
        <v>2.5</v>
      </c>
      <c r="L77" s="48">
        <v>3</v>
      </c>
      <c r="M77" s="7">
        <v>3</v>
      </c>
      <c r="N77" s="7">
        <v>384</v>
      </c>
      <c r="O77" s="7">
        <v>384</v>
      </c>
    </row>
    <row r="78" spans="1:15" ht="15.75" customHeight="1" x14ac:dyDescent="0.25">
      <c r="A78">
        <v>14</v>
      </c>
      <c r="B78" t="s">
        <v>32</v>
      </c>
      <c r="C78" s="8">
        <v>39325</v>
      </c>
      <c r="D78" t="s">
        <v>98</v>
      </c>
      <c r="E78" t="s">
        <v>13</v>
      </c>
      <c r="F78">
        <v>13</v>
      </c>
      <c r="G78">
        <v>572</v>
      </c>
      <c r="H78">
        <v>550</v>
      </c>
      <c r="I78">
        <v>-22</v>
      </c>
      <c r="J78">
        <v>2</v>
      </c>
      <c r="K78" s="7">
        <v>1.83</v>
      </c>
      <c r="L78" s="48">
        <v>2.1960000000000002</v>
      </c>
      <c r="M78" s="7">
        <v>3</v>
      </c>
      <c r="N78" s="7">
        <v>1207.8000000000002</v>
      </c>
      <c r="O78" s="7">
        <v>1650</v>
      </c>
    </row>
    <row r="79" spans="1:15" ht="15.75" customHeight="1" x14ac:dyDescent="0.25">
      <c r="A79">
        <v>13</v>
      </c>
      <c r="B79" t="s">
        <v>33</v>
      </c>
      <c r="C79" s="8">
        <v>39307</v>
      </c>
      <c r="D79" t="s">
        <v>98</v>
      </c>
      <c r="E79" t="s">
        <v>14</v>
      </c>
      <c r="F79">
        <v>1</v>
      </c>
      <c r="G79">
        <v>44</v>
      </c>
      <c r="H79">
        <v>42</v>
      </c>
      <c r="I79">
        <v>-2</v>
      </c>
      <c r="J79">
        <v>2</v>
      </c>
      <c r="K79" s="7">
        <v>1.83</v>
      </c>
      <c r="L79" s="48">
        <v>2.1960000000000002</v>
      </c>
      <c r="M79" s="7">
        <v>3</v>
      </c>
      <c r="N79" s="7">
        <v>92.232000000000014</v>
      </c>
      <c r="O79" s="7">
        <v>126</v>
      </c>
    </row>
    <row r="80" spans="1:15" ht="15.75" customHeight="1" x14ac:dyDescent="0.25">
      <c r="A80">
        <v>12</v>
      </c>
      <c r="B80" t="s">
        <v>94</v>
      </c>
      <c r="C80" s="8">
        <v>39307</v>
      </c>
      <c r="D80" t="s">
        <v>98</v>
      </c>
      <c r="E80" t="s">
        <v>91</v>
      </c>
      <c r="F80">
        <v>3</v>
      </c>
      <c r="G80">
        <v>132</v>
      </c>
      <c r="H80">
        <v>133</v>
      </c>
      <c r="I80">
        <v>1</v>
      </c>
      <c r="J80">
        <v>2</v>
      </c>
      <c r="K80" s="7">
        <v>2.5</v>
      </c>
      <c r="L80" s="48">
        <v>3</v>
      </c>
      <c r="M80" s="7">
        <v>3</v>
      </c>
      <c r="N80" s="7">
        <v>399</v>
      </c>
      <c r="O80" s="7">
        <v>399</v>
      </c>
    </row>
    <row r="81" spans="1:18" ht="15.75" customHeight="1" x14ac:dyDescent="0.25">
      <c r="A81">
        <v>11</v>
      </c>
      <c r="B81" t="s">
        <v>42</v>
      </c>
      <c r="C81" s="8">
        <v>39284</v>
      </c>
      <c r="D81" t="s">
        <v>101</v>
      </c>
      <c r="E81" t="s">
        <v>11</v>
      </c>
      <c r="F81">
        <v>12</v>
      </c>
      <c r="G81">
        <v>528</v>
      </c>
      <c r="H81">
        <v>525</v>
      </c>
      <c r="I81">
        <v>-3</v>
      </c>
      <c r="J81">
        <v>2</v>
      </c>
      <c r="K81" s="7">
        <v>2</v>
      </c>
      <c r="L81" s="48">
        <v>2.4</v>
      </c>
      <c r="M81" s="7">
        <v>3</v>
      </c>
      <c r="N81" s="7">
        <v>1260</v>
      </c>
      <c r="O81" s="7">
        <v>1575</v>
      </c>
    </row>
    <row r="82" spans="1:18" ht="15.75" customHeight="1" x14ac:dyDescent="0.25">
      <c r="A82">
        <v>10</v>
      </c>
      <c r="B82" t="s">
        <v>94</v>
      </c>
      <c r="C82" s="8">
        <v>39276</v>
      </c>
      <c r="D82" t="s">
        <v>100</v>
      </c>
      <c r="E82" t="s">
        <v>91</v>
      </c>
      <c r="F82">
        <v>3</v>
      </c>
      <c r="G82">
        <v>132</v>
      </c>
      <c r="H82">
        <v>120</v>
      </c>
      <c r="I82">
        <v>-12</v>
      </c>
      <c r="J82">
        <v>2</v>
      </c>
      <c r="K82" s="7">
        <v>2.5</v>
      </c>
      <c r="L82" s="48">
        <v>3</v>
      </c>
      <c r="M82" s="7">
        <v>3</v>
      </c>
      <c r="N82" s="7">
        <v>360</v>
      </c>
      <c r="O82" s="7">
        <v>360</v>
      </c>
    </row>
    <row r="83" spans="1:18" ht="15.75" customHeight="1" x14ac:dyDescent="0.25">
      <c r="A83">
        <v>9</v>
      </c>
      <c r="B83" t="s">
        <v>32</v>
      </c>
      <c r="C83" s="8">
        <v>39276</v>
      </c>
      <c r="D83" t="s">
        <v>100</v>
      </c>
      <c r="E83" t="s">
        <v>13</v>
      </c>
      <c r="F83">
        <v>12</v>
      </c>
      <c r="G83">
        <v>528</v>
      </c>
      <c r="H83">
        <v>510</v>
      </c>
      <c r="I83">
        <v>-18</v>
      </c>
      <c r="J83">
        <v>2</v>
      </c>
      <c r="K83" s="7">
        <v>1.83</v>
      </c>
      <c r="L83" s="48">
        <v>2.1960000000000002</v>
      </c>
      <c r="M83" s="7">
        <v>3</v>
      </c>
      <c r="N83" s="7">
        <v>1119.96</v>
      </c>
      <c r="O83" s="7">
        <v>1530</v>
      </c>
    </row>
    <row r="84" spans="1:18" ht="15.75" customHeight="1" x14ac:dyDescent="0.25">
      <c r="A84">
        <v>8</v>
      </c>
      <c r="B84" t="s">
        <v>94</v>
      </c>
      <c r="C84" s="8">
        <v>39214</v>
      </c>
      <c r="D84" t="s">
        <v>99</v>
      </c>
      <c r="E84" t="s">
        <v>91</v>
      </c>
      <c r="F84">
        <v>2</v>
      </c>
      <c r="G84">
        <v>88</v>
      </c>
      <c r="H84">
        <v>63</v>
      </c>
      <c r="I84">
        <v>-25</v>
      </c>
      <c r="J84">
        <v>2</v>
      </c>
      <c r="K84" s="7">
        <v>2.5</v>
      </c>
      <c r="L84" s="48">
        <v>3</v>
      </c>
      <c r="M84" s="7">
        <v>3</v>
      </c>
      <c r="N84" s="7">
        <v>189</v>
      </c>
      <c r="O84" s="7">
        <v>189</v>
      </c>
    </row>
    <row r="85" spans="1:18" ht="15.75" customHeight="1" x14ac:dyDescent="0.25">
      <c r="A85">
        <v>7</v>
      </c>
      <c r="B85" t="s">
        <v>32</v>
      </c>
      <c r="C85" s="8">
        <v>39214</v>
      </c>
      <c r="D85" t="s">
        <v>99</v>
      </c>
      <c r="E85" t="s">
        <v>13</v>
      </c>
      <c r="F85">
        <v>12</v>
      </c>
      <c r="G85">
        <v>528</v>
      </c>
      <c r="H85">
        <v>521</v>
      </c>
      <c r="I85">
        <v>-7</v>
      </c>
      <c r="J85">
        <v>2</v>
      </c>
      <c r="K85" s="7">
        <v>1.83</v>
      </c>
      <c r="L85" s="48">
        <v>2.1960000000000002</v>
      </c>
      <c r="M85" s="7">
        <v>3</v>
      </c>
      <c r="N85" s="7">
        <v>1144.116</v>
      </c>
      <c r="O85" s="7">
        <v>1563</v>
      </c>
    </row>
    <row r="86" spans="1:18" ht="15.75" customHeight="1" x14ac:dyDescent="0.25">
      <c r="A86">
        <v>6</v>
      </c>
      <c r="B86" t="s">
        <v>42</v>
      </c>
      <c r="C86" s="8">
        <v>39178</v>
      </c>
      <c r="D86" t="s">
        <v>98</v>
      </c>
      <c r="E86" t="s">
        <v>11</v>
      </c>
      <c r="F86">
        <v>12</v>
      </c>
      <c r="G86">
        <v>528</v>
      </c>
      <c r="H86">
        <v>522</v>
      </c>
      <c r="I86">
        <v>-6</v>
      </c>
      <c r="J86">
        <v>2</v>
      </c>
      <c r="K86" s="7">
        <v>2</v>
      </c>
      <c r="L86" s="48">
        <v>2.4</v>
      </c>
      <c r="M86" s="7">
        <v>3</v>
      </c>
      <c r="N86" s="7">
        <v>1252.8</v>
      </c>
      <c r="O86" s="7">
        <v>1566</v>
      </c>
    </row>
    <row r="87" spans="1:18" ht="15.75" customHeight="1" x14ac:dyDescent="0.25">
      <c r="A87">
        <v>5</v>
      </c>
      <c r="B87" t="s">
        <v>94</v>
      </c>
      <c r="C87" s="8">
        <v>39126</v>
      </c>
      <c r="D87" t="s">
        <v>98</v>
      </c>
      <c r="E87" t="s">
        <v>91</v>
      </c>
      <c r="F87">
        <v>3</v>
      </c>
      <c r="G87">
        <v>132</v>
      </c>
      <c r="H87">
        <v>103</v>
      </c>
      <c r="I87">
        <v>-29</v>
      </c>
      <c r="J87">
        <v>2</v>
      </c>
      <c r="K87" s="7">
        <v>2.5</v>
      </c>
      <c r="L87" s="48">
        <v>3</v>
      </c>
      <c r="M87" s="7">
        <v>3</v>
      </c>
      <c r="N87" s="7">
        <v>309</v>
      </c>
      <c r="O87" s="7">
        <v>309</v>
      </c>
    </row>
    <row r="88" spans="1:18" ht="15.75" customHeight="1" x14ac:dyDescent="0.25">
      <c r="A88">
        <v>4</v>
      </c>
      <c r="B88" t="s">
        <v>33</v>
      </c>
      <c r="C88" s="8">
        <v>39126</v>
      </c>
      <c r="D88" t="s">
        <v>98</v>
      </c>
      <c r="E88" t="s">
        <v>14</v>
      </c>
      <c r="F88">
        <v>1</v>
      </c>
      <c r="G88">
        <v>44</v>
      </c>
      <c r="H88">
        <v>42</v>
      </c>
      <c r="I88">
        <v>-2</v>
      </c>
      <c r="J88">
        <v>2</v>
      </c>
      <c r="K88" s="7">
        <v>1.83</v>
      </c>
      <c r="L88" s="48">
        <v>2.1960000000000002</v>
      </c>
      <c r="M88" s="7">
        <v>3</v>
      </c>
      <c r="N88" s="7">
        <v>92.232000000000014</v>
      </c>
      <c r="O88" s="7">
        <v>126</v>
      </c>
    </row>
    <row r="89" spans="1:18" ht="15.75" customHeight="1" x14ac:dyDescent="0.25">
      <c r="A89">
        <v>3</v>
      </c>
      <c r="B89" t="s">
        <v>32</v>
      </c>
      <c r="C89" s="8">
        <v>39109</v>
      </c>
      <c r="D89" t="s">
        <v>98</v>
      </c>
      <c r="E89" t="s">
        <v>13</v>
      </c>
      <c r="F89">
        <v>11</v>
      </c>
      <c r="G89">
        <v>484</v>
      </c>
      <c r="H89">
        <v>477</v>
      </c>
      <c r="I89">
        <v>-7</v>
      </c>
      <c r="J89">
        <v>2</v>
      </c>
      <c r="K89" s="7">
        <v>1.83</v>
      </c>
      <c r="L89" s="48">
        <v>2.1960000000000002</v>
      </c>
      <c r="M89" s="7">
        <v>3</v>
      </c>
      <c r="N89" s="7">
        <v>1047.4920000000002</v>
      </c>
      <c r="O89" s="7">
        <v>1431</v>
      </c>
    </row>
    <row r="90" spans="1:18" ht="15.75" customHeight="1" x14ac:dyDescent="0.25">
      <c r="A90">
        <v>2</v>
      </c>
      <c r="B90" t="s">
        <v>94</v>
      </c>
      <c r="C90" s="8">
        <v>39093</v>
      </c>
      <c r="D90" t="s">
        <v>96</v>
      </c>
      <c r="E90" t="s">
        <v>91</v>
      </c>
      <c r="F90">
        <v>3</v>
      </c>
      <c r="G90">
        <v>132</v>
      </c>
      <c r="H90">
        <v>126</v>
      </c>
      <c r="I90">
        <v>-6</v>
      </c>
      <c r="J90">
        <v>2</v>
      </c>
      <c r="K90" s="7">
        <v>2.5</v>
      </c>
      <c r="L90" s="48">
        <v>3</v>
      </c>
      <c r="M90" s="7">
        <v>3</v>
      </c>
      <c r="N90" s="7">
        <v>378</v>
      </c>
      <c r="O90" s="7">
        <v>378</v>
      </c>
    </row>
    <row r="91" spans="1:18" ht="15.75" customHeight="1" x14ac:dyDescent="0.25">
      <c r="A91">
        <v>1</v>
      </c>
      <c r="B91" t="s">
        <v>42</v>
      </c>
      <c r="C91" s="8">
        <v>39244</v>
      </c>
      <c r="D91" t="s">
        <v>96</v>
      </c>
      <c r="E91" t="s">
        <v>11</v>
      </c>
      <c r="F91">
        <v>12</v>
      </c>
      <c r="G91">
        <v>528</v>
      </c>
      <c r="H91">
        <v>524</v>
      </c>
      <c r="I91">
        <v>-4</v>
      </c>
      <c r="J91">
        <v>2</v>
      </c>
      <c r="K91" s="7">
        <v>2</v>
      </c>
      <c r="L91" s="48">
        <v>2.4</v>
      </c>
      <c r="M91" s="7">
        <v>3</v>
      </c>
      <c r="N91" s="7">
        <v>1257.5999999999999</v>
      </c>
      <c r="O91" s="7">
        <v>1572</v>
      </c>
    </row>
    <row r="92" spans="1:18" ht="15.75" customHeight="1" x14ac:dyDescent="0.25">
      <c r="K92" s="7"/>
      <c r="L92" s="48"/>
    </row>
    <row r="93" spans="1:18" ht="15.75" customHeight="1" x14ac:dyDescent="0.25"/>
    <row r="94" spans="1:18" ht="15.75" customHeight="1" x14ac:dyDescent="0.25">
      <c r="Q94" s="71" t="s">
        <v>60</v>
      </c>
      <c r="R94" s="71"/>
    </row>
    <row r="95" spans="1:18" ht="15.75" customHeight="1" x14ac:dyDescent="0.25">
      <c r="Q95" s="70" t="s">
        <v>61</v>
      </c>
      <c r="R95" s="70"/>
    </row>
    <row r="96" spans="1:18" x14ac:dyDescent="0.25">
      <c r="Q96" s="70" t="s">
        <v>62</v>
      </c>
      <c r="R96" s="70"/>
    </row>
    <row r="97" spans="17:18" x14ac:dyDescent="0.25">
      <c r="Q97" s="70" t="s">
        <v>63</v>
      </c>
      <c r="R97" s="70"/>
    </row>
    <row r="98" spans="17:18" ht="30.75" customHeight="1" x14ac:dyDescent="0.25">
      <c r="Q98" s="70" t="s">
        <v>64</v>
      </c>
      <c r="R98" s="70"/>
    </row>
    <row r="99" spans="17:18" x14ac:dyDescent="0.25">
      <c r="Q99" s="70" t="s">
        <v>65</v>
      </c>
      <c r="R99" s="70"/>
    </row>
    <row r="100" spans="17:18" x14ac:dyDescent="0.25">
      <c r="Q100" s="70" t="s">
        <v>90</v>
      </c>
      <c r="R100" s="70"/>
    </row>
    <row r="101" spans="17:18" x14ac:dyDescent="0.25">
      <c r="Q101" s="70" t="s">
        <v>67</v>
      </c>
      <c r="R101" s="70"/>
    </row>
    <row r="102" spans="17:18" x14ac:dyDescent="0.25">
      <c r="Q102" s="70" t="s">
        <v>7</v>
      </c>
      <c r="R102" s="70"/>
    </row>
    <row r="103" spans="17:18" x14ac:dyDescent="0.25">
      <c r="Q103" s="70" t="s">
        <v>68</v>
      </c>
      <c r="R103" s="70"/>
    </row>
  </sheetData>
  <mergeCells count="20">
    <mergeCell ref="Q100:R100"/>
    <mergeCell ref="Q101:R101"/>
    <mergeCell ref="Q102:R102"/>
    <mergeCell ref="Q103:R103"/>
    <mergeCell ref="Q94:R94"/>
    <mergeCell ref="Q95:R95"/>
    <mergeCell ref="Q96:R96"/>
    <mergeCell ref="Q97:R97"/>
    <mergeCell ref="Q98:R98"/>
    <mergeCell ref="Q99:R99"/>
    <mergeCell ref="P43:Q43"/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</mergeCells>
  <hyperlinks>
    <hyperlink ref="Q95:R95" location="Entrees!A1" display="Entrées"/>
    <hyperlink ref="Q96:R96" location="Sorties!A1" display="Sorties"/>
    <hyperlink ref="Q97:R97" location="'Mise en Bouteilles'!A1" display="Mise en Bouteilles"/>
    <hyperlink ref="Q98:R98" location="'Historique Entrees'!A1" display="Historiques Entrées"/>
    <hyperlink ref="Q99:R99" location="'Historiques Sorties'!A1" display="Historiques Sorties"/>
    <hyperlink ref="Q100:R100" location="'Tableau de Bord'!A1" display="Tableau de Bord"/>
    <hyperlink ref="Q101:R101" location="Listes!A1" display="Listes"/>
    <hyperlink ref="Q102:R102" location="Noms!A1" display="Nom"/>
    <hyperlink ref="Q103:R103" location="Stock!A1" display="Stock"/>
    <hyperlink ref="P52:Q52" location="Stock!A1" display="Stock"/>
    <hyperlink ref="P51:Q51" location="Noms!A1" display="Nom"/>
    <hyperlink ref="P50:Q50" location="Listes!A1" display="Listes"/>
    <hyperlink ref="P49:Q49" location="'Historique Mise en Bouteilles'!A1" display="Historiques Mise en bouteilles"/>
    <hyperlink ref="P48:Q48" location="'Tableau de Bord'!A1" display="Tableau de Bord"/>
    <hyperlink ref="P47:Q47" location="'Historique Entrees'!A1" display="Historiques Entrées"/>
    <hyperlink ref="P46:Q46" location="'Mise en Bouteilles'!A1" display="Mise en Bouteilles"/>
    <hyperlink ref="P45:Q45" location="Sorties!A1" display="Sorties"/>
    <hyperlink ref="P44:Q44" location="Entrees!A1" display="Entrées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G35"/>
  <sheetViews>
    <sheetView workbookViewId="0">
      <selection activeCell="B8" sqref="B8"/>
    </sheetView>
  </sheetViews>
  <sheetFormatPr baseColWidth="10" defaultRowHeight="15" x14ac:dyDescent="0.25"/>
  <cols>
    <col min="2" max="2" width="21" customWidth="1"/>
    <col min="3" max="3" width="23.85546875" bestFit="1" customWidth="1"/>
    <col min="4" max="4" width="10.85546875" customWidth="1"/>
    <col min="5" max="5" width="5.28515625" customWidth="1"/>
    <col min="6" max="6" width="13.7109375" customWidth="1"/>
    <col min="7" max="7" width="12.5703125" customWidth="1"/>
    <col min="8" max="8" width="19.7109375" bestFit="1" customWidth="1"/>
    <col min="9" max="9" width="16.7109375" bestFit="1" customWidth="1"/>
    <col min="10" max="10" width="19.7109375" bestFit="1" customWidth="1"/>
    <col min="11" max="11" width="21.7109375" bestFit="1" customWidth="1"/>
    <col min="12" max="12" width="24.7109375" bestFit="1" customWidth="1"/>
    <col min="13" max="13" width="19.7109375" bestFit="1" customWidth="1"/>
    <col min="14" max="14" width="22.85546875" bestFit="1" customWidth="1"/>
  </cols>
  <sheetData>
    <row r="4" spans="2:7" x14ac:dyDescent="0.25">
      <c r="B4" s="49" t="s">
        <v>119</v>
      </c>
      <c r="C4" s="49" t="s">
        <v>105</v>
      </c>
    </row>
    <row r="5" spans="2:7" x14ac:dyDescent="0.25">
      <c r="B5" s="49" t="s">
        <v>103</v>
      </c>
      <c r="C5" t="s">
        <v>14</v>
      </c>
      <c r="D5" t="s">
        <v>91</v>
      </c>
      <c r="E5" t="s">
        <v>13</v>
      </c>
      <c r="F5" t="s">
        <v>11</v>
      </c>
      <c r="G5" t="s">
        <v>104</v>
      </c>
    </row>
    <row r="6" spans="2:7" x14ac:dyDescent="0.25">
      <c r="B6" s="50" t="s">
        <v>101</v>
      </c>
      <c r="C6" s="51"/>
      <c r="D6" s="51"/>
      <c r="E6" s="51">
        <v>2</v>
      </c>
      <c r="F6" s="51">
        <v>1</v>
      </c>
      <c r="G6" s="51">
        <v>3</v>
      </c>
    </row>
    <row r="7" spans="2:7" x14ac:dyDescent="0.25">
      <c r="B7" s="66" t="s">
        <v>106</v>
      </c>
      <c r="C7" s="51"/>
      <c r="D7" s="51"/>
      <c r="E7" s="51"/>
      <c r="F7" s="51">
        <v>1</v>
      </c>
      <c r="G7" s="51">
        <v>1</v>
      </c>
    </row>
    <row r="8" spans="2:7" x14ac:dyDescent="0.25">
      <c r="B8" s="66" t="s">
        <v>116</v>
      </c>
      <c r="C8" s="51"/>
      <c r="D8" s="51"/>
      <c r="E8" s="51">
        <v>1</v>
      </c>
      <c r="F8" s="51"/>
      <c r="G8" s="51">
        <v>1</v>
      </c>
    </row>
    <row r="9" spans="2:7" x14ac:dyDescent="0.25">
      <c r="B9" s="66" t="s">
        <v>117</v>
      </c>
      <c r="C9" s="51"/>
      <c r="D9" s="51"/>
      <c r="E9" s="51">
        <v>1</v>
      </c>
      <c r="F9" s="51"/>
      <c r="G9" s="51">
        <v>1</v>
      </c>
    </row>
    <row r="10" spans="2:7" x14ac:dyDescent="0.25">
      <c r="B10" s="50" t="s">
        <v>102</v>
      </c>
      <c r="C10" s="51">
        <v>2</v>
      </c>
      <c r="D10" s="51">
        <v>2</v>
      </c>
      <c r="E10" s="51">
        <v>5</v>
      </c>
      <c r="F10" s="51">
        <v>2</v>
      </c>
      <c r="G10" s="51">
        <v>11</v>
      </c>
    </row>
    <row r="11" spans="2:7" x14ac:dyDescent="0.25">
      <c r="B11" s="66" t="s">
        <v>106</v>
      </c>
      <c r="C11" s="51"/>
      <c r="D11" s="51">
        <v>1</v>
      </c>
      <c r="E11" s="51">
        <v>2</v>
      </c>
      <c r="F11" s="51">
        <v>1</v>
      </c>
      <c r="G11" s="51">
        <v>4</v>
      </c>
    </row>
    <row r="12" spans="2:7" x14ac:dyDescent="0.25">
      <c r="B12" s="66" t="s">
        <v>116</v>
      </c>
      <c r="C12" s="51">
        <v>1</v>
      </c>
      <c r="D12" s="51">
        <v>1</v>
      </c>
      <c r="E12" s="51">
        <v>1</v>
      </c>
      <c r="F12" s="51">
        <v>1</v>
      </c>
      <c r="G12" s="51">
        <v>4</v>
      </c>
    </row>
    <row r="13" spans="2:7" x14ac:dyDescent="0.25">
      <c r="B13" s="66" t="s">
        <v>117</v>
      </c>
      <c r="C13" s="51"/>
      <c r="D13" s="51"/>
      <c r="E13" s="51">
        <v>1</v>
      </c>
      <c r="F13" s="51"/>
      <c r="G13" s="51">
        <v>1</v>
      </c>
    </row>
    <row r="14" spans="2:7" x14ac:dyDescent="0.25">
      <c r="B14" s="66" t="s">
        <v>118</v>
      </c>
      <c r="C14" s="51">
        <v>1</v>
      </c>
      <c r="D14" s="51"/>
      <c r="E14" s="51">
        <v>1</v>
      </c>
      <c r="F14" s="51"/>
      <c r="G14" s="51">
        <v>2</v>
      </c>
    </row>
    <row r="15" spans="2:7" x14ac:dyDescent="0.25">
      <c r="B15" s="50" t="s">
        <v>99</v>
      </c>
      <c r="C15" s="51">
        <v>2</v>
      </c>
      <c r="D15" s="51">
        <v>4</v>
      </c>
      <c r="E15" s="51">
        <v>2</v>
      </c>
      <c r="F15" s="51">
        <v>2</v>
      </c>
      <c r="G15" s="51">
        <v>10</v>
      </c>
    </row>
    <row r="16" spans="2:7" x14ac:dyDescent="0.25">
      <c r="B16" s="66" t="s">
        <v>106</v>
      </c>
      <c r="C16" s="51">
        <v>1</v>
      </c>
      <c r="D16" s="51">
        <v>3</v>
      </c>
      <c r="E16" s="51">
        <v>2</v>
      </c>
      <c r="F16" s="51"/>
      <c r="G16" s="51">
        <v>6</v>
      </c>
    </row>
    <row r="17" spans="2:7" x14ac:dyDescent="0.25">
      <c r="B17" s="66" t="s">
        <v>116</v>
      </c>
      <c r="C17" s="51"/>
      <c r="D17" s="51"/>
      <c r="E17" s="51"/>
      <c r="F17" s="51">
        <v>1</v>
      </c>
      <c r="G17" s="51">
        <v>1</v>
      </c>
    </row>
    <row r="18" spans="2:7" x14ac:dyDescent="0.25">
      <c r="B18" s="66" t="s">
        <v>117</v>
      </c>
      <c r="C18" s="51"/>
      <c r="D18" s="51"/>
      <c r="E18" s="51"/>
      <c r="F18" s="51">
        <v>1</v>
      </c>
      <c r="G18" s="51">
        <v>1</v>
      </c>
    </row>
    <row r="19" spans="2:7" x14ac:dyDescent="0.25">
      <c r="B19" s="66" t="s">
        <v>118</v>
      </c>
      <c r="C19" s="51">
        <v>1</v>
      </c>
      <c r="D19" s="51">
        <v>1</v>
      </c>
      <c r="E19" s="51"/>
      <c r="F19" s="51"/>
      <c r="G19" s="51">
        <v>2</v>
      </c>
    </row>
    <row r="20" spans="2:7" x14ac:dyDescent="0.25">
      <c r="B20" s="50" t="s">
        <v>100</v>
      </c>
      <c r="C20" s="51">
        <v>2</v>
      </c>
      <c r="D20" s="51">
        <v>3</v>
      </c>
      <c r="E20" s="51">
        <v>1</v>
      </c>
      <c r="F20" s="51">
        <v>1</v>
      </c>
      <c r="G20" s="51">
        <v>7</v>
      </c>
    </row>
    <row r="21" spans="2:7" x14ac:dyDescent="0.25">
      <c r="B21" s="66" t="s">
        <v>106</v>
      </c>
      <c r="C21" s="51">
        <v>1</v>
      </c>
      <c r="D21" s="51">
        <v>2</v>
      </c>
      <c r="E21" s="51">
        <v>1</v>
      </c>
      <c r="F21" s="51"/>
      <c r="G21" s="51">
        <v>4</v>
      </c>
    </row>
    <row r="22" spans="2:7" x14ac:dyDescent="0.25">
      <c r="B22" s="66" t="s">
        <v>116</v>
      </c>
      <c r="C22" s="51"/>
      <c r="D22" s="51"/>
      <c r="E22" s="51"/>
      <c r="F22" s="51">
        <v>1</v>
      </c>
      <c r="G22" s="51">
        <v>1</v>
      </c>
    </row>
    <row r="23" spans="2:7" x14ac:dyDescent="0.25">
      <c r="B23" s="66" t="s">
        <v>117</v>
      </c>
      <c r="C23" s="51">
        <v>1</v>
      </c>
      <c r="D23" s="51">
        <v>1</v>
      </c>
      <c r="E23" s="51"/>
      <c r="F23" s="51"/>
      <c r="G23" s="51">
        <v>2</v>
      </c>
    </row>
    <row r="24" spans="2:7" x14ac:dyDescent="0.25">
      <c r="B24" s="50" t="s">
        <v>96</v>
      </c>
      <c r="C24" s="51">
        <v>1</v>
      </c>
      <c r="D24" s="51">
        <v>1</v>
      </c>
      <c r="E24" s="51">
        <v>1</v>
      </c>
      <c r="F24" s="51">
        <v>4</v>
      </c>
      <c r="G24" s="51">
        <v>7</v>
      </c>
    </row>
    <row r="25" spans="2:7" x14ac:dyDescent="0.25">
      <c r="B25" s="66" t="s">
        <v>106</v>
      </c>
      <c r="C25" s="51"/>
      <c r="D25" s="51">
        <v>1</v>
      </c>
      <c r="E25" s="51"/>
      <c r="F25" s="51">
        <v>2</v>
      </c>
      <c r="G25" s="51">
        <v>3</v>
      </c>
    </row>
    <row r="26" spans="2:7" x14ac:dyDescent="0.25">
      <c r="B26" s="66" t="s">
        <v>116</v>
      </c>
      <c r="C26" s="51"/>
      <c r="D26" s="51"/>
      <c r="E26" s="51">
        <v>1</v>
      </c>
      <c r="F26" s="51"/>
      <c r="G26" s="51">
        <v>1</v>
      </c>
    </row>
    <row r="27" spans="2:7" x14ac:dyDescent="0.25">
      <c r="B27" s="66" t="s">
        <v>117</v>
      </c>
      <c r="C27" s="51"/>
      <c r="D27" s="51"/>
      <c r="E27" s="51"/>
      <c r="F27" s="51">
        <v>2</v>
      </c>
      <c r="G27" s="51">
        <v>2</v>
      </c>
    </row>
    <row r="28" spans="2:7" x14ac:dyDescent="0.25">
      <c r="B28" s="66" t="s">
        <v>118</v>
      </c>
      <c r="C28" s="51">
        <v>1</v>
      </c>
      <c r="D28" s="51"/>
      <c r="E28" s="51"/>
      <c r="F28" s="51"/>
      <c r="G28" s="51">
        <v>1</v>
      </c>
    </row>
    <row r="29" spans="2:7" x14ac:dyDescent="0.25">
      <c r="B29" s="50" t="s">
        <v>98</v>
      </c>
      <c r="C29" s="51">
        <v>2</v>
      </c>
      <c r="D29" s="51">
        <v>3</v>
      </c>
      <c r="E29" s="51">
        <v>2</v>
      </c>
      <c r="F29" s="51">
        <v>1</v>
      </c>
      <c r="G29" s="51">
        <v>8</v>
      </c>
    </row>
    <row r="30" spans="2:7" x14ac:dyDescent="0.25">
      <c r="B30" s="66" t="s">
        <v>106</v>
      </c>
      <c r="C30" s="51">
        <v>2</v>
      </c>
      <c r="D30" s="51">
        <v>3</v>
      </c>
      <c r="E30" s="51">
        <v>2</v>
      </c>
      <c r="F30" s="51">
        <v>1</v>
      </c>
      <c r="G30" s="51">
        <v>8</v>
      </c>
    </row>
    <row r="31" spans="2:7" x14ac:dyDescent="0.25">
      <c r="B31" s="50" t="s">
        <v>108</v>
      </c>
      <c r="C31" s="51">
        <v>2</v>
      </c>
      <c r="D31" s="51">
        <v>5</v>
      </c>
      <c r="E31" s="51">
        <v>4</v>
      </c>
      <c r="F31" s="51">
        <v>3</v>
      </c>
      <c r="G31" s="51">
        <v>14</v>
      </c>
    </row>
    <row r="32" spans="2:7" x14ac:dyDescent="0.25">
      <c r="B32" s="66" t="s">
        <v>116</v>
      </c>
      <c r="C32" s="51">
        <v>1</v>
      </c>
      <c r="D32" s="51">
        <v>2</v>
      </c>
      <c r="E32" s="51">
        <v>1</v>
      </c>
      <c r="F32" s="51">
        <v>2</v>
      </c>
      <c r="G32" s="51">
        <v>6</v>
      </c>
    </row>
    <row r="33" spans="2:7" x14ac:dyDescent="0.25">
      <c r="B33" s="66" t="s">
        <v>117</v>
      </c>
      <c r="C33" s="51">
        <v>1</v>
      </c>
      <c r="D33" s="51">
        <v>2</v>
      </c>
      <c r="E33" s="51">
        <v>2</v>
      </c>
      <c r="F33" s="51">
        <v>1</v>
      </c>
      <c r="G33" s="51">
        <v>6</v>
      </c>
    </row>
    <row r="34" spans="2:7" x14ac:dyDescent="0.25">
      <c r="B34" s="66" t="s">
        <v>118</v>
      </c>
      <c r="C34" s="51"/>
      <c r="D34" s="51">
        <v>1</v>
      </c>
      <c r="E34" s="51">
        <v>1</v>
      </c>
      <c r="F34" s="51"/>
      <c r="G34" s="51">
        <v>2</v>
      </c>
    </row>
    <row r="35" spans="2:7" x14ac:dyDescent="0.25">
      <c r="B35" s="50" t="s">
        <v>104</v>
      </c>
      <c r="C35" s="51">
        <v>11</v>
      </c>
      <c r="D35" s="51">
        <v>18</v>
      </c>
      <c r="E35" s="51">
        <v>17</v>
      </c>
      <c r="F35" s="51">
        <v>14</v>
      </c>
      <c r="G35" s="51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3"/>
  <sheetViews>
    <sheetView workbookViewId="0">
      <selection activeCell="C9" sqref="C9"/>
    </sheetView>
  </sheetViews>
  <sheetFormatPr baseColWidth="10" defaultRowHeight="15" x14ac:dyDescent="0.25"/>
  <cols>
    <col min="5" max="5" width="24.42578125" customWidth="1"/>
    <col min="6" max="6" width="16.28515625" customWidth="1"/>
  </cols>
  <sheetData>
    <row r="1" spans="1:16" x14ac:dyDescent="0.25">
      <c r="A1" s="1" t="s">
        <v>47</v>
      </c>
      <c r="B1" s="1" t="s">
        <v>48</v>
      </c>
      <c r="D1" t="s">
        <v>93</v>
      </c>
      <c r="E1" t="s">
        <v>71</v>
      </c>
    </row>
    <row r="2" spans="1:16" x14ac:dyDescent="0.25">
      <c r="A2" s="1">
        <v>1</v>
      </c>
      <c r="B2" s="4">
        <v>5.5E-2</v>
      </c>
      <c r="D2" t="s">
        <v>33</v>
      </c>
      <c r="E2" t="s">
        <v>14</v>
      </c>
    </row>
    <row r="3" spans="1:16" x14ac:dyDescent="0.25">
      <c r="A3" s="1">
        <v>2</v>
      </c>
      <c r="B3" s="4">
        <v>0.2</v>
      </c>
      <c r="D3" t="s">
        <v>94</v>
      </c>
      <c r="E3" t="s">
        <v>91</v>
      </c>
    </row>
    <row r="4" spans="1:16" x14ac:dyDescent="0.25">
      <c r="D4" t="s">
        <v>32</v>
      </c>
      <c r="E4" t="s">
        <v>13</v>
      </c>
      <c r="O4" s="71" t="s">
        <v>60</v>
      </c>
      <c r="P4" s="71"/>
    </row>
    <row r="5" spans="1:16" x14ac:dyDescent="0.25">
      <c r="D5" t="s">
        <v>44</v>
      </c>
      <c r="E5" t="s">
        <v>92</v>
      </c>
      <c r="O5" s="70" t="s">
        <v>61</v>
      </c>
      <c r="P5" s="70"/>
    </row>
    <row r="6" spans="1:16" x14ac:dyDescent="0.25">
      <c r="D6" t="s">
        <v>42</v>
      </c>
      <c r="E6" t="s">
        <v>11</v>
      </c>
      <c r="O6" s="70" t="s">
        <v>62</v>
      </c>
      <c r="P6" s="70"/>
    </row>
    <row r="7" spans="1:16" x14ac:dyDescent="0.25">
      <c r="D7" t="s">
        <v>124</v>
      </c>
      <c r="E7" t="s">
        <v>14</v>
      </c>
      <c r="O7" s="70" t="s">
        <v>63</v>
      </c>
      <c r="P7" s="70"/>
    </row>
    <row r="8" spans="1:16" x14ac:dyDescent="0.25">
      <c r="D8" t="s">
        <v>125</v>
      </c>
      <c r="E8" t="s">
        <v>91</v>
      </c>
      <c r="O8" s="70" t="s">
        <v>64</v>
      </c>
      <c r="P8" s="70"/>
    </row>
    <row r="9" spans="1:16" x14ac:dyDescent="0.25">
      <c r="D9" t="s">
        <v>121</v>
      </c>
      <c r="E9" t="s">
        <v>13</v>
      </c>
      <c r="O9" s="70" t="s">
        <v>65</v>
      </c>
      <c r="P9" s="70"/>
    </row>
    <row r="10" spans="1:16" x14ac:dyDescent="0.25">
      <c r="D10" t="s">
        <v>123</v>
      </c>
      <c r="E10" t="s">
        <v>92</v>
      </c>
      <c r="O10" s="70" t="s">
        <v>66</v>
      </c>
      <c r="P10" s="70"/>
    </row>
    <row r="11" spans="1:16" x14ac:dyDescent="0.25">
      <c r="D11" t="s">
        <v>122</v>
      </c>
      <c r="E11" t="s">
        <v>11</v>
      </c>
      <c r="O11" s="70" t="s">
        <v>90</v>
      </c>
      <c r="P11" s="70"/>
    </row>
    <row r="12" spans="1:16" x14ac:dyDescent="0.25">
      <c r="O12" s="70" t="s">
        <v>7</v>
      </c>
      <c r="P12" s="70"/>
    </row>
    <row r="13" spans="1:16" x14ac:dyDescent="0.25">
      <c r="O13" s="70" t="s">
        <v>68</v>
      </c>
      <c r="P13" s="70"/>
    </row>
  </sheetData>
  <sortState ref="E2:E6">
    <sortCondition ref="E2"/>
  </sortState>
  <mergeCells count="10">
    <mergeCell ref="O10:P10"/>
    <mergeCell ref="O11:P11"/>
    <mergeCell ref="O12:P12"/>
    <mergeCell ref="O13:P13"/>
    <mergeCell ref="O4:P4"/>
    <mergeCell ref="O5:P5"/>
    <mergeCell ref="O6:P6"/>
    <mergeCell ref="O7:P7"/>
    <mergeCell ref="O8:P8"/>
    <mergeCell ref="O9:P9"/>
  </mergeCells>
  <hyperlinks>
    <hyperlink ref="O5:P5" location="Entrees!A1" display="Entrées"/>
    <hyperlink ref="O6:P6" location="Sorties!A1" display="Sorties"/>
    <hyperlink ref="O7:P7" location="'Mise en Bouteilles'!A1" display="Mise en Bouteilles"/>
    <hyperlink ref="O8:P8" location="'Historique Entrees'!A1" display="Historiques Entrées"/>
    <hyperlink ref="O9:P9" location="'Historiques Sorties'!A1" display="Historiques Sorties"/>
    <hyperlink ref="O10:P10" location="'Historique Mise en Bouteilles'!A1" display="Historiques Mise en bouteilles"/>
    <hyperlink ref="O11:P11" location="'Tableau de Bord'!A1" display="Tableau de Bord"/>
    <hyperlink ref="O12:P12" location="Noms!A1" display="Nom"/>
    <hyperlink ref="O13:P13" location="Stock!A1" display="Stock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2"/>
  <sheetViews>
    <sheetView workbookViewId="0">
      <selection activeCell="B12" sqref="B12:C12"/>
    </sheetView>
  </sheetViews>
  <sheetFormatPr baseColWidth="10" defaultRowHeight="15" x14ac:dyDescent="0.25"/>
  <cols>
    <col min="1" max="1" width="14.5703125" bestFit="1" customWidth="1"/>
    <col min="2" max="2" width="22.5703125" customWidth="1"/>
    <col min="3" max="3" width="22.42578125" customWidth="1"/>
    <col min="4" max="4" width="13.85546875" customWidth="1"/>
    <col min="5" max="5" width="13" customWidth="1"/>
    <col min="6" max="6" width="27.140625" customWidth="1"/>
    <col min="7" max="7" width="6.85546875" customWidth="1"/>
    <col min="8" max="8" width="30.140625" customWidth="1"/>
  </cols>
  <sheetData>
    <row r="1" spans="1:8" x14ac:dyDescent="0.25">
      <c r="A1" s="58" t="s">
        <v>56</v>
      </c>
      <c r="B1" s="34" t="s">
        <v>7</v>
      </c>
      <c r="C1" s="34" t="s">
        <v>51</v>
      </c>
      <c r="D1" s="32" t="s">
        <v>69</v>
      </c>
      <c r="E1" s="32" t="s">
        <v>70</v>
      </c>
      <c r="F1" s="60" t="s">
        <v>81</v>
      </c>
      <c r="G1" s="32"/>
      <c r="H1" s="57" t="s">
        <v>60</v>
      </c>
    </row>
    <row r="2" spans="1:8" x14ac:dyDescent="0.25">
      <c r="A2" s="59" t="str">
        <f t="shared" ref="A2:A11" si="0">CONCATENATE(B2," ",C2)</f>
        <v>Sciaparelli Jean-Claude</v>
      </c>
      <c r="B2" s="35" t="s">
        <v>109</v>
      </c>
      <c r="C2" s="35" t="s">
        <v>110</v>
      </c>
      <c r="D2" s="2">
        <f>COUNTIF('Historique Entrees'!D:D,A2)</f>
        <v>0</v>
      </c>
      <c r="E2" s="2">
        <f ca="1">COUNTIF('Historique Sorties'!D:D,identifiant)</f>
        <v>3</v>
      </c>
      <c r="F2" s="61">
        <f ca="1">COUNTIF('Historique Mise en Bouteilles'!D:D,identifiant)</f>
        <v>0</v>
      </c>
      <c r="G2" s="2"/>
      <c r="H2" s="56" t="s">
        <v>61</v>
      </c>
    </row>
    <row r="3" spans="1:8" x14ac:dyDescent="0.25">
      <c r="A3" s="59" t="str">
        <f t="shared" si="0"/>
        <v>Equipe Ignoré</v>
      </c>
      <c r="B3" s="35" t="s">
        <v>82</v>
      </c>
      <c r="C3" s="35" t="s">
        <v>107</v>
      </c>
      <c r="D3" s="2">
        <f>COUNTIF('Historique Entrees'!D:D,A3)</f>
        <v>0</v>
      </c>
      <c r="E3" s="2">
        <f ca="1">COUNTIF('Historique Sorties'!D:D,identifiant)</f>
        <v>0</v>
      </c>
      <c r="F3" s="61">
        <f ca="1">COUNTIF('Historique Mise en Bouteilles'!D:D,identifiant)</f>
        <v>22</v>
      </c>
      <c r="G3" s="2"/>
      <c r="H3" s="56" t="s">
        <v>62</v>
      </c>
    </row>
    <row r="4" spans="1:8" x14ac:dyDescent="0.25">
      <c r="A4" s="59" t="str">
        <f t="shared" si="0"/>
        <v>Equipe 6</v>
      </c>
      <c r="B4" s="35" t="s">
        <v>82</v>
      </c>
      <c r="C4" s="35">
        <v>6</v>
      </c>
      <c r="D4" s="2">
        <f>COUNTIF('Historique Entrees'!D:D,A4)</f>
        <v>0</v>
      </c>
      <c r="E4" s="2">
        <f ca="1">COUNTIF('Historique Sorties'!D:D,identifiant)</f>
        <v>0</v>
      </c>
      <c r="F4" s="61">
        <f ca="1">COUNTIF('Historique Mise en Bouteilles'!D:D,identifiant)</f>
        <v>11</v>
      </c>
      <c r="G4" s="2"/>
      <c r="H4" s="56" t="s">
        <v>63</v>
      </c>
    </row>
    <row r="5" spans="1:8" x14ac:dyDescent="0.25">
      <c r="A5" s="59" t="str">
        <f t="shared" si="0"/>
        <v>Equipe 5</v>
      </c>
      <c r="B5" s="35" t="s">
        <v>82</v>
      </c>
      <c r="C5" s="35">
        <v>5</v>
      </c>
      <c r="D5" s="2">
        <f>COUNTIF('Historique Entrees'!D:D,A5)</f>
        <v>0</v>
      </c>
      <c r="E5" s="2">
        <f ca="1">COUNTIF('Historique Sorties'!D:D,identifiant)</f>
        <v>0</v>
      </c>
      <c r="F5" s="61">
        <f ca="1">COUNTIF('Historique Mise en Bouteilles'!D:D,identifiant)</f>
        <v>9</v>
      </c>
      <c r="G5" s="2"/>
      <c r="H5" s="56" t="s">
        <v>64</v>
      </c>
    </row>
    <row r="6" spans="1:8" x14ac:dyDescent="0.25">
      <c r="A6" s="59" t="str">
        <f t="shared" si="0"/>
        <v>Equipe 4</v>
      </c>
      <c r="B6" s="35" t="s">
        <v>82</v>
      </c>
      <c r="C6" s="35">
        <v>4</v>
      </c>
      <c r="D6" s="2">
        <f>COUNTIF('Historique Entrees'!D:D,A6)</f>
        <v>0</v>
      </c>
      <c r="E6" s="2">
        <f ca="1">COUNTIF('Historique Sorties'!D:D,identifiant)</f>
        <v>0</v>
      </c>
      <c r="F6" s="61">
        <f ca="1">COUNTIF('Historique Mise en Bouteilles'!D:D,identifiant)</f>
        <v>13</v>
      </c>
      <c r="G6" s="2"/>
      <c r="H6" s="56" t="s">
        <v>65</v>
      </c>
    </row>
    <row r="7" spans="1:8" x14ac:dyDescent="0.25">
      <c r="A7" s="59" t="str">
        <f t="shared" si="0"/>
        <v>Equipe  3</v>
      </c>
      <c r="B7" s="35" t="s">
        <v>83</v>
      </c>
      <c r="C7" s="35">
        <v>3</v>
      </c>
      <c r="D7" s="2">
        <f>COUNTIF('Historique Entrees'!D:D,A7)</f>
        <v>0</v>
      </c>
      <c r="E7" s="2">
        <f ca="1">COUNTIF('Historique Sorties'!D:D,identifiant)</f>
        <v>0</v>
      </c>
      <c r="F7" s="61">
        <f ca="1">COUNTIF('Historique Mise en Bouteilles'!D:D,identifiant)</f>
        <v>7</v>
      </c>
      <c r="G7" s="2"/>
      <c r="H7" s="56" t="s">
        <v>66</v>
      </c>
    </row>
    <row r="8" spans="1:8" x14ac:dyDescent="0.25">
      <c r="A8" s="59" t="str">
        <f t="shared" si="0"/>
        <v>Equipe 2</v>
      </c>
      <c r="B8" s="35" t="s">
        <v>82</v>
      </c>
      <c r="C8" s="35">
        <v>2</v>
      </c>
      <c r="D8" s="2">
        <f>COUNTIF('Historique Entrees'!D:D,A8)</f>
        <v>0</v>
      </c>
      <c r="E8" s="2">
        <f ca="1">COUNTIF('Historique Sorties'!D:D,identifiant)</f>
        <v>0</v>
      </c>
      <c r="F8" s="61">
        <f ca="1">COUNTIF('Historique Mise en Bouteilles'!D:D,identifiant)</f>
        <v>12</v>
      </c>
      <c r="G8" s="2"/>
      <c r="H8" s="56" t="s">
        <v>67</v>
      </c>
    </row>
    <row r="9" spans="1:8" x14ac:dyDescent="0.25">
      <c r="A9" s="59" t="str">
        <f t="shared" si="0"/>
        <v>Equipe 1</v>
      </c>
      <c r="B9" s="35" t="s">
        <v>82</v>
      </c>
      <c r="C9" s="35">
        <v>1</v>
      </c>
      <c r="D9" s="2">
        <f>COUNTIF('Historique Entrees'!D:D,A9)</f>
        <v>0</v>
      </c>
      <c r="E9" s="2">
        <f ca="1">COUNTIF('Historique Sorties'!D:D,identifiant)</f>
        <v>0</v>
      </c>
      <c r="F9" s="61">
        <f ca="1">COUNTIF('Historique Mise en Bouteilles'!D:D,identifiant)</f>
        <v>15</v>
      </c>
      <c r="G9" s="2"/>
      <c r="H9" s="56" t="s">
        <v>90</v>
      </c>
    </row>
    <row r="10" spans="1:8" x14ac:dyDescent="0.25">
      <c r="A10" s="59" t="str">
        <f t="shared" si="0"/>
        <v>Audebault Noel</v>
      </c>
      <c r="B10" s="2" t="s">
        <v>52</v>
      </c>
      <c r="C10" s="2" t="s">
        <v>53</v>
      </c>
      <c r="D10" s="2">
        <f>COUNTIF('Historique Entrees'!D:D,A10)</f>
        <v>1</v>
      </c>
      <c r="E10" s="2">
        <f ca="1">COUNTIF('Historique Sorties'!D:D,identifiant)</f>
        <v>11</v>
      </c>
      <c r="F10" s="61">
        <f ca="1">COUNTIF('Historique Mise en Bouteilles'!D:D,identifiant)</f>
        <v>0</v>
      </c>
      <c r="G10" s="2"/>
      <c r="H10" s="56" t="s">
        <v>68</v>
      </c>
    </row>
    <row r="11" spans="1:8" x14ac:dyDescent="0.25">
      <c r="A11" s="62" t="str">
        <f t="shared" si="0"/>
        <v>Gélineau Jacky</v>
      </c>
      <c r="B11" s="35" t="s">
        <v>54</v>
      </c>
      <c r="C11" s="35" t="s">
        <v>55</v>
      </c>
      <c r="D11" s="35">
        <f>COUNTIF('Historique Entrees'!D:D,A11)</f>
        <v>0</v>
      </c>
      <c r="E11" s="35">
        <f ca="1">COUNTIF('Historique Sorties'!D:D,identifiant)</f>
        <v>0</v>
      </c>
      <c r="F11" s="63">
        <f ca="1">COUNTIF('Historique Mise en Bouteilles'!D:D,identifiant)</f>
        <v>0</v>
      </c>
      <c r="G11" s="2"/>
      <c r="H11" s="56"/>
    </row>
    <row r="12" spans="1:8" x14ac:dyDescent="0.25">
      <c r="A12" s="62" t="str">
        <f>CONCATENATE(B12," ",C12)</f>
        <v>Méchoui Cochon</v>
      </c>
      <c r="B12" s="65" t="s">
        <v>113</v>
      </c>
      <c r="C12" s="65" t="s">
        <v>114</v>
      </c>
      <c r="D12" s="35">
        <f>COUNTIF('Historique Entrees'!D:D,A12)</f>
        <v>0</v>
      </c>
      <c r="E12" s="35">
        <f ca="1">COUNTIF('Historique Sorties'!D:D,identifiant)</f>
        <v>7</v>
      </c>
      <c r="F12" s="63">
        <f ca="1">COUNTIF('Historique Mise en Bouteilles'!D:D,identifiant)</f>
        <v>0</v>
      </c>
    </row>
  </sheetData>
  <hyperlinks>
    <hyperlink ref="H5" location="'Historique Entrees'!A1" display="Historiques Entrées"/>
    <hyperlink ref="H4" location="'Mise en Bouteilles'!A1" display="Mise en Bouteilles"/>
    <hyperlink ref="H6" location="'Historique Sorties'!A1" display="Historiques Sorties"/>
    <hyperlink ref="H3" location="Sorties!A1" display="Sorties"/>
    <hyperlink ref="H2" location="Entrees!A1" display="Entrées"/>
    <hyperlink ref="H7" location="'Historique Mise en Bouteilles'!A1" display="Historiques Mise en bouteilles"/>
    <hyperlink ref="H8" location="Listes!A1" display="Listes"/>
    <hyperlink ref="H9" location="'Tableau de Bord'!A1" display="Tableau de Bord"/>
    <hyperlink ref="H10" location="Stock!A1" display="Stock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 Sorties</vt:lpstr>
      <vt:lpstr>TCD_sorties</vt:lpstr>
      <vt:lpstr>Historique Mise en Bouteilles</vt:lpstr>
      <vt:lpstr>TCD_MiseEnBouteilles</vt:lpstr>
      <vt:lpstr>Listes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2016-06-07T16:30:55Z</dcterms:created>
  <dcterms:modified xsi:type="dcterms:W3CDTF">2016-06-17T09:54:03Z</dcterms:modified>
</cp:coreProperties>
</file>