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01_GestionCave\"/>
    </mc:Choice>
  </mc:AlternateContent>
  <bookViews>
    <workbookView xWindow="0" yWindow="0" windowWidth="24000" windowHeight="9510" activeTab="2"/>
  </bookViews>
  <sheets>
    <sheet name="Tableau de Bord" sheetId="4" r:id="rId1"/>
    <sheet name="Entrees" sheetId="1" r:id="rId2"/>
    <sheet name="Sorties" sheetId="2" r:id="rId3"/>
    <sheet name="Cubi" sheetId="12" r:id="rId4"/>
    <sheet name="Mise en Bouteilles" sheetId="3" r:id="rId5"/>
    <sheet name="Stock" sheetId="5" r:id="rId6"/>
    <sheet name="Historique Entrees" sheetId="6" r:id="rId7"/>
    <sheet name="Historiques Sorties" sheetId="7" r:id="rId8"/>
    <sheet name="Historique Mise en Bouteilles" sheetId="8" r:id="rId9"/>
    <sheet name="TCD_MiseEnBouteilles" sheetId="13" r:id="rId10"/>
    <sheet name="Listes" sheetId="9" r:id="rId11"/>
    <sheet name="Noms" sheetId="11" r:id="rId12"/>
  </sheets>
  <definedNames>
    <definedName name="CodeTva">Stock!$C:$C</definedName>
    <definedName name="Designation">Stock!$B:$B</definedName>
    <definedName name="identifiant">Noms!$A:$A</definedName>
    <definedName name="PrixHt">Stock!$D:$D</definedName>
    <definedName name="Reference">Stock!$A:$A</definedName>
    <definedName name="RefVins">Listes!$D:$D</definedName>
  </definedNames>
  <calcPr calcId="162913"/>
  <pivotCaches>
    <pivotCache cacheId="0" r:id="rId1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" i="7" l="1"/>
  <c r="A2" i="11"/>
  <c r="F2" i="11" s="1"/>
  <c r="E2" i="11" l="1"/>
  <c r="D2" i="11"/>
  <c r="C3" i="4"/>
  <c r="C2" i="4"/>
  <c r="A3" i="11" l="1"/>
  <c r="E3" i="11" l="1"/>
  <c r="F3" i="11"/>
  <c r="D3" i="11"/>
  <c r="A4" i="11"/>
  <c r="E4" i="11" s="1"/>
  <c r="A5" i="11"/>
  <c r="F5" i="11" s="1"/>
  <c r="E3" i="3"/>
  <c r="F4" i="11" l="1"/>
  <c r="D4" i="11"/>
  <c r="D5" i="11"/>
  <c r="E5" i="11"/>
  <c r="D26" i="4"/>
  <c r="E26" i="4"/>
  <c r="F26" i="4"/>
  <c r="C26" i="4"/>
  <c r="D22" i="4"/>
  <c r="M3" i="5" s="1"/>
  <c r="E22" i="4"/>
  <c r="M4" i="5" s="1"/>
  <c r="F22" i="4"/>
  <c r="M5" i="5" s="1"/>
  <c r="G22" i="4"/>
  <c r="M6" i="5" s="1"/>
  <c r="H22" i="4"/>
  <c r="M7" i="5" s="1"/>
  <c r="I22" i="4"/>
  <c r="M8" i="5" s="1"/>
  <c r="J22" i="4"/>
  <c r="M9" i="5" s="1"/>
  <c r="K22" i="4"/>
  <c r="M10" i="5" s="1"/>
  <c r="L22" i="4"/>
  <c r="M11" i="5" s="1"/>
  <c r="M22" i="4"/>
  <c r="M12" i="5" s="1"/>
  <c r="N22" i="4"/>
  <c r="M13" i="5" s="1"/>
  <c r="O22" i="4"/>
  <c r="M14" i="5" s="1"/>
  <c r="P22" i="4"/>
  <c r="M15" i="5" s="1"/>
  <c r="Q22" i="4"/>
  <c r="M16" i="5" s="1"/>
  <c r="R22" i="4"/>
  <c r="M17" i="5" s="1"/>
  <c r="S22" i="4"/>
  <c r="M18" i="5" s="1"/>
  <c r="C22" i="4"/>
  <c r="M2" i="5" s="1"/>
  <c r="D18" i="4"/>
  <c r="N3" i="5" s="1"/>
  <c r="E18" i="4"/>
  <c r="N4" i="5" s="1"/>
  <c r="F18" i="4"/>
  <c r="N5" i="5" s="1"/>
  <c r="G18" i="4"/>
  <c r="N6" i="5" s="1"/>
  <c r="H18" i="4"/>
  <c r="N7" i="5" s="1"/>
  <c r="I18" i="4"/>
  <c r="N8" i="5" s="1"/>
  <c r="J18" i="4"/>
  <c r="N9" i="5" s="1"/>
  <c r="K18" i="4"/>
  <c r="N10" i="5" s="1"/>
  <c r="L18" i="4"/>
  <c r="N11" i="5" s="1"/>
  <c r="M18" i="4"/>
  <c r="N12" i="5" s="1"/>
  <c r="N18" i="4"/>
  <c r="N13" i="5" s="1"/>
  <c r="O18" i="4"/>
  <c r="N14" i="5" s="1"/>
  <c r="P18" i="4"/>
  <c r="N15" i="5" s="1"/>
  <c r="Q18" i="4"/>
  <c r="N16" i="5" s="1"/>
  <c r="R18" i="4"/>
  <c r="N17" i="5" s="1"/>
  <c r="S18" i="4"/>
  <c r="N18" i="5" s="1"/>
  <c r="C18" i="4"/>
  <c r="N2" i="5" s="1"/>
  <c r="H18" i="5" l="1"/>
  <c r="I18" i="5" s="1"/>
  <c r="H10" i="5"/>
  <c r="I10" i="5" s="1"/>
  <c r="H7" i="5"/>
  <c r="I7" i="5" s="1"/>
  <c r="H14" i="5"/>
  <c r="I14" i="5" s="1"/>
  <c r="H15" i="5"/>
  <c r="I15" i="5" s="1"/>
  <c r="H12" i="5"/>
  <c r="I12" i="5" s="1"/>
  <c r="H4" i="5"/>
  <c r="I4" i="5" s="1"/>
  <c r="H11" i="5"/>
  <c r="I11" i="5" s="1"/>
  <c r="H3" i="5"/>
  <c r="I3" i="5" s="1"/>
  <c r="H17" i="5"/>
  <c r="I17" i="5" s="1"/>
  <c r="H9" i="5"/>
  <c r="I9" i="5" s="1"/>
  <c r="H6" i="5"/>
  <c r="I6" i="5" s="1"/>
  <c r="H13" i="5"/>
  <c r="I13" i="5" s="1"/>
  <c r="H5" i="5"/>
  <c r="I5" i="5" s="1"/>
  <c r="H8" i="5"/>
  <c r="I8" i="5" s="1"/>
  <c r="H16" i="5"/>
  <c r="I16" i="5" s="1"/>
  <c r="H2" i="5"/>
  <c r="I2" i="5" s="1"/>
  <c r="F9" i="11"/>
  <c r="F6" i="11"/>
  <c r="G3" i="3"/>
  <c r="I3" i="3" s="1"/>
  <c r="A6" i="11"/>
  <c r="A7" i="11"/>
  <c r="F7" i="11" s="1"/>
  <c r="A8" i="11"/>
  <c r="E8" i="11" s="1"/>
  <c r="Q2" i="8"/>
  <c r="A9" i="11"/>
  <c r="D9" i="11" s="1"/>
  <c r="F8" i="11" l="1"/>
  <c r="D6" i="11"/>
  <c r="E6" i="11"/>
  <c r="D7" i="11"/>
  <c r="E7" i="11"/>
  <c r="D8" i="11"/>
  <c r="E9" i="11"/>
  <c r="M3" i="3"/>
  <c r="O3" i="3" s="1"/>
  <c r="K3" i="3"/>
  <c r="J3" i="3"/>
  <c r="L3" i="3" l="1"/>
  <c r="N3" i="3" s="1"/>
  <c r="J3" i="2"/>
  <c r="L3" i="2" s="1"/>
  <c r="H3" i="2"/>
  <c r="G3" i="2"/>
  <c r="F3" i="2"/>
  <c r="J3" i="1"/>
  <c r="L3" i="1" s="1"/>
  <c r="H3" i="1"/>
  <c r="G3" i="1"/>
  <c r="F3" i="1"/>
  <c r="R1" i="6"/>
  <c r="I3" i="2" l="1"/>
  <c r="K3" i="2" s="1"/>
  <c r="I3" i="1"/>
  <c r="K3" i="1" s="1"/>
  <c r="A11" i="11"/>
  <c r="F11" i="11" s="1"/>
  <c r="A10" i="11"/>
  <c r="F10" i="11" l="1"/>
  <c r="C1" i="4"/>
  <c r="E10" i="11"/>
  <c r="D10" i="11"/>
  <c r="E11" i="11"/>
  <c r="D11" i="11"/>
</calcChain>
</file>

<file path=xl/sharedStrings.xml><?xml version="1.0" encoding="utf-8"?>
<sst xmlns="http://schemas.openxmlformats.org/spreadsheetml/2006/main" count="569" uniqueCount="117">
  <si>
    <t>Ref</t>
  </si>
  <si>
    <t>Quantité</t>
  </si>
  <si>
    <t>désignation</t>
  </si>
  <si>
    <t>Prix HT</t>
  </si>
  <si>
    <t>TVA</t>
  </si>
  <si>
    <t>Total TTC</t>
  </si>
  <si>
    <t>Date</t>
  </si>
  <si>
    <t>Nom</t>
  </si>
  <si>
    <t>N°</t>
  </si>
  <si>
    <t>Désignation</t>
  </si>
  <si>
    <t>Code Tva</t>
  </si>
  <si>
    <t>Saumur Rouge</t>
  </si>
  <si>
    <t>St Nicolas</t>
  </si>
  <si>
    <t>Rosé</t>
  </si>
  <si>
    <t>Blanc</t>
  </si>
  <si>
    <t>Bières</t>
  </si>
  <si>
    <t>Perrier</t>
  </si>
  <si>
    <t>Schweppes</t>
  </si>
  <si>
    <t>Coca</t>
  </si>
  <si>
    <t>Eau Alix</t>
  </si>
  <si>
    <t>Ricqlès</t>
  </si>
  <si>
    <t>Mousseux</t>
  </si>
  <si>
    <t>Orangina</t>
  </si>
  <si>
    <t>Café</t>
  </si>
  <si>
    <t>Eau 1,5</t>
  </si>
  <si>
    <t>Cidre</t>
  </si>
  <si>
    <t>Mousseux Offert</t>
  </si>
  <si>
    <t>Vin Offert</t>
  </si>
  <si>
    <t>Rupture</t>
  </si>
  <si>
    <t>Bie</t>
  </si>
  <si>
    <t>Caf</t>
  </si>
  <si>
    <t>Coc</t>
  </si>
  <si>
    <t>Ros</t>
  </si>
  <si>
    <t>Bla</t>
  </si>
  <si>
    <t>Cid</t>
  </si>
  <si>
    <t>EAU1</t>
  </si>
  <si>
    <t>EAU05</t>
  </si>
  <si>
    <t>Mous</t>
  </si>
  <si>
    <t>MousO</t>
  </si>
  <si>
    <t>Ora</t>
  </si>
  <si>
    <t>Per</t>
  </si>
  <si>
    <t>Ricq</t>
  </si>
  <si>
    <t>SauR</t>
  </si>
  <si>
    <t>Sch</t>
  </si>
  <si>
    <t>StN</t>
  </si>
  <si>
    <t>VinO</t>
  </si>
  <si>
    <t>Stock Min</t>
  </si>
  <si>
    <t>Code TVA</t>
  </si>
  <si>
    <t>Taux</t>
  </si>
  <si>
    <t>Prix Ventes</t>
  </si>
  <si>
    <t>Total des Ventes</t>
  </si>
  <si>
    <t>Prénom</t>
  </si>
  <si>
    <t>Audebault</t>
  </si>
  <si>
    <t>Noel</t>
  </si>
  <si>
    <t>Gélineau</t>
  </si>
  <si>
    <t>Jacky</t>
  </si>
  <si>
    <t>Identifiant</t>
  </si>
  <si>
    <t>Prix U Ht</t>
  </si>
  <si>
    <t>Prix U TTC</t>
  </si>
  <si>
    <t>Audebault Noel</t>
  </si>
  <si>
    <t>Menu</t>
  </si>
  <si>
    <t>Entrées</t>
  </si>
  <si>
    <t>Sorties</t>
  </si>
  <si>
    <t>Mise en Bouteilles</t>
  </si>
  <si>
    <t>Historiques Entrées</t>
  </si>
  <si>
    <t>Historiques Sorties</t>
  </si>
  <si>
    <t>Historiques Mise en bouteilles</t>
  </si>
  <si>
    <t>Listes</t>
  </si>
  <si>
    <t>Stock</t>
  </si>
  <si>
    <t>Nbre Entree</t>
  </si>
  <si>
    <t>Nbr Sorties</t>
  </si>
  <si>
    <t>Produits</t>
  </si>
  <si>
    <t>Cubi</t>
  </si>
  <si>
    <t>Bouteilles</t>
  </si>
  <si>
    <t>Saumur Tradition</t>
  </si>
  <si>
    <t>Prix vente</t>
  </si>
  <si>
    <t>Nbre de Cubi</t>
  </si>
  <si>
    <t>Equipe n°</t>
  </si>
  <si>
    <t>Nbre de Bouteilles Théorique</t>
  </si>
  <si>
    <t>Nbre de Bouteilles réelles</t>
  </si>
  <si>
    <t>Différence</t>
  </si>
  <si>
    <t>Nbre de Mise en bouteilles</t>
  </si>
  <si>
    <t>Equipe</t>
  </si>
  <si>
    <t xml:space="preserve">Equipe </t>
  </si>
  <si>
    <t>Total Sorties</t>
  </si>
  <si>
    <t>Total Mise en bouteilles</t>
  </si>
  <si>
    <t>Total Entrées</t>
  </si>
  <si>
    <t>Entrees</t>
  </si>
  <si>
    <t>Stock réelle</t>
  </si>
  <si>
    <t>Stock Initial</t>
  </si>
  <si>
    <t>Tableau de Bord</t>
  </si>
  <si>
    <t>Champigny</t>
  </si>
  <si>
    <t>Saint Nicolas</t>
  </si>
  <si>
    <t>RefVins</t>
  </si>
  <si>
    <t>Cha</t>
  </si>
  <si>
    <t>RouO</t>
  </si>
  <si>
    <t>Equipe 5</t>
  </si>
  <si>
    <t>Rouge Ordinaire</t>
  </si>
  <si>
    <t>Equipe 6</t>
  </si>
  <si>
    <t>Equipe 2</t>
  </si>
  <si>
    <t>Equipe 4</t>
  </si>
  <si>
    <t>Equipe  3</t>
  </si>
  <si>
    <t>Equipe 1</t>
  </si>
  <si>
    <t>Étiquettes de lignes</t>
  </si>
  <si>
    <t>Total général</t>
  </si>
  <si>
    <t>Étiquettes de colonnes</t>
  </si>
  <si>
    <t>2007</t>
  </si>
  <si>
    <t>Total Bouteilles réelles</t>
  </si>
  <si>
    <t>Bouteilles réelles</t>
  </si>
  <si>
    <t>Total Bouteilles Théorique</t>
  </si>
  <si>
    <t>Bouteilles Théorique</t>
  </si>
  <si>
    <t>(Plusieurs éléments)</t>
  </si>
  <si>
    <t>Ignoré</t>
  </si>
  <si>
    <t>Equipe Ignoré</t>
  </si>
  <si>
    <t/>
  </si>
  <si>
    <t>Sciaparelli</t>
  </si>
  <si>
    <t>Jean-Claude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</si>
</sst>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0.0%"/>
    <numFmt numFmtId="165" formatCode="#,##0.00\ &quot;€&quot;"/>
    <numFmt numFmtId="166" formatCode="#,##0.00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3" tint="0.7999816888943144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 wrapText="1"/>
    </xf>
    <xf numFmtId="164" fontId="0" fillId="0" borderId="0" xfId="2" applyNumberFormat="1" applyFont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 wrapText="1"/>
    </xf>
    <xf numFmtId="165" fontId="0" fillId="0" borderId="1" xfId="1" applyNumberFormat="1" applyFont="1" applyBorder="1"/>
    <xf numFmtId="165" fontId="0" fillId="0" borderId="0" xfId="0" applyNumberFormat="1"/>
    <xf numFmtId="14" fontId="0" fillId="0" borderId="0" xfId="0" applyNumberFormat="1"/>
    <xf numFmtId="14" fontId="0" fillId="0" borderId="1" xfId="0" applyNumberFormat="1" applyBorder="1"/>
    <xf numFmtId="165" fontId="0" fillId="0" borderId="1" xfId="0" applyNumberFormat="1" applyBorder="1" applyAlignment="1">
      <alignment horizontal="center"/>
    </xf>
    <xf numFmtId="165" fontId="0" fillId="0" borderId="1" xfId="0" applyNumberFormat="1" applyBorder="1"/>
    <xf numFmtId="0" fontId="0" fillId="2" borderId="2" xfId="0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165" fontId="0" fillId="2" borderId="2" xfId="0" applyNumberFormat="1" applyFill="1" applyBorder="1" applyAlignment="1">
      <alignment horizontal="center" vertical="center" wrapText="1"/>
    </xf>
    <xf numFmtId="165" fontId="0" fillId="2" borderId="3" xfId="0" applyNumberFormat="1" applyFill="1" applyBorder="1" applyAlignment="1">
      <alignment horizontal="center" vertical="center" wrapText="1"/>
    </xf>
    <xf numFmtId="166" fontId="0" fillId="0" borderId="0" xfId="2" applyNumberFormat="1" applyFont="1"/>
    <xf numFmtId="166" fontId="0" fillId="2" borderId="2" xfId="2" applyNumberFormat="1" applyFont="1" applyFill="1" applyBorder="1" applyAlignment="1">
      <alignment horizontal="center" vertical="center" wrapText="1"/>
    </xf>
    <xf numFmtId="166" fontId="0" fillId="0" borderId="1" xfId="2" applyNumberFormat="1" applyFont="1" applyBorder="1"/>
    <xf numFmtId="166" fontId="0" fillId="0" borderId="0" xfId="0" applyNumberFormat="1"/>
    <xf numFmtId="166" fontId="0" fillId="2" borderId="2" xfId="0" applyNumberFormat="1" applyFill="1" applyBorder="1" applyAlignment="1">
      <alignment horizontal="center" vertical="center" wrapText="1"/>
    </xf>
    <xf numFmtId="166" fontId="0" fillId="0" borderId="1" xfId="0" applyNumberFormat="1" applyBorder="1"/>
    <xf numFmtId="0" fontId="0" fillId="2" borderId="2" xfId="0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44" fontId="0" fillId="0" borderId="0" xfId="1" applyFont="1"/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165" fontId="0" fillId="2" borderId="1" xfId="2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2" borderId="6" xfId="0" applyFill="1" applyBorder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0" borderId="2" xfId="0" applyBorder="1"/>
    <xf numFmtId="166" fontId="0" fillId="2" borderId="1" xfId="0" applyNumberFormat="1" applyFill="1" applyBorder="1" applyAlignment="1">
      <alignment horizontal="center" vertical="center" wrapText="1"/>
    </xf>
    <xf numFmtId="166" fontId="0" fillId="2" borderId="1" xfId="2" applyNumberFormat="1" applyFont="1" applyFill="1" applyBorder="1" applyAlignment="1">
      <alignment horizontal="center" vertical="center" wrapText="1"/>
    </xf>
    <xf numFmtId="165" fontId="0" fillId="0" borderId="1" xfId="2" applyNumberFormat="1" applyFont="1" applyBorder="1"/>
    <xf numFmtId="0" fontId="0" fillId="0" borderId="0" xfId="0" applyAlignment="1">
      <alignment horizontal="center" vertical="center" wrapText="1"/>
    </xf>
    <xf numFmtId="0" fontId="0" fillId="6" borderId="0" xfId="0" applyFill="1"/>
    <xf numFmtId="0" fontId="0" fillId="6" borderId="4" xfId="0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4" fillId="6" borderId="0" xfId="0" applyFont="1" applyFill="1"/>
    <xf numFmtId="0" fontId="2" fillId="6" borderId="0" xfId="3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/>
    <xf numFmtId="0" fontId="0" fillId="4" borderId="0" xfId="0" applyFill="1" applyBorder="1" applyAlignment="1">
      <alignment horizontal="center"/>
    </xf>
    <xf numFmtId="0" fontId="0" fillId="0" borderId="1" xfId="0" applyFill="1" applyBorder="1"/>
    <xf numFmtId="165" fontId="0" fillId="0" borderId="0" xfId="2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6" borderId="9" xfId="0" applyFill="1" applyBorder="1" applyAlignment="1"/>
    <xf numFmtId="0" fontId="5" fillId="6" borderId="0" xfId="0" applyFont="1" applyFill="1" applyBorder="1"/>
    <xf numFmtId="0" fontId="0" fillId="6" borderId="0" xfId="0" applyFill="1" applyBorder="1"/>
    <xf numFmtId="0" fontId="0" fillId="6" borderId="10" xfId="0" applyFill="1" applyBorder="1"/>
    <xf numFmtId="0" fontId="2" fillId="6" borderId="1" xfId="3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" fillId="0" borderId="1" xfId="3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0" borderId="7" xfId="3" applyBorder="1" applyAlignment="1">
      <alignment horizontal="center"/>
    </xf>
    <xf numFmtId="0" fontId="2" fillId="0" borderId="8" xfId="3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Equipe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1</xdr:row>
          <xdr:rowOff>114300</xdr:rowOff>
        </xdr:from>
        <xdr:to>
          <xdr:col>6</xdr:col>
          <xdr:colOff>685800</xdr:colOff>
          <xdr:row>3</xdr:row>
          <xdr:rowOff>114300</xdr:rowOff>
        </xdr:to>
        <xdr:sp macro="" textlink="">
          <xdr:nvSpPr>
            <xdr:cNvPr id="7172" name="CommandButton1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0</xdr:rowOff>
        </xdr:from>
        <xdr:to>
          <xdr:col>15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0</xdr:rowOff>
        </xdr:from>
        <xdr:to>
          <xdr:col>18</xdr:col>
          <xdr:colOff>0</xdr:colOff>
          <xdr:row>1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0</xdr:rowOff>
        </xdr:from>
        <xdr:to>
          <xdr:col>15</xdr:col>
          <xdr:colOff>0</xdr:colOff>
          <xdr:row>1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0</xdr:rowOff>
        </xdr:from>
        <xdr:to>
          <xdr:col>18</xdr:col>
          <xdr:colOff>0</xdr:colOff>
          <xdr:row>1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0</xdr:row>
          <xdr:rowOff>342900</xdr:rowOff>
        </xdr:from>
        <xdr:to>
          <xdr:col>17</xdr:col>
          <xdr:colOff>95250</xdr:colOff>
          <xdr:row>1</xdr:row>
          <xdr:rowOff>190500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361950</xdr:colOff>
          <xdr:row>1</xdr:row>
          <xdr:rowOff>361950</xdr:rowOff>
        </xdr:from>
        <xdr:to>
          <xdr:col>17</xdr:col>
          <xdr:colOff>123825</xdr:colOff>
          <xdr:row>2</xdr:row>
          <xdr:rowOff>142875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Pidou" refreshedDate="42531.786830902776" createdVersion="6" refreshedVersion="6" minRefreshableVersion="3" recordCount="39">
  <cacheSource type="worksheet">
    <worksheetSource ref="A2:O65558" sheet="Historique Mise en Bouteilles"/>
  </cacheSource>
  <cacheFields count="15">
    <cacheField name="N°" numFmtId="0">
      <sharedItems containsString="0" containsBlank="1" containsNumber="1" containsInteger="1" minValue="1" maxValue="26"/>
    </cacheField>
    <cacheField name="Ref" numFmtId="0">
      <sharedItems containsBlank="1"/>
    </cacheField>
    <cacheField name="Date" numFmtId="14">
      <sharedItems containsNonDate="0" containsDate="1" containsString="0" containsBlank="1" minDate="2007-01-11T00:00:00" maxDate="2007-12-23T00:00:00" count="17">
        <d v="2007-12-22T00:00:00"/>
        <d v="2007-12-08T00:00:00"/>
        <d v="2007-12-05T00:00:00"/>
        <d v="2007-10-26T00:00:00"/>
        <d v="2007-10-04T00:00:00"/>
        <d v="2007-09-21T00:00:00"/>
        <d v="2007-08-31T00:00:00"/>
        <d v="2007-08-13T00:00:00"/>
        <d v="2007-07-21T00:00:00"/>
        <d v="2007-07-13T00:00:00"/>
        <d v="2007-05-12T00:00:00"/>
        <d v="2007-04-06T00:00:00"/>
        <d v="2007-02-13T00:00:00"/>
        <d v="2007-01-27T00:00:00"/>
        <d v="2007-01-11T00:00:00"/>
        <d v="2007-06-11T00:00:00"/>
        <m/>
      </sharedItems>
      <fieldGroup base="2">
        <rangePr groupBy="years" startDate="2007-01-11T00:00:00" endDate="2007-12-23T00:00:00"/>
        <groupItems count="3">
          <s v="(vide)"/>
          <s v="2007"/>
          <s v="&gt;23/12/2007"/>
        </groupItems>
      </fieldGroup>
    </cacheField>
    <cacheField name="Equipe n°" numFmtId="0">
      <sharedItems containsBlank="1" count="7">
        <s v="Equipe 1"/>
        <s v="Equipe 2"/>
        <s v="Equipe 4"/>
        <s v="Equipe 5"/>
        <s v="Equipe 6"/>
        <s v="Equipe  3"/>
        <m/>
      </sharedItems>
    </cacheField>
    <cacheField name="désignation" numFmtId="0">
      <sharedItems containsBlank="1" count="5">
        <s v="Saumur Rouge"/>
        <s v="Rosé"/>
        <s v="Champigny"/>
        <s v="Blanc"/>
        <m/>
      </sharedItems>
    </cacheField>
    <cacheField name="Nbre de Cubi" numFmtId="0">
      <sharedItems containsString="0" containsBlank="1" containsNumber="1" containsInteger="1" minValue="1" maxValue="13"/>
    </cacheField>
    <cacheField name="Nbre de Bouteilles Théorique" numFmtId="0">
      <sharedItems containsString="0" containsBlank="1" containsNumber="1" containsInteger="1" minValue="44" maxValue="572"/>
    </cacheField>
    <cacheField name="Nbre de Bouteilles réelles" numFmtId="0">
      <sharedItems containsString="0" containsBlank="1" containsNumber="1" containsInteger="1" minValue="42" maxValue="563"/>
    </cacheField>
    <cacheField name="Différence" numFmtId="0">
      <sharedItems containsString="0" containsBlank="1" containsNumber="1" containsInteger="1" minValue="-29" maxValue="17"/>
    </cacheField>
    <cacheField name="TVA" numFmtId="0">
      <sharedItems containsString="0" containsBlank="1" containsNumber="1" containsInteger="1" minValue="2" maxValue="2"/>
    </cacheField>
    <cacheField name="Prix U Ht" numFmtId="0">
      <sharedItems containsString="0" containsBlank="1" containsNumber="1" minValue="1.83" maxValue="2.5"/>
    </cacheField>
    <cacheField name="Prix U TTC" numFmtId="0">
      <sharedItems containsString="0" containsBlank="1" containsNumber="1" minValue="2.1960000000000002" maxValue="3"/>
    </cacheField>
    <cacheField name="Prix Ventes" numFmtId="165">
      <sharedItems containsString="0" containsBlank="1" containsNumber="1" containsInteger="1" minValue="3" maxValue="3"/>
    </cacheField>
    <cacheField name="Total TTC" numFmtId="165">
      <sharedItems containsString="0" containsBlank="1" containsNumber="1" minValue="92.232000000000014" maxValue="1351.2"/>
    </cacheField>
    <cacheField name="Total des Ventes" numFmtId="165">
      <sharedItems containsString="0" containsBlank="1" containsNumber="1" containsInteger="1" minValue="126" maxValue="168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n v="26"/>
    <s v="SauR"/>
    <x v="0"/>
    <x v="0"/>
    <x v="0"/>
    <n v="13"/>
    <n v="572"/>
    <n v="563"/>
    <n v="-9"/>
    <n v="2"/>
    <n v="2"/>
    <n v="2.4"/>
    <n v="3"/>
    <n v="1351.2"/>
    <n v="1689"/>
  </r>
  <r>
    <n v="25"/>
    <s v="Ros"/>
    <x v="0"/>
    <x v="0"/>
    <x v="1"/>
    <n v="1"/>
    <n v="44"/>
    <n v="43"/>
    <n v="-1"/>
    <n v="2"/>
    <n v="1.83"/>
    <n v="2.1960000000000002"/>
    <n v="3"/>
    <n v="94.428000000000011"/>
    <n v="129"/>
  </r>
  <r>
    <n v="24"/>
    <s v="Cha"/>
    <x v="1"/>
    <x v="1"/>
    <x v="2"/>
    <n v="4"/>
    <n v="176"/>
    <n v="193"/>
    <n v="17"/>
    <n v="2"/>
    <n v="2.5"/>
    <n v="3"/>
    <n v="3"/>
    <n v="579"/>
    <n v="579"/>
  </r>
  <r>
    <n v="23"/>
    <s v="Ros"/>
    <x v="1"/>
    <x v="1"/>
    <x v="1"/>
    <n v="7"/>
    <n v="308"/>
    <n v="306"/>
    <n v="-2"/>
    <n v="2"/>
    <n v="1.83"/>
    <n v="2.1960000000000002"/>
    <n v="3"/>
    <n v="671.976"/>
    <n v="918"/>
  </r>
  <r>
    <n v="22"/>
    <s v="Bla"/>
    <x v="1"/>
    <x v="1"/>
    <x v="3"/>
    <n v="2"/>
    <n v="88"/>
    <n v="86"/>
    <n v="-2"/>
    <n v="2"/>
    <n v="1.83"/>
    <n v="2.1960000000000002"/>
    <n v="3"/>
    <n v="188.85600000000002"/>
    <n v="258"/>
  </r>
  <r>
    <n v="21"/>
    <s v="Cha"/>
    <x v="2"/>
    <x v="1"/>
    <x v="2"/>
    <n v="2"/>
    <n v="88"/>
    <n v="64"/>
    <n v="-24"/>
    <n v="2"/>
    <n v="2.5"/>
    <n v="3"/>
    <n v="3"/>
    <n v="192"/>
    <n v="192"/>
  </r>
  <r>
    <n v="20"/>
    <s v="Ros"/>
    <x v="3"/>
    <x v="0"/>
    <x v="1"/>
    <n v="10"/>
    <n v="440"/>
    <n v="427"/>
    <n v="-13"/>
    <n v="2"/>
    <n v="1.83"/>
    <n v="2.1960000000000002"/>
    <n v="3"/>
    <n v="937.69200000000012"/>
    <n v="1281"/>
  </r>
  <r>
    <n v="19"/>
    <s v="Cha"/>
    <x v="3"/>
    <x v="0"/>
    <x v="2"/>
    <n v="6"/>
    <n v="264"/>
    <n v="269"/>
    <n v="5"/>
    <n v="2"/>
    <n v="2.5"/>
    <n v="3"/>
    <n v="3"/>
    <n v="807"/>
    <n v="807"/>
  </r>
  <r>
    <n v="18"/>
    <s v="Bla"/>
    <x v="4"/>
    <x v="2"/>
    <x v="3"/>
    <n v="1"/>
    <n v="44"/>
    <n v="43"/>
    <n v="-1"/>
    <n v="2"/>
    <n v="1.83"/>
    <n v="2.1960000000000002"/>
    <n v="3"/>
    <n v="94.428000000000011"/>
    <n v="129"/>
  </r>
  <r>
    <n v="17"/>
    <s v="Cha"/>
    <x v="4"/>
    <x v="2"/>
    <x v="2"/>
    <n v="3"/>
    <n v="132"/>
    <n v="128"/>
    <n v="-4"/>
    <n v="2"/>
    <n v="2.5"/>
    <n v="3"/>
    <n v="3"/>
    <n v="384"/>
    <n v="384"/>
  </r>
  <r>
    <n v="16"/>
    <s v="SauR"/>
    <x v="5"/>
    <x v="3"/>
    <x v="0"/>
    <n v="12"/>
    <n v="528"/>
    <n v="521"/>
    <n v="-7"/>
    <n v="2"/>
    <n v="2"/>
    <n v="2.4"/>
    <n v="3"/>
    <n v="1250.3999999999999"/>
    <n v="1563"/>
  </r>
  <r>
    <n v="15"/>
    <s v="Cha"/>
    <x v="6"/>
    <x v="4"/>
    <x v="2"/>
    <n v="3"/>
    <n v="132"/>
    <n v="128"/>
    <n v="-4"/>
    <n v="2"/>
    <n v="2.5"/>
    <n v="3"/>
    <n v="3"/>
    <n v="384"/>
    <n v="384"/>
  </r>
  <r>
    <n v="14"/>
    <s v="Ros"/>
    <x v="6"/>
    <x v="4"/>
    <x v="1"/>
    <n v="13"/>
    <n v="572"/>
    <n v="550"/>
    <n v="-22"/>
    <n v="2"/>
    <n v="1.83"/>
    <n v="2.1960000000000002"/>
    <n v="3"/>
    <n v="1207.8000000000002"/>
    <n v="1650"/>
  </r>
  <r>
    <n v="13"/>
    <s v="Bla"/>
    <x v="7"/>
    <x v="4"/>
    <x v="3"/>
    <n v="1"/>
    <n v="44"/>
    <n v="42"/>
    <n v="-2"/>
    <n v="2"/>
    <n v="1.83"/>
    <n v="2.1960000000000002"/>
    <n v="3"/>
    <n v="92.232000000000014"/>
    <n v="126"/>
  </r>
  <r>
    <n v="12"/>
    <s v="Cha"/>
    <x v="7"/>
    <x v="4"/>
    <x v="2"/>
    <n v="3"/>
    <n v="132"/>
    <n v="133"/>
    <n v="1"/>
    <n v="2"/>
    <n v="2.5"/>
    <n v="3"/>
    <n v="3"/>
    <n v="399"/>
    <n v="399"/>
  </r>
  <r>
    <n v="11"/>
    <s v="SauR"/>
    <x v="8"/>
    <x v="5"/>
    <x v="0"/>
    <n v="12"/>
    <n v="528"/>
    <n v="525"/>
    <n v="-3"/>
    <n v="2"/>
    <n v="2"/>
    <n v="2.4"/>
    <n v="3"/>
    <n v="1260"/>
    <n v="1575"/>
  </r>
  <r>
    <n v="10"/>
    <s v="Cha"/>
    <x v="9"/>
    <x v="2"/>
    <x v="2"/>
    <n v="3"/>
    <n v="132"/>
    <n v="120"/>
    <n v="-12"/>
    <n v="2"/>
    <n v="2.5"/>
    <n v="3"/>
    <n v="3"/>
    <n v="360"/>
    <n v="360"/>
  </r>
  <r>
    <n v="9"/>
    <s v="Ros"/>
    <x v="9"/>
    <x v="2"/>
    <x v="1"/>
    <n v="12"/>
    <n v="528"/>
    <n v="510"/>
    <n v="-18"/>
    <n v="2"/>
    <n v="1.83"/>
    <n v="2.1960000000000002"/>
    <n v="3"/>
    <n v="1119.96"/>
    <n v="1530"/>
  </r>
  <r>
    <n v="8"/>
    <s v="Cha"/>
    <x v="10"/>
    <x v="1"/>
    <x v="2"/>
    <n v="2"/>
    <n v="88"/>
    <n v="63"/>
    <n v="-25"/>
    <n v="2"/>
    <n v="2.5"/>
    <n v="3"/>
    <n v="3"/>
    <n v="189"/>
    <n v="189"/>
  </r>
  <r>
    <n v="7"/>
    <s v="Ros"/>
    <x v="10"/>
    <x v="1"/>
    <x v="1"/>
    <n v="12"/>
    <n v="528"/>
    <n v="521"/>
    <n v="-7"/>
    <n v="2"/>
    <n v="1.83"/>
    <n v="2.1960000000000002"/>
    <n v="3"/>
    <n v="1144.116"/>
    <n v="1563"/>
  </r>
  <r>
    <n v="6"/>
    <s v="SauR"/>
    <x v="11"/>
    <x v="4"/>
    <x v="0"/>
    <n v="12"/>
    <n v="528"/>
    <n v="522"/>
    <n v="-6"/>
    <n v="2"/>
    <n v="2"/>
    <n v="2.4"/>
    <n v="3"/>
    <n v="1252.8"/>
    <n v="1566"/>
  </r>
  <r>
    <n v="5"/>
    <s v="Cha"/>
    <x v="12"/>
    <x v="4"/>
    <x v="2"/>
    <n v="3"/>
    <n v="132"/>
    <n v="103"/>
    <n v="-29"/>
    <n v="2"/>
    <n v="2.5"/>
    <n v="3"/>
    <n v="3"/>
    <n v="309"/>
    <n v="309"/>
  </r>
  <r>
    <n v="4"/>
    <s v="Bla"/>
    <x v="12"/>
    <x v="4"/>
    <x v="3"/>
    <n v="1"/>
    <n v="44"/>
    <n v="42"/>
    <n v="-2"/>
    <n v="2"/>
    <n v="1.83"/>
    <n v="2.1960000000000002"/>
    <n v="3"/>
    <n v="92.232000000000014"/>
    <n v="126"/>
  </r>
  <r>
    <n v="3"/>
    <s v="Ros"/>
    <x v="13"/>
    <x v="4"/>
    <x v="1"/>
    <n v="11"/>
    <n v="484"/>
    <n v="477"/>
    <n v="-7"/>
    <n v="2"/>
    <n v="1.83"/>
    <n v="2.1960000000000002"/>
    <n v="3"/>
    <n v="1047.4920000000002"/>
    <n v="1431"/>
  </r>
  <r>
    <n v="2"/>
    <s v="Cha"/>
    <x v="14"/>
    <x v="3"/>
    <x v="2"/>
    <n v="3"/>
    <n v="132"/>
    <n v="126"/>
    <n v="-6"/>
    <n v="2"/>
    <n v="2.5"/>
    <n v="3"/>
    <n v="3"/>
    <n v="378"/>
    <n v="378"/>
  </r>
  <r>
    <n v="1"/>
    <s v="SauR"/>
    <x v="15"/>
    <x v="3"/>
    <x v="0"/>
    <n v="12"/>
    <n v="528"/>
    <n v="524"/>
    <n v="-4"/>
    <n v="2"/>
    <n v="2"/>
    <n v="2.4"/>
    <n v="3"/>
    <n v="1257.5999999999999"/>
    <n v="1572"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4:L8" firstHeaderRow="1" firstDataRow="3" firstDataCol="1" rowPageCount="1" colPageCount="1"/>
  <pivotFields count="15">
    <pivotField showAll="0"/>
    <pivotField showAll="0"/>
    <pivotField axis="axisRow" showAll="0">
      <items count="4">
        <item h="1" x="0"/>
        <item x="1"/>
        <item h="1" x="2"/>
        <item t="default"/>
      </items>
    </pivotField>
    <pivotField axis="axisPage" multipleItemSelectionAllowed="1" showAll="0">
      <items count="8">
        <item x="5"/>
        <item x="0"/>
        <item x="1"/>
        <item x="2"/>
        <item x="3"/>
        <item x="4"/>
        <item h="1" x="6"/>
        <item t="default"/>
      </items>
    </pivotField>
    <pivotField axis="axisCol" showAll="0">
      <items count="6">
        <item x="3"/>
        <item x="2"/>
        <item x="1"/>
        <item x="0"/>
        <item h="1" x="4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2">
    <i>
      <x v="1"/>
    </i>
    <i t="grand">
      <x/>
    </i>
  </rowItems>
  <colFields count="2">
    <field x="4"/>
    <field x="-2"/>
  </colFields>
  <colItems count="10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 t="grand">
      <x/>
    </i>
    <i t="grand" i="1">
      <x/>
    </i>
  </colItems>
  <pageFields count="1">
    <pageField fld="3" hier="-1"/>
  </pageFields>
  <dataFields count="2">
    <dataField name="Bouteilles réelles" fld="7" baseField="3" baseItem="0"/>
    <dataField name="Bouteilles Théorique" fld="6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6"/>
  <sheetViews>
    <sheetView workbookViewId="0">
      <selection activeCell="B2" sqref="B2:B3"/>
    </sheetView>
  </sheetViews>
  <sheetFormatPr baseColWidth="10" defaultRowHeight="15" x14ac:dyDescent="0.25"/>
  <cols>
    <col min="1" max="1" width="11.42578125" style="40"/>
    <col min="2" max="2" width="22.85546875" style="40" customWidth="1"/>
    <col min="3" max="3" width="6.85546875" style="40" customWidth="1"/>
    <col min="4" max="4" width="12.5703125" style="40" bestFit="1" customWidth="1"/>
    <col min="5" max="16" width="10.5703125" style="40" customWidth="1"/>
    <col min="17" max="16384" width="11.42578125" style="40"/>
  </cols>
  <sheetData>
    <row r="1" spans="1:19" x14ac:dyDescent="0.25">
      <c r="B1" s="54"/>
      <c r="C1" s="55">
        <f>COUNTIF(Noms!A:A,CONCATENATE(B2," ",B3))</f>
        <v>0</v>
      </c>
    </row>
    <row r="2" spans="1:19" x14ac:dyDescent="0.25">
      <c r="A2" s="41" t="s">
        <v>7</v>
      </c>
      <c r="B2" s="47"/>
      <c r="C2" s="55">
        <f>COUNTIF(Noms!B:B,B2)</f>
        <v>0</v>
      </c>
    </row>
    <row r="3" spans="1:19" ht="15.75" thickBot="1" x14ac:dyDescent="0.3">
      <c r="A3" s="42" t="s">
        <v>51</v>
      </c>
      <c r="B3" s="57"/>
      <c r="C3" s="55">
        <f>COUNTIF(Noms!C:C,B3)</f>
        <v>0</v>
      </c>
    </row>
    <row r="4" spans="1:19" x14ac:dyDescent="0.25">
      <c r="C4" s="56"/>
    </row>
    <row r="5" spans="1:19" x14ac:dyDescent="0.25">
      <c r="A5" s="59" t="s">
        <v>60</v>
      </c>
      <c r="B5" s="59"/>
      <c r="J5" s="43"/>
    </row>
    <row r="6" spans="1:19" x14ac:dyDescent="0.25">
      <c r="A6" s="58" t="s">
        <v>61</v>
      </c>
      <c r="B6" s="58"/>
    </row>
    <row r="7" spans="1:19" x14ac:dyDescent="0.25">
      <c r="A7" s="58" t="s">
        <v>62</v>
      </c>
      <c r="B7" s="58"/>
    </row>
    <row r="8" spans="1:19" x14ac:dyDescent="0.25">
      <c r="A8" s="58" t="s">
        <v>63</v>
      </c>
      <c r="B8" s="58"/>
    </row>
    <row r="9" spans="1:19" x14ac:dyDescent="0.25">
      <c r="A9" s="58" t="s">
        <v>64</v>
      </c>
      <c r="B9" s="58"/>
    </row>
    <row r="10" spans="1:19" x14ac:dyDescent="0.25">
      <c r="A10" s="58" t="s">
        <v>65</v>
      </c>
      <c r="B10" s="58"/>
    </row>
    <row r="11" spans="1:19" x14ac:dyDescent="0.25">
      <c r="A11" s="58" t="s">
        <v>66</v>
      </c>
      <c r="B11" s="58"/>
    </row>
    <row r="12" spans="1:19" x14ac:dyDescent="0.25">
      <c r="A12" s="58" t="s">
        <v>67</v>
      </c>
      <c r="B12" s="58"/>
    </row>
    <row r="13" spans="1:19" x14ac:dyDescent="0.25">
      <c r="A13" s="58" t="s">
        <v>7</v>
      </c>
      <c r="B13" s="58"/>
    </row>
    <row r="14" spans="1:19" x14ac:dyDescent="0.25">
      <c r="A14" s="58" t="s">
        <v>68</v>
      </c>
      <c r="B14" s="58"/>
    </row>
    <row r="15" spans="1:19" x14ac:dyDescent="0.25">
      <c r="A15" s="44"/>
      <c r="B15" s="44"/>
    </row>
    <row r="16" spans="1:19" x14ac:dyDescent="0.25">
      <c r="C16" s="45" t="s">
        <v>29</v>
      </c>
      <c r="D16" s="45" t="s">
        <v>33</v>
      </c>
      <c r="E16" s="45" t="s">
        <v>30</v>
      </c>
      <c r="F16" s="45" t="s">
        <v>34</v>
      </c>
      <c r="G16" s="45" t="s">
        <v>31</v>
      </c>
      <c r="H16" s="45" t="s">
        <v>35</v>
      </c>
      <c r="I16" s="45" t="s">
        <v>36</v>
      </c>
      <c r="J16" s="45" t="s">
        <v>37</v>
      </c>
      <c r="K16" s="45" t="s">
        <v>38</v>
      </c>
      <c r="L16" s="45" t="s">
        <v>39</v>
      </c>
      <c r="M16" s="45" t="s">
        <v>40</v>
      </c>
      <c r="N16" s="45" t="s">
        <v>41</v>
      </c>
      <c r="O16" s="45" t="s">
        <v>32</v>
      </c>
      <c r="P16" s="45" t="s">
        <v>42</v>
      </c>
      <c r="Q16" s="45" t="s">
        <v>43</v>
      </c>
      <c r="R16" s="45" t="s">
        <v>44</v>
      </c>
      <c r="S16" s="45" t="s">
        <v>45</v>
      </c>
    </row>
    <row r="17" spans="2:19" ht="30" x14ac:dyDescent="0.25">
      <c r="B17" s="45"/>
      <c r="C17" s="46" t="s">
        <v>15</v>
      </c>
      <c r="D17" s="46" t="s">
        <v>14</v>
      </c>
      <c r="E17" s="46" t="s">
        <v>23</v>
      </c>
      <c r="F17" s="46" t="s">
        <v>25</v>
      </c>
      <c r="G17" s="46" t="s">
        <v>18</v>
      </c>
      <c r="H17" s="46" t="s">
        <v>24</v>
      </c>
      <c r="I17" s="46" t="s">
        <v>19</v>
      </c>
      <c r="J17" s="46" t="s">
        <v>21</v>
      </c>
      <c r="K17" s="46" t="s">
        <v>26</v>
      </c>
      <c r="L17" s="46" t="s">
        <v>22</v>
      </c>
      <c r="M17" s="46" t="s">
        <v>16</v>
      </c>
      <c r="N17" s="46" t="s">
        <v>20</v>
      </c>
      <c r="O17" s="46" t="s">
        <v>13</v>
      </c>
      <c r="P17" s="46" t="s">
        <v>11</v>
      </c>
      <c r="Q17" s="46" t="s">
        <v>17</v>
      </c>
      <c r="R17" s="46" t="s">
        <v>12</v>
      </c>
      <c r="S17" s="46" t="s">
        <v>27</v>
      </c>
    </row>
    <row r="18" spans="2:19" ht="23.25" customHeight="1" x14ac:dyDescent="0.25">
      <c r="B18" s="45" t="s">
        <v>84</v>
      </c>
      <c r="C18" s="45">
        <f>SUMIF('Historiques Sorties'!$B:$B,C16,'Historiques Sorties'!$E:$E)</f>
        <v>24</v>
      </c>
      <c r="D18" s="45">
        <f>SUMIF('Historiques Sorties'!$B:$B,D16,'Historiques Sorties'!$E:$E)</f>
        <v>5</v>
      </c>
      <c r="E18" s="45">
        <f>SUMIF('Historiques Sorties'!$B:$B,E16,'Historiques Sorties'!$E:$E)</f>
        <v>0</v>
      </c>
      <c r="F18" s="45">
        <f>SUMIF('Historiques Sorties'!$B:$B,F16,'Historiques Sorties'!$E:$E)</f>
        <v>0</v>
      </c>
      <c r="G18" s="45">
        <f>SUMIF('Historiques Sorties'!$B:$B,G16,'Historiques Sorties'!$E:$E)</f>
        <v>0</v>
      </c>
      <c r="H18" s="45">
        <f>SUMIF('Historiques Sorties'!$B:$B,H16,'Historiques Sorties'!$E:$E)</f>
        <v>0</v>
      </c>
      <c r="I18" s="45">
        <f>SUMIF('Historiques Sorties'!$B:$B,I16,'Historiques Sorties'!$E:$E)</f>
        <v>0</v>
      </c>
      <c r="J18" s="45">
        <f>SUMIF('Historiques Sorties'!$B:$B,J16,'Historiques Sorties'!$E:$E)</f>
        <v>6</v>
      </c>
      <c r="K18" s="45">
        <f>SUMIF('Historiques Sorties'!$B:$B,K16,'Historiques Sorties'!$E:$E)</f>
        <v>0</v>
      </c>
      <c r="L18" s="45">
        <f>SUMIF('Historiques Sorties'!$B:$B,L16,'Historiques Sorties'!$E:$E)</f>
        <v>0</v>
      </c>
      <c r="M18" s="45">
        <f>SUMIF('Historiques Sorties'!$B:$B,M16,'Historiques Sorties'!$E:$E)</f>
        <v>0</v>
      </c>
      <c r="N18" s="45">
        <f>SUMIF('Historiques Sorties'!$B:$B,N16,'Historiques Sorties'!$E:$E)</f>
        <v>0</v>
      </c>
      <c r="O18" s="45">
        <f>SUMIF('Historiques Sorties'!$B:$B,O16,'Historiques Sorties'!$E:$E)</f>
        <v>50</v>
      </c>
      <c r="P18" s="45">
        <f>SUMIF('Historiques Sorties'!$B:$B,P16,'Historiques Sorties'!$E:$E)</f>
        <v>45</v>
      </c>
      <c r="Q18" s="45">
        <f>SUMIF('Historiques Sorties'!$B:$B,Q16,'Historiques Sorties'!$E:$E)</f>
        <v>0</v>
      </c>
      <c r="R18" s="45">
        <f>SUMIF('Historiques Sorties'!$B:$B,R16,'Historiques Sorties'!$E:$E)</f>
        <v>0</v>
      </c>
      <c r="S18" s="45">
        <f>SUMIF('Historiques Sorties'!$B:$B,S16,'Historiques Sorties'!$E:$E)</f>
        <v>0</v>
      </c>
    </row>
    <row r="20" spans="2:19" x14ac:dyDescent="0.25">
      <c r="C20" s="45" t="s">
        <v>29</v>
      </c>
      <c r="D20" s="45" t="s">
        <v>33</v>
      </c>
      <c r="E20" s="45" t="s">
        <v>30</v>
      </c>
      <c r="F20" s="45" t="s">
        <v>34</v>
      </c>
      <c r="G20" s="45" t="s">
        <v>31</v>
      </c>
      <c r="H20" s="45" t="s">
        <v>35</v>
      </c>
      <c r="I20" s="45" t="s">
        <v>36</v>
      </c>
      <c r="J20" s="45" t="s">
        <v>37</v>
      </c>
      <c r="K20" s="45" t="s">
        <v>38</v>
      </c>
      <c r="L20" s="45" t="s">
        <v>39</v>
      </c>
      <c r="M20" s="45" t="s">
        <v>40</v>
      </c>
      <c r="N20" s="45" t="s">
        <v>41</v>
      </c>
      <c r="O20" s="45" t="s">
        <v>32</v>
      </c>
      <c r="P20" s="45" t="s">
        <v>42</v>
      </c>
      <c r="Q20" s="45" t="s">
        <v>43</v>
      </c>
      <c r="R20" s="45" t="s">
        <v>44</v>
      </c>
      <c r="S20" s="45" t="s">
        <v>45</v>
      </c>
    </row>
    <row r="21" spans="2:19" ht="30" x14ac:dyDescent="0.25">
      <c r="B21" s="45"/>
      <c r="C21" s="46" t="s">
        <v>15</v>
      </c>
      <c r="D21" s="46" t="s">
        <v>14</v>
      </c>
      <c r="E21" s="46" t="s">
        <v>23</v>
      </c>
      <c r="F21" s="46" t="s">
        <v>25</v>
      </c>
      <c r="G21" s="46" t="s">
        <v>18</v>
      </c>
      <c r="H21" s="46" t="s">
        <v>24</v>
      </c>
      <c r="I21" s="46" t="s">
        <v>19</v>
      </c>
      <c r="J21" s="46" t="s">
        <v>21</v>
      </c>
      <c r="K21" s="46" t="s">
        <v>26</v>
      </c>
      <c r="L21" s="46" t="s">
        <v>22</v>
      </c>
      <c r="M21" s="46" t="s">
        <v>16</v>
      </c>
      <c r="N21" s="46" t="s">
        <v>20</v>
      </c>
      <c r="O21" s="46" t="s">
        <v>13</v>
      </c>
      <c r="P21" s="46" t="s">
        <v>11</v>
      </c>
      <c r="Q21" s="46" t="s">
        <v>17</v>
      </c>
      <c r="R21" s="46" t="s">
        <v>12</v>
      </c>
      <c r="S21" s="46" t="s">
        <v>27</v>
      </c>
    </row>
    <row r="22" spans="2:19" ht="20.25" customHeight="1" x14ac:dyDescent="0.25">
      <c r="B22" s="45" t="s">
        <v>86</v>
      </c>
      <c r="C22" s="45">
        <f>SUMIF('Historique Entrees'!$B:$B,C20,'Historique Entrees'!$E:$E)</f>
        <v>0</v>
      </c>
      <c r="D22" s="45">
        <f>SUMIF('Historique Entrees'!$B:$B,D20,'Historique Entrees'!$E:$E)</f>
        <v>0</v>
      </c>
      <c r="E22" s="45">
        <f>SUMIF('Historique Entrees'!$B:$B,E20,'Historique Entrees'!$E:$E)</f>
        <v>0</v>
      </c>
      <c r="F22" s="45">
        <f>SUMIF('Historique Entrees'!$B:$B,F20,'Historique Entrees'!$E:$E)</f>
        <v>0</v>
      </c>
      <c r="G22" s="45">
        <f>SUMIF('Historique Entrees'!$B:$B,G20,'Historique Entrees'!$E:$E)</f>
        <v>0</v>
      </c>
      <c r="H22" s="45">
        <f>SUMIF('Historique Entrees'!$B:$B,H20,'Historique Entrees'!$E:$E)</f>
        <v>24</v>
      </c>
      <c r="I22" s="45">
        <f>SUMIF('Historique Entrees'!$B:$B,I20,'Historique Entrees'!$E:$E)</f>
        <v>0</v>
      </c>
      <c r="J22" s="45">
        <f>SUMIF('Historique Entrees'!$B:$B,J20,'Historique Entrees'!$E:$E)</f>
        <v>0</v>
      </c>
      <c r="K22" s="45">
        <f>SUMIF('Historique Entrees'!$B:$B,K20,'Historique Entrees'!$E:$E)</f>
        <v>0</v>
      </c>
      <c r="L22" s="45">
        <f>SUMIF('Historique Entrees'!$B:$B,L20,'Historique Entrees'!$E:$E)</f>
        <v>0</v>
      </c>
      <c r="M22" s="45">
        <f>SUMIF('Historique Entrees'!$B:$B,M20,'Historique Entrees'!$E:$E)</f>
        <v>0</v>
      </c>
      <c r="N22" s="45">
        <f>SUMIF('Historique Entrees'!$B:$B,N20,'Historique Entrees'!$E:$E)</f>
        <v>0</v>
      </c>
      <c r="O22" s="45">
        <f>SUMIF('Historique Entrees'!$B:$B,O20,'Historique Entrees'!$E:$E)</f>
        <v>0</v>
      </c>
      <c r="P22" s="45">
        <f>SUMIF('Historique Entrees'!$B:$B,P20,'Historique Entrees'!$E:$E)</f>
        <v>0</v>
      </c>
      <c r="Q22" s="45">
        <f>SUMIF('Historique Entrees'!$B:$B,Q20,'Historique Entrees'!$E:$E)</f>
        <v>0</v>
      </c>
      <c r="R22" s="45">
        <f>SUMIF('Historique Entrees'!$B:$B,R20,'Historique Entrees'!$E:$E)</f>
        <v>0</v>
      </c>
      <c r="S22" s="45">
        <f>SUMIF('Historique Entrees'!$B:$B,S20,'Historique Entrees'!$E:$E)</f>
        <v>0</v>
      </c>
    </row>
    <row r="24" spans="2:19" x14ac:dyDescent="0.25">
      <c r="C24" s="46" t="s">
        <v>33</v>
      </c>
      <c r="D24" s="46" t="s">
        <v>42</v>
      </c>
      <c r="E24" s="46" t="s">
        <v>44</v>
      </c>
      <c r="F24" s="46" t="s">
        <v>32</v>
      </c>
    </row>
    <row r="25" spans="2:19" ht="27" customHeight="1" x14ac:dyDescent="0.25">
      <c r="C25" s="46" t="s">
        <v>14</v>
      </c>
      <c r="D25" s="46" t="s">
        <v>11</v>
      </c>
      <c r="E25" s="46" t="s">
        <v>12</v>
      </c>
      <c r="F25" s="46" t="s">
        <v>13</v>
      </c>
    </row>
    <row r="26" spans="2:19" x14ac:dyDescent="0.25">
      <c r="B26" s="47" t="s">
        <v>85</v>
      </c>
      <c r="C26" s="47">
        <f>SUMIF('Historique Mise en Bouteilles'!$B:$B,C24,'Historique Mise en Bouteilles'!$H:$H)</f>
        <v>600</v>
      </c>
      <c r="D26" s="47">
        <f>SUMIF('Historique Mise en Bouteilles'!$B:$B,D24,'Historique Mise en Bouteilles'!$H:$H)</f>
        <v>4796</v>
      </c>
      <c r="E26" s="47">
        <f>SUMIF('Historique Mise en Bouteilles'!$B:$B,E24,'Historique Mise en Bouteilles'!$H:$H)</f>
        <v>0</v>
      </c>
      <c r="F26" s="47">
        <f>SUMIF('Historique Mise en Bouteilles'!$B:$B,F24,'Historique Mise en Bouteilles'!$H:$H)</f>
        <v>5847</v>
      </c>
    </row>
  </sheetData>
  <mergeCells count="10">
    <mergeCell ref="A10:B10"/>
    <mergeCell ref="A11:B11"/>
    <mergeCell ref="A12:B12"/>
    <mergeCell ref="A13:B13"/>
    <mergeCell ref="A14:B14"/>
    <mergeCell ref="A9:B9"/>
    <mergeCell ref="A5:B5"/>
    <mergeCell ref="A6:B6"/>
    <mergeCell ref="A7:B7"/>
    <mergeCell ref="A8:B8"/>
  </mergeCells>
  <hyperlinks>
    <hyperlink ref="A6:B6" location="Entrees!A1" display="Entrées"/>
    <hyperlink ref="A7:B7" location="Sorties!A1" display="Sorties"/>
    <hyperlink ref="A8:B8" location="'Mise en Bouteilles'!A1" display="Mise en Bouteilles"/>
    <hyperlink ref="A9:B9" location="'Historique Entrees'!A1" display="Historiques Entrées"/>
    <hyperlink ref="A10:B10" location="'Historiques Sorties'!A1" display="Historiques Sorties"/>
    <hyperlink ref="A11:B11" location="'Historique Mise en Bouteilles'!A1" display="Historiques Mise en bouteilles"/>
    <hyperlink ref="A12:B12" location="Listes!A1" display="Listes"/>
    <hyperlink ref="A13:B13" location="Noms!A1" display="Nom"/>
    <hyperlink ref="A14:B14" location="Stock!A1" display="Stock"/>
  </hyperlink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7172" r:id="rId4" name="CommandButton1">
          <controlPr defaultSize="0" autoLine="0" r:id="rId5">
            <anchor moveWithCells="1">
              <from>
                <xdr:col>4</xdr:col>
                <xdr:colOff>590550</xdr:colOff>
                <xdr:row>1</xdr:row>
                <xdr:rowOff>114300</xdr:rowOff>
              </from>
              <to>
                <xdr:col>6</xdr:col>
                <xdr:colOff>685800</xdr:colOff>
                <xdr:row>3</xdr:row>
                <xdr:rowOff>114300</xdr:rowOff>
              </to>
            </anchor>
          </controlPr>
        </control>
      </mc:Choice>
      <mc:Fallback>
        <control shapeId="7172" r:id="rId4" name="CommandButton1"/>
      </mc:Fallback>
    </mc:AlternateContent>
    <mc:AlternateContent xmlns:mc="http://schemas.openxmlformats.org/markup-compatibility/2006">
      <mc:Choice Requires="x14">
        <control shapeId="7169" r:id="rId6" name="Button 1">
          <controlPr defaultSize="0" print="0" autoFill="0" autoPict="0" macro="[0]!NouveauNom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1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12"/>
  <sheetViews>
    <sheetView zoomScaleNormal="100" workbookViewId="0">
      <selection activeCell="B3" sqref="B3"/>
    </sheetView>
  </sheetViews>
  <sheetFormatPr baseColWidth="10" defaultRowHeight="15" x14ac:dyDescent="0.25"/>
  <cols>
    <col min="1" max="1" width="7.5703125" customWidth="1"/>
    <col min="2" max="2" width="10.5703125" customWidth="1"/>
    <col min="3" max="3" width="10.5703125" style="8" customWidth="1"/>
    <col min="4" max="4" width="15" bestFit="1" customWidth="1"/>
    <col min="5" max="5" width="8.85546875" style="24" bestFit="1" customWidth="1"/>
    <col min="6" max="6" width="18.42578125" customWidth="1"/>
    <col min="7" max="7" width="9.5703125" bestFit="1" customWidth="1"/>
    <col min="8" max="8" width="7.7109375" style="19" customWidth="1"/>
    <col min="9" max="9" width="7.7109375" style="16" customWidth="1"/>
    <col min="10" max="10" width="7.7109375" style="7" customWidth="1"/>
    <col min="11" max="12" width="11.42578125" style="7"/>
  </cols>
  <sheetData>
    <row r="1" spans="1:18" ht="47.25" customHeight="1" x14ac:dyDescent="0.25">
      <c r="E1"/>
      <c r="H1"/>
      <c r="I1"/>
      <c r="J1"/>
      <c r="K1" s="25"/>
      <c r="L1" s="25"/>
    </row>
    <row r="2" spans="1:18" ht="47.25" customHeight="1" x14ac:dyDescent="0.25">
      <c r="A2" s="12" t="s">
        <v>8</v>
      </c>
      <c r="B2" s="12" t="s">
        <v>0</v>
      </c>
      <c r="C2" s="13" t="s">
        <v>6</v>
      </c>
      <c r="D2" s="12" t="s">
        <v>7</v>
      </c>
      <c r="E2" s="22" t="s">
        <v>1</v>
      </c>
      <c r="F2" s="12" t="s">
        <v>2</v>
      </c>
      <c r="G2" s="12" t="s">
        <v>4</v>
      </c>
      <c r="H2" s="20" t="s">
        <v>57</v>
      </c>
      <c r="I2" s="17" t="s">
        <v>58</v>
      </c>
      <c r="J2" s="15" t="s">
        <v>49</v>
      </c>
      <c r="K2" s="14" t="s">
        <v>5</v>
      </c>
      <c r="L2" s="14" t="s">
        <v>50</v>
      </c>
      <c r="O2" s="1"/>
      <c r="P2" s="1"/>
    </row>
    <row r="3" spans="1:18" x14ac:dyDescent="0.25">
      <c r="A3" s="2"/>
      <c r="B3" s="2"/>
      <c r="C3" s="9"/>
      <c r="D3" s="2"/>
      <c r="E3" s="23"/>
      <c r="F3" s="2" t="str">
        <f>IF(B3="","",VLOOKUP(B3,Stock!A:B,2,0))</f>
        <v/>
      </c>
      <c r="G3" s="2" t="str">
        <f>IF(B3="","",VLOOKUP(B3,Stock!A:C,3,0))</f>
        <v/>
      </c>
      <c r="H3" s="21" t="str">
        <f>IF(B3="","",VLOOKUP(B3,Stock!A:D,4,0))</f>
        <v/>
      </c>
      <c r="I3" s="18" t="str">
        <f>IF(B3="","",VLOOKUP(G3,Listes!A:B,2,0)*H3+H3)</f>
        <v/>
      </c>
      <c r="J3" s="10" t="str">
        <f>IF(B3="","",VLOOKUP(B3,Stock!A:E,5,0))</f>
        <v/>
      </c>
      <c r="K3" s="11" t="str">
        <f>IF(B3="","",SUM(I3*E3))</f>
        <v/>
      </c>
      <c r="L3" s="11" t="str">
        <f>IF(B3="","",SUM(J3*E3))</f>
        <v/>
      </c>
      <c r="Q3" s="61" t="s">
        <v>60</v>
      </c>
      <c r="R3" s="61"/>
    </row>
    <row r="4" spans="1:18" ht="15.75" customHeight="1" x14ac:dyDescent="0.25">
      <c r="Q4" s="60" t="s">
        <v>90</v>
      </c>
      <c r="R4" s="60"/>
    </row>
    <row r="5" spans="1:18" ht="15.75" customHeight="1" x14ac:dyDescent="0.25">
      <c r="Q5" s="60" t="s">
        <v>62</v>
      </c>
      <c r="R5" s="60"/>
    </row>
    <row r="6" spans="1:18" ht="15.75" customHeight="1" x14ac:dyDescent="0.25">
      <c r="Q6" s="60" t="s">
        <v>63</v>
      </c>
      <c r="R6" s="60"/>
    </row>
    <row r="7" spans="1:18" x14ac:dyDescent="0.25">
      <c r="Q7" s="60" t="s">
        <v>64</v>
      </c>
      <c r="R7" s="60"/>
    </row>
    <row r="8" spans="1:18" x14ac:dyDescent="0.25">
      <c r="Q8" s="60" t="s">
        <v>65</v>
      </c>
      <c r="R8" s="60"/>
    </row>
    <row r="9" spans="1:18" ht="30.75" customHeight="1" x14ac:dyDescent="0.25">
      <c r="Q9" s="60" t="s">
        <v>66</v>
      </c>
      <c r="R9" s="60"/>
    </row>
    <row r="10" spans="1:18" x14ac:dyDescent="0.25">
      <c r="Q10" s="60" t="s">
        <v>67</v>
      </c>
      <c r="R10" s="60"/>
    </row>
    <row r="11" spans="1:18" x14ac:dyDescent="0.25">
      <c r="Q11" s="60" t="s">
        <v>7</v>
      </c>
      <c r="R11" s="60"/>
    </row>
    <row r="12" spans="1:18" x14ac:dyDescent="0.25">
      <c r="Q12" s="60" t="s">
        <v>68</v>
      </c>
      <c r="R12" s="60"/>
    </row>
  </sheetData>
  <mergeCells count="10">
    <mergeCell ref="Q9:R9"/>
    <mergeCell ref="Q10:R10"/>
    <mergeCell ref="Q11:R11"/>
    <mergeCell ref="Q12:R12"/>
    <mergeCell ref="Q3:R3"/>
    <mergeCell ref="Q4:R4"/>
    <mergeCell ref="Q5:R5"/>
    <mergeCell ref="Q6:R6"/>
    <mergeCell ref="Q7:R7"/>
    <mergeCell ref="Q8:R8"/>
  </mergeCells>
  <dataValidations count="2">
    <dataValidation type="list" allowBlank="1" showInputMessage="1" showErrorMessage="1" sqref="B3">
      <formula1>Reference</formula1>
    </dataValidation>
    <dataValidation type="list" allowBlank="1" showInputMessage="1" showErrorMessage="1" sqref="D3">
      <formula1>identifiant</formula1>
    </dataValidation>
  </dataValidations>
  <hyperlinks>
    <hyperlink ref="Q4:R4" location="'Tableau de Bord'!A1" display="Tableau de Bord"/>
    <hyperlink ref="Q5:R5" location="Sorties!A1" display="Sorties"/>
    <hyperlink ref="Q6:R6" location="'Mise en Bouteilles'!A1" display="Mise en Bouteilles"/>
    <hyperlink ref="Q7:R7" location="'Historique Entrees'!A1" display="Historiques Entrées"/>
    <hyperlink ref="Q8:R8" location="'Historiques Sorties'!A1" display="Historiques Sorties"/>
    <hyperlink ref="Q9:R9" location="'Historique Mise en Bouteilles'!A1" display="Historiques Mise en bouteilles"/>
    <hyperlink ref="Q10:R10" location="Listes!A1" display="Listes"/>
    <hyperlink ref="Q11:R11" location="Noms!A1" display="Nom"/>
    <hyperlink ref="Q12:R12" location="Stock!A1" display="Stock"/>
  </hyperlinks>
  <pageMargins left="0.7" right="0.7" top="0.75" bottom="0.75" header="0.3" footer="0.3"/>
  <pageSetup paperSize="9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iniEntrees">
                <anchor moveWithCells="1" sizeWithCells="1">
                  <from>
                    <xdr:col>13</xdr:col>
                    <xdr:colOff>0</xdr:colOff>
                    <xdr:row>0</xdr:row>
                    <xdr:rowOff>0</xdr:rowOff>
                  </from>
                  <to>
                    <xdr:col>15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SauvEntree">
                <anchor moveWithCells="1" sizeWithCells="1">
                  <from>
                    <xdr:col>16</xdr:col>
                    <xdr:colOff>0</xdr:colOff>
                    <xdr:row>0</xdr:row>
                    <xdr:rowOff>0</xdr:rowOff>
                  </from>
                  <to>
                    <xdr:col>18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12"/>
  <sheetViews>
    <sheetView tabSelected="1" workbookViewId="0">
      <selection activeCell="C3" sqref="C3"/>
    </sheetView>
  </sheetViews>
  <sheetFormatPr baseColWidth="10" defaultRowHeight="15" x14ac:dyDescent="0.25"/>
  <cols>
    <col min="1" max="1" width="7.5703125" customWidth="1"/>
    <col min="2" max="2" width="10.5703125" customWidth="1"/>
    <col min="3" max="3" width="10.5703125" style="8" customWidth="1"/>
    <col min="4" max="4" width="15" bestFit="1" customWidth="1"/>
    <col min="5" max="5" width="8.85546875" style="24" bestFit="1" customWidth="1"/>
    <col min="6" max="6" width="18.42578125" customWidth="1"/>
    <col min="7" max="7" width="9.5703125" bestFit="1" customWidth="1"/>
    <col min="8" max="8" width="7.7109375" style="19" customWidth="1"/>
    <col min="9" max="9" width="7.7109375" style="16" customWidth="1"/>
    <col min="10" max="10" width="7.7109375" style="7" customWidth="1"/>
    <col min="11" max="12" width="11.42578125" style="7"/>
  </cols>
  <sheetData>
    <row r="1" spans="1:18" ht="47.25" customHeight="1" x14ac:dyDescent="0.25">
      <c r="E1"/>
      <c r="H1"/>
      <c r="I1"/>
      <c r="J1"/>
      <c r="K1" s="25"/>
      <c r="L1" s="25"/>
    </row>
    <row r="2" spans="1:18" ht="47.25" customHeight="1" x14ac:dyDescent="0.25">
      <c r="A2" s="12" t="s">
        <v>8</v>
      </c>
      <c r="B2" s="12" t="s">
        <v>0</v>
      </c>
      <c r="C2" s="13" t="s">
        <v>6</v>
      </c>
      <c r="D2" s="12" t="s">
        <v>7</v>
      </c>
      <c r="E2" s="22" t="s">
        <v>1</v>
      </c>
      <c r="F2" s="12" t="s">
        <v>2</v>
      </c>
      <c r="G2" s="12" t="s">
        <v>4</v>
      </c>
      <c r="H2" s="20" t="s">
        <v>57</v>
      </c>
      <c r="I2" s="17" t="s">
        <v>58</v>
      </c>
      <c r="J2" s="15" t="s">
        <v>49</v>
      </c>
      <c r="K2" s="14" t="s">
        <v>5</v>
      </c>
      <c r="L2" s="14" t="s">
        <v>50</v>
      </c>
      <c r="O2" s="1"/>
      <c r="P2" s="1"/>
    </row>
    <row r="3" spans="1:18" x14ac:dyDescent="0.25">
      <c r="A3" s="2"/>
      <c r="B3" s="2"/>
      <c r="C3" s="9"/>
      <c r="D3" s="2"/>
      <c r="E3" s="23"/>
      <c r="F3" s="2" t="str">
        <f>IF(B3="","",VLOOKUP(B3,Stock!A:B,2,0))</f>
        <v/>
      </c>
      <c r="G3" s="2" t="str">
        <f>IF(B3="","",VLOOKUP(B3,Stock!A:C,3,0))</f>
        <v/>
      </c>
      <c r="H3" s="21" t="str">
        <f>IF(B3="","",VLOOKUP(B3,Stock!A:D,4,0))</f>
        <v/>
      </c>
      <c r="I3" s="18" t="str">
        <f>IF(B3="","",VLOOKUP(G3,Listes!A:B,2,0)*H3+H3)</f>
        <v/>
      </c>
      <c r="J3" s="10" t="str">
        <f>IF(B3="","",VLOOKUP(B3,Stock!A:E,5,0))</f>
        <v/>
      </c>
      <c r="K3" s="11" t="str">
        <f>IF(B3="","",SUM(I3*E3))</f>
        <v/>
      </c>
      <c r="L3" s="11" t="str">
        <f>IF(B3="","",SUM(J3*E3))</f>
        <v/>
      </c>
      <c r="Q3" s="61" t="s">
        <v>60</v>
      </c>
      <c r="R3" s="61"/>
    </row>
    <row r="4" spans="1:18" ht="15.75" customHeight="1" x14ac:dyDescent="0.25">
      <c r="Q4" s="60" t="s">
        <v>61</v>
      </c>
      <c r="R4" s="60"/>
    </row>
    <row r="5" spans="1:18" ht="15.75" customHeight="1" x14ac:dyDescent="0.25">
      <c r="Q5" s="60" t="s">
        <v>90</v>
      </c>
      <c r="R5" s="60"/>
    </row>
    <row r="6" spans="1:18" ht="15.75" customHeight="1" x14ac:dyDescent="0.25">
      <c r="Q6" s="60" t="s">
        <v>63</v>
      </c>
      <c r="R6" s="60"/>
    </row>
    <row r="7" spans="1:18" x14ac:dyDescent="0.25">
      <c r="Q7" s="60" t="s">
        <v>64</v>
      </c>
      <c r="R7" s="60"/>
    </row>
    <row r="8" spans="1:18" x14ac:dyDescent="0.25">
      <c r="Q8" s="60" t="s">
        <v>65</v>
      </c>
      <c r="R8" s="60"/>
    </row>
    <row r="9" spans="1:18" ht="30.75" customHeight="1" x14ac:dyDescent="0.25">
      <c r="Q9" s="60" t="s">
        <v>66</v>
      </c>
      <c r="R9" s="60"/>
    </row>
    <row r="10" spans="1:18" x14ac:dyDescent="0.25">
      <c r="Q10" s="60" t="s">
        <v>67</v>
      </c>
      <c r="R10" s="60"/>
    </row>
    <row r="11" spans="1:18" x14ac:dyDescent="0.25">
      <c r="Q11" s="60" t="s">
        <v>7</v>
      </c>
      <c r="R11" s="60"/>
    </row>
    <row r="12" spans="1:18" x14ac:dyDescent="0.25">
      <c r="Q12" s="60" t="s">
        <v>68</v>
      </c>
      <c r="R12" s="60"/>
    </row>
  </sheetData>
  <mergeCells count="10">
    <mergeCell ref="Q9:R9"/>
    <mergeCell ref="Q10:R10"/>
    <mergeCell ref="Q11:R11"/>
    <mergeCell ref="Q12:R12"/>
    <mergeCell ref="Q3:R3"/>
    <mergeCell ref="Q4:R4"/>
    <mergeCell ref="Q5:R5"/>
    <mergeCell ref="Q6:R6"/>
    <mergeCell ref="Q7:R7"/>
    <mergeCell ref="Q8:R8"/>
  </mergeCells>
  <dataValidations count="2">
    <dataValidation type="list" allowBlank="1" showInputMessage="1" showErrorMessage="1" sqref="D3">
      <formula1>identifiant</formula1>
    </dataValidation>
    <dataValidation type="list" allowBlank="1" showInputMessage="1" showErrorMessage="1" sqref="B3">
      <formula1>Reference</formula1>
    </dataValidation>
  </dataValidations>
  <hyperlinks>
    <hyperlink ref="Q4:R4" location="Entrees!A1" display="Entrées"/>
    <hyperlink ref="Q5:R5" location="'Tableau de Bord'!A1" display="Tableau de Bord"/>
    <hyperlink ref="Q6:R6" location="'Mise en Bouteilles'!A1" display="Mise en Bouteilles"/>
    <hyperlink ref="Q7:R7" location="'Historique Entrees'!A1" display="Historiques Entrées"/>
    <hyperlink ref="Q8:R8" location="'Historiques Sorties'!A1" display="Historiques Sorties"/>
    <hyperlink ref="Q9:R9" location="'Historique Mise en Bouteilles'!A1" display="Historiques Mise en bouteilles"/>
    <hyperlink ref="Q10:R10" location="Listes!A1" display="Listes"/>
    <hyperlink ref="Q11:R11" location="Noms!A1" display="Nom"/>
    <hyperlink ref="Q12:R12" location="Stock!A1" display="Stock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ReiniSorties">
                <anchor moveWithCells="1" sizeWithCells="1">
                  <from>
                    <xdr:col>13</xdr:col>
                    <xdr:colOff>0</xdr:colOff>
                    <xdr:row>0</xdr:row>
                    <xdr:rowOff>0</xdr:rowOff>
                  </from>
                  <to>
                    <xdr:col>15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SauvSorties">
                <anchor moveWithCells="1" sizeWithCells="1">
                  <from>
                    <xdr:col>16</xdr:col>
                    <xdr:colOff>0</xdr:colOff>
                    <xdr:row>0</xdr:row>
                    <xdr:rowOff>0</xdr:rowOff>
                  </from>
                  <to>
                    <xdr:col>18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7"/>
  <sheetViews>
    <sheetView workbookViewId="0">
      <selection activeCell="D7" sqref="D7"/>
    </sheetView>
  </sheetViews>
  <sheetFormatPr baseColWidth="10" defaultRowHeight="15" x14ac:dyDescent="0.25"/>
  <cols>
    <col min="2" max="2" width="16.28515625" bestFit="1" customWidth="1"/>
  </cols>
  <sheetData>
    <row r="1" spans="1:7" ht="25.5" customHeight="1" x14ac:dyDescent="0.25">
      <c r="A1" s="33" t="s">
        <v>0</v>
      </c>
      <c r="B1" s="33" t="s">
        <v>71</v>
      </c>
      <c r="C1" s="33" t="s">
        <v>72</v>
      </c>
      <c r="D1" s="33" t="s">
        <v>73</v>
      </c>
      <c r="E1" s="33" t="s">
        <v>47</v>
      </c>
      <c r="F1" s="33" t="s">
        <v>57</v>
      </c>
      <c r="G1" s="33" t="s">
        <v>75</v>
      </c>
    </row>
    <row r="2" spans="1:7" x14ac:dyDescent="0.25">
      <c r="A2" t="s">
        <v>32</v>
      </c>
      <c r="B2" t="s">
        <v>13</v>
      </c>
      <c r="C2">
        <v>33</v>
      </c>
      <c r="D2">
        <v>0.75</v>
      </c>
      <c r="E2">
        <v>2</v>
      </c>
      <c r="F2" s="7">
        <v>1.83</v>
      </c>
      <c r="G2" s="7">
        <v>3</v>
      </c>
    </row>
    <row r="3" spans="1:7" x14ac:dyDescent="0.25">
      <c r="A3" t="s">
        <v>42</v>
      </c>
      <c r="B3" t="s">
        <v>74</v>
      </c>
      <c r="C3">
        <v>33</v>
      </c>
      <c r="D3">
        <v>0.75</v>
      </c>
      <c r="E3">
        <v>2</v>
      </c>
      <c r="F3" s="7">
        <v>2</v>
      </c>
      <c r="G3" s="7">
        <v>3</v>
      </c>
    </row>
    <row r="4" spans="1:7" x14ac:dyDescent="0.25">
      <c r="A4" t="s">
        <v>44</v>
      </c>
      <c r="B4" t="s">
        <v>12</v>
      </c>
      <c r="C4">
        <v>33</v>
      </c>
      <c r="D4">
        <v>0.5</v>
      </c>
      <c r="E4">
        <v>2</v>
      </c>
      <c r="F4" s="7">
        <v>2.5</v>
      </c>
      <c r="G4" s="7">
        <v>3</v>
      </c>
    </row>
    <row r="5" spans="1:7" x14ac:dyDescent="0.25">
      <c r="A5" t="s">
        <v>33</v>
      </c>
      <c r="B5" t="s">
        <v>14</v>
      </c>
      <c r="C5">
        <v>33</v>
      </c>
      <c r="D5">
        <v>0.75</v>
      </c>
      <c r="E5">
        <v>2</v>
      </c>
      <c r="F5" s="7">
        <v>1.83</v>
      </c>
      <c r="G5" s="7">
        <v>3</v>
      </c>
    </row>
    <row r="6" spans="1:7" x14ac:dyDescent="0.25">
      <c r="A6" t="s">
        <v>94</v>
      </c>
      <c r="B6" t="s">
        <v>91</v>
      </c>
      <c r="C6">
        <v>33</v>
      </c>
      <c r="D6">
        <v>0.5</v>
      </c>
      <c r="E6">
        <v>2</v>
      </c>
      <c r="F6" s="7">
        <v>2.5</v>
      </c>
      <c r="G6" s="7">
        <v>3</v>
      </c>
    </row>
    <row r="7" spans="1:7" x14ac:dyDescent="0.25">
      <c r="A7" t="s">
        <v>95</v>
      </c>
      <c r="B7" t="s">
        <v>97</v>
      </c>
      <c r="C7">
        <v>33</v>
      </c>
      <c r="D7">
        <v>0.75</v>
      </c>
      <c r="E7">
        <v>2</v>
      </c>
      <c r="F7" s="7">
        <v>2.5</v>
      </c>
      <c r="G7" s="7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S14"/>
  <sheetViews>
    <sheetView workbookViewId="0">
      <selection activeCell="B3" sqref="B3"/>
    </sheetView>
  </sheetViews>
  <sheetFormatPr baseColWidth="10" defaultRowHeight="15" x14ac:dyDescent="0.25"/>
  <cols>
    <col min="1" max="1" width="7.5703125" customWidth="1"/>
    <col min="2" max="2" width="10.5703125" customWidth="1"/>
    <col min="3" max="3" width="10.5703125" style="8" customWidth="1"/>
    <col min="4" max="4" width="15" bestFit="1" customWidth="1"/>
    <col min="5" max="9" width="18.42578125" customWidth="1"/>
    <col min="10" max="10" width="9.5703125" bestFit="1" customWidth="1"/>
    <col min="11" max="11" width="7.7109375" style="19" customWidth="1"/>
    <col min="12" max="12" width="7.7109375" style="16" customWidth="1"/>
    <col min="13" max="13" width="7.7109375" style="7" customWidth="1"/>
    <col min="14" max="15" width="11.42578125" style="7"/>
  </cols>
  <sheetData>
    <row r="1" spans="1:19" ht="47.25" customHeight="1" x14ac:dyDescent="0.25">
      <c r="K1"/>
      <c r="L1"/>
      <c r="M1"/>
      <c r="N1" s="25"/>
      <c r="O1" s="25"/>
    </row>
    <row r="2" spans="1:19" ht="47.25" customHeight="1" x14ac:dyDescent="0.25">
      <c r="A2" s="12" t="s">
        <v>8</v>
      </c>
      <c r="B2" s="12" t="s">
        <v>0</v>
      </c>
      <c r="C2" s="13" t="s">
        <v>6</v>
      </c>
      <c r="D2" s="12" t="s">
        <v>77</v>
      </c>
      <c r="E2" s="12" t="s">
        <v>2</v>
      </c>
      <c r="F2" s="12" t="s">
        <v>76</v>
      </c>
      <c r="G2" s="12" t="s">
        <v>78</v>
      </c>
      <c r="H2" s="12" t="s">
        <v>79</v>
      </c>
      <c r="I2" s="12" t="s">
        <v>80</v>
      </c>
      <c r="J2" s="12" t="s">
        <v>4</v>
      </c>
      <c r="K2" s="20" t="s">
        <v>57</v>
      </c>
      <c r="L2" s="17" t="s">
        <v>58</v>
      </c>
      <c r="M2" s="15" t="s">
        <v>49</v>
      </c>
      <c r="N2" s="14" t="s">
        <v>5</v>
      </c>
      <c r="O2" s="14" t="s">
        <v>50</v>
      </c>
      <c r="R2" s="1"/>
      <c r="S2" s="1"/>
    </row>
    <row r="3" spans="1:19" x14ac:dyDescent="0.25">
      <c r="A3" s="2"/>
      <c r="B3" s="2"/>
      <c r="C3" s="9"/>
      <c r="D3" s="2" t="s">
        <v>114</v>
      </c>
      <c r="E3" s="2" t="str">
        <f>IF(B3="","",VLOOKUP(B3,Listes!D:E,2,0))</f>
        <v/>
      </c>
      <c r="F3" s="2" t="s">
        <v>114</v>
      </c>
      <c r="G3" s="2" t="str">
        <f>IF(B3="","",VLOOKUP(B3,Cubi!A:C,3,0)*F3/VLOOKUP(B3,Cubi!A:D,4,0))</f>
        <v/>
      </c>
      <c r="H3" s="2"/>
      <c r="I3" s="2" t="str">
        <f>IF(B3="","",SUM(H3-(G3)))</f>
        <v/>
      </c>
      <c r="J3" s="2" t="str">
        <f>IF(B3="","",VLOOKUP(B3,Stock!A:C,3,0))</f>
        <v/>
      </c>
      <c r="K3" s="11" t="str">
        <f>IF(B3="","",VLOOKUP(B3,Stock!A:D,4,0))</f>
        <v/>
      </c>
      <c r="L3" s="38" t="str">
        <f>IF(B3="","",VLOOKUP(J3,Listes!A:B,2,0)*K3+K3)</f>
        <v/>
      </c>
      <c r="M3" s="10" t="str">
        <f>IF(B3="","",VLOOKUP(B3,Stock!A:E,5,0))</f>
        <v/>
      </c>
      <c r="N3" s="11" t="str">
        <f>IF(B3="","",SUM(H3*L3))</f>
        <v/>
      </c>
      <c r="O3" s="11" t="str">
        <f>IF(B3="","",SUM(H3*M3))</f>
        <v/>
      </c>
    </row>
    <row r="4" spans="1:19" ht="15.75" customHeight="1" x14ac:dyDescent="0.25"/>
    <row r="5" spans="1:19" ht="15.75" customHeight="1" x14ac:dyDescent="0.25">
      <c r="P5" s="61" t="s">
        <v>60</v>
      </c>
      <c r="Q5" s="61"/>
    </row>
    <row r="6" spans="1:19" ht="15.75" customHeight="1" x14ac:dyDescent="0.25">
      <c r="P6" s="60" t="s">
        <v>61</v>
      </c>
      <c r="Q6" s="60"/>
    </row>
    <row r="7" spans="1:19" x14ac:dyDescent="0.25">
      <c r="P7" s="60" t="s">
        <v>62</v>
      </c>
      <c r="Q7" s="60"/>
    </row>
    <row r="8" spans="1:19" x14ac:dyDescent="0.25">
      <c r="P8" s="60" t="s">
        <v>90</v>
      </c>
      <c r="Q8" s="60"/>
    </row>
    <row r="9" spans="1:19" ht="30.75" customHeight="1" x14ac:dyDescent="0.25">
      <c r="P9" s="60" t="s">
        <v>64</v>
      </c>
      <c r="Q9" s="60"/>
    </row>
    <row r="10" spans="1:19" x14ac:dyDescent="0.25">
      <c r="P10" s="60" t="s">
        <v>65</v>
      </c>
      <c r="Q10" s="60"/>
    </row>
    <row r="11" spans="1:19" x14ac:dyDescent="0.25">
      <c r="P11" s="60" t="s">
        <v>66</v>
      </c>
      <c r="Q11" s="60"/>
    </row>
    <row r="12" spans="1:19" x14ac:dyDescent="0.25">
      <c r="P12" s="60" t="s">
        <v>67</v>
      </c>
      <c r="Q12" s="60"/>
    </row>
    <row r="13" spans="1:19" x14ac:dyDescent="0.25">
      <c r="P13" s="60" t="s">
        <v>7</v>
      </c>
      <c r="Q13" s="60"/>
    </row>
    <row r="14" spans="1:19" x14ac:dyDescent="0.25">
      <c r="P14" s="60" t="s">
        <v>68</v>
      </c>
      <c r="Q14" s="60"/>
    </row>
  </sheetData>
  <mergeCells count="10">
    <mergeCell ref="P11:Q11"/>
    <mergeCell ref="P12:Q12"/>
    <mergeCell ref="P13:Q13"/>
    <mergeCell ref="P14:Q14"/>
    <mergeCell ref="P5:Q5"/>
    <mergeCell ref="P6:Q6"/>
    <mergeCell ref="P7:Q7"/>
    <mergeCell ref="P8:Q8"/>
    <mergeCell ref="P9:Q9"/>
    <mergeCell ref="P10:Q10"/>
  </mergeCells>
  <dataValidations count="2">
    <dataValidation type="list" allowBlank="1" showInputMessage="1" showErrorMessage="1" sqref="D3">
      <formula1>identifiant</formula1>
    </dataValidation>
    <dataValidation type="list" allowBlank="1" showInputMessage="1" showErrorMessage="1" sqref="B3">
      <formula1>RefVins</formula1>
    </dataValidation>
  </dataValidations>
  <hyperlinks>
    <hyperlink ref="P6:Q6" location="Entrees!A1" display="Entrées"/>
    <hyperlink ref="P7:Q7" location="Sorties!A1" display="Sorties"/>
    <hyperlink ref="P8:Q8" location="'Tableau de Bord'!A1" display="Tableau de Bord"/>
    <hyperlink ref="P9:Q9" location="'Historique Entrees'!A1" display="Historiques Entrées"/>
    <hyperlink ref="P10:Q10" location="'Historiques Sorties'!A1" display="Historiques Sorties"/>
    <hyperlink ref="P11:Q11" location="'Historique Mise en Bouteilles'!A1" display="Historiques Mise en bouteilles"/>
    <hyperlink ref="P12:Q12" location="Listes!A1" display="Listes"/>
    <hyperlink ref="P13:Q13" location="Noms!A1" display="Nom"/>
    <hyperlink ref="P14:Q14" location="Stock!A1" display="Stock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8" r:id="rId3" name="Button 8">
              <controlPr defaultSize="0" print="0" autoFill="0" autoPict="0" macro="[0]!ReiniMiseEnBouteilles">
                <anchor moveWithCells="1" sizeWithCells="1">
                  <from>
                    <xdr:col>15</xdr:col>
                    <xdr:colOff>323850</xdr:colOff>
                    <xdr:row>0</xdr:row>
                    <xdr:rowOff>342900</xdr:rowOff>
                  </from>
                  <to>
                    <xdr:col>17</xdr:col>
                    <xdr:colOff>95250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4" name="Button 11">
              <controlPr defaultSize="0" print="0" autoFill="0" autoPict="0" macro="[0]!SauvMiseEnBouteilles">
                <anchor moveWithCells="1" sizeWithCells="1">
                  <from>
                    <xdr:col>15</xdr:col>
                    <xdr:colOff>361950</xdr:colOff>
                    <xdr:row>1</xdr:row>
                    <xdr:rowOff>361950</xdr:rowOff>
                  </from>
                  <to>
                    <xdr:col>17</xdr:col>
                    <xdr:colOff>123825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19"/>
  <sheetViews>
    <sheetView workbookViewId="0">
      <selection activeCell="E28" sqref="E27:E28"/>
    </sheetView>
  </sheetViews>
  <sheetFormatPr baseColWidth="10" defaultRowHeight="15" x14ac:dyDescent="0.25"/>
  <cols>
    <col min="2" max="2" width="15.85546875" bestFit="1" customWidth="1"/>
    <col min="4" max="5" width="11.42578125" style="7"/>
    <col min="9" max="9" width="13.28515625" bestFit="1" customWidth="1"/>
  </cols>
  <sheetData>
    <row r="1" spans="1:16" ht="29.25" customHeight="1" x14ac:dyDescent="0.25">
      <c r="A1" s="3" t="s">
        <v>0</v>
      </c>
      <c r="B1" s="3" t="s">
        <v>9</v>
      </c>
      <c r="C1" s="3" t="s">
        <v>10</v>
      </c>
      <c r="D1" s="5" t="s">
        <v>3</v>
      </c>
      <c r="E1" s="5" t="s">
        <v>49</v>
      </c>
      <c r="F1" s="3" t="s">
        <v>89</v>
      </c>
      <c r="G1" s="3" t="s">
        <v>46</v>
      </c>
      <c r="H1" s="3" t="s">
        <v>88</v>
      </c>
      <c r="I1" s="3" t="s">
        <v>28</v>
      </c>
      <c r="M1" s="39" t="s">
        <v>87</v>
      </c>
      <c r="N1" s="39" t="s">
        <v>62</v>
      </c>
    </row>
    <row r="2" spans="1:16" x14ac:dyDescent="0.25">
      <c r="A2" s="2" t="s">
        <v>29</v>
      </c>
      <c r="B2" s="2" t="s">
        <v>15</v>
      </c>
      <c r="C2" s="2">
        <v>2</v>
      </c>
      <c r="D2" s="6">
        <v>0.61</v>
      </c>
      <c r="E2" s="6">
        <v>1.5</v>
      </c>
      <c r="F2" s="2">
        <v>81</v>
      </c>
      <c r="G2" s="2">
        <v>24</v>
      </c>
      <c r="H2" s="2">
        <f>SUM(F2+M2-N2)</f>
        <v>57</v>
      </c>
      <c r="I2" s="2" t="str">
        <f>IF(H2&lt;G2,"A commander","")</f>
        <v/>
      </c>
      <c r="L2" t="s">
        <v>15</v>
      </c>
      <c r="M2">
        <f>'Tableau de Bord'!C22</f>
        <v>0</v>
      </c>
      <c r="N2">
        <f>'Tableau de Bord'!C18</f>
        <v>24</v>
      </c>
      <c r="O2" s="61" t="s">
        <v>60</v>
      </c>
      <c r="P2" s="61"/>
    </row>
    <row r="3" spans="1:16" x14ac:dyDescent="0.25">
      <c r="A3" s="2" t="s">
        <v>33</v>
      </c>
      <c r="B3" s="2" t="s">
        <v>14</v>
      </c>
      <c r="C3" s="2">
        <v>2</v>
      </c>
      <c r="D3" s="6">
        <v>1.83</v>
      </c>
      <c r="E3" s="6">
        <v>3</v>
      </c>
      <c r="F3" s="2">
        <v>38</v>
      </c>
      <c r="G3" s="2">
        <v>40</v>
      </c>
      <c r="H3" s="2">
        <f t="shared" ref="H3:H18" si="0">SUM(F3+M3-N3)</f>
        <v>33</v>
      </c>
      <c r="I3" s="2" t="str">
        <f t="shared" ref="I3:I18" si="1">IF(H3&lt;G3,"A commander","")</f>
        <v>A commander</v>
      </c>
      <c r="L3" t="s">
        <v>14</v>
      </c>
      <c r="M3">
        <f>'Tableau de Bord'!D22</f>
        <v>0</v>
      </c>
      <c r="N3">
        <f>'Tableau de Bord'!D18</f>
        <v>5</v>
      </c>
      <c r="O3" s="60" t="s">
        <v>61</v>
      </c>
      <c r="P3" s="60"/>
    </row>
    <row r="4" spans="1:16" x14ac:dyDescent="0.25">
      <c r="A4" s="2" t="s">
        <v>30</v>
      </c>
      <c r="B4" s="2" t="s">
        <v>23</v>
      </c>
      <c r="C4" s="2">
        <v>1</v>
      </c>
      <c r="D4" s="6">
        <v>1</v>
      </c>
      <c r="E4" s="6">
        <v>0.5</v>
      </c>
      <c r="F4" s="2">
        <v>50</v>
      </c>
      <c r="G4" s="2">
        <v>0</v>
      </c>
      <c r="H4" s="2">
        <f t="shared" si="0"/>
        <v>50</v>
      </c>
      <c r="I4" s="2" t="str">
        <f t="shared" si="1"/>
        <v/>
      </c>
      <c r="L4" t="s">
        <v>23</v>
      </c>
      <c r="M4">
        <f>'Tableau de Bord'!E22</f>
        <v>0</v>
      </c>
      <c r="N4">
        <f>'Tableau de Bord'!E18</f>
        <v>0</v>
      </c>
      <c r="O4" s="60" t="s">
        <v>62</v>
      </c>
      <c r="P4" s="60"/>
    </row>
    <row r="5" spans="1:16" x14ac:dyDescent="0.25">
      <c r="A5" s="2" t="s">
        <v>34</v>
      </c>
      <c r="B5" s="2" t="s">
        <v>25</v>
      </c>
      <c r="C5" s="2">
        <v>2</v>
      </c>
      <c r="D5" s="6">
        <v>1.78</v>
      </c>
      <c r="E5" s="6">
        <v>3</v>
      </c>
      <c r="F5" s="2">
        <v>0</v>
      </c>
      <c r="G5" s="2">
        <v>6</v>
      </c>
      <c r="H5" s="2">
        <f t="shared" si="0"/>
        <v>0</v>
      </c>
      <c r="I5" s="2" t="str">
        <f t="shared" si="1"/>
        <v>A commander</v>
      </c>
      <c r="L5" t="s">
        <v>25</v>
      </c>
      <c r="M5">
        <f>'Tableau de Bord'!F22</f>
        <v>0</v>
      </c>
      <c r="N5">
        <f>'Tableau de Bord'!F18</f>
        <v>0</v>
      </c>
      <c r="O5" s="60" t="s">
        <v>63</v>
      </c>
      <c r="P5" s="60"/>
    </row>
    <row r="6" spans="1:16" x14ac:dyDescent="0.25">
      <c r="A6" s="2" t="s">
        <v>31</v>
      </c>
      <c r="B6" s="2" t="s">
        <v>18</v>
      </c>
      <c r="C6" s="2">
        <v>1</v>
      </c>
      <c r="D6" s="6">
        <v>0.73</v>
      </c>
      <c r="E6" s="6">
        <v>1.5</v>
      </c>
      <c r="F6" s="2">
        <v>0</v>
      </c>
      <c r="G6" s="2">
        <v>24</v>
      </c>
      <c r="H6" s="2">
        <f t="shared" si="0"/>
        <v>0</v>
      </c>
      <c r="I6" s="2" t="str">
        <f t="shared" si="1"/>
        <v>A commander</v>
      </c>
      <c r="L6" t="s">
        <v>18</v>
      </c>
      <c r="M6">
        <f>'Tableau de Bord'!G22</f>
        <v>0</v>
      </c>
      <c r="N6">
        <f>'Tableau de Bord'!G18</f>
        <v>0</v>
      </c>
      <c r="O6" s="60" t="s">
        <v>64</v>
      </c>
      <c r="P6" s="60"/>
    </row>
    <row r="7" spans="1:16" x14ac:dyDescent="0.25">
      <c r="A7" s="2" t="s">
        <v>35</v>
      </c>
      <c r="B7" s="2" t="s">
        <v>24</v>
      </c>
      <c r="C7" s="2">
        <v>1</v>
      </c>
      <c r="D7" s="6">
        <v>0.6</v>
      </c>
      <c r="E7" s="6">
        <v>1</v>
      </c>
      <c r="F7" s="2">
        <v>8</v>
      </c>
      <c r="G7" s="2">
        <v>6</v>
      </c>
      <c r="H7" s="2">
        <f t="shared" si="0"/>
        <v>32</v>
      </c>
      <c r="I7" s="2" t="str">
        <f t="shared" si="1"/>
        <v/>
      </c>
      <c r="L7" t="s">
        <v>24</v>
      </c>
      <c r="M7">
        <f>'Tableau de Bord'!H22</f>
        <v>24</v>
      </c>
      <c r="N7">
        <f>'Tableau de Bord'!H18</f>
        <v>0</v>
      </c>
      <c r="O7" s="60" t="s">
        <v>65</v>
      </c>
      <c r="P7" s="60"/>
    </row>
    <row r="8" spans="1:16" x14ac:dyDescent="0.25">
      <c r="A8" s="2" t="s">
        <v>36</v>
      </c>
      <c r="B8" s="2" t="s">
        <v>19</v>
      </c>
      <c r="C8" s="2">
        <v>1</v>
      </c>
      <c r="D8" s="6">
        <v>0.28000000000000003</v>
      </c>
      <c r="E8" s="6">
        <v>0.6</v>
      </c>
      <c r="F8" s="2">
        <v>38</v>
      </c>
      <c r="G8" s="2">
        <v>6</v>
      </c>
      <c r="H8" s="2">
        <f t="shared" si="0"/>
        <v>38</v>
      </c>
      <c r="I8" s="2" t="str">
        <f t="shared" si="1"/>
        <v/>
      </c>
      <c r="L8" t="s">
        <v>19</v>
      </c>
      <c r="M8">
        <f>'Tableau de Bord'!I22</f>
        <v>0</v>
      </c>
      <c r="N8">
        <f>'Tableau de Bord'!I18</f>
        <v>0</v>
      </c>
      <c r="O8" s="60" t="s">
        <v>66</v>
      </c>
      <c r="P8" s="60"/>
    </row>
    <row r="9" spans="1:16" x14ac:dyDescent="0.25">
      <c r="A9" s="2" t="s">
        <v>37</v>
      </c>
      <c r="B9" s="2" t="s">
        <v>21</v>
      </c>
      <c r="C9" s="2">
        <v>2</v>
      </c>
      <c r="D9" s="6">
        <v>5</v>
      </c>
      <c r="E9" s="6">
        <v>9</v>
      </c>
      <c r="F9" s="2">
        <v>15</v>
      </c>
      <c r="G9" s="2">
        <v>6</v>
      </c>
      <c r="H9" s="2">
        <f t="shared" si="0"/>
        <v>9</v>
      </c>
      <c r="I9" s="2" t="str">
        <f t="shared" si="1"/>
        <v/>
      </c>
      <c r="L9" t="s">
        <v>21</v>
      </c>
      <c r="M9">
        <f>'Tableau de Bord'!J22</f>
        <v>0</v>
      </c>
      <c r="N9">
        <f>'Tableau de Bord'!J18</f>
        <v>6</v>
      </c>
      <c r="O9" s="60" t="s">
        <v>67</v>
      </c>
      <c r="P9" s="60"/>
    </row>
    <row r="10" spans="1:16" x14ac:dyDescent="0.25">
      <c r="A10" s="2" t="s">
        <v>38</v>
      </c>
      <c r="B10" s="2" t="s">
        <v>26</v>
      </c>
      <c r="C10" s="2">
        <v>2</v>
      </c>
      <c r="D10" s="6">
        <v>5</v>
      </c>
      <c r="E10" s="6">
        <v>0</v>
      </c>
      <c r="F10" s="2">
        <v>13</v>
      </c>
      <c r="G10" s="2">
        <v>6</v>
      </c>
      <c r="H10" s="2">
        <f t="shared" si="0"/>
        <v>13</v>
      </c>
      <c r="I10" s="2" t="str">
        <f t="shared" si="1"/>
        <v/>
      </c>
      <c r="L10" t="s">
        <v>26</v>
      </c>
      <c r="M10">
        <f>'Tableau de Bord'!K22</f>
        <v>0</v>
      </c>
      <c r="N10">
        <f>'Tableau de Bord'!K18</f>
        <v>0</v>
      </c>
      <c r="O10" s="60" t="s">
        <v>7</v>
      </c>
      <c r="P10" s="60"/>
    </row>
    <row r="11" spans="1:16" x14ac:dyDescent="0.25">
      <c r="A11" s="2" t="s">
        <v>39</v>
      </c>
      <c r="B11" s="2" t="s">
        <v>22</v>
      </c>
      <c r="C11" s="2">
        <v>1</v>
      </c>
      <c r="D11" s="6">
        <v>0.7</v>
      </c>
      <c r="E11" s="6">
        <v>1.5</v>
      </c>
      <c r="F11" s="2">
        <v>27</v>
      </c>
      <c r="G11" s="2">
        <v>39</v>
      </c>
      <c r="H11" s="2">
        <f t="shared" si="0"/>
        <v>27</v>
      </c>
      <c r="I11" s="2" t="str">
        <f t="shared" si="1"/>
        <v>A commander</v>
      </c>
      <c r="L11" t="s">
        <v>22</v>
      </c>
      <c r="M11">
        <f>'Tableau de Bord'!L22</f>
        <v>0</v>
      </c>
      <c r="N11">
        <f>'Tableau de Bord'!L18</f>
        <v>0</v>
      </c>
      <c r="O11" s="60" t="s">
        <v>90</v>
      </c>
      <c r="P11" s="60"/>
    </row>
    <row r="12" spans="1:16" x14ac:dyDescent="0.25">
      <c r="A12" s="2" t="s">
        <v>40</v>
      </c>
      <c r="B12" s="2" t="s">
        <v>16</v>
      </c>
      <c r="C12" s="2">
        <v>1</v>
      </c>
      <c r="D12" s="6">
        <v>0.63</v>
      </c>
      <c r="E12" s="6">
        <v>1.5</v>
      </c>
      <c r="F12" s="2">
        <v>46</v>
      </c>
      <c r="G12" s="2">
        <v>24</v>
      </c>
      <c r="H12" s="2">
        <f t="shared" si="0"/>
        <v>46</v>
      </c>
      <c r="I12" s="2" t="str">
        <f t="shared" si="1"/>
        <v/>
      </c>
      <c r="L12" t="s">
        <v>16</v>
      </c>
      <c r="M12">
        <f>'Tableau de Bord'!M22</f>
        <v>0</v>
      </c>
      <c r="N12">
        <f>'Tableau de Bord'!M18</f>
        <v>0</v>
      </c>
    </row>
    <row r="13" spans="1:16" x14ac:dyDescent="0.25">
      <c r="A13" s="2" t="s">
        <v>41</v>
      </c>
      <c r="B13" s="2" t="s">
        <v>20</v>
      </c>
      <c r="C13" s="2">
        <v>1</v>
      </c>
      <c r="D13" s="6">
        <v>0.79</v>
      </c>
      <c r="E13" s="6">
        <v>1.5</v>
      </c>
      <c r="F13" s="2">
        <v>0</v>
      </c>
      <c r="G13" s="2">
        <v>24</v>
      </c>
      <c r="H13" s="2">
        <f t="shared" si="0"/>
        <v>0</v>
      </c>
      <c r="I13" s="2" t="str">
        <f t="shared" si="1"/>
        <v>A commander</v>
      </c>
      <c r="L13" t="s">
        <v>20</v>
      </c>
      <c r="M13">
        <f>'Tableau de Bord'!N22</f>
        <v>0</v>
      </c>
      <c r="N13">
        <f>'Tableau de Bord'!N18</f>
        <v>0</v>
      </c>
    </row>
    <row r="14" spans="1:16" x14ac:dyDescent="0.25">
      <c r="A14" s="2" t="s">
        <v>32</v>
      </c>
      <c r="B14" s="2" t="s">
        <v>13</v>
      </c>
      <c r="C14" s="2">
        <v>2</v>
      </c>
      <c r="D14" s="6">
        <v>1.83</v>
      </c>
      <c r="E14" s="6">
        <v>3</v>
      </c>
      <c r="F14" s="2">
        <v>200</v>
      </c>
      <c r="G14" s="2">
        <v>40</v>
      </c>
      <c r="H14" s="2">
        <f t="shared" si="0"/>
        <v>150</v>
      </c>
      <c r="I14" s="2" t="str">
        <f t="shared" si="1"/>
        <v/>
      </c>
      <c r="L14" t="s">
        <v>13</v>
      </c>
      <c r="M14">
        <f>'Tableau de Bord'!O22</f>
        <v>0</v>
      </c>
      <c r="N14">
        <f>'Tableau de Bord'!O18</f>
        <v>50</v>
      </c>
    </row>
    <row r="15" spans="1:16" x14ac:dyDescent="0.25">
      <c r="A15" s="2" t="s">
        <v>42</v>
      </c>
      <c r="B15" s="2" t="s">
        <v>11</v>
      </c>
      <c r="C15" s="2">
        <v>2</v>
      </c>
      <c r="D15" s="6">
        <v>2</v>
      </c>
      <c r="E15" s="6">
        <v>3</v>
      </c>
      <c r="F15" s="2">
        <v>215</v>
      </c>
      <c r="G15" s="2">
        <v>40</v>
      </c>
      <c r="H15" s="2">
        <f t="shared" si="0"/>
        <v>170</v>
      </c>
      <c r="I15" s="2" t="str">
        <f t="shared" si="1"/>
        <v/>
      </c>
      <c r="L15" t="s">
        <v>11</v>
      </c>
      <c r="M15">
        <f>'Tableau de Bord'!P22</f>
        <v>0</v>
      </c>
      <c r="N15">
        <f>'Tableau de Bord'!P18</f>
        <v>45</v>
      </c>
    </row>
    <row r="16" spans="1:16" x14ac:dyDescent="0.25">
      <c r="A16" s="2" t="s">
        <v>43</v>
      </c>
      <c r="B16" s="2" t="s">
        <v>17</v>
      </c>
      <c r="C16" s="2">
        <v>1</v>
      </c>
      <c r="D16" s="6">
        <v>0.79</v>
      </c>
      <c r="E16" s="6">
        <v>1.5</v>
      </c>
      <c r="F16" s="2">
        <v>0</v>
      </c>
      <c r="G16" s="2">
        <v>24</v>
      </c>
      <c r="H16" s="2">
        <f t="shared" si="0"/>
        <v>0</v>
      </c>
      <c r="I16" s="2" t="str">
        <f t="shared" si="1"/>
        <v>A commander</v>
      </c>
      <c r="L16" t="s">
        <v>17</v>
      </c>
      <c r="M16">
        <f>'Tableau de Bord'!Q22</f>
        <v>0</v>
      </c>
      <c r="N16">
        <f>'Tableau de Bord'!Q18</f>
        <v>0</v>
      </c>
    </row>
    <row r="17" spans="1:14" x14ac:dyDescent="0.25">
      <c r="A17" s="2" t="s">
        <v>44</v>
      </c>
      <c r="B17" s="2" t="s">
        <v>12</v>
      </c>
      <c r="C17" s="2">
        <v>2</v>
      </c>
      <c r="D17" s="6">
        <v>2.5</v>
      </c>
      <c r="E17" s="6">
        <v>3</v>
      </c>
      <c r="F17" s="2">
        <v>135</v>
      </c>
      <c r="G17" s="2">
        <v>40</v>
      </c>
      <c r="H17" s="2">
        <f t="shared" si="0"/>
        <v>135</v>
      </c>
      <c r="I17" s="2" t="str">
        <f t="shared" si="1"/>
        <v/>
      </c>
      <c r="L17" t="s">
        <v>12</v>
      </c>
      <c r="M17">
        <f>'Tableau de Bord'!R22</f>
        <v>0</v>
      </c>
      <c r="N17">
        <f>'Tableau de Bord'!R18</f>
        <v>0</v>
      </c>
    </row>
    <row r="18" spans="1:14" x14ac:dyDescent="0.25">
      <c r="A18" s="2" t="s">
        <v>45</v>
      </c>
      <c r="B18" s="2" t="s">
        <v>27</v>
      </c>
      <c r="C18" s="2">
        <v>2</v>
      </c>
      <c r="D18" s="6">
        <v>4</v>
      </c>
      <c r="E18" s="6">
        <v>0</v>
      </c>
      <c r="F18" s="2">
        <v>7</v>
      </c>
      <c r="G18" s="2">
        <v>6</v>
      </c>
      <c r="H18" s="2">
        <f t="shared" si="0"/>
        <v>7</v>
      </c>
      <c r="I18" s="2" t="str">
        <f t="shared" si="1"/>
        <v/>
      </c>
      <c r="L18" t="s">
        <v>27</v>
      </c>
      <c r="M18">
        <f>'Tableau de Bord'!S22</f>
        <v>0</v>
      </c>
      <c r="N18">
        <f>'Tableau de Bord'!S18</f>
        <v>0</v>
      </c>
    </row>
    <row r="19" spans="1:14" x14ac:dyDescent="0.25">
      <c r="A19" s="49" t="s">
        <v>94</v>
      </c>
      <c r="B19" s="49" t="s">
        <v>91</v>
      </c>
      <c r="C19" s="49">
        <v>2</v>
      </c>
      <c r="D19" s="11">
        <v>2.5</v>
      </c>
      <c r="E19" s="11">
        <v>3</v>
      </c>
      <c r="F19" s="2"/>
      <c r="G19" s="2"/>
      <c r="H19" s="2"/>
      <c r="I19" s="2"/>
    </row>
  </sheetData>
  <sortState ref="B2:B18">
    <sortCondition ref="B2"/>
  </sortState>
  <mergeCells count="10">
    <mergeCell ref="O8:P8"/>
    <mergeCell ref="O9:P9"/>
    <mergeCell ref="O10:P10"/>
    <mergeCell ref="O11:P11"/>
    <mergeCell ref="O2:P2"/>
    <mergeCell ref="O3:P3"/>
    <mergeCell ref="O4:P4"/>
    <mergeCell ref="O5:P5"/>
    <mergeCell ref="O6:P6"/>
    <mergeCell ref="O7:P7"/>
  </mergeCells>
  <conditionalFormatting sqref="I2:I18">
    <cfRule type="containsText" dxfId="0" priority="1" operator="containsText" text="A commander">
      <formula>NOT(ISERROR(SEARCH("A commander",I2)))</formula>
    </cfRule>
  </conditionalFormatting>
  <hyperlinks>
    <hyperlink ref="O3:P3" location="Entrees!A1" display="Entrées"/>
    <hyperlink ref="O4:P4" location="Sorties!A1" display="Sorties"/>
    <hyperlink ref="O5:P5" location="'Mise en Bouteilles'!A1" display="Mise en Bouteilles"/>
    <hyperlink ref="O6:P6" location="'Historique Entrees'!A1" display="Historiques Entrées"/>
    <hyperlink ref="O7:P7" location="'Historiques Sorties'!A1" display="Historiques Sorties"/>
    <hyperlink ref="O8:P8" location="'Historique Mise en Bouteilles'!A1" display="Historiques Mise en bouteilles"/>
    <hyperlink ref="O9:P9" location="Listes!A1" display="Listes"/>
    <hyperlink ref="O10:P10" location="Noms!A1" display="Nom"/>
    <hyperlink ref="O11:P11" location="'Tableau de Bord'!A1" display="Tableau de Bord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13"/>
  <sheetViews>
    <sheetView workbookViewId="0">
      <selection sqref="A1:XFD1"/>
    </sheetView>
  </sheetViews>
  <sheetFormatPr baseColWidth="10" defaultRowHeight="15" x14ac:dyDescent="0.25"/>
  <cols>
    <col min="1" max="1" width="8.42578125" customWidth="1"/>
    <col min="2" max="2" width="7.7109375" customWidth="1"/>
    <col min="3" max="3" width="11.42578125" style="8"/>
    <col min="4" max="4" width="15" bestFit="1" customWidth="1"/>
    <col min="6" max="6" width="13.7109375" bestFit="1" customWidth="1"/>
    <col min="7" max="8" width="11.42578125" style="7"/>
    <col min="9" max="12" width="11.42578125" style="7" customWidth="1"/>
    <col min="13" max="19" width="11.42578125" customWidth="1"/>
  </cols>
  <sheetData>
    <row r="1" spans="1:18" ht="30" x14ac:dyDescent="0.25">
      <c r="A1" s="26" t="s">
        <v>8</v>
      </c>
      <c r="B1" s="26" t="s">
        <v>0</v>
      </c>
      <c r="C1" s="27" t="s">
        <v>6</v>
      </c>
      <c r="D1" s="26" t="s">
        <v>7</v>
      </c>
      <c r="E1" s="28" t="s">
        <v>1</v>
      </c>
      <c r="F1" s="26" t="s">
        <v>2</v>
      </c>
      <c r="G1" s="29" t="s">
        <v>4</v>
      </c>
      <c r="H1" s="29" t="s">
        <v>57</v>
      </c>
      <c r="I1" s="30" t="s">
        <v>58</v>
      </c>
      <c r="J1" s="29" t="s">
        <v>49</v>
      </c>
      <c r="K1" s="29" t="s">
        <v>5</v>
      </c>
      <c r="L1" s="29" t="s">
        <v>50</v>
      </c>
      <c r="R1" s="31">
        <f>COUNTA(A:A)</f>
        <v>2</v>
      </c>
    </row>
    <row r="2" spans="1:18" x14ac:dyDescent="0.25">
      <c r="A2">
        <v>1</v>
      </c>
      <c r="B2" t="s">
        <v>35</v>
      </c>
      <c r="C2" s="8">
        <v>42530</v>
      </c>
      <c r="D2" t="s">
        <v>59</v>
      </c>
      <c r="E2">
        <v>24</v>
      </c>
      <c r="F2" t="s">
        <v>24</v>
      </c>
      <c r="G2" s="7">
        <v>1</v>
      </c>
      <c r="H2" s="7">
        <v>0.6</v>
      </c>
      <c r="I2" s="7">
        <v>0.63300000000000001</v>
      </c>
      <c r="J2" s="7">
        <v>1</v>
      </c>
      <c r="K2" s="7">
        <v>15.192</v>
      </c>
      <c r="L2" s="7">
        <v>24</v>
      </c>
    </row>
    <row r="3" spans="1:18" x14ac:dyDescent="0.25">
      <c r="C3"/>
      <c r="G3"/>
      <c r="H3"/>
      <c r="I3"/>
      <c r="J3"/>
      <c r="K3"/>
      <c r="L3"/>
    </row>
    <row r="4" spans="1:18" x14ac:dyDescent="0.25">
      <c r="P4" s="61" t="s">
        <v>60</v>
      </c>
      <c r="Q4" s="61"/>
    </row>
    <row r="5" spans="1:18" x14ac:dyDescent="0.25">
      <c r="P5" s="60" t="s">
        <v>61</v>
      </c>
      <c r="Q5" s="60"/>
    </row>
    <row r="6" spans="1:18" x14ac:dyDescent="0.25">
      <c r="P6" s="60" t="s">
        <v>62</v>
      </c>
      <c r="Q6" s="60"/>
    </row>
    <row r="7" spans="1:18" x14ac:dyDescent="0.25">
      <c r="P7" s="60" t="s">
        <v>63</v>
      </c>
      <c r="Q7" s="60"/>
    </row>
    <row r="8" spans="1:18" x14ac:dyDescent="0.25">
      <c r="P8" s="60" t="s">
        <v>90</v>
      </c>
      <c r="Q8" s="60"/>
    </row>
    <row r="9" spans="1:18" x14ac:dyDescent="0.25">
      <c r="P9" s="60" t="s">
        <v>65</v>
      </c>
      <c r="Q9" s="60"/>
    </row>
    <row r="10" spans="1:18" x14ac:dyDescent="0.25">
      <c r="P10" s="60" t="s">
        <v>66</v>
      </c>
      <c r="Q10" s="60"/>
    </row>
    <row r="11" spans="1:18" x14ac:dyDescent="0.25">
      <c r="P11" s="60" t="s">
        <v>67</v>
      </c>
      <c r="Q11" s="60"/>
    </row>
    <row r="12" spans="1:18" x14ac:dyDescent="0.25">
      <c r="P12" s="60" t="s">
        <v>7</v>
      </c>
      <c r="Q12" s="60"/>
    </row>
    <row r="13" spans="1:18" x14ac:dyDescent="0.25">
      <c r="P13" s="60" t="s">
        <v>68</v>
      </c>
      <c r="Q13" s="60"/>
    </row>
  </sheetData>
  <mergeCells count="10">
    <mergeCell ref="P10:Q10"/>
    <mergeCell ref="P11:Q11"/>
    <mergeCell ref="P12:Q12"/>
    <mergeCell ref="P13:Q13"/>
    <mergeCell ref="P4:Q4"/>
    <mergeCell ref="P5:Q5"/>
    <mergeCell ref="P6:Q6"/>
    <mergeCell ref="P7:Q7"/>
    <mergeCell ref="P8:Q8"/>
    <mergeCell ref="P9:Q9"/>
  </mergeCells>
  <hyperlinks>
    <hyperlink ref="P5:Q5" location="Entrees!A1" display="Entrées"/>
    <hyperlink ref="P6:Q6" location="Sorties!A1" display="Sorties"/>
    <hyperlink ref="P7:Q7" location="'Mise en Bouteilles'!A1" display="Mise en Bouteilles"/>
    <hyperlink ref="P8:Q8" location="'Tableau de Bord'!A1" display="Tableau de Bord"/>
    <hyperlink ref="P9:Q9" location="'Historiques Sorties'!A1" display="Historiques Sorties"/>
    <hyperlink ref="P10:Q10" location="'Historique Mise en Bouteilles'!A1" display="Historiques Mise en bouteilles"/>
    <hyperlink ref="P11:Q11" location="Listes!A1" display="Listes"/>
    <hyperlink ref="P12:Q12" location="Noms!A1" display="Nom"/>
    <hyperlink ref="P13:Q13" location="Stock!A1" display="Stock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R12"/>
  <sheetViews>
    <sheetView workbookViewId="0">
      <selection activeCell="A2" sqref="A2:XFD2"/>
    </sheetView>
  </sheetViews>
  <sheetFormatPr baseColWidth="10" defaultRowHeight="15" x14ac:dyDescent="0.25"/>
  <cols>
    <col min="1" max="1" width="8.42578125" customWidth="1"/>
    <col min="2" max="2" width="7.7109375" customWidth="1"/>
    <col min="3" max="3" width="11.42578125" style="8"/>
    <col min="4" max="4" width="15" bestFit="1" customWidth="1"/>
    <col min="6" max="6" width="13.7109375" bestFit="1" customWidth="1"/>
    <col min="7" max="8" width="11.42578125" style="7"/>
    <col min="9" max="12" width="11.42578125" style="7" customWidth="1"/>
    <col min="13" max="19" width="11.42578125" customWidth="1"/>
  </cols>
  <sheetData>
    <row r="1" spans="1:18" ht="30" x14ac:dyDescent="0.25">
      <c r="A1" s="26" t="s">
        <v>8</v>
      </c>
      <c r="B1" s="26" t="s">
        <v>0</v>
      </c>
      <c r="C1" s="27" t="s">
        <v>6</v>
      </c>
      <c r="D1" s="26" t="s">
        <v>7</v>
      </c>
      <c r="E1" s="28" t="s">
        <v>1</v>
      </c>
      <c r="F1" s="26" t="s">
        <v>2</v>
      </c>
      <c r="G1" s="29" t="s">
        <v>4</v>
      </c>
      <c r="H1" s="29" t="s">
        <v>57</v>
      </c>
      <c r="I1" s="30" t="s">
        <v>58</v>
      </c>
      <c r="J1" s="29" t="s">
        <v>49</v>
      </c>
      <c r="K1" s="29" t="s">
        <v>5</v>
      </c>
      <c r="L1" s="29" t="s">
        <v>50</v>
      </c>
      <c r="R1" s="31">
        <f>COUNTA(A:A)</f>
        <v>8</v>
      </c>
    </row>
    <row r="2" spans="1:18" x14ac:dyDescent="0.25">
      <c r="A2">
        <v>7</v>
      </c>
      <c r="B2" t="s">
        <v>42</v>
      </c>
      <c r="C2" s="8">
        <v>42528</v>
      </c>
      <c r="D2" t="s">
        <v>59</v>
      </c>
      <c r="E2">
        <v>25</v>
      </c>
      <c r="F2" t="s">
        <v>11</v>
      </c>
      <c r="G2" s="7">
        <v>2</v>
      </c>
      <c r="H2" s="7">
        <v>2</v>
      </c>
      <c r="I2" s="7">
        <v>2.4</v>
      </c>
      <c r="J2" s="7">
        <v>3</v>
      </c>
      <c r="K2" s="7">
        <v>60</v>
      </c>
      <c r="L2" s="7">
        <v>75</v>
      </c>
    </row>
    <row r="3" spans="1:18" x14ac:dyDescent="0.25">
      <c r="A3">
        <v>6</v>
      </c>
      <c r="B3" t="s">
        <v>33</v>
      </c>
      <c r="C3" s="8">
        <v>42528</v>
      </c>
      <c r="D3" t="s">
        <v>59</v>
      </c>
      <c r="E3">
        <v>5</v>
      </c>
      <c r="F3" t="s">
        <v>14</v>
      </c>
      <c r="G3" s="7">
        <v>2</v>
      </c>
      <c r="H3" s="7">
        <v>1.83</v>
      </c>
      <c r="I3" s="7">
        <v>2.1960000000000002</v>
      </c>
      <c r="J3" s="7">
        <v>3</v>
      </c>
      <c r="K3" s="7">
        <v>10.98</v>
      </c>
      <c r="L3" s="7">
        <v>15</v>
      </c>
      <c r="Q3" s="64" t="s">
        <v>60</v>
      </c>
      <c r="R3" s="65"/>
    </row>
    <row r="4" spans="1:18" x14ac:dyDescent="0.25">
      <c r="A4">
        <v>5</v>
      </c>
      <c r="B4" t="s">
        <v>37</v>
      </c>
      <c r="C4" s="8">
        <v>42528</v>
      </c>
      <c r="D4" t="s">
        <v>59</v>
      </c>
      <c r="E4">
        <v>6</v>
      </c>
      <c r="F4" t="s">
        <v>21</v>
      </c>
      <c r="G4" s="7">
        <v>2</v>
      </c>
      <c r="H4" s="7">
        <v>5</v>
      </c>
      <c r="I4" s="7">
        <v>6</v>
      </c>
      <c r="J4" s="7">
        <v>9</v>
      </c>
      <c r="K4" s="7">
        <v>36</v>
      </c>
      <c r="L4" s="7">
        <v>54</v>
      </c>
      <c r="Q4" s="62" t="s">
        <v>61</v>
      </c>
      <c r="R4" s="63"/>
    </row>
    <row r="5" spans="1:18" x14ac:dyDescent="0.25">
      <c r="A5">
        <v>4</v>
      </c>
      <c r="B5" t="s">
        <v>32</v>
      </c>
      <c r="C5" s="8">
        <v>42528</v>
      </c>
      <c r="D5" t="s">
        <v>59</v>
      </c>
      <c r="E5">
        <v>30</v>
      </c>
      <c r="F5" t="s">
        <v>13</v>
      </c>
      <c r="G5" s="7">
        <v>2</v>
      </c>
      <c r="H5" s="7">
        <v>1.83</v>
      </c>
      <c r="I5" s="7">
        <v>2.1960000000000002</v>
      </c>
      <c r="J5" s="7">
        <v>3</v>
      </c>
      <c r="K5" s="7">
        <v>65.88000000000001</v>
      </c>
      <c r="L5" s="7">
        <v>90</v>
      </c>
      <c r="Q5" s="62" t="s">
        <v>62</v>
      </c>
      <c r="R5" s="63"/>
    </row>
    <row r="6" spans="1:18" x14ac:dyDescent="0.25">
      <c r="A6">
        <v>3</v>
      </c>
      <c r="B6" t="s">
        <v>42</v>
      </c>
      <c r="C6" s="8">
        <v>42524</v>
      </c>
      <c r="D6" t="s">
        <v>59</v>
      </c>
      <c r="E6">
        <v>20</v>
      </c>
      <c r="F6" t="s">
        <v>11</v>
      </c>
      <c r="G6" s="7">
        <v>2</v>
      </c>
      <c r="H6" s="7">
        <v>2</v>
      </c>
      <c r="I6" s="7">
        <v>2.4</v>
      </c>
      <c r="J6" s="7">
        <v>3</v>
      </c>
      <c r="K6" s="7">
        <v>48</v>
      </c>
      <c r="L6" s="7">
        <v>60</v>
      </c>
      <c r="Q6" s="62" t="s">
        <v>63</v>
      </c>
      <c r="R6" s="63"/>
    </row>
    <row r="7" spans="1:18" x14ac:dyDescent="0.25">
      <c r="A7">
        <v>2</v>
      </c>
      <c r="B7" t="s">
        <v>29</v>
      </c>
      <c r="C7" s="8">
        <v>42524</v>
      </c>
      <c r="D7" t="s">
        <v>59</v>
      </c>
      <c r="E7">
        <v>24</v>
      </c>
      <c r="F7" t="s">
        <v>15</v>
      </c>
      <c r="G7" s="7">
        <v>2</v>
      </c>
      <c r="H7" s="7">
        <v>0.61</v>
      </c>
      <c r="I7" s="7">
        <v>0.73199999999999998</v>
      </c>
      <c r="J7" s="7">
        <v>1.5</v>
      </c>
      <c r="K7" s="7">
        <v>17.567999999999998</v>
      </c>
      <c r="L7" s="7">
        <v>36</v>
      </c>
      <c r="Q7" s="62" t="s">
        <v>64</v>
      </c>
      <c r="R7" s="63"/>
    </row>
    <row r="8" spans="1:18" x14ac:dyDescent="0.25">
      <c r="A8">
        <v>1</v>
      </c>
      <c r="B8" t="s">
        <v>32</v>
      </c>
      <c r="C8" s="8">
        <v>42524</v>
      </c>
      <c r="D8" t="s">
        <v>59</v>
      </c>
      <c r="E8">
        <v>20</v>
      </c>
      <c r="F8" t="s">
        <v>13</v>
      </c>
      <c r="G8" s="7">
        <v>2</v>
      </c>
      <c r="H8" s="7">
        <v>1.83</v>
      </c>
      <c r="I8" s="7">
        <v>2.1960000000000002</v>
      </c>
      <c r="J8" s="7">
        <v>3</v>
      </c>
      <c r="K8" s="7">
        <v>43.92</v>
      </c>
      <c r="L8" s="7">
        <v>60</v>
      </c>
      <c r="Q8" s="62" t="s">
        <v>90</v>
      </c>
      <c r="R8" s="63"/>
    </row>
    <row r="9" spans="1:18" x14ac:dyDescent="0.25">
      <c r="C9"/>
      <c r="G9"/>
      <c r="H9"/>
      <c r="I9"/>
      <c r="J9"/>
      <c r="K9"/>
      <c r="L9"/>
      <c r="Q9" s="62" t="s">
        <v>66</v>
      </c>
      <c r="R9" s="63"/>
    </row>
    <row r="10" spans="1:18" x14ac:dyDescent="0.25">
      <c r="Q10" s="62" t="s">
        <v>67</v>
      </c>
      <c r="R10" s="63"/>
    </row>
    <row r="11" spans="1:18" x14ac:dyDescent="0.25">
      <c r="Q11" s="62" t="s">
        <v>7</v>
      </c>
      <c r="R11" s="63"/>
    </row>
    <row r="12" spans="1:18" x14ac:dyDescent="0.25">
      <c r="Q12" s="62" t="s">
        <v>68</v>
      </c>
      <c r="R12" s="63"/>
    </row>
  </sheetData>
  <mergeCells count="10">
    <mergeCell ref="Q9:R9"/>
    <mergeCell ref="Q10:R10"/>
    <mergeCell ref="Q11:R11"/>
    <mergeCell ref="Q12:R12"/>
    <mergeCell ref="Q3:R3"/>
    <mergeCell ref="Q4:R4"/>
    <mergeCell ref="Q5:R5"/>
    <mergeCell ref="Q6:R6"/>
    <mergeCell ref="Q7:R7"/>
    <mergeCell ref="Q8:R8"/>
  </mergeCells>
  <hyperlinks>
    <hyperlink ref="Q12:R12" location="Stock!A1" display="Stock"/>
    <hyperlink ref="Q11:R11" location="Noms!A1" display="Nom"/>
    <hyperlink ref="Q10:R10" location="Listes!A1" display="Listes"/>
    <hyperlink ref="Q9:R9" location="'Historique Mise en Bouteilles'!A1" display="Historiques Mise en bouteilles"/>
    <hyperlink ref="Q8:R8" location="'Tableau de Bord'!A1" display="Tableau de Bord"/>
    <hyperlink ref="Q7:R7" location="'Historique Entrees'!A1" display="Historiques Entrées"/>
    <hyperlink ref="Q6:R6" location="'Mise en Bouteilles'!A1" display="Mise en Bouteilles"/>
    <hyperlink ref="Q5:R5" location="Sorties!A1" display="Sorties"/>
    <hyperlink ref="Q4:R4" location="Entrees!A1" display="Entrées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63"/>
  <sheetViews>
    <sheetView workbookViewId="0">
      <selection activeCell="A3" sqref="A3:XFD3"/>
    </sheetView>
  </sheetViews>
  <sheetFormatPr baseColWidth="10" defaultRowHeight="15" x14ac:dyDescent="0.25"/>
  <cols>
    <col min="1" max="1" width="7.5703125" customWidth="1"/>
    <col min="2" max="2" width="10.5703125" customWidth="1"/>
    <col min="3" max="3" width="10.5703125" style="8" customWidth="1"/>
    <col min="4" max="4" width="15" bestFit="1" customWidth="1"/>
    <col min="5" max="9" width="18.42578125" customWidth="1"/>
    <col min="10" max="10" width="9.5703125" bestFit="1" customWidth="1"/>
    <col min="11" max="11" width="7.7109375" style="19" customWidth="1"/>
    <col min="12" max="12" width="7.7109375" style="16" customWidth="1"/>
    <col min="13" max="13" width="7.7109375" style="7" customWidth="1"/>
    <col min="14" max="15" width="11.42578125" style="7"/>
  </cols>
  <sheetData>
    <row r="1" spans="1:19" ht="47.25" customHeight="1" x14ac:dyDescent="0.25">
      <c r="K1"/>
      <c r="L1"/>
      <c r="M1"/>
      <c r="N1" s="25"/>
      <c r="O1" s="25"/>
    </row>
    <row r="2" spans="1:19" ht="47.25" customHeight="1" x14ac:dyDescent="0.25">
      <c r="A2" s="26" t="s">
        <v>8</v>
      </c>
      <c r="B2" s="26" t="s">
        <v>0</v>
      </c>
      <c r="C2" s="27" t="s">
        <v>6</v>
      </c>
      <c r="D2" s="26" t="s">
        <v>77</v>
      </c>
      <c r="E2" s="26" t="s">
        <v>2</v>
      </c>
      <c r="F2" s="26" t="s">
        <v>76</v>
      </c>
      <c r="G2" s="26" t="s">
        <v>78</v>
      </c>
      <c r="H2" s="26" t="s">
        <v>79</v>
      </c>
      <c r="I2" s="26" t="s">
        <v>80</v>
      </c>
      <c r="J2" s="26" t="s">
        <v>4</v>
      </c>
      <c r="K2" s="36" t="s">
        <v>57</v>
      </c>
      <c r="L2" s="37" t="s">
        <v>58</v>
      </c>
      <c r="M2" s="29" t="s">
        <v>49</v>
      </c>
      <c r="N2" s="29" t="s">
        <v>5</v>
      </c>
      <c r="O2" s="29" t="s">
        <v>50</v>
      </c>
      <c r="Q2">
        <f>COUNTA(A:A)</f>
        <v>50</v>
      </c>
      <c r="R2" s="1"/>
      <c r="S2" s="1"/>
    </row>
    <row r="3" spans="1:19" ht="15.75" customHeight="1" x14ac:dyDescent="0.25">
      <c r="A3">
        <v>49</v>
      </c>
      <c r="B3" t="s">
        <v>32</v>
      </c>
      <c r="C3" s="8">
        <v>39836</v>
      </c>
      <c r="D3" t="s">
        <v>102</v>
      </c>
      <c r="E3" t="s">
        <v>13</v>
      </c>
      <c r="F3">
        <v>1</v>
      </c>
      <c r="G3">
        <v>44</v>
      </c>
      <c r="H3">
        <v>45</v>
      </c>
      <c r="I3">
        <v>1</v>
      </c>
      <c r="J3">
        <v>2</v>
      </c>
      <c r="K3" s="7">
        <v>1.83</v>
      </c>
      <c r="L3" s="50">
        <v>2.1960000000000002</v>
      </c>
      <c r="M3" s="7">
        <v>3</v>
      </c>
      <c r="N3" s="7">
        <v>98.820000000000007</v>
      </c>
      <c r="O3" s="7">
        <v>135</v>
      </c>
    </row>
    <row r="4" spans="1:19" ht="15.75" customHeight="1" x14ac:dyDescent="0.25">
      <c r="A4">
        <v>48</v>
      </c>
      <c r="B4" t="s">
        <v>32</v>
      </c>
      <c r="C4" s="8">
        <v>39836</v>
      </c>
      <c r="D4" t="s">
        <v>102</v>
      </c>
      <c r="E4" t="s">
        <v>13</v>
      </c>
      <c r="F4">
        <v>13</v>
      </c>
      <c r="G4">
        <v>572</v>
      </c>
      <c r="H4">
        <v>559</v>
      </c>
      <c r="I4">
        <v>-13</v>
      </c>
      <c r="J4">
        <v>2</v>
      </c>
      <c r="K4" s="7">
        <v>1.83</v>
      </c>
      <c r="L4" s="50">
        <v>2.1960000000000002</v>
      </c>
      <c r="M4" s="7">
        <v>3</v>
      </c>
      <c r="N4" s="7">
        <v>1227.5640000000001</v>
      </c>
      <c r="O4" s="7">
        <v>1677</v>
      </c>
    </row>
    <row r="5" spans="1:19" ht="15.75" customHeight="1" x14ac:dyDescent="0.25">
      <c r="A5">
        <v>47</v>
      </c>
      <c r="B5" t="s">
        <v>32</v>
      </c>
      <c r="C5" s="8">
        <v>39801</v>
      </c>
      <c r="D5" t="s">
        <v>113</v>
      </c>
      <c r="E5" t="s">
        <v>13</v>
      </c>
      <c r="F5">
        <v>3</v>
      </c>
      <c r="G5">
        <v>132</v>
      </c>
      <c r="H5">
        <v>126</v>
      </c>
      <c r="I5">
        <v>-6</v>
      </c>
      <c r="J5">
        <v>2</v>
      </c>
      <c r="K5" s="7">
        <v>1.83</v>
      </c>
      <c r="L5" s="50">
        <v>2.1960000000000002</v>
      </c>
      <c r="M5" s="7">
        <v>3</v>
      </c>
      <c r="N5" s="7">
        <v>276.69600000000003</v>
      </c>
      <c r="O5" s="7">
        <v>378</v>
      </c>
    </row>
    <row r="6" spans="1:19" ht="15.75" customHeight="1" x14ac:dyDescent="0.25">
      <c r="A6">
        <v>46</v>
      </c>
      <c r="B6" t="s">
        <v>33</v>
      </c>
      <c r="C6" s="8">
        <v>39801</v>
      </c>
      <c r="D6" t="s">
        <v>113</v>
      </c>
      <c r="E6" t="s">
        <v>14</v>
      </c>
      <c r="F6">
        <v>1</v>
      </c>
      <c r="G6">
        <v>44</v>
      </c>
      <c r="H6">
        <v>42</v>
      </c>
      <c r="I6">
        <v>-2</v>
      </c>
      <c r="J6">
        <v>2</v>
      </c>
      <c r="K6" s="7">
        <v>1.83</v>
      </c>
      <c r="L6" s="50">
        <v>2.1960000000000002</v>
      </c>
      <c r="M6" s="7">
        <v>3</v>
      </c>
      <c r="N6" s="7">
        <v>92.232000000000014</v>
      </c>
      <c r="O6" s="7">
        <v>126</v>
      </c>
    </row>
    <row r="7" spans="1:19" ht="15.75" customHeight="1" x14ac:dyDescent="0.25">
      <c r="A7">
        <v>45</v>
      </c>
      <c r="B7" t="s">
        <v>94</v>
      </c>
      <c r="C7" s="8">
        <v>39801</v>
      </c>
      <c r="D7" t="s">
        <v>113</v>
      </c>
      <c r="E7" t="s">
        <v>91</v>
      </c>
      <c r="F7">
        <v>1</v>
      </c>
      <c r="G7">
        <v>66</v>
      </c>
      <c r="H7">
        <v>64</v>
      </c>
      <c r="I7">
        <v>-2</v>
      </c>
      <c r="J7">
        <v>2</v>
      </c>
      <c r="K7" s="7">
        <v>2.5</v>
      </c>
      <c r="L7" s="50">
        <v>3</v>
      </c>
      <c r="M7" s="7">
        <v>3</v>
      </c>
      <c r="N7" s="7">
        <v>192</v>
      </c>
      <c r="O7" s="7">
        <v>192</v>
      </c>
    </row>
    <row r="8" spans="1:19" ht="15.75" customHeight="1" x14ac:dyDescent="0.25">
      <c r="A8">
        <v>44</v>
      </c>
      <c r="B8" t="s">
        <v>42</v>
      </c>
      <c r="C8" s="8">
        <v>39801</v>
      </c>
      <c r="D8" t="s">
        <v>113</v>
      </c>
      <c r="E8" t="s">
        <v>11</v>
      </c>
      <c r="F8">
        <v>3</v>
      </c>
      <c r="G8">
        <v>132</v>
      </c>
      <c r="H8">
        <v>130</v>
      </c>
      <c r="I8">
        <v>-2</v>
      </c>
      <c r="J8">
        <v>2</v>
      </c>
      <c r="K8" s="7">
        <v>2</v>
      </c>
      <c r="L8" s="50">
        <v>2.4</v>
      </c>
      <c r="M8" s="7">
        <v>3</v>
      </c>
      <c r="N8" s="7">
        <v>312</v>
      </c>
      <c r="O8" s="7">
        <v>390</v>
      </c>
    </row>
    <row r="9" spans="1:19" ht="15.75" customHeight="1" x14ac:dyDescent="0.25">
      <c r="A9">
        <v>43</v>
      </c>
      <c r="B9" t="s">
        <v>94</v>
      </c>
      <c r="C9" s="8">
        <v>39770</v>
      </c>
      <c r="D9" t="s">
        <v>113</v>
      </c>
      <c r="E9" t="s">
        <v>91</v>
      </c>
      <c r="F9">
        <v>1</v>
      </c>
      <c r="G9">
        <v>66</v>
      </c>
      <c r="H9">
        <v>65</v>
      </c>
      <c r="I9">
        <v>-1</v>
      </c>
      <c r="J9">
        <v>2</v>
      </c>
      <c r="K9" s="7">
        <v>2.5</v>
      </c>
      <c r="L9" s="50">
        <v>3</v>
      </c>
      <c r="M9" s="7">
        <v>3</v>
      </c>
      <c r="N9" s="7">
        <v>195</v>
      </c>
      <c r="O9" s="7">
        <v>195</v>
      </c>
    </row>
    <row r="10" spans="1:19" ht="15.75" customHeight="1" x14ac:dyDescent="0.25">
      <c r="A10">
        <v>42</v>
      </c>
      <c r="B10" t="s">
        <v>32</v>
      </c>
      <c r="C10" s="8">
        <v>39745</v>
      </c>
      <c r="D10" t="s">
        <v>96</v>
      </c>
      <c r="E10" t="s">
        <v>13</v>
      </c>
      <c r="F10">
        <v>12</v>
      </c>
      <c r="G10">
        <v>528</v>
      </c>
      <c r="H10">
        <v>510</v>
      </c>
      <c r="I10">
        <v>-18</v>
      </c>
      <c r="J10">
        <v>2</v>
      </c>
      <c r="K10" s="7">
        <v>1.83</v>
      </c>
      <c r="L10" s="50">
        <v>2.1960000000000002</v>
      </c>
      <c r="M10" s="7">
        <v>3</v>
      </c>
      <c r="N10" s="7">
        <v>1119.96</v>
      </c>
      <c r="O10" s="7">
        <v>1530</v>
      </c>
    </row>
    <row r="11" spans="1:19" ht="15.75" customHeight="1" x14ac:dyDescent="0.25">
      <c r="A11">
        <v>41</v>
      </c>
      <c r="B11" t="s">
        <v>33</v>
      </c>
      <c r="C11" s="8">
        <v>42667</v>
      </c>
      <c r="D11" t="s">
        <v>96</v>
      </c>
      <c r="E11" t="s">
        <v>14</v>
      </c>
      <c r="F11">
        <v>2</v>
      </c>
      <c r="G11">
        <v>88</v>
      </c>
      <c r="H11">
        <v>82</v>
      </c>
      <c r="I11">
        <v>-6</v>
      </c>
      <c r="J11">
        <v>2</v>
      </c>
      <c r="K11" s="7">
        <v>1.83</v>
      </c>
      <c r="L11" s="50">
        <v>2.1960000000000002</v>
      </c>
      <c r="M11" s="7">
        <v>3</v>
      </c>
      <c r="N11" s="7">
        <v>180.072</v>
      </c>
      <c r="O11" s="7">
        <v>246</v>
      </c>
    </row>
    <row r="12" spans="1:19" ht="15.75" customHeight="1" x14ac:dyDescent="0.25">
      <c r="A12">
        <v>40</v>
      </c>
      <c r="B12" t="s">
        <v>42</v>
      </c>
      <c r="C12" s="8">
        <v>39711</v>
      </c>
      <c r="D12" t="s">
        <v>100</v>
      </c>
      <c r="E12" t="s">
        <v>11</v>
      </c>
      <c r="F12">
        <v>14</v>
      </c>
      <c r="G12">
        <v>616</v>
      </c>
      <c r="H12">
        <v>578</v>
      </c>
      <c r="I12">
        <v>-38</v>
      </c>
      <c r="J12">
        <v>2</v>
      </c>
      <c r="K12" s="7">
        <v>2</v>
      </c>
      <c r="L12" s="50">
        <v>2.4</v>
      </c>
      <c r="M12" s="7">
        <v>3</v>
      </c>
      <c r="N12" s="7">
        <v>1387.2</v>
      </c>
      <c r="O12" s="7">
        <v>1734</v>
      </c>
    </row>
    <row r="13" spans="1:19" ht="15.75" customHeight="1" x14ac:dyDescent="0.25">
      <c r="A13">
        <v>39</v>
      </c>
      <c r="B13" t="s">
        <v>32</v>
      </c>
      <c r="C13" s="8">
        <v>39661</v>
      </c>
      <c r="D13" t="s">
        <v>101</v>
      </c>
      <c r="E13" t="s">
        <v>13</v>
      </c>
      <c r="F13">
        <v>13</v>
      </c>
      <c r="G13">
        <v>572</v>
      </c>
      <c r="H13">
        <v>556</v>
      </c>
      <c r="I13">
        <v>-16</v>
      </c>
      <c r="J13">
        <v>2</v>
      </c>
      <c r="K13" s="7">
        <v>1.83</v>
      </c>
      <c r="L13" s="50">
        <v>2.1960000000000002</v>
      </c>
      <c r="M13" s="7">
        <v>3</v>
      </c>
      <c r="N13" s="7">
        <v>1220.9760000000001</v>
      </c>
      <c r="O13" s="7">
        <v>1668</v>
      </c>
    </row>
    <row r="14" spans="1:19" ht="15.75" customHeight="1" x14ac:dyDescent="0.25">
      <c r="A14">
        <v>38</v>
      </c>
      <c r="B14" t="s">
        <v>42</v>
      </c>
      <c r="C14" s="8">
        <v>39634</v>
      </c>
      <c r="D14" t="s">
        <v>99</v>
      </c>
      <c r="E14" t="s">
        <v>11</v>
      </c>
      <c r="F14">
        <v>8</v>
      </c>
      <c r="G14">
        <v>352</v>
      </c>
      <c r="H14">
        <v>353</v>
      </c>
      <c r="I14">
        <v>1</v>
      </c>
      <c r="J14">
        <v>2</v>
      </c>
      <c r="K14" s="7">
        <v>2</v>
      </c>
      <c r="L14" s="50">
        <v>2.4</v>
      </c>
      <c r="M14" s="7">
        <v>3</v>
      </c>
      <c r="N14" s="7">
        <v>847.19999999999993</v>
      </c>
      <c r="O14" s="7">
        <v>1059</v>
      </c>
    </row>
    <row r="15" spans="1:19" ht="15.75" customHeight="1" x14ac:dyDescent="0.25">
      <c r="A15">
        <v>37</v>
      </c>
      <c r="B15" t="s">
        <v>94</v>
      </c>
      <c r="C15" s="8">
        <v>42556</v>
      </c>
      <c r="D15" t="s">
        <v>99</v>
      </c>
      <c r="E15" t="s">
        <v>91</v>
      </c>
      <c r="F15">
        <v>3</v>
      </c>
      <c r="G15">
        <v>132</v>
      </c>
      <c r="H15">
        <v>132</v>
      </c>
      <c r="I15">
        <v>0</v>
      </c>
      <c r="J15">
        <v>2</v>
      </c>
      <c r="K15" s="7">
        <v>2.5</v>
      </c>
      <c r="L15" s="50">
        <v>3</v>
      </c>
      <c r="M15" s="7">
        <v>3</v>
      </c>
      <c r="N15" s="7">
        <v>396</v>
      </c>
      <c r="O15" s="7">
        <v>396</v>
      </c>
    </row>
    <row r="16" spans="1:19" ht="15.75" customHeight="1" x14ac:dyDescent="0.25">
      <c r="A16">
        <v>36</v>
      </c>
      <c r="B16" t="s">
        <v>33</v>
      </c>
      <c r="C16" s="8">
        <v>42556</v>
      </c>
      <c r="D16" t="s">
        <v>99</v>
      </c>
      <c r="E16" t="s">
        <v>14</v>
      </c>
      <c r="F16">
        <v>2</v>
      </c>
      <c r="G16">
        <v>88</v>
      </c>
      <c r="H16">
        <v>87</v>
      </c>
      <c r="I16">
        <v>-1</v>
      </c>
      <c r="J16">
        <v>2</v>
      </c>
      <c r="K16" s="7">
        <v>1.83</v>
      </c>
      <c r="L16" s="50">
        <v>2.1960000000000002</v>
      </c>
      <c r="M16" s="7">
        <v>3</v>
      </c>
      <c r="N16" s="7">
        <v>191.05200000000002</v>
      </c>
      <c r="O16" s="7">
        <v>261</v>
      </c>
    </row>
    <row r="17" spans="1:15" ht="15.75" customHeight="1" x14ac:dyDescent="0.25">
      <c r="A17">
        <v>35</v>
      </c>
      <c r="B17" t="s">
        <v>32</v>
      </c>
      <c r="C17" s="8">
        <v>42513</v>
      </c>
      <c r="D17" t="s">
        <v>113</v>
      </c>
      <c r="E17" t="s">
        <v>13</v>
      </c>
      <c r="F17">
        <v>13</v>
      </c>
      <c r="G17">
        <v>572</v>
      </c>
      <c r="H17">
        <v>563</v>
      </c>
      <c r="I17">
        <v>-9</v>
      </c>
      <c r="J17">
        <v>2</v>
      </c>
      <c r="K17" s="7">
        <v>1.83</v>
      </c>
      <c r="L17" s="50">
        <v>2.1960000000000002</v>
      </c>
      <c r="M17" s="7">
        <v>3</v>
      </c>
      <c r="N17" s="7">
        <v>1236.3480000000002</v>
      </c>
      <c r="O17" s="7">
        <v>1689</v>
      </c>
    </row>
    <row r="18" spans="1:15" ht="15.75" customHeight="1" x14ac:dyDescent="0.25">
      <c r="A18">
        <v>34</v>
      </c>
      <c r="B18" t="s">
        <v>42</v>
      </c>
      <c r="C18" s="8">
        <v>39566</v>
      </c>
      <c r="D18" t="s">
        <v>113</v>
      </c>
      <c r="E18" t="s">
        <v>11</v>
      </c>
      <c r="F18">
        <v>13</v>
      </c>
      <c r="G18">
        <v>572</v>
      </c>
      <c r="H18">
        <v>550</v>
      </c>
      <c r="I18">
        <v>-22</v>
      </c>
      <c r="J18">
        <v>2</v>
      </c>
      <c r="K18" s="7">
        <v>2</v>
      </c>
      <c r="L18" s="50">
        <v>2.4</v>
      </c>
      <c r="M18" s="7">
        <v>3</v>
      </c>
      <c r="N18" s="7">
        <v>1320</v>
      </c>
      <c r="O18" s="7">
        <v>1650</v>
      </c>
    </row>
    <row r="19" spans="1:15" ht="15.75" customHeight="1" x14ac:dyDescent="0.25">
      <c r="A19">
        <v>33</v>
      </c>
      <c r="B19" t="s">
        <v>94</v>
      </c>
      <c r="C19" s="8">
        <v>42450</v>
      </c>
      <c r="D19" t="s">
        <v>113</v>
      </c>
      <c r="E19" t="s">
        <v>91</v>
      </c>
      <c r="F19">
        <v>3</v>
      </c>
      <c r="G19">
        <v>132</v>
      </c>
      <c r="H19">
        <v>132</v>
      </c>
      <c r="I19">
        <v>0</v>
      </c>
      <c r="J19">
        <v>2</v>
      </c>
      <c r="K19" s="7">
        <v>2.5</v>
      </c>
      <c r="L19" s="50">
        <v>3</v>
      </c>
      <c r="M19" s="7">
        <v>3</v>
      </c>
      <c r="N19" s="7">
        <v>396</v>
      </c>
      <c r="O19" s="7">
        <v>396</v>
      </c>
    </row>
    <row r="20" spans="1:15" ht="15.75" customHeight="1" x14ac:dyDescent="0.25">
      <c r="A20">
        <v>32</v>
      </c>
      <c r="B20" t="s">
        <v>33</v>
      </c>
      <c r="C20" s="8">
        <v>42450</v>
      </c>
      <c r="D20" t="s">
        <v>102</v>
      </c>
      <c r="E20" t="s">
        <v>14</v>
      </c>
      <c r="F20">
        <v>2</v>
      </c>
      <c r="G20">
        <v>88</v>
      </c>
      <c r="H20">
        <v>89</v>
      </c>
      <c r="I20">
        <v>1</v>
      </c>
      <c r="J20">
        <v>2</v>
      </c>
      <c r="K20" s="7">
        <v>1.83</v>
      </c>
      <c r="L20" s="50">
        <v>2.1960000000000002</v>
      </c>
      <c r="M20" s="7">
        <v>3</v>
      </c>
      <c r="N20" s="7">
        <v>195.44400000000002</v>
      </c>
      <c r="O20" s="7">
        <v>267</v>
      </c>
    </row>
    <row r="21" spans="1:15" ht="15.75" customHeight="1" x14ac:dyDescent="0.25">
      <c r="A21">
        <v>31</v>
      </c>
      <c r="B21" t="s">
        <v>32</v>
      </c>
      <c r="C21" s="8">
        <v>42450</v>
      </c>
      <c r="D21" t="s">
        <v>102</v>
      </c>
      <c r="E21" t="s">
        <v>13</v>
      </c>
      <c r="F21">
        <v>10</v>
      </c>
      <c r="G21">
        <v>440</v>
      </c>
      <c r="H21">
        <v>423</v>
      </c>
      <c r="I21">
        <v>-17</v>
      </c>
      <c r="J21">
        <v>2</v>
      </c>
      <c r="K21" s="7">
        <v>1.83</v>
      </c>
      <c r="L21" s="50">
        <v>2.1960000000000002</v>
      </c>
      <c r="M21" s="7">
        <v>3</v>
      </c>
      <c r="N21" s="7">
        <v>928.90800000000013</v>
      </c>
      <c r="O21" s="7">
        <v>1269</v>
      </c>
    </row>
    <row r="22" spans="1:15" ht="15.75" customHeight="1" x14ac:dyDescent="0.25">
      <c r="A22">
        <v>30</v>
      </c>
      <c r="B22" t="s">
        <v>42</v>
      </c>
      <c r="C22" s="8">
        <v>39620</v>
      </c>
      <c r="D22" t="s">
        <v>102</v>
      </c>
      <c r="E22" t="s">
        <v>11</v>
      </c>
      <c r="F22">
        <v>12</v>
      </c>
      <c r="G22">
        <v>528</v>
      </c>
      <c r="H22">
        <v>530</v>
      </c>
      <c r="I22">
        <v>2</v>
      </c>
      <c r="J22">
        <v>2</v>
      </c>
      <c r="K22" s="7">
        <v>2</v>
      </c>
      <c r="L22" s="50">
        <v>2.4</v>
      </c>
      <c r="M22" s="7">
        <v>3</v>
      </c>
      <c r="N22" s="7">
        <v>1272</v>
      </c>
      <c r="O22" s="7">
        <v>1590</v>
      </c>
    </row>
    <row r="23" spans="1:15" ht="15.75" customHeight="1" x14ac:dyDescent="0.25">
      <c r="A23">
        <v>29</v>
      </c>
      <c r="B23" t="s">
        <v>94</v>
      </c>
      <c r="C23" s="8">
        <v>39473</v>
      </c>
      <c r="D23" t="s">
        <v>102</v>
      </c>
      <c r="E23" t="s">
        <v>91</v>
      </c>
      <c r="F23">
        <v>8</v>
      </c>
      <c r="G23">
        <v>352</v>
      </c>
      <c r="H23">
        <v>369</v>
      </c>
      <c r="I23">
        <v>17</v>
      </c>
      <c r="J23">
        <v>2</v>
      </c>
      <c r="K23" s="7">
        <v>2.5</v>
      </c>
      <c r="L23" s="50">
        <v>3</v>
      </c>
      <c r="M23" s="7">
        <v>3</v>
      </c>
      <c r="N23" s="7">
        <v>1107</v>
      </c>
      <c r="O23" s="7">
        <v>1107</v>
      </c>
    </row>
    <row r="24" spans="1:15" ht="15.75" customHeight="1" x14ac:dyDescent="0.25">
      <c r="A24">
        <v>28</v>
      </c>
      <c r="B24" t="s">
        <v>32</v>
      </c>
      <c r="C24" s="8">
        <v>39473</v>
      </c>
      <c r="D24" t="s">
        <v>102</v>
      </c>
      <c r="E24" t="s">
        <v>13</v>
      </c>
      <c r="F24">
        <v>7</v>
      </c>
      <c r="G24">
        <v>308</v>
      </c>
      <c r="H24">
        <v>231</v>
      </c>
      <c r="I24">
        <v>-77</v>
      </c>
      <c r="J24">
        <v>2</v>
      </c>
      <c r="K24" s="7">
        <v>1.83</v>
      </c>
      <c r="L24" s="50">
        <v>2.1960000000000002</v>
      </c>
      <c r="M24" s="7">
        <v>3</v>
      </c>
      <c r="N24" s="7">
        <v>507.27600000000007</v>
      </c>
      <c r="O24" s="7">
        <v>693</v>
      </c>
    </row>
    <row r="25" spans="1:15" ht="15.75" customHeight="1" x14ac:dyDescent="0.25">
      <c r="A25">
        <v>27</v>
      </c>
      <c r="B25" t="s">
        <v>33</v>
      </c>
      <c r="C25" s="8">
        <v>39473</v>
      </c>
      <c r="D25" t="s">
        <v>102</v>
      </c>
      <c r="E25" t="s">
        <v>14</v>
      </c>
      <c r="F25">
        <v>2</v>
      </c>
      <c r="G25">
        <v>88</v>
      </c>
      <c r="H25">
        <v>87</v>
      </c>
      <c r="I25">
        <v>-1</v>
      </c>
      <c r="J25">
        <v>2</v>
      </c>
      <c r="K25" s="7">
        <v>1.83</v>
      </c>
      <c r="L25" s="50">
        <v>2.1960000000000002</v>
      </c>
      <c r="M25" s="7">
        <v>3</v>
      </c>
      <c r="N25" s="7">
        <v>191.05200000000002</v>
      </c>
      <c r="O25" s="7">
        <v>261</v>
      </c>
    </row>
    <row r="26" spans="1:15" ht="15.75" customHeight="1" x14ac:dyDescent="0.25">
      <c r="A26">
        <v>26</v>
      </c>
      <c r="B26" t="s">
        <v>42</v>
      </c>
      <c r="C26" s="8">
        <v>39438</v>
      </c>
      <c r="D26" t="s">
        <v>102</v>
      </c>
      <c r="E26" t="s">
        <v>11</v>
      </c>
      <c r="F26">
        <v>13</v>
      </c>
      <c r="G26">
        <v>572</v>
      </c>
      <c r="H26">
        <v>563</v>
      </c>
      <c r="I26">
        <v>-9</v>
      </c>
      <c r="J26">
        <v>2</v>
      </c>
      <c r="K26" s="7">
        <v>2</v>
      </c>
      <c r="L26" s="50">
        <v>2.4</v>
      </c>
      <c r="M26" s="7">
        <v>3</v>
      </c>
      <c r="N26" s="7">
        <v>1351.2</v>
      </c>
      <c r="O26" s="7">
        <v>1689</v>
      </c>
    </row>
    <row r="27" spans="1:15" ht="15.75" customHeight="1" x14ac:dyDescent="0.25">
      <c r="A27">
        <v>25</v>
      </c>
      <c r="B27" t="s">
        <v>32</v>
      </c>
      <c r="C27" s="8">
        <v>39438</v>
      </c>
      <c r="D27" t="s">
        <v>102</v>
      </c>
      <c r="E27" t="s">
        <v>13</v>
      </c>
      <c r="F27">
        <v>1</v>
      </c>
      <c r="G27">
        <v>44</v>
      </c>
      <c r="H27">
        <v>43</v>
      </c>
      <c r="I27">
        <v>-1</v>
      </c>
      <c r="J27">
        <v>2</v>
      </c>
      <c r="K27" s="7">
        <v>1.83</v>
      </c>
      <c r="L27" s="50">
        <v>2.1960000000000002</v>
      </c>
      <c r="M27" s="7">
        <v>3</v>
      </c>
      <c r="N27" s="7">
        <v>94.428000000000011</v>
      </c>
      <c r="O27" s="7">
        <v>129</v>
      </c>
    </row>
    <row r="28" spans="1:15" ht="15.75" customHeight="1" x14ac:dyDescent="0.25">
      <c r="A28">
        <v>24</v>
      </c>
      <c r="B28" t="s">
        <v>94</v>
      </c>
      <c r="C28" s="8">
        <v>39424</v>
      </c>
      <c r="D28" t="s">
        <v>99</v>
      </c>
      <c r="E28" t="s">
        <v>91</v>
      </c>
      <c r="F28">
        <v>4</v>
      </c>
      <c r="G28">
        <v>176</v>
      </c>
      <c r="H28">
        <v>193</v>
      </c>
      <c r="I28">
        <v>17</v>
      </c>
      <c r="J28">
        <v>2</v>
      </c>
      <c r="K28" s="7">
        <v>2.5</v>
      </c>
      <c r="L28" s="50">
        <v>3</v>
      </c>
      <c r="M28" s="7">
        <v>3</v>
      </c>
      <c r="N28" s="7">
        <v>579</v>
      </c>
      <c r="O28" s="7">
        <v>579</v>
      </c>
    </row>
    <row r="29" spans="1:15" ht="15.75" customHeight="1" x14ac:dyDescent="0.25">
      <c r="A29">
        <v>23</v>
      </c>
      <c r="B29" t="s">
        <v>32</v>
      </c>
      <c r="C29" s="8">
        <v>39424</v>
      </c>
      <c r="D29" t="s">
        <v>99</v>
      </c>
      <c r="E29" t="s">
        <v>13</v>
      </c>
      <c r="F29">
        <v>7</v>
      </c>
      <c r="G29">
        <v>308</v>
      </c>
      <c r="H29">
        <v>306</v>
      </c>
      <c r="I29">
        <v>-2</v>
      </c>
      <c r="J29">
        <v>2</v>
      </c>
      <c r="K29" s="7">
        <v>1.83</v>
      </c>
      <c r="L29" s="50">
        <v>2.1960000000000002</v>
      </c>
      <c r="M29" s="7">
        <v>3</v>
      </c>
      <c r="N29" s="7">
        <v>671.976</v>
      </c>
      <c r="O29" s="7">
        <v>918</v>
      </c>
    </row>
    <row r="30" spans="1:15" ht="15.75" customHeight="1" x14ac:dyDescent="0.25">
      <c r="A30">
        <v>22</v>
      </c>
      <c r="B30" t="s">
        <v>33</v>
      </c>
      <c r="C30" s="8">
        <v>39424</v>
      </c>
      <c r="D30" t="s">
        <v>99</v>
      </c>
      <c r="E30" t="s">
        <v>14</v>
      </c>
      <c r="F30">
        <v>2</v>
      </c>
      <c r="G30">
        <v>88</v>
      </c>
      <c r="H30">
        <v>86</v>
      </c>
      <c r="I30">
        <v>-2</v>
      </c>
      <c r="J30">
        <v>2</v>
      </c>
      <c r="K30" s="7">
        <v>1.83</v>
      </c>
      <c r="L30" s="50">
        <v>2.1960000000000002</v>
      </c>
      <c r="M30" s="7">
        <v>3</v>
      </c>
      <c r="N30" s="7">
        <v>188.85600000000002</v>
      </c>
      <c r="O30" s="7">
        <v>258</v>
      </c>
    </row>
    <row r="31" spans="1:15" ht="15.75" customHeight="1" x14ac:dyDescent="0.25">
      <c r="A31">
        <v>21</v>
      </c>
      <c r="B31" t="s">
        <v>94</v>
      </c>
      <c r="C31" s="8">
        <v>39421</v>
      </c>
      <c r="D31" t="s">
        <v>99</v>
      </c>
      <c r="E31" t="s">
        <v>91</v>
      </c>
      <c r="F31">
        <v>2</v>
      </c>
      <c r="G31">
        <v>88</v>
      </c>
      <c r="H31">
        <v>64</v>
      </c>
      <c r="I31">
        <v>-24</v>
      </c>
      <c r="J31">
        <v>2</v>
      </c>
      <c r="K31" s="7">
        <v>2.5</v>
      </c>
      <c r="L31" s="50">
        <v>3</v>
      </c>
      <c r="M31" s="7">
        <v>3</v>
      </c>
      <c r="N31" s="7">
        <v>192</v>
      </c>
      <c r="O31" s="7">
        <v>192</v>
      </c>
    </row>
    <row r="32" spans="1:15" ht="15.75" customHeight="1" x14ac:dyDescent="0.25">
      <c r="A32">
        <v>20</v>
      </c>
      <c r="B32" t="s">
        <v>32</v>
      </c>
      <c r="C32" s="8">
        <v>39381</v>
      </c>
      <c r="D32" t="s">
        <v>102</v>
      </c>
      <c r="E32" t="s">
        <v>13</v>
      </c>
      <c r="F32">
        <v>10</v>
      </c>
      <c r="G32">
        <v>440</v>
      </c>
      <c r="H32">
        <v>427</v>
      </c>
      <c r="I32">
        <v>-13</v>
      </c>
      <c r="J32">
        <v>2</v>
      </c>
      <c r="K32" s="7">
        <v>1.83</v>
      </c>
      <c r="L32" s="50">
        <v>2.1960000000000002</v>
      </c>
      <c r="M32" s="7">
        <v>3</v>
      </c>
      <c r="N32" s="7">
        <v>937.69200000000012</v>
      </c>
      <c r="O32" s="7">
        <v>1281</v>
      </c>
    </row>
    <row r="33" spans="1:15" ht="15.75" customHeight="1" x14ac:dyDescent="0.25">
      <c r="A33">
        <v>19</v>
      </c>
      <c r="B33" t="s">
        <v>94</v>
      </c>
      <c r="C33" s="8">
        <v>39381</v>
      </c>
      <c r="D33" t="s">
        <v>102</v>
      </c>
      <c r="E33" t="s">
        <v>91</v>
      </c>
      <c r="F33">
        <v>6</v>
      </c>
      <c r="G33">
        <v>264</v>
      </c>
      <c r="H33">
        <v>269</v>
      </c>
      <c r="I33">
        <v>5</v>
      </c>
      <c r="J33">
        <v>2</v>
      </c>
      <c r="K33" s="7">
        <v>2.5</v>
      </c>
      <c r="L33" s="50">
        <v>3</v>
      </c>
      <c r="M33" s="7">
        <v>3</v>
      </c>
      <c r="N33" s="7">
        <v>807</v>
      </c>
      <c r="O33" s="7">
        <v>807</v>
      </c>
    </row>
    <row r="34" spans="1:15" ht="15.75" customHeight="1" x14ac:dyDescent="0.25">
      <c r="A34">
        <v>18</v>
      </c>
      <c r="B34" t="s">
        <v>33</v>
      </c>
      <c r="C34" s="8">
        <v>39359</v>
      </c>
      <c r="D34" t="s">
        <v>100</v>
      </c>
      <c r="E34" t="s">
        <v>14</v>
      </c>
      <c r="F34">
        <v>1</v>
      </c>
      <c r="G34">
        <v>44</v>
      </c>
      <c r="H34">
        <v>43</v>
      </c>
      <c r="I34">
        <v>-1</v>
      </c>
      <c r="J34">
        <v>2</v>
      </c>
      <c r="K34" s="7">
        <v>1.83</v>
      </c>
      <c r="L34" s="50">
        <v>2.1960000000000002</v>
      </c>
      <c r="M34" s="7">
        <v>3</v>
      </c>
      <c r="N34" s="7">
        <v>94.428000000000011</v>
      </c>
      <c r="O34" s="7">
        <v>129</v>
      </c>
    </row>
    <row r="35" spans="1:15" ht="15.75" customHeight="1" x14ac:dyDescent="0.25">
      <c r="A35">
        <v>17</v>
      </c>
      <c r="B35" t="s">
        <v>94</v>
      </c>
      <c r="C35" s="8">
        <v>39359</v>
      </c>
      <c r="D35" t="s">
        <v>100</v>
      </c>
      <c r="E35" t="s">
        <v>91</v>
      </c>
      <c r="F35">
        <v>3</v>
      </c>
      <c r="G35">
        <v>132</v>
      </c>
      <c r="H35">
        <v>128</v>
      </c>
      <c r="I35">
        <v>-4</v>
      </c>
      <c r="J35">
        <v>2</v>
      </c>
      <c r="K35" s="7">
        <v>2.5</v>
      </c>
      <c r="L35" s="50">
        <v>3</v>
      </c>
      <c r="M35" s="7">
        <v>3</v>
      </c>
      <c r="N35" s="7">
        <v>384</v>
      </c>
      <c r="O35" s="7">
        <v>384</v>
      </c>
    </row>
    <row r="36" spans="1:15" ht="15.75" customHeight="1" x14ac:dyDescent="0.25">
      <c r="A36">
        <v>16</v>
      </c>
      <c r="B36" t="s">
        <v>42</v>
      </c>
      <c r="C36" s="8">
        <v>39346</v>
      </c>
      <c r="D36" t="s">
        <v>96</v>
      </c>
      <c r="E36" t="s">
        <v>11</v>
      </c>
      <c r="F36">
        <v>12</v>
      </c>
      <c r="G36">
        <v>528</v>
      </c>
      <c r="H36">
        <v>521</v>
      </c>
      <c r="I36">
        <v>-7</v>
      </c>
      <c r="J36">
        <v>2</v>
      </c>
      <c r="K36" s="7">
        <v>2</v>
      </c>
      <c r="L36" s="50">
        <v>2.4</v>
      </c>
      <c r="M36" s="7">
        <v>3</v>
      </c>
      <c r="N36" s="7">
        <v>1250.3999999999999</v>
      </c>
      <c r="O36" s="7">
        <v>1563</v>
      </c>
    </row>
    <row r="37" spans="1:15" ht="15.75" customHeight="1" x14ac:dyDescent="0.25">
      <c r="A37">
        <v>15</v>
      </c>
      <c r="B37" t="s">
        <v>94</v>
      </c>
      <c r="C37" s="8">
        <v>39325</v>
      </c>
      <c r="D37" t="s">
        <v>98</v>
      </c>
      <c r="E37" t="s">
        <v>91</v>
      </c>
      <c r="F37">
        <v>3</v>
      </c>
      <c r="G37">
        <v>132</v>
      </c>
      <c r="H37">
        <v>128</v>
      </c>
      <c r="I37">
        <v>-4</v>
      </c>
      <c r="J37">
        <v>2</v>
      </c>
      <c r="K37" s="7">
        <v>2.5</v>
      </c>
      <c r="L37" s="50">
        <v>3</v>
      </c>
      <c r="M37" s="7">
        <v>3</v>
      </c>
      <c r="N37" s="7">
        <v>384</v>
      </c>
      <c r="O37" s="7">
        <v>384</v>
      </c>
    </row>
    <row r="38" spans="1:15" ht="15.75" customHeight="1" x14ac:dyDescent="0.25">
      <c r="A38">
        <v>14</v>
      </c>
      <c r="B38" t="s">
        <v>32</v>
      </c>
      <c r="C38" s="8">
        <v>39325</v>
      </c>
      <c r="D38" t="s">
        <v>98</v>
      </c>
      <c r="E38" t="s">
        <v>13</v>
      </c>
      <c r="F38">
        <v>13</v>
      </c>
      <c r="G38">
        <v>572</v>
      </c>
      <c r="H38">
        <v>550</v>
      </c>
      <c r="I38">
        <v>-22</v>
      </c>
      <c r="J38">
        <v>2</v>
      </c>
      <c r="K38" s="7">
        <v>1.83</v>
      </c>
      <c r="L38" s="50">
        <v>2.1960000000000002</v>
      </c>
      <c r="M38" s="7">
        <v>3</v>
      </c>
      <c r="N38" s="7">
        <v>1207.8000000000002</v>
      </c>
      <c r="O38" s="7">
        <v>1650</v>
      </c>
    </row>
    <row r="39" spans="1:15" ht="15.75" customHeight="1" x14ac:dyDescent="0.25">
      <c r="A39">
        <v>13</v>
      </c>
      <c r="B39" t="s">
        <v>33</v>
      </c>
      <c r="C39" s="8">
        <v>39307</v>
      </c>
      <c r="D39" t="s">
        <v>98</v>
      </c>
      <c r="E39" t="s">
        <v>14</v>
      </c>
      <c r="F39">
        <v>1</v>
      </c>
      <c r="G39">
        <v>44</v>
      </c>
      <c r="H39">
        <v>42</v>
      </c>
      <c r="I39">
        <v>-2</v>
      </c>
      <c r="J39">
        <v>2</v>
      </c>
      <c r="K39" s="7">
        <v>1.83</v>
      </c>
      <c r="L39" s="50">
        <v>2.1960000000000002</v>
      </c>
      <c r="M39" s="7">
        <v>3</v>
      </c>
      <c r="N39" s="7">
        <v>92.232000000000014</v>
      </c>
      <c r="O39" s="7">
        <v>126</v>
      </c>
    </row>
    <row r="40" spans="1:15" ht="15.75" customHeight="1" x14ac:dyDescent="0.25">
      <c r="A40">
        <v>12</v>
      </c>
      <c r="B40" t="s">
        <v>94</v>
      </c>
      <c r="C40" s="8">
        <v>39307</v>
      </c>
      <c r="D40" t="s">
        <v>98</v>
      </c>
      <c r="E40" t="s">
        <v>91</v>
      </c>
      <c r="F40">
        <v>3</v>
      </c>
      <c r="G40">
        <v>132</v>
      </c>
      <c r="H40">
        <v>133</v>
      </c>
      <c r="I40">
        <v>1</v>
      </c>
      <c r="J40">
        <v>2</v>
      </c>
      <c r="K40" s="7">
        <v>2.5</v>
      </c>
      <c r="L40" s="50">
        <v>3</v>
      </c>
      <c r="M40" s="7">
        <v>3</v>
      </c>
      <c r="N40" s="7">
        <v>399</v>
      </c>
      <c r="O40" s="7">
        <v>399</v>
      </c>
    </row>
    <row r="41" spans="1:15" ht="15.75" customHeight="1" x14ac:dyDescent="0.25">
      <c r="A41">
        <v>11</v>
      </c>
      <c r="B41" t="s">
        <v>42</v>
      </c>
      <c r="C41" s="8">
        <v>39284</v>
      </c>
      <c r="D41" t="s">
        <v>101</v>
      </c>
      <c r="E41" t="s">
        <v>11</v>
      </c>
      <c r="F41">
        <v>12</v>
      </c>
      <c r="G41">
        <v>528</v>
      </c>
      <c r="H41">
        <v>525</v>
      </c>
      <c r="I41">
        <v>-3</v>
      </c>
      <c r="J41">
        <v>2</v>
      </c>
      <c r="K41" s="7">
        <v>2</v>
      </c>
      <c r="L41" s="50">
        <v>2.4</v>
      </c>
      <c r="M41" s="7">
        <v>3</v>
      </c>
      <c r="N41" s="7">
        <v>1260</v>
      </c>
      <c r="O41" s="7">
        <v>1575</v>
      </c>
    </row>
    <row r="42" spans="1:15" ht="15.75" customHeight="1" x14ac:dyDescent="0.25">
      <c r="A42">
        <v>10</v>
      </c>
      <c r="B42" t="s">
        <v>94</v>
      </c>
      <c r="C42" s="8">
        <v>39276</v>
      </c>
      <c r="D42" t="s">
        <v>100</v>
      </c>
      <c r="E42" t="s">
        <v>91</v>
      </c>
      <c r="F42">
        <v>3</v>
      </c>
      <c r="G42">
        <v>132</v>
      </c>
      <c r="H42">
        <v>120</v>
      </c>
      <c r="I42">
        <v>-12</v>
      </c>
      <c r="J42">
        <v>2</v>
      </c>
      <c r="K42" s="7">
        <v>2.5</v>
      </c>
      <c r="L42" s="50">
        <v>3</v>
      </c>
      <c r="M42" s="7">
        <v>3</v>
      </c>
      <c r="N42" s="7">
        <v>360</v>
      </c>
      <c r="O42" s="7">
        <v>360</v>
      </c>
    </row>
    <row r="43" spans="1:15" ht="15.75" customHeight="1" x14ac:dyDescent="0.25">
      <c r="A43">
        <v>9</v>
      </c>
      <c r="B43" t="s">
        <v>32</v>
      </c>
      <c r="C43" s="8">
        <v>39276</v>
      </c>
      <c r="D43" t="s">
        <v>100</v>
      </c>
      <c r="E43" t="s">
        <v>13</v>
      </c>
      <c r="F43">
        <v>12</v>
      </c>
      <c r="G43">
        <v>528</v>
      </c>
      <c r="H43">
        <v>510</v>
      </c>
      <c r="I43">
        <v>-18</v>
      </c>
      <c r="J43">
        <v>2</v>
      </c>
      <c r="K43" s="7">
        <v>1.83</v>
      </c>
      <c r="L43" s="50">
        <v>2.1960000000000002</v>
      </c>
      <c r="M43" s="7">
        <v>3</v>
      </c>
      <c r="N43" s="7">
        <v>1119.96</v>
      </c>
      <c r="O43" s="7">
        <v>1530</v>
      </c>
    </row>
    <row r="44" spans="1:15" ht="15.75" customHeight="1" x14ac:dyDescent="0.25">
      <c r="A44">
        <v>8</v>
      </c>
      <c r="B44" t="s">
        <v>94</v>
      </c>
      <c r="C44" s="8">
        <v>39214</v>
      </c>
      <c r="D44" t="s">
        <v>99</v>
      </c>
      <c r="E44" t="s">
        <v>91</v>
      </c>
      <c r="F44">
        <v>2</v>
      </c>
      <c r="G44">
        <v>88</v>
      </c>
      <c r="H44">
        <v>63</v>
      </c>
      <c r="I44">
        <v>-25</v>
      </c>
      <c r="J44">
        <v>2</v>
      </c>
      <c r="K44" s="7">
        <v>2.5</v>
      </c>
      <c r="L44" s="50">
        <v>3</v>
      </c>
      <c r="M44" s="7">
        <v>3</v>
      </c>
      <c r="N44" s="7">
        <v>189</v>
      </c>
      <c r="O44" s="7">
        <v>189</v>
      </c>
    </row>
    <row r="45" spans="1:15" ht="15.75" customHeight="1" x14ac:dyDescent="0.25">
      <c r="A45">
        <v>7</v>
      </c>
      <c r="B45" t="s">
        <v>32</v>
      </c>
      <c r="C45" s="8">
        <v>39214</v>
      </c>
      <c r="D45" t="s">
        <v>99</v>
      </c>
      <c r="E45" t="s">
        <v>13</v>
      </c>
      <c r="F45">
        <v>12</v>
      </c>
      <c r="G45">
        <v>528</v>
      </c>
      <c r="H45">
        <v>521</v>
      </c>
      <c r="I45">
        <v>-7</v>
      </c>
      <c r="J45">
        <v>2</v>
      </c>
      <c r="K45" s="7">
        <v>1.83</v>
      </c>
      <c r="L45" s="50">
        <v>2.1960000000000002</v>
      </c>
      <c r="M45" s="7">
        <v>3</v>
      </c>
      <c r="N45" s="7">
        <v>1144.116</v>
      </c>
      <c r="O45" s="7">
        <v>1563</v>
      </c>
    </row>
    <row r="46" spans="1:15" ht="15.75" customHeight="1" x14ac:dyDescent="0.25">
      <c r="A46">
        <v>6</v>
      </c>
      <c r="B46" t="s">
        <v>42</v>
      </c>
      <c r="C46" s="8">
        <v>39178</v>
      </c>
      <c r="D46" t="s">
        <v>98</v>
      </c>
      <c r="E46" t="s">
        <v>11</v>
      </c>
      <c r="F46">
        <v>12</v>
      </c>
      <c r="G46">
        <v>528</v>
      </c>
      <c r="H46">
        <v>522</v>
      </c>
      <c r="I46">
        <v>-6</v>
      </c>
      <c r="J46">
        <v>2</v>
      </c>
      <c r="K46" s="7">
        <v>2</v>
      </c>
      <c r="L46" s="50">
        <v>2.4</v>
      </c>
      <c r="M46" s="7">
        <v>3</v>
      </c>
      <c r="N46" s="7">
        <v>1252.8</v>
      </c>
      <c r="O46" s="7">
        <v>1566</v>
      </c>
    </row>
    <row r="47" spans="1:15" ht="15.75" customHeight="1" x14ac:dyDescent="0.25">
      <c r="A47">
        <v>5</v>
      </c>
      <c r="B47" t="s">
        <v>94</v>
      </c>
      <c r="C47" s="8">
        <v>39126</v>
      </c>
      <c r="D47" t="s">
        <v>98</v>
      </c>
      <c r="E47" t="s">
        <v>91</v>
      </c>
      <c r="F47">
        <v>3</v>
      </c>
      <c r="G47">
        <v>132</v>
      </c>
      <c r="H47">
        <v>103</v>
      </c>
      <c r="I47">
        <v>-29</v>
      </c>
      <c r="J47">
        <v>2</v>
      </c>
      <c r="K47" s="7">
        <v>2.5</v>
      </c>
      <c r="L47" s="50">
        <v>3</v>
      </c>
      <c r="M47" s="7">
        <v>3</v>
      </c>
      <c r="N47" s="7">
        <v>309</v>
      </c>
      <c r="O47" s="7">
        <v>309</v>
      </c>
    </row>
    <row r="48" spans="1:15" ht="15.75" customHeight="1" x14ac:dyDescent="0.25">
      <c r="A48">
        <v>4</v>
      </c>
      <c r="B48" t="s">
        <v>33</v>
      </c>
      <c r="C48" s="8">
        <v>39126</v>
      </c>
      <c r="D48" t="s">
        <v>98</v>
      </c>
      <c r="E48" t="s">
        <v>14</v>
      </c>
      <c r="F48">
        <v>1</v>
      </c>
      <c r="G48">
        <v>44</v>
      </c>
      <c r="H48">
        <v>42</v>
      </c>
      <c r="I48">
        <v>-2</v>
      </c>
      <c r="J48">
        <v>2</v>
      </c>
      <c r="K48" s="7">
        <v>1.83</v>
      </c>
      <c r="L48" s="50">
        <v>2.1960000000000002</v>
      </c>
      <c r="M48" s="7">
        <v>3</v>
      </c>
      <c r="N48" s="7">
        <v>92.232000000000014</v>
      </c>
      <c r="O48" s="7">
        <v>126</v>
      </c>
    </row>
    <row r="49" spans="1:18" ht="15.75" customHeight="1" x14ac:dyDescent="0.25">
      <c r="A49">
        <v>3</v>
      </c>
      <c r="B49" t="s">
        <v>32</v>
      </c>
      <c r="C49" s="8">
        <v>39109</v>
      </c>
      <c r="D49" t="s">
        <v>98</v>
      </c>
      <c r="E49" t="s">
        <v>13</v>
      </c>
      <c r="F49">
        <v>11</v>
      </c>
      <c r="G49">
        <v>484</v>
      </c>
      <c r="H49">
        <v>477</v>
      </c>
      <c r="I49">
        <v>-7</v>
      </c>
      <c r="J49">
        <v>2</v>
      </c>
      <c r="K49" s="7">
        <v>1.83</v>
      </c>
      <c r="L49" s="50">
        <v>2.1960000000000002</v>
      </c>
      <c r="M49" s="7">
        <v>3</v>
      </c>
      <c r="N49" s="7">
        <v>1047.4920000000002</v>
      </c>
      <c r="O49" s="7">
        <v>1431</v>
      </c>
    </row>
    <row r="50" spans="1:18" ht="15.75" customHeight="1" x14ac:dyDescent="0.25">
      <c r="A50">
        <v>2</v>
      </c>
      <c r="B50" t="s">
        <v>94</v>
      </c>
      <c r="C50" s="8">
        <v>39093</v>
      </c>
      <c r="D50" t="s">
        <v>96</v>
      </c>
      <c r="E50" t="s">
        <v>91</v>
      </c>
      <c r="F50">
        <v>3</v>
      </c>
      <c r="G50">
        <v>132</v>
      </c>
      <c r="H50">
        <v>126</v>
      </c>
      <c r="I50">
        <v>-6</v>
      </c>
      <c r="J50">
        <v>2</v>
      </c>
      <c r="K50" s="7">
        <v>2.5</v>
      </c>
      <c r="L50" s="50">
        <v>3</v>
      </c>
      <c r="M50" s="7">
        <v>3</v>
      </c>
      <c r="N50" s="7">
        <v>378</v>
      </c>
      <c r="O50" s="7">
        <v>378</v>
      </c>
    </row>
    <row r="51" spans="1:18" ht="15.75" customHeight="1" x14ac:dyDescent="0.25">
      <c r="A51">
        <v>1</v>
      </c>
      <c r="B51" t="s">
        <v>42</v>
      </c>
      <c r="C51" s="8">
        <v>39244</v>
      </c>
      <c r="D51" t="s">
        <v>96</v>
      </c>
      <c r="E51" t="s">
        <v>11</v>
      </c>
      <c r="F51">
        <v>12</v>
      </c>
      <c r="G51">
        <v>528</v>
      </c>
      <c r="H51">
        <v>524</v>
      </c>
      <c r="I51">
        <v>-4</v>
      </c>
      <c r="J51">
        <v>2</v>
      </c>
      <c r="K51" s="7">
        <v>2</v>
      </c>
      <c r="L51" s="50">
        <v>2.4</v>
      </c>
      <c r="M51" s="7">
        <v>3</v>
      </c>
      <c r="N51" s="7">
        <v>1257.5999999999999</v>
      </c>
      <c r="O51" s="7">
        <v>1572</v>
      </c>
    </row>
    <row r="52" spans="1:18" ht="15.75" customHeight="1" x14ac:dyDescent="0.25">
      <c r="K52" s="7"/>
      <c r="L52" s="50"/>
    </row>
    <row r="53" spans="1:18" ht="15.75" customHeight="1" x14ac:dyDescent="0.25"/>
    <row r="54" spans="1:18" ht="15.75" customHeight="1" x14ac:dyDescent="0.25">
      <c r="Q54" s="61" t="s">
        <v>60</v>
      </c>
      <c r="R54" s="61"/>
    </row>
    <row r="55" spans="1:18" ht="15.75" customHeight="1" x14ac:dyDescent="0.25">
      <c r="Q55" s="60" t="s">
        <v>61</v>
      </c>
      <c r="R55" s="60"/>
    </row>
    <row r="56" spans="1:18" x14ac:dyDescent="0.25">
      <c r="Q56" s="60" t="s">
        <v>62</v>
      </c>
      <c r="R56" s="60"/>
    </row>
    <row r="57" spans="1:18" x14ac:dyDescent="0.25">
      <c r="Q57" s="60" t="s">
        <v>63</v>
      </c>
      <c r="R57" s="60"/>
    </row>
    <row r="58" spans="1:18" ht="30.75" customHeight="1" x14ac:dyDescent="0.25">
      <c r="Q58" s="60" t="s">
        <v>64</v>
      </c>
      <c r="R58" s="60"/>
    </row>
    <row r="59" spans="1:18" x14ac:dyDescent="0.25">
      <c r="Q59" s="60" t="s">
        <v>65</v>
      </c>
      <c r="R59" s="60"/>
    </row>
    <row r="60" spans="1:18" x14ac:dyDescent="0.25">
      <c r="Q60" s="60" t="s">
        <v>90</v>
      </c>
      <c r="R60" s="60"/>
    </row>
    <row r="61" spans="1:18" x14ac:dyDescent="0.25">
      <c r="Q61" s="60" t="s">
        <v>67</v>
      </c>
      <c r="R61" s="60"/>
    </row>
    <row r="62" spans="1:18" x14ac:dyDescent="0.25">
      <c r="Q62" s="60" t="s">
        <v>7</v>
      </c>
      <c r="R62" s="60"/>
    </row>
    <row r="63" spans="1:18" x14ac:dyDescent="0.25">
      <c r="Q63" s="60" t="s">
        <v>68</v>
      </c>
      <c r="R63" s="60"/>
    </row>
  </sheetData>
  <mergeCells count="10">
    <mergeCell ref="Q60:R60"/>
    <mergeCell ref="Q61:R61"/>
    <mergeCell ref="Q62:R62"/>
    <mergeCell ref="Q63:R63"/>
    <mergeCell ref="Q54:R54"/>
    <mergeCell ref="Q55:R55"/>
    <mergeCell ref="Q56:R56"/>
    <mergeCell ref="Q57:R57"/>
    <mergeCell ref="Q58:R58"/>
    <mergeCell ref="Q59:R59"/>
  </mergeCells>
  <hyperlinks>
    <hyperlink ref="Q55:R55" location="Entrees!A1" display="Entrées"/>
    <hyperlink ref="Q56:R56" location="Sorties!A1" display="Sorties"/>
    <hyperlink ref="Q57:R57" location="'Mise en Bouteilles'!A1" display="Mise en Bouteilles"/>
    <hyperlink ref="Q58:R58" location="'Historique Entrees'!A1" display="Historiques Entrées"/>
    <hyperlink ref="Q59:R59" location="'Historiques Sorties'!A1" display="Historiques Sorties"/>
    <hyperlink ref="Q60:R60" location="'Tableau de Bord'!A1" display="Tableau de Bord"/>
    <hyperlink ref="Q61:R61" location="Listes!A1" display="Listes"/>
    <hyperlink ref="Q62:R62" location="Noms!A1" display="Nom"/>
    <hyperlink ref="Q63:R63" location="Stock!A1" display="Stock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L8"/>
  <sheetViews>
    <sheetView workbookViewId="0">
      <selection activeCell="D7" sqref="D7"/>
    </sheetView>
  </sheetViews>
  <sheetFormatPr baseColWidth="10" defaultRowHeight="15" x14ac:dyDescent="0.25"/>
  <cols>
    <col min="2" max="2" width="21" customWidth="1"/>
    <col min="3" max="3" width="23.85546875" customWidth="1"/>
    <col min="4" max="4" width="19.7109375" customWidth="1"/>
    <col min="5" max="5" width="16.7109375" customWidth="1"/>
    <col min="6" max="6" width="19.7109375" customWidth="1"/>
    <col min="7" max="7" width="16.7109375" customWidth="1"/>
    <col min="8" max="8" width="19.7109375" customWidth="1"/>
    <col min="9" max="9" width="16.7109375" customWidth="1"/>
    <col min="10" max="10" width="19.7109375" customWidth="1"/>
    <col min="11" max="11" width="21.7109375" customWidth="1"/>
    <col min="12" max="12" width="24.7109375" customWidth="1"/>
    <col min="13" max="13" width="39.5703125" customWidth="1"/>
    <col min="14" max="14" width="42.7109375" customWidth="1"/>
  </cols>
  <sheetData>
    <row r="2" spans="2:12" x14ac:dyDescent="0.25">
      <c r="B2" s="51" t="s">
        <v>77</v>
      </c>
      <c r="C2" t="s">
        <v>111</v>
      </c>
    </row>
    <row r="4" spans="2:12" x14ac:dyDescent="0.25">
      <c r="C4" s="51" t="s">
        <v>105</v>
      </c>
    </row>
    <row r="5" spans="2:12" x14ac:dyDescent="0.25">
      <c r="C5" t="s">
        <v>14</v>
      </c>
      <c r="E5" t="s">
        <v>91</v>
      </c>
      <c r="G5" t="s">
        <v>13</v>
      </c>
      <c r="I5" t="s">
        <v>11</v>
      </c>
      <c r="K5" t="s">
        <v>107</v>
      </c>
      <c r="L5" t="s">
        <v>109</v>
      </c>
    </row>
    <row r="6" spans="2:12" x14ac:dyDescent="0.25">
      <c r="B6" s="51" t="s">
        <v>103</v>
      </c>
      <c r="C6" t="s">
        <v>108</v>
      </c>
      <c r="D6" t="s">
        <v>110</v>
      </c>
      <c r="E6" t="s">
        <v>108</v>
      </c>
      <c r="F6" t="s">
        <v>110</v>
      </c>
      <c r="G6" t="s">
        <v>108</v>
      </c>
      <c r="H6" t="s">
        <v>110</v>
      </c>
      <c r="I6" t="s">
        <v>108</v>
      </c>
      <c r="J6" t="s">
        <v>110</v>
      </c>
    </row>
    <row r="7" spans="2:12" x14ac:dyDescent="0.25">
      <c r="B7" s="52" t="s">
        <v>106</v>
      </c>
      <c r="C7" s="53">
        <v>213</v>
      </c>
      <c r="D7" s="53">
        <v>220</v>
      </c>
      <c r="E7" s="53">
        <v>1327</v>
      </c>
      <c r="F7" s="53">
        <v>1408</v>
      </c>
      <c r="G7" s="53">
        <v>2834</v>
      </c>
      <c r="H7" s="53">
        <v>2904</v>
      </c>
      <c r="I7" s="53">
        <v>2655</v>
      </c>
      <c r="J7" s="53">
        <v>2684</v>
      </c>
      <c r="K7" s="53">
        <v>7029</v>
      </c>
      <c r="L7" s="53">
        <v>7216</v>
      </c>
    </row>
    <row r="8" spans="2:12" x14ac:dyDescent="0.25">
      <c r="B8" s="52" t="s">
        <v>104</v>
      </c>
      <c r="C8" s="53">
        <v>213</v>
      </c>
      <c r="D8" s="53">
        <v>220</v>
      </c>
      <c r="E8" s="53">
        <v>1327</v>
      </c>
      <c r="F8" s="53">
        <v>1408</v>
      </c>
      <c r="G8" s="53">
        <v>2834</v>
      </c>
      <c r="H8" s="53">
        <v>2904</v>
      </c>
      <c r="I8" s="53">
        <v>2655</v>
      </c>
      <c r="J8" s="53">
        <v>2684</v>
      </c>
      <c r="K8" s="53">
        <v>7029</v>
      </c>
      <c r="L8" s="53">
        <v>7216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13"/>
  <sheetViews>
    <sheetView workbookViewId="0">
      <selection activeCell="D5" sqref="D5:E6"/>
    </sheetView>
  </sheetViews>
  <sheetFormatPr baseColWidth="10" defaultRowHeight="15" x14ac:dyDescent="0.25"/>
  <cols>
    <col min="5" max="5" width="24.42578125" customWidth="1"/>
    <col min="6" max="6" width="16.28515625" customWidth="1"/>
  </cols>
  <sheetData>
    <row r="1" spans="1:16" x14ac:dyDescent="0.25">
      <c r="A1" s="1" t="s">
        <v>47</v>
      </c>
      <c r="B1" s="1" t="s">
        <v>48</v>
      </c>
      <c r="D1" t="s">
        <v>93</v>
      </c>
      <c r="E1" t="s">
        <v>71</v>
      </c>
    </row>
    <row r="2" spans="1:16" x14ac:dyDescent="0.25">
      <c r="A2" s="1">
        <v>1</v>
      </c>
      <c r="B2" s="4">
        <v>5.5E-2</v>
      </c>
      <c r="D2" t="s">
        <v>33</v>
      </c>
      <c r="E2" t="s">
        <v>14</v>
      </c>
    </row>
    <row r="3" spans="1:16" x14ac:dyDescent="0.25">
      <c r="A3" s="1">
        <v>2</v>
      </c>
      <c r="B3" s="4">
        <v>0.2</v>
      </c>
      <c r="D3" t="s">
        <v>94</v>
      </c>
      <c r="E3" t="s">
        <v>91</v>
      </c>
    </row>
    <row r="4" spans="1:16" x14ac:dyDescent="0.25">
      <c r="D4" t="s">
        <v>32</v>
      </c>
      <c r="E4" t="s">
        <v>13</v>
      </c>
      <c r="O4" s="61" t="s">
        <v>60</v>
      </c>
      <c r="P4" s="61"/>
    </row>
    <row r="5" spans="1:16" x14ac:dyDescent="0.25">
      <c r="D5" t="s">
        <v>44</v>
      </c>
      <c r="E5" t="s">
        <v>92</v>
      </c>
      <c r="O5" s="60" t="s">
        <v>61</v>
      </c>
      <c r="P5" s="60"/>
    </row>
    <row r="6" spans="1:16" x14ac:dyDescent="0.25">
      <c r="D6" t="s">
        <v>42</v>
      </c>
      <c r="E6" t="s">
        <v>11</v>
      </c>
      <c r="O6" s="60" t="s">
        <v>62</v>
      </c>
      <c r="P6" s="60"/>
    </row>
    <row r="7" spans="1:16" x14ac:dyDescent="0.25">
      <c r="O7" s="60" t="s">
        <v>63</v>
      </c>
      <c r="P7" s="60"/>
    </row>
    <row r="8" spans="1:16" x14ac:dyDescent="0.25">
      <c r="O8" s="60" t="s">
        <v>64</v>
      </c>
      <c r="P8" s="60"/>
    </row>
    <row r="9" spans="1:16" x14ac:dyDescent="0.25">
      <c r="O9" s="60" t="s">
        <v>65</v>
      </c>
      <c r="P9" s="60"/>
    </row>
    <row r="10" spans="1:16" x14ac:dyDescent="0.25">
      <c r="O10" s="60" t="s">
        <v>66</v>
      </c>
      <c r="P10" s="60"/>
    </row>
    <row r="11" spans="1:16" x14ac:dyDescent="0.25">
      <c r="O11" s="60" t="s">
        <v>90</v>
      </c>
      <c r="P11" s="60"/>
    </row>
    <row r="12" spans="1:16" x14ac:dyDescent="0.25">
      <c r="O12" s="60" t="s">
        <v>7</v>
      </c>
      <c r="P12" s="60"/>
    </row>
    <row r="13" spans="1:16" x14ac:dyDescent="0.25">
      <c r="O13" s="60" t="s">
        <v>68</v>
      </c>
      <c r="P13" s="60"/>
    </row>
  </sheetData>
  <sortState ref="E2:E6">
    <sortCondition ref="E2"/>
  </sortState>
  <mergeCells count="10">
    <mergeCell ref="O10:P10"/>
    <mergeCell ref="O11:P11"/>
    <mergeCell ref="O12:P12"/>
    <mergeCell ref="O13:P13"/>
    <mergeCell ref="O4:P4"/>
    <mergeCell ref="O5:P5"/>
    <mergeCell ref="O6:P6"/>
    <mergeCell ref="O7:P7"/>
    <mergeCell ref="O8:P8"/>
    <mergeCell ref="O9:P9"/>
  </mergeCells>
  <hyperlinks>
    <hyperlink ref="O5:P5" location="Entrees!A1" display="Entrées"/>
    <hyperlink ref="O6:P6" location="Sorties!A1" display="Sorties"/>
    <hyperlink ref="O7:P7" location="'Mise en Bouteilles'!A1" display="Mise en Bouteilles"/>
    <hyperlink ref="O8:P8" location="'Historique Entrees'!A1" display="Historiques Entrées"/>
    <hyperlink ref="O9:P9" location="'Historiques Sorties'!A1" display="Historiques Sorties"/>
    <hyperlink ref="O10:P10" location="'Historique Mise en Bouteilles'!A1" display="Historiques Mise en bouteilles"/>
    <hyperlink ref="O11:P11" location="'Tableau de Bord'!A1" display="Tableau de Bord"/>
    <hyperlink ref="O12:P12" location="Noms!A1" display="Nom"/>
    <hyperlink ref="O13:P13" location="Stock!A1" display="Stock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15"/>
  <sheetViews>
    <sheetView workbookViewId="0">
      <selection activeCell="A2" sqref="A2:A3"/>
    </sheetView>
  </sheetViews>
  <sheetFormatPr baseColWidth="10" defaultRowHeight="15" x14ac:dyDescent="0.25"/>
  <cols>
    <col min="1" max="1" width="14.5703125" bestFit="1" customWidth="1"/>
    <col min="2" max="2" width="22.5703125" customWidth="1"/>
    <col min="3" max="3" width="22.42578125" customWidth="1"/>
    <col min="6" max="6" width="25.28515625" bestFit="1" customWidth="1"/>
  </cols>
  <sheetData>
    <row r="1" spans="1:13" x14ac:dyDescent="0.25">
      <c r="A1" s="34" t="s">
        <v>56</v>
      </c>
      <c r="B1" s="34" t="s">
        <v>7</v>
      </c>
      <c r="C1" s="34" t="s">
        <v>51</v>
      </c>
      <c r="D1" s="32" t="s">
        <v>69</v>
      </c>
      <c r="E1" s="32" t="s">
        <v>70</v>
      </c>
      <c r="F1" s="32" t="s">
        <v>81</v>
      </c>
    </row>
    <row r="2" spans="1:13" x14ac:dyDescent="0.25">
      <c r="A2" s="2" t="str">
        <f t="shared" ref="A2:A11" si="0">CONCATENATE(B2," ",C2)</f>
        <v>Sciaparelli Jean-Claude</v>
      </c>
      <c r="B2" s="35" t="s">
        <v>115</v>
      </c>
      <c r="C2" s="35" t="s">
        <v>116</v>
      </c>
      <c r="D2" s="2">
        <f>COUNTIF('Historique Entrees'!D:D,A2)</f>
        <v>0</v>
      </c>
      <c r="E2" s="2">
        <f>COUNTIF('Historiques Sorties'!D:D,identifiant)</f>
        <v>0</v>
      </c>
      <c r="F2" s="2">
        <f>COUNTIF('Historique Mise en Bouteilles'!D:D,identifiant)</f>
        <v>0</v>
      </c>
      <c r="L2" s="48"/>
      <c r="M2" s="48"/>
    </row>
    <row r="3" spans="1:13" x14ac:dyDescent="0.25">
      <c r="A3" s="2" t="str">
        <f t="shared" si="0"/>
        <v>Equipe Ignoré</v>
      </c>
      <c r="B3" s="35" t="s">
        <v>82</v>
      </c>
      <c r="C3" s="35" t="s">
        <v>112</v>
      </c>
      <c r="D3" s="2">
        <f>COUNTIF('Historique Entrees'!D:D,A3)</f>
        <v>0</v>
      </c>
      <c r="E3" s="2">
        <f>COUNTIF('Historiques Sorties'!D:D,identifiant)</f>
        <v>0</v>
      </c>
      <c r="F3" s="2">
        <f>COUNTIF('Historique Mise en Bouteilles'!D:D,identifiant)</f>
        <v>8</v>
      </c>
      <c r="L3" s="48"/>
      <c r="M3" s="48"/>
    </row>
    <row r="4" spans="1:13" x14ac:dyDescent="0.25">
      <c r="A4" s="2" t="str">
        <f t="shared" si="0"/>
        <v>Equipe 6</v>
      </c>
      <c r="B4" s="35" t="s">
        <v>82</v>
      </c>
      <c r="C4" s="35">
        <v>6</v>
      </c>
      <c r="D4" s="2">
        <f>COUNTIF('Historique Entrees'!D:D,A4)</f>
        <v>0</v>
      </c>
      <c r="E4" s="2">
        <f>COUNTIF('Historiques Sorties'!D:D,identifiant)</f>
        <v>0</v>
      </c>
      <c r="F4" s="2">
        <f>COUNTIF('Historique Mise en Bouteilles'!D:D,identifiant)</f>
        <v>8</v>
      </c>
      <c r="L4" s="48"/>
      <c r="M4" s="48"/>
    </row>
    <row r="5" spans="1:13" x14ac:dyDescent="0.25">
      <c r="A5" s="2" t="str">
        <f t="shared" si="0"/>
        <v>Equipe 5</v>
      </c>
      <c r="B5" s="35" t="s">
        <v>82</v>
      </c>
      <c r="C5" s="35">
        <v>5</v>
      </c>
      <c r="D5" s="2">
        <f>COUNTIF('Historique Entrees'!D:D,A5)</f>
        <v>0</v>
      </c>
      <c r="E5" s="2">
        <f>COUNTIF('Historiques Sorties'!D:D,identifiant)</f>
        <v>0</v>
      </c>
      <c r="F5" s="2">
        <f>COUNTIF('Historique Mise en Bouteilles'!D:D,identifiant)</f>
        <v>5</v>
      </c>
      <c r="L5" s="48"/>
      <c r="M5" s="48"/>
    </row>
    <row r="6" spans="1:13" x14ac:dyDescent="0.25">
      <c r="A6" s="2" t="str">
        <f t="shared" si="0"/>
        <v>Equipe 4</v>
      </c>
      <c r="B6" s="35" t="s">
        <v>82</v>
      </c>
      <c r="C6" s="35">
        <v>4</v>
      </c>
      <c r="D6" s="2">
        <f>COUNTIF('Historique Entrees'!D:D,A6)</f>
        <v>0</v>
      </c>
      <c r="E6" s="2">
        <f>COUNTIF('Historiques Sorties'!D:D,identifiant)</f>
        <v>0</v>
      </c>
      <c r="F6" s="2">
        <f>COUNTIF('Historique Mise en Bouteilles'!D:D,identifiant)</f>
        <v>5</v>
      </c>
      <c r="L6" s="61" t="s">
        <v>60</v>
      </c>
      <c r="M6" s="61"/>
    </row>
    <row r="7" spans="1:13" x14ac:dyDescent="0.25">
      <c r="A7" s="2" t="str">
        <f t="shared" si="0"/>
        <v>Equipe  3</v>
      </c>
      <c r="B7" s="35" t="s">
        <v>83</v>
      </c>
      <c r="C7" s="35">
        <v>3</v>
      </c>
      <c r="D7" s="2">
        <f>COUNTIF('Historique Entrees'!D:D,A7)</f>
        <v>0</v>
      </c>
      <c r="E7" s="2">
        <f>COUNTIF('Historiques Sorties'!D:D,identifiant)</f>
        <v>0</v>
      </c>
      <c r="F7" s="2">
        <f>COUNTIF('Historique Mise en Bouteilles'!D:D,identifiant)</f>
        <v>2</v>
      </c>
      <c r="L7" s="60" t="s">
        <v>61</v>
      </c>
      <c r="M7" s="60"/>
    </row>
    <row r="8" spans="1:13" x14ac:dyDescent="0.25">
      <c r="A8" s="2" t="str">
        <f t="shared" si="0"/>
        <v>Equipe 2</v>
      </c>
      <c r="B8" s="35" t="s">
        <v>82</v>
      </c>
      <c r="C8" s="35">
        <v>2</v>
      </c>
      <c r="D8" s="2">
        <f>COUNTIF('Historique Entrees'!D:D,A8)</f>
        <v>0</v>
      </c>
      <c r="E8" s="2">
        <f>COUNTIF('Historiques Sorties'!D:D,identifiant)</f>
        <v>0</v>
      </c>
      <c r="F8" s="2">
        <f>COUNTIF('Historique Mise en Bouteilles'!D:D,identifiant)</f>
        <v>9</v>
      </c>
      <c r="L8" s="60" t="s">
        <v>62</v>
      </c>
      <c r="M8" s="60"/>
    </row>
    <row r="9" spans="1:13" x14ac:dyDescent="0.25">
      <c r="A9" s="2" t="str">
        <f t="shared" si="0"/>
        <v>Equipe 1</v>
      </c>
      <c r="B9" s="35" t="s">
        <v>82</v>
      </c>
      <c r="C9" s="35">
        <v>1</v>
      </c>
      <c r="D9" s="2">
        <f>COUNTIF('Historique Entrees'!D:D,A9)</f>
        <v>0</v>
      </c>
      <c r="E9" s="2">
        <f>COUNTIF('Historiques Sorties'!D:D,identifiant)</f>
        <v>0</v>
      </c>
      <c r="F9" s="2">
        <f>COUNTIF('Historique Mise en Bouteilles'!D:D,identifiant)</f>
        <v>12</v>
      </c>
      <c r="L9" s="60" t="s">
        <v>63</v>
      </c>
      <c r="M9" s="60"/>
    </row>
    <row r="10" spans="1:13" x14ac:dyDescent="0.25">
      <c r="A10" s="2" t="str">
        <f t="shared" si="0"/>
        <v>Audebault Noel</v>
      </c>
      <c r="B10" s="2" t="s">
        <v>52</v>
      </c>
      <c r="C10" s="2" t="s">
        <v>53</v>
      </c>
      <c r="D10" s="2">
        <f>COUNTIF('Historique Entrees'!D:D,A10)</f>
        <v>1</v>
      </c>
      <c r="E10" s="2">
        <f>COUNTIF('Historiques Sorties'!D:D,identifiant)</f>
        <v>7</v>
      </c>
      <c r="F10" s="2">
        <f>COUNTIF('Historique Mise en Bouteilles'!D:D,identifiant)</f>
        <v>0</v>
      </c>
      <c r="L10" s="60" t="s">
        <v>64</v>
      </c>
      <c r="M10" s="60"/>
    </row>
    <row r="11" spans="1:13" x14ac:dyDescent="0.25">
      <c r="A11" s="2" t="str">
        <f t="shared" si="0"/>
        <v>Gélineau Jacky</v>
      </c>
      <c r="B11" s="2" t="s">
        <v>54</v>
      </c>
      <c r="C11" s="2" t="s">
        <v>55</v>
      </c>
      <c r="D11" s="2">
        <f>COUNTIF('Historique Entrees'!D:D,A11)</f>
        <v>0</v>
      </c>
      <c r="E11" s="2">
        <f>COUNTIF('Historiques Sorties'!D:D,identifiant)</f>
        <v>0</v>
      </c>
      <c r="F11" s="2">
        <f>COUNTIF('Historique Mise en Bouteilles'!D:D,identifiant)</f>
        <v>0</v>
      </c>
      <c r="L11" s="60" t="s">
        <v>65</v>
      </c>
      <c r="M11" s="60"/>
    </row>
    <row r="12" spans="1:13" x14ac:dyDescent="0.25">
      <c r="L12" s="60" t="s">
        <v>66</v>
      </c>
      <c r="M12" s="60"/>
    </row>
    <row r="13" spans="1:13" x14ac:dyDescent="0.25">
      <c r="L13" s="60" t="s">
        <v>67</v>
      </c>
      <c r="M13" s="60"/>
    </row>
    <row r="14" spans="1:13" x14ac:dyDescent="0.25">
      <c r="L14" s="60" t="s">
        <v>90</v>
      </c>
      <c r="M14" s="60"/>
    </row>
    <row r="15" spans="1:13" x14ac:dyDescent="0.25">
      <c r="L15" s="60" t="s">
        <v>68</v>
      </c>
      <c r="M15" s="60"/>
    </row>
  </sheetData>
  <mergeCells count="10">
    <mergeCell ref="L12:M12"/>
    <mergeCell ref="L13:M13"/>
    <mergeCell ref="L14:M14"/>
    <mergeCell ref="L15:M15"/>
    <mergeCell ref="L6:M6"/>
    <mergeCell ref="L7:M7"/>
    <mergeCell ref="L8:M8"/>
    <mergeCell ref="L9:M9"/>
    <mergeCell ref="L10:M10"/>
    <mergeCell ref="L11:M11"/>
  </mergeCells>
  <hyperlinks>
    <hyperlink ref="L7:M7" location="Entrees!A1" display="Entrées"/>
    <hyperlink ref="L8:M8" location="Sorties!A1" display="Sorties"/>
    <hyperlink ref="L9:M9" location="'Mise en Bouteilles'!A1" display="Mise en Bouteilles"/>
    <hyperlink ref="L10:M10" location="'Historique Entrees'!A1" display="Historiques Entrées"/>
    <hyperlink ref="L11:M11" location="'Historiques Sorties'!A1" display="Historiques Sorties"/>
    <hyperlink ref="L12:M12" location="'Historique Mise en Bouteilles'!A1" display="Historiques Mise en bouteilles"/>
    <hyperlink ref="L13:M13" location="Listes!A1" display="Listes"/>
    <hyperlink ref="L14:M14" location="'Tableau de Bord'!A1" display="Tableau de Bord"/>
    <hyperlink ref="L15:M15" location="Stock!A1" display="Stock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6</vt:i4>
      </vt:variant>
    </vt:vector>
  </HeadingPairs>
  <TitlesOfParts>
    <vt:vector size="18" baseType="lpstr">
      <vt:lpstr>Tableau de Bord</vt:lpstr>
      <vt:lpstr>Entrees</vt:lpstr>
      <vt:lpstr>Sorties</vt:lpstr>
      <vt:lpstr>Cubi</vt:lpstr>
      <vt:lpstr>Mise en Bouteilles</vt:lpstr>
      <vt:lpstr>Stock</vt:lpstr>
      <vt:lpstr>Historique Entrees</vt:lpstr>
      <vt:lpstr>Historiques Sorties</vt:lpstr>
      <vt:lpstr>Historique Mise en Bouteilles</vt:lpstr>
      <vt:lpstr>TCD_MiseEnBouteilles</vt:lpstr>
      <vt:lpstr>Listes</vt:lpstr>
      <vt:lpstr>Noms</vt:lpstr>
      <vt:lpstr>CodeTva</vt:lpstr>
      <vt:lpstr>Designation</vt:lpstr>
      <vt:lpstr>identifiant</vt:lpstr>
      <vt:lpstr>PrixHt</vt:lpstr>
      <vt:lpstr>Reference</vt:lpstr>
      <vt:lpstr>RefVins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dcterms:created xsi:type="dcterms:W3CDTF">2016-06-07T16:30:55Z</dcterms:created>
  <dcterms:modified xsi:type="dcterms:W3CDTF">2016-06-15T09:44:47Z</dcterms:modified>
</cp:coreProperties>
</file>