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guigu\Desktop\"/>
    </mc:Choice>
  </mc:AlternateContent>
  <xr:revisionPtr revIDLastSave="0" documentId="13_ncr:1_{2A09550C-E9B8-4A2F-84D5-9C481FD2283D}" xr6:coauthVersionLast="45" xr6:coauthVersionMax="45" xr10:uidLastSave="{00000000-0000-0000-0000-000000000000}"/>
  <bookViews>
    <workbookView xWindow="-120" yWindow="-120" windowWidth="29040" windowHeight="15840" tabRatio="716" firstSheet="9" activeTab="9" xr2:uid="{00000000-000D-0000-FFFF-FFFF00000000}"/>
  </bookViews>
  <sheets>
    <sheet name="Adultes" sheetId="12" state="hidden" r:id="rId1"/>
    <sheet name="TableauDeBord" sheetId="118" state="hidden" r:id="rId2"/>
    <sheet name="Liste Banques" sheetId="126" state="hidden" r:id="rId3"/>
    <sheet name="ENCAISSEMENT" sheetId="132" state="hidden" r:id="rId4"/>
    <sheet name="TB_ADULTES" sheetId="135" state="hidden" r:id="rId5"/>
    <sheet name="Enfants" sheetId="113" state="hidden" r:id="rId6"/>
    <sheet name="TB_ENFANTS" sheetId="136" state="hidden" r:id="rId7"/>
    <sheet name="ROLLERS" sheetId="139" state="hidden" r:id="rId8"/>
    <sheet name="COSTUMES" sheetId="140" state="hidden" r:id="rId9"/>
    <sheet name="Feuil1" sheetId="134" r:id="rId10"/>
    <sheet name="TARIF" sheetId="138" state="hidden" r:id="rId11"/>
    <sheet name="BILAN PAR AGES" sheetId="137" state="hidden" r:id="rId12"/>
  </sheets>
  <externalReferences>
    <externalReference r:id="rId13"/>
  </externalReferences>
  <definedNames>
    <definedName name="_xlnm._FilterDatabase" localSheetId="0" hidden="1">Adultes!#REF!</definedName>
    <definedName name="_xlnm._FilterDatabase" localSheetId="5" hidden="1">Enfants!#REF!</definedName>
    <definedName name="BANQUES" localSheetId="2">" "</definedName>
    <definedName name="COSTUMES">COSTUMES!$1:$1048576</definedName>
    <definedName name="LICENCES">Tableau2[Licence N°]</definedName>
    <definedName name="NOMADULTE">OFFSET(Adultes!#REF!,0,0,COUNTA(Adultes!$C:$C)-1)</definedName>
    <definedName name="NOMPRENOMAD">OFFSET(Adultes!#REF!,0,0,COUNTA(Adultes!$C:$C)-1)</definedName>
    <definedName name="PYEUR">Tableau3[PAYEUR]</definedName>
    <definedName name="ROLLERS">ROLLERS!$1:$1048576</definedName>
    <definedName name="TableaudeBord">TableauDeBord!$R$24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" i="12" l="1"/>
  <c r="AF2" i="132"/>
  <c r="AC2" i="132"/>
  <c r="AE2" i="132" s="1"/>
  <c r="T2" i="113" l="1"/>
  <c r="X2" i="113" s="1"/>
  <c r="Y2" i="113" s="1"/>
  <c r="T3" i="113" l="1"/>
  <c r="X3" i="113" s="1"/>
  <c r="Y3" i="113" s="1"/>
  <c r="T4" i="113" l="1"/>
  <c r="X4" i="113" s="1"/>
  <c r="Y4" i="113" s="1"/>
  <c r="T5" i="113" l="1"/>
  <c r="X5" i="113" s="1"/>
  <c r="Y5" i="113" s="1"/>
  <c r="T6" i="113" l="1"/>
  <c r="X6" i="113" s="1"/>
  <c r="Y6" i="113" s="1"/>
  <c r="T7" i="113" l="1"/>
  <c r="X7" i="113" s="1"/>
  <c r="Y7" i="113" s="1"/>
  <c r="T8" i="113" l="1"/>
  <c r="X8" i="113" s="1"/>
  <c r="Y8" i="113" s="1"/>
  <c r="T9" i="113" l="1"/>
  <c r="X9" i="113" s="1"/>
  <c r="Y9" i="113" s="1"/>
  <c r="T10" i="113" l="1"/>
  <c r="X10" i="113" s="1"/>
  <c r="Y10" i="113" s="1"/>
  <c r="T11" i="113" l="1"/>
  <c r="X11" i="113" s="1"/>
  <c r="Y11" i="113" s="1"/>
  <c r="T12" i="113" l="1"/>
  <c r="X12" i="113" s="1"/>
  <c r="Y12" i="113" s="1"/>
  <c r="T13" i="113" l="1"/>
  <c r="X13" i="113" s="1"/>
  <c r="Y13" i="113" s="1"/>
  <c r="T3" i="12" l="1"/>
  <c r="T4" i="12"/>
  <c r="G4" i="135" l="1"/>
  <c r="I10" i="135" l="1"/>
  <c r="C15" i="118" l="1"/>
  <c r="C14" i="118"/>
  <c r="V4" i="12" l="1"/>
  <c r="E7" i="136" l="1"/>
  <c r="E6" i="136"/>
  <c r="E5" i="136"/>
  <c r="E4" i="136"/>
  <c r="G8" i="135"/>
  <c r="I8" i="135" s="1"/>
  <c r="F8" i="135"/>
  <c r="G7" i="135"/>
  <c r="I7" i="135" s="1"/>
  <c r="F7" i="135"/>
  <c r="G6" i="135"/>
  <c r="I6" i="135" s="1"/>
  <c r="F6" i="135"/>
  <c r="G5" i="135"/>
  <c r="I5" i="135" s="1"/>
  <c r="F5" i="135"/>
  <c r="F4" i="135"/>
  <c r="C25" i="138"/>
  <c r="H25" i="138" s="1"/>
  <c r="G24" i="138"/>
  <c r="C24" i="138"/>
  <c r="H24" i="138" s="1"/>
  <c r="C23" i="138"/>
  <c r="C22" i="138"/>
  <c r="H22" i="138" s="1"/>
  <c r="H19" i="138"/>
  <c r="G19" i="138"/>
  <c r="H18" i="138"/>
  <c r="G18" i="138"/>
  <c r="D17" i="138"/>
  <c r="H17" i="138" s="1"/>
  <c r="H16" i="138"/>
  <c r="G16" i="138"/>
  <c r="G13" i="138"/>
  <c r="G12" i="138"/>
  <c r="G11" i="138"/>
  <c r="H10" i="138"/>
  <c r="H11" i="138" s="1"/>
  <c r="H12" i="138" s="1"/>
  <c r="H13" i="138" s="1"/>
  <c r="G10" i="138"/>
  <c r="H7" i="138"/>
  <c r="G7" i="138"/>
  <c r="H6" i="138"/>
  <c r="G6" i="138"/>
  <c r="D5" i="138"/>
  <c r="H5" i="138" s="1"/>
  <c r="H4" i="138"/>
  <c r="G4" i="138"/>
  <c r="AC3" i="132"/>
  <c r="M18" i="118"/>
  <c r="M17" i="118"/>
  <c r="M16" i="118"/>
  <c r="M15" i="118"/>
  <c r="C8" i="118"/>
  <c r="M7" i="118"/>
  <c r="F7" i="118"/>
  <c r="E7" i="118"/>
  <c r="C6" i="118"/>
  <c r="C5" i="118"/>
  <c r="F5" i="118" s="1"/>
  <c r="F9" i="118" s="1"/>
  <c r="E34" i="118" s="1"/>
  <c r="E37" i="118" s="1"/>
  <c r="F9" i="135" l="1"/>
  <c r="F5" i="136"/>
  <c r="F6" i="136"/>
  <c r="F4" i="136"/>
  <c r="F7" i="136"/>
  <c r="G22" i="138"/>
  <c r="G25" i="138"/>
  <c r="G5" i="118"/>
  <c r="G10" i="118" s="1"/>
  <c r="G5" i="138"/>
  <c r="G17" i="138"/>
  <c r="C9" i="118"/>
  <c r="E10" i="118" s="1"/>
  <c r="F19" i="118"/>
  <c r="G7" i="118"/>
  <c r="D7" i="136"/>
  <c r="AE3" i="132"/>
  <c r="D6" i="136"/>
  <c r="G4" i="136"/>
  <c r="AF3" i="132"/>
  <c r="F8" i="118"/>
  <c r="E8" i="118"/>
  <c r="F6" i="118"/>
  <c r="E6" i="118"/>
  <c r="D5" i="136"/>
  <c r="E8" i="136"/>
  <c r="H23" i="138"/>
  <c r="G23" i="138"/>
  <c r="G5" i="136"/>
  <c r="I5" i="136" s="1"/>
  <c r="G7" i="136"/>
  <c r="I7" i="136" s="1"/>
  <c r="G6" i="136"/>
  <c r="I6" i="136" s="1"/>
  <c r="D4" i="136"/>
  <c r="C34" i="118" l="1"/>
  <c r="C37" i="118" s="1"/>
  <c r="F8" i="136"/>
  <c r="G10" i="136" s="1"/>
  <c r="I10" i="136" s="1"/>
  <c r="G8" i="118"/>
  <c r="D8" i="136"/>
  <c r="G8" i="136"/>
  <c r="I4" i="136"/>
  <c r="I8" i="136" s="1"/>
  <c r="E9" i="118"/>
  <c r="G6" i="118"/>
  <c r="G9" i="118" l="1"/>
  <c r="D34" i="118"/>
  <c r="D37" i="118" s="1"/>
  <c r="E8" i="135" l="1"/>
  <c r="E4" i="135"/>
  <c r="D6" i="135"/>
  <c r="C16" i="118" s="1"/>
  <c r="D4" i="135"/>
  <c r="D5" i="135"/>
  <c r="D7" i="135"/>
  <c r="C17" i="118" s="1"/>
  <c r="E17" i="118" s="1"/>
  <c r="G17" i="118" s="1"/>
  <c r="E6" i="135"/>
  <c r="D8" i="135"/>
  <c r="C18" i="118" s="1"/>
  <c r="E5" i="135"/>
  <c r="E7" i="135"/>
  <c r="A2" i="135" l="1"/>
  <c r="B2" i="135" s="1"/>
  <c r="I14" i="135" s="1"/>
  <c r="F15" i="118"/>
  <c r="E15" i="118"/>
  <c r="G9" i="135"/>
  <c r="I4" i="135"/>
  <c r="I9" i="135" s="1"/>
  <c r="D9" i="135"/>
  <c r="F18" i="118"/>
  <c r="E18" i="118"/>
  <c r="F14" i="118"/>
  <c r="E14" i="118"/>
  <c r="E16" i="118"/>
  <c r="F16" i="118"/>
  <c r="E9" i="135"/>
  <c r="G11" i="135" s="1"/>
  <c r="G15" i="118" l="1"/>
  <c r="F20" i="118"/>
  <c r="E35" i="118" s="1"/>
  <c r="G14" i="118"/>
  <c r="C19" i="118"/>
  <c r="I11" i="135"/>
  <c r="I12" i="135" s="1"/>
  <c r="I13" i="135" s="1"/>
  <c r="G15" i="135" s="1"/>
  <c r="G16" i="118"/>
  <c r="G18" i="118"/>
  <c r="E19" i="118" l="1"/>
  <c r="C20" i="118"/>
  <c r="C35" i="118" l="1"/>
  <c r="E21" i="118"/>
  <c r="G19" i="118"/>
  <c r="G21" i="118" s="1"/>
  <c r="E20" i="118"/>
  <c r="G20" i="118" l="1"/>
  <c r="D35" i="118"/>
  <c r="G23" i="118"/>
  <c r="B2" i="136" l="1"/>
  <c r="C2" i="136" s="1"/>
  <c r="I13" i="136" s="1"/>
  <c r="I9" i="136"/>
  <c r="I11" i="136" s="1"/>
  <c r="I12" i="136" s="1"/>
  <c r="G14" i="136" l="1"/>
  <c r="G27" i="118"/>
  <c r="D16" i="136"/>
  <c r="D17" i="136"/>
  <c r="G26" i="118"/>
  <c r="G28" i="118" l="1"/>
  <c r="F36" i="118" s="1"/>
  <c r="F37" i="118" s="1"/>
  <c r="F20" i="136"/>
  <c r="G30" i="118" l="1"/>
</calcChain>
</file>

<file path=xl/sharedStrings.xml><?xml version="1.0" encoding="utf-8"?>
<sst xmlns="http://schemas.openxmlformats.org/spreadsheetml/2006/main" count="428" uniqueCount="262">
  <si>
    <t>Prénom</t>
  </si>
  <si>
    <t>Total</t>
  </si>
  <si>
    <t>Cotisations</t>
  </si>
  <si>
    <t>Roller</t>
  </si>
  <si>
    <t>Eveil Gym</t>
  </si>
  <si>
    <t>Petite enfance</t>
  </si>
  <si>
    <t>Observations</t>
  </si>
  <si>
    <t>Activité</t>
  </si>
  <si>
    <t>Zumba Lundi</t>
  </si>
  <si>
    <t>Roller Eveil</t>
  </si>
  <si>
    <t>Roller init</t>
  </si>
  <si>
    <t>Roller Ados</t>
  </si>
  <si>
    <t>NOM</t>
  </si>
  <si>
    <t>Danse Ados</t>
  </si>
  <si>
    <t>Costumes</t>
  </si>
  <si>
    <t>DOIT</t>
  </si>
  <si>
    <t>Licence</t>
  </si>
  <si>
    <t xml:space="preserve">Cotis Cours </t>
  </si>
  <si>
    <t>Double Adh</t>
  </si>
  <si>
    <t>Triple  Adh</t>
  </si>
  <si>
    <t>Total Licence</t>
  </si>
  <si>
    <t>Total Cours</t>
  </si>
  <si>
    <t>T Lic + Cours</t>
  </si>
  <si>
    <t>Nbre TOTAL  de Jeunes</t>
  </si>
  <si>
    <t xml:space="preserve">   </t>
  </si>
  <si>
    <t>Nbre TOTAL d'Adultes</t>
  </si>
  <si>
    <t>Adultes licences + Cotisations</t>
  </si>
  <si>
    <t>Total licences +Cotisatons</t>
  </si>
  <si>
    <t>Cotistions Garde d'Enfants</t>
  </si>
  <si>
    <t>Cotis Costumes</t>
  </si>
  <si>
    <t>Location Rollers</t>
  </si>
  <si>
    <t>Sous total</t>
  </si>
  <si>
    <t>Cours</t>
  </si>
  <si>
    <t>Rollers/Costumes</t>
  </si>
  <si>
    <t>Totaux</t>
  </si>
  <si>
    <t>Enfants/Ados</t>
  </si>
  <si>
    <t>Adultes</t>
  </si>
  <si>
    <t>Accessoirs</t>
  </si>
  <si>
    <t>Licences</t>
  </si>
  <si>
    <t>1 activité</t>
  </si>
  <si>
    <t>Multi</t>
  </si>
  <si>
    <t>Jeunes, licences + cotisations</t>
  </si>
  <si>
    <t>JEUNES</t>
  </si>
  <si>
    <t>Nb:</t>
  </si>
  <si>
    <t>1 Activité</t>
  </si>
  <si>
    <t>2 Activités</t>
  </si>
  <si>
    <t>Tarifs spéciaux</t>
  </si>
  <si>
    <t>Multisports</t>
  </si>
  <si>
    <t>Valeur Licences</t>
  </si>
  <si>
    <t>2 activités</t>
  </si>
  <si>
    <t>3 activités</t>
  </si>
  <si>
    <t>Fleury</t>
  </si>
  <si>
    <t>Bénévoles</t>
  </si>
  <si>
    <t>Coût</t>
  </si>
  <si>
    <t>Déplacement</t>
  </si>
  <si>
    <t>TOTAL GENERAL:</t>
  </si>
  <si>
    <t>3 Activités</t>
  </si>
  <si>
    <t>4 Activités</t>
  </si>
  <si>
    <t>Deplacement</t>
  </si>
  <si>
    <t>TOTAL GÉNÉRAL:</t>
  </si>
  <si>
    <t>BILAN GENERAL</t>
  </si>
  <si>
    <t>ADULTES</t>
  </si>
  <si>
    <t>Cotis.+Cost.+Rollers</t>
  </si>
  <si>
    <t>Nbtotal</t>
  </si>
  <si>
    <t>Plein tarif</t>
  </si>
  <si>
    <t>Tarif Speciaux</t>
  </si>
  <si>
    <t>Tarifs speciaux sans licence</t>
  </si>
  <si>
    <t>Rollers</t>
  </si>
  <si>
    <t>Totaux cours sans licences</t>
  </si>
  <si>
    <t xml:space="preserve"> </t>
  </si>
  <si>
    <t>4 Adh,</t>
  </si>
  <si>
    <t>Nb adultes inscrits</t>
  </si>
  <si>
    <t>Nombres</t>
  </si>
  <si>
    <t>Totaux:</t>
  </si>
  <si>
    <t>Espéces</t>
  </si>
  <si>
    <t>Ché.Vac</t>
  </si>
  <si>
    <t>Caf/TL</t>
  </si>
  <si>
    <t>Société Générale</t>
  </si>
  <si>
    <t>Crédit Agricole</t>
  </si>
  <si>
    <t>Hello Bank</t>
  </si>
  <si>
    <t>Caisse Epargne</t>
  </si>
  <si>
    <t>Crédit Mutuel</t>
  </si>
  <si>
    <t>La Banque Postale</t>
  </si>
  <si>
    <t>BNP Paribas</t>
  </si>
  <si>
    <t>CIC</t>
  </si>
  <si>
    <t>Banque Populaire</t>
  </si>
  <si>
    <t>BANQUES</t>
  </si>
  <si>
    <t>C.Sport</t>
  </si>
  <si>
    <t>x</t>
  </si>
  <si>
    <t>Médical</t>
  </si>
  <si>
    <t>Tarifs Réduits</t>
  </si>
  <si>
    <t>Tarifs réduits+Bénévoles</t>
  </si>
  <si>
    <t>Tarifs préférentiels</t>
  </si>
  <si>
    <t>AXA</t>
  </si>
  <si>
    <t>X</t>
  </si>
  <si>
    <t>4 activités</t>
  </si>
  <si>
    <t>B for Bank</t>
  </si>
  <si>
    <t>BODY programme</t>
  </si>
  <si>
    <t>Zumba Mercredi Ados</t>
  </si>
  <si>
    <t>Emetteurs de chéques</t>
  </si>
  <si>
    <t>Adhérents</t>
  </si>
  <si>
    <t>Prénom3</t>
  </si>
  <si>
    <t>Montant09</t>
  </si>
  <si>
    <t>Septembre</t>
  </si>
  <si>
    <t>Montant10</t>
  </si>
  <si>
    <t>Octobre</t>
  </si>
  <si>
    <t>Montant11</t>
  </si>
  <si>
    <t>Novembre</t>
  </si>
  <si>
    <t>Montant12</t>
  </si>
  <si>
    <t>Decembre</t>
  </si>
  <si>
    <t>Montant01</t>
  </si>
  <si>
    <t>Janvier</t>
  </si>
  <si>
    <t>Montant02</t>
  </si>
  <si>
    <t>Février</t>
  </si>
  <si>
    <t>Montant03</t>
  </si>
  <si>
    <t>Mars</t>
  </si>
  <si>
    <t>Montant04</t>
  </si>
  <si>
    <t>Avril</t>
  </si>
  <si>
    <t>Montant05</t>
  </si>
  <si>
    <t>Mai</t>
  </si>
  <si>
    <t>Montant06</t>
  </si>
  <si>
    <t>Juin</t>
  </si>
  <si>
    <t>T.ESPECES</t>
  </si>
  <si>
    <t>T.CHQ VAC</t>
  </si>
  <si>
    <t>T.C SPORT</t>
  </si>
  <si>
    <t>T.CAF/TL</t>
  </si>
  <si>
    <t>Manque</t>
  </si>
  <si>
    <t>OBSERVTIONS</t>
  </si>
  <si>
    <t>CREDIT AGRICOLE</t>
  </si>
  <si>
    <t>Country Débutant</t>
  </si>
  <si>
    <t>Date butée certif médical</t>
  </si>
  <si>
    <t>BODY</t>
  </si>
  <si>
    <t>Débutants</t>
  </si>
  <si>
    <t>Novices et inter</t>
  </si>
  <si>
    <t>Confirmé Adultes</t>
  </si>
  <si>
    <t>UFOZEN</t>
  </si>
  <si>
    <t>Equiligym</t>
  </si>
  <si>
    <t>FLEURY (Gi Gong jeudi)</t>
  </si>
  <si>
    <t>Nordique</t>
  </si>
  <si>
    <t>Nordique 18h30</t>
  </si>
  <si>
    <t>Santé</t>
  </si>
  <si>
    <t>Plurisport</t>
  </si>
  <si>
    <t>Tui Na Lundi</t>
  </si>
  <si>
    <t>Zumba Lundi A</t>
  </si>
  <si>
    <t>Zumba Mercredi Adultes</t>
  </si>
  <si>
    <t>Activités</t>
  </si>
  <si>
    <t>Bénévoles et tarifs spéciaux</t>
  </si>
  <si>
    <t>Gi Gong Jeudi</t>
  </si>
  <si>
    <t>QUIT</t>
  </si>
  <si>
    <t>ENFANTS</t>
  </si>
  <si>
    <t>ZUM KIDS</t>
  </si>
  <si>
    <t>Country Confirm</t>
  </si>
  <si>
    <t>Country novices</t>
  </si>
  <si>
    <t>1 cours</t>
  </si>
  <si>
    <t>2 cours</t>
  </si>
  <si>
    <t>3 cours</t>
  </si>
  <si>
    <t>4 cours</t>
  </si>
  <si>
    <t>Total Licence + Cours</t>
  </si>
  <si>
    <t>Colonne1</t>
  </si>
  <si>
    <t>Colonne8</t>
  </si>
  <si>
    <t>TOTAL GENERAL COURS + LICENCES</t>
  </si>
  <si>
    <t>TOTAL COURS + LICENCES + ROLLERS  + COSTUMES</t>
  </si>
  <si>
    <t>Nb enfants inscrits</t>
  </si>
  <si>
    <t>TARIF NORMAL (ADULTES)</t>
  </si>
  <si>
    <t>TARIFS COUPLES</t>
  </si>
  <si>
    <t>TARIF NORMAL ENFANTS</t>
  </si>
  <si>
    <t>TARIF FAMILIAL ENFANTS (3éme personne et +)</t>
  </si>
  <si>
    <t>1 cour</t>
  </si>
  <si>
    <t>Ttx Cours</t>
  </si>
  <si>
    <t>Personnes BENEVOLE LONG TERME, ANIMATEURS,DIRIGEANT, MEMBRE DU BUREAU</t>
  </si>
  <si>
    <t>That is the question???????</t>
  </si>
  <si>
    <t>prenon1</t>
  </si>
  <si>
    <t>adherant nom</t>
  </si>
  <si>
    <t>prenom2</t>
  </si>
  <si>
    <t>Banque</t>
  </si>
  <si>
    <t>janvier</t>
  </si>
  <si>
    <t>fevrier</t>
  </si>
  <si>
    <t>banque2</t>
  </si>
  <si>
    <t>banque3</t>
  </si>
  <si>
    <t>ROLLERS</t>
  </si>
  <si>
    <t>COSTUMES</t>
  </si>
  <si>
    <t>AVELLINO</t>
  </si>
  <si>
    <t>Charline</t>
  </si>
  <si>
    <t>ESPECES</t>
  </si>
  <si>
    <r>
      <t>CHOIX(</t>
    </r>
    <r>
      <rPr>
        <sz val="11"/>
        <color rgb="FFFF0000"/>
        <rFont val="Calibri"/>
        <family val="2"/>
      </rPr>
      <t xml:space="preserve"> Userform2</t>
    </r>
    <r>
      <rPr>
        <sz val="11"/>
        <color rgb="FF000000"/>
        <rFont val="Calibri"/>
        <family val="2"/>
        <charset val="1"/>
      </rPr>
      <t>)</t>
    </r>
  </si>
  <si>
    <t>Valider</t>
  </si>
  <si>
    <t>Tarifs</t>
  </si>
  <si>
    <t>CONSULTER UN ENREGISTREMENT</t>
  </si>
  <si>
    <r>
      <t>ENCAISSEMENT(</t>
    </r>
    <r>
      <rPr>
        <sz val="11"/>
        <color rgb="FFFF0000"/>
        <rFont val="Calibri"/>
        <family val="2"/>
      </rPr>
      <t>user1)</t>
    </r>
  </si>
  <si>
    <t>Userform1</t>
  </si>
  <si>
    <t>Userform2</t>
  </si>
  <si>
    <r>
      <t>SAISIE NOUVELLE FICHE(</t>
    </r>
    <r>
      <rPr>
        <sz val="11"/>
        <color rgb="FFFF0000"/>
        <rFont val="Calibri"/>
        <family val="2"/>
      </rPr>
      <t>Enfant</t>
    </r>
    <r>
      <rPr>
        <sz val="11"/>
        <color rgb="FF000000"/>
        <rFont val="Calibri"/>
        <family val="2"/>
        <charset val="1"/>
      </rPr>
      <t>)</t>
    </r>
  </si>
  <si>
    <t>Consultation Adultes</t>
  </si>
  <si>
    <t>Consultation Enfants</t>
  </si>
  <si>
    <t>Consultation Encaisements</t>
  </si>
  <si>
    <t>Userform rechercher Adultes</t>
  </si>
  <si>
    <r>
      <t xml:space="preserve">Lien vers </t>
    </r>
    <r>
      <rPr>
        <b/>
        <sz val="11"/>
        <color rgb="FFFF0000"/>
        <rFont val="Calibri"/>
        <family val="2"/>
      </rPr>
      <t>RECHERCHER</t>
    </r>
  </si>
  <si>
    <r>
      <t xml:space="preserve">Lien vers </t>
    </r>
    <r>
      <rPr>
        <b/>
        <sz val="11"/>
        <color rgb="FFFF0000"/>
        <rFont val="Calibri"/>
        <family val="2"/>
      </rPr>
      <t>interface</t>
    </r>
  </si>
  <si>
    <t>Userform rechercher Enfants</t>
  </si>
  <si>
    <t>UF Que Faire</t>
  </si>
  <si>
    <t>UF Interface</t>
  </si>
  <si>
    <t>UF Adulte</t>
  </si>
  <si>
    <t>UF Enfant</t>
  </si>
  <si>
    <t>UF RECHERCHER</t>
  </si>
  <si>
    <t>UF rechercher consult encaissements</t>
  </si>
  <si>
    <t>Encaissements costumes</t>
  </si>
  <si>
    <t>Encaissement Costumes</t>
  </si>
  <si>
    <t>Encaissements Rollers</t>
  </si>
  <si>
    <t>Licence N°</t>
  </si>
  <si>
    <t>089_96573490</t>
  </si>
  <si>
    <t>Amandine</t>
  </si>
  <si>
    <t>089_96552177</t>
  </si>
  <si>
    <t>CHARLINE</t>
  </si>
  <si>
    <t>Mireille</t>
  </si>
  <si>
    <t>Adam</t>
  </si>
  <si>
    <t>Cotisation</t>
  </si>
  <si>
    <r>
      <t xml:space="preserve">Lien vers </t>
    </r>
    <r>
      <rPr>
        <b/>
        <sz val="11"/>
        <color rgb="FFFF0000"/>
        <rFont val="Calibri"/>
        <family val="2"/>
      </rPr>
      <t>Userform2</t>
    </r>
  </si>
  <si>
    <t>Jean</t>
  </si>
  <si>
    <t>Dd</t>
  </si>
  <si>
    <t>gg</t>
  </si>
  <si>
    <t>VION</t>
  </si>
  <si>
    <t>JOJO</t>
  </si>
  <si>
    <t>PAPA</t>
  </si>
  <si>
    <t>ENFANT2</t>
  </si>
  <si>
    <t>Prenom2</t>
  </si>
  <si>
    <t>ENFANTS3</t>
  </si>
  <si>
    <t>Prenom3</t>
  </si>
  <si>
    <t>ENFANT4</t>
  </si>
  <si>
    <t>Prenom4</t>
  </si>
  <si>
    <t>PAYEUR</t>
  </si>
  <si>
    <t>Le Mer</t>
  </si>
  <si>
    <t>A</t>
  </si>
  <si>
    <t>D</t>
  </si>
  <si>
    <t>G</t>
  </si>
  <si>
    <t>((GGG</t>
  </si>
  <si>
    <t>Gggg</t>
  </si>
  <si>
    <t>RR</t>
  </si>
  <si>
    <t>Rr</t>
  </si>
  <si>
    <t>J</t>
  </si>
  <si>
    <t>S</t>
  </si>
  <si>
    <t>Ttttttggg</t>
  </si>
  <si>
    <t>GGE</t>
  </si>
  <si>
    <t>Ee</t>
  </si>
  <si>
    <t>EE</t>
  </si>
  <si>
    <t>DD</t>
  </si>
  <si>
    <t>Fiches encaissements costumes</t>
  </si>
  <si>
    <t>Fiches encaissements rollers</t>
  </si>
  <si>
    <t>SAISIR UN ENREGISTREMENT</t>
  </si>
  <si>
    <t>CHOIX</t>
  </si>
  <si>
    <r>
      <t>SAISIE NOUVELLE FICHE(</t>
    </r>
    <r>
      <rPr>
        <sz val="11"/>
        <color rgb="FFFF0000"/>
        <rFont val="Calibri"/>
        <family val="2"/>
      </rPr>
      <t>Adultes</t>
    </r>
    <r>
      <rPr>
        <sz val="11"/>
        <color rgb="FF000000"/>
        <rFont val="Calibri"/>
        <family val="2"/>
        <charset val="1"/>
      </rPr>
      <t>)</t>
    </r>
  </si>
  <si>
    <t>OUVRIR APE</t>
  </si>
  <si>
    <t>Reservé ADMIN</t>
  </si>
  <si>
    <t>MODIFIER UN ENREGISTREMENT</t>
  </si>
  <si>
    <t>VERS ADULTES</t>
  </si>
  <si>
    <t>Recherche une fiche Adulte</t>
  </si>
  <si>
    <t>AZERTY</t>
  </si>
  <si>
    <t>MAMAN</t>
  </si>
  <si>
    <t>Mimi</t>
  </si>
  <si>
    <t>B fo Bank</t>
  </si>
  <si>
    <t>Azerty</t>
  </si>
  <si>
    <t>2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</si>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</sst>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&quot; €&quot;_-;\-* #,##0.00&quot; €&quot;_-;_-* \-??&quot; €&quot;_-;_-@_-"/>
    <numFmt numFmtId="168" formatCode="#,##0.00\ &quot;€&quot;;[Red]#,##0.00\ &quot;€&quot;"/>
    <numFmt numFmtId="169" formatCode="#,##0.00\ _€"/>
    <numFmt numFmtId="170" formatCode="#,##0.00\ _€;[Red]\-#,##0.00\ _€"/>
    <numFmt numFmtId="171" formatCode="_-* #,##0.00\ [$€-40C]_-;\-* #,##0.00\ [$€-40C]_-;_-* &quot;-&quot;??\ [$€-40C]_-;_-@_-"/>
    <numFmt numFmtId="172" formatCode="#,##0.00\ [$€-40C];[Red]\-#,##0.00\ [$€-40C]"/>
    <numFmt numFmtId="173" formatCode="#,##0_ ;\-#,##0\ "/>
    <numFmt numFmtId="174" formatCode="0;[Red]0"/>
    <numFmt numFmtId="175" formatCode="_-* #,##0.00\ _€_-;\-* #,##0.00\ _€_-;_-* &quot;-&quot;??\ _€_-;_-@_-"/>
  </numFmts>
  <fonts count="38" x14ac:knownFonts="1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</font>
    <font>
      <sz val="11"/>
      <color theme="1"/>
      <name val="Calibri"/>
      <family val="2"/>
      <charset val="1"/>
    </font>
    <font>
      <b/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8"/>
      <name val="Calibri"/>
      <family val="2"/>
      <charset val="1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20"/>
      <color rgb="FFFF0000"/>
      <name val="Calibri"/>
      <family val="2"/>
    </font>
    <font>
      <u/>
      <sz val="11"/>
      <color theme="10"/>
      <name val="Calibri"/>
      <family val="2"/>
      <charset val="1"/>
    </font>
    <font>
      <sz val="11"/>
      <color rgb="FFFF0000"/>
      <name val="Calibri"/>
      <family val="2"/>
    </font>
    <font>
      <sz val="11"/>
      <color theme="7" tint="-0.499984740745262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8"/>
      <name val="Calibri"/>
      <family val="2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sz val="16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u/>
      <sz val="11"/>
      <color theme="10"/>
      <name val="Calibri"/>
      <family val="2"/>
      <charset val="1"/>
    </font>
    <font>
      <b/>
      <i/>
      <sz val="11"/>
      <color rgb="FF000000"/>
      <name val="Calibri"/>
      <family val="2"/>
    </font>
    <font>
      <b/>
      <sz val="12"/>
      <color theme="1"/>
      <name val="Tahoma"/>
      <family val="2"/>
    </font>
    <font>
      <b/>
      <sz val="12"/>
      <color rgb="FF000000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BFCB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DB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AE1D6"/>
        <bgColor indexed="64"/>
      </patternFill>
    </fill>
    <fill>
      <patternFill patternType="solid">
        <fgColor theme="5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theme="6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theme="9"/>
      </top>
      <bottom/>
      <diagonal/>
    </border>
  </borders>
  <cellStyleXfs count="8">
    <xf numFmtId="0" fontId="0" fillId="0" borderId="0"/>
    <xf numFmtId="167" fontId="5" fillId="0" borderId="0" applyBorder="0" applyProtection="0"/>
    <xf numFmtId="167" fontId="5" fillId="0" borderId="0" applyBorder="0" applyProtection="0"/>
    <xf numFmtId="0" fontId="5" fillId="0" borderId="0"/>
    <xf numFmtId="167" fontId="5" fillId="0" borderId="0" applyBorder="0" applyProtection="0"/>
    <xf numFmtId="0" fontId="1" fillId="15" borderId="6">
      <alignment horizontal="left"/>
      <protection locked="0"/>
    </xf>
    <xf numFmtId="0" fontId="22" fillId="0" borderId="0" applyNumberFormat="0" applyFill="0" applyBorder="0" applyAlignment="0" applyProtection="0"/>
    <xf numFmtId="166" fontId="5" fillId="0" borderId="0" applyFont="0" applyFill="0" applyBorder="0" applyAlignment="0" applyProtection="0"/>
  </cellStyleXfs>
  <cellXfs count="526"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applyFont="1"/>
    <xf numFmtId="167" fontId="0" fillId="0" borderId="0" xfId="1" applyFont="1"/>
    <xf numFmtId="0" fontId="0" fillId="0" borderId="0" xfId="0" applyAlignment="1">
      <alignment horizontal="center"/>
    </xf>
    <xf numFmtId="0" fontId="5" fillId="0" borderId="0" xfId="3"/>
    <xf numFmtId="167" fontId="5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7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167" fontId="10" fillId="5" borderId="0" xfId="1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5" fillId="0" borderId="0" xfId="3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7" fontId="5" fillId="0" borderId="0" xfId="1" applyBorder="1" applyProtection="1"/>
    <xf numFmtId="167" fontId="5" fillId="0" borderId="21" xfId="1" applyBorder="1" applyProtection="1"/>
    <xf numFmtId="167" fontId="5" fillId="10" borderId="25" xfId="1" applyFill="1" applyBorder="1" applyProtection="1"/>
    <xf numFmtId="167" fontId="5" fillId="0" borderId="25" xfId="1" applyBorder="1" applyProtection="1"/>
    <xf numFmtId="167" fontId="5" fillId="0" borderId="7" xfId="1" applyBorder="1" applyProtection="1"/>
    <xf numFmtId="167" fontId="20" fillId="13" borderId="23" xfId="1" applyFont="1" applyFill="1" applyBorder="1" applyAlignment="1" applyProtection="1">
      <alignment horizontal="center"/>
    </xf>
    <xf numFmtId="167" fontId="5" fillId="6" borderId="0" xfId="1" applyFill="1" applyBorder="1" applyProtection="1"/>
    <xf numFmtId="0" fontId="9" fillId="10" borderId="7" xfId="3" applyFont="1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horizontal="center"/>
    </xf>
    <xf numFmtId="0" fontId="5" fillId="0" borderId="0" xfId="3" applyFill="1" applyAlignment="1">
      <alignment horizontal="center" vertical="center" wrapText="1"/>
    </xf>
    <xf numFmtId="0" fontId="5" fillId="0" borderId="0" xfId="3" applyAlignment="1">
      <alignment horizontal="center" shrinkToFit="1"/>
    </xf>
    <xf numFmtId="0" fontId="5" fillId="0" borderId="0" xfId="3" applyAlignment="1">
      <alignment horizontal="center" vertical="center" shrinkToFit="1"/>
    </xf>
    <xf numFmtId="0" fontId="8" fillId="0" borderId="0" xfId="3" applyFont="1" applyAlignment="1">
      <alignment horizontal="center" shrinkToFit="1"/>
    </xf>
    <xf numFmtId="165" fontId="5" fillId="0" borderId="0" xfId="3" applyNumberFormat="1" applyAlignment="1">
      <alignment shrinkToFit="1"/>
    </xf>
    <xf numFmtId="167" fontId="0" fillId="0" borderId="0" xfId="4" applyFont="1" applyAlignment="1">
      <alignment shrinkToFit="1"/>
    </xf>
    <xf numFmtId="169" fontId="0" fillId="0" borderId="0" xfId="4" applyNumberFormat="1" applyFont="1" applyAlignment="1">
      <alignment shrinkToFit="1"/>
    </xf>
    <xf numFmtId="167" fontId="5" fillId="0" borderId="0" xfId="1" applyAlignment="1">
      <alignment shrinkToFit="1"/>
    </xf>
    <xf numFmtId="0" fontId="5" fillId="0" borderId="0" xfId="3" applyAlignment="1">
      <alignment shrinkToFit="1"/>
    </xf>
    <xf numFmtId="0" fontId="9" fillId="10" borderId="7" xfId="3" applyFont="1" applyFill="1" applyBorder="1" applyAlignment="1">
      <alignment horizontal="center" vertical="center" wrapText="1" shrinkToFit="1"/>
    </xf>
    <xf numFmtId="167" fontId="9" fillId="10" borderId="7" xfId="4" applyFont="1" applyFill="1" applyBorder="1" applyAlignment="1">
      <alignment horizontal="center" vertical="center" wrapText="1" shrinkToFit="1"/>
    </xf>
    <xf numFmtId="169" fontId="9" fillId="10" borderId="7" xfId="3" applyNumberFormat="1" applyFont="1" applyFill="1" applyBorder="1" applyAlignment="1">
      <alignment horizontal="center" vertical="center" wrapText="1" shrinkToFit="1"/>
    </xf>
    <xf numFmtId="167" fontId="0" fillId="10" borderId="7" xfId="1" applyFont="1" applyFill="1" applyBorder="1" applyAlignment="1">
      <alignment horizontal="center" vertical="center" wrapText="1" shrinkToFit="1"/>
    </xf>
    <xf numFmtId="0" fontId="5" fillId="0" borderId="0" xfId="3" applyAlignment="1">
      <alignment wrapText="1"/>
    </xf>
    <xf numFmtId="0" fontId="5" fillId="0" borderId="20" xfId="3" applyBorder="1" applyAlignment="1" applyProtection="1">
      <alignment horizontal="center" wrapText="1" shrinkToFit="1"/>
    </xf>
    <xf numFmtId="0" fontId="5" fillId="0" borderId="0" xfId="3" applyFill="1" applyBorder="1" applyAlignment="1" applyProtection="1">
      <alignment horizontal="center" wrapText="1" shrinkToFit="1"/>
    </xf>
    <xf numFmtId="0" fontId="5" fillId="0" borderId="0" xfId="3" applyFill="1" applyBorder="1" applyAlignment="1" applyProtection="1">
      <alignment horizontal="center" vertical="center" wrapText="1" shrinkToFit="1"/>
    </xf>
    <xf numFmtId="0" fontId="5" fillId="0" borderId="0" xfId="3" applyBorder="1" applyAlignment="1" applyProtection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20" xfId="3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20" xfId="3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Fill="1" applyBorder="1" applyProtection="1">
      <protection hidden="1"/>
    </xf>
    <xf numFmtId="164" fontId="12" fillId="0" borderId="0" xfId="0" applyNumberFormat="1" applyFont="1" applyFill="1" applyBorder="1" applyProtection="1">
      <protection hidden="1"/>
    </xf>
    <xf numFmtId="167" fontId="24" fillId="16" borderId="7" xfId="1" applyFont="1" applyFill="1" applyBorder="1" applyProtection="1"/>
    <xf numFmtId="1" fontId="12" fillId="0" borderId="0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5" fillId="0" borderId="0" xfId="3" applyFill="1" applyAlignment="1">
      <alignment horizontal="center" wrapText="1" shrinkToFit="1"/>
    </xf>
    <xf numFmtId="167" fontId="11" fillId="0" borderId="33" xfId="1" applyFont="1" applyFill="1" applyBorder="1" applyAlignment="1" applyProtection="1">
      <alignment horizontal="left" wrapText="1" shrinkToFit="1"/>
    </xf>
    <xf numFmtId="0" fontId="11" fillId="0" borderId="35" xfId="3" applyFont="1" applyFill="1" applyBorder="1" applyAlignment="1" applyProtection="1">
      <alignment horizontal="left" wrapText="1" shrinkToFit="1"/>
    </xf>
    <xf numFmtId="0" fontId="5" fillId="0" borderId="20" xfId="3" applyFill="1" applyBorder="1" applyAlignment="1">
      <alignment horizontal="center" vertical="center"/>
    </xf>
    <xf numFmtId="167" fontId="5" fillId="0" borderId="0" xfId="1" applyFill="1" applyBorder="1" applyProtection="1"/>
    <xf numFmtId="0" fontId="0" fillId="0" borderId="20" xfId="0" applyFill="1" applyBorder="1" applyAlignment="1">
      <alignment horizontal="center"/>
    </xf>
    <xf numFmtId="171" fontId="20" fillId="2" borderId="29" xfId="0" applyNumberFormat="1" applyFont="1" applyFill="1" applyBorder="1"/>
    <xf numFmtId="173" fontId="19" fillId="0" borderId="0" xfId="0" applyNumberFormat="1" applyFont="1" applyBorder="1" applyAlignment="1">
      <alignment horizontal="center"/>
    </xf>
    <xf numFmtId="171" fontId="19" fillId="4" borderId="26" xfId="0" applyNumberFormat="1" applyFont="1" applyFill="1" applyBorder="1"/>
    <xf numFmtId="171" fontId="19" fillId="4" borderId="17" xfId="0" applyNumberFormat="1" applyFont="1" applyFill="1" applyBorder="1" applyAlignment="1">
      <alignment horizontal="center"/>
    </xf>
    <xf numFmtId="171" fontId="19" fillId="4" borderId="25" xfId="0" applyNumberFormat="1" applyFont="1" applyFill="1" applyBorder="1" applyAlignment="1">
      <alignment horizontal="center"/>
    </xf>
    <xf numFmtId="171" fontId="19" fillId="4" borderId="0" xfId="0" applyNumberFormat="1" applyFont="1" applyFill="1" applyBorder="1"/>
    <xf numFmtId="171" fontId="20" fillId="0" borderId="23" xfId="0" applyNumberFormat="1" applyFont="1" applyFill="1" applyBorder="1"/>
    <xf numFmtId="171" fontId="20" fillId="10" borderId="24" xfId="0" applyNumberFormat="1" applyFont="1" applyFill="1" applyBorder="1"/>
    <xf numFmtId="171" fontId="20" fillId="0" borderId="0" xfId="0" applyNumberFormat="1" applyFont="1" applyFill="1" applyBorder="1" applyAlignment="1">
      <alignment horizontal="center"/>
    </xf>
    <xf numFmtId="171" fontId="19" fillId="7" borderId="26" xfId="0" applyNumberFormat="1" applyFont="1" applyFill="1" applyBorder="1"/>
    <xf numFmtId="171" fontId="19" fillId="7" borderId="26" xfId="0" applyNumberFormat="1" applyFont="1" applyFill="1" applyBorder="1" applyAlignment="1">
      <alignment horizontal="center"/>
    </xf>
    <xf numFmtId="171" fontId="19" fillId="7" borderId="25" xfId="0" applyNumberFormat="1" applyFont="1" applyFill="1" applyBorder="1"/>
    <xf numFmtId="171" fontId="19" fillId="7" borderId="11" xfId="0" applyNumberFormat="1" applyFont="1" applyFill="1" applyBorder="1" applyAlignment="1">
      <alignment horizontal="center"/>
    </xf>
    <xf numFmtId="171" fontId="19" fillId="7" borderId="15" xfId="0" applyNumberFormat="1" applyFont="1" applyFill="1" applyBorder="1" applyAlignment="1">
      <alignment horizontal="center"/>
    </xf>
    <xf numFmtId="171" fontId="19" fillId="7" borderId="0" xfId="0" applyNumberFormat="1" applyFont="1" applyFill="1" applyBorder="1"/>
    <xf numFmtId="171" fontId="20" fillId="0" borderId="23" xfId="0" applyNumberFormat="1" applyFont="1" applyBorder="1"/>
    <xf numFmtId="171" fontId="20" fillId="12" borderId="25" xfId="0" applyNumberFormat="1" applyFont="1" applyFill="1" applyBorder="1"/>
    <xf numFmtId="171" fontId="19" fillId="14" borderId="0" xfId="0" applyNumberFormat="1" applyFont="1" applyFill="1" applyBorder="1"/>
    <xf numFmtId="171" fontId="20" fillId="12" borderId="24" xfId="0" applyNumberFormat="1" applyFont="1" applyFill="1" applyBorder="1"/>
    <xf numFmtId="171" fontId="19" fillId="0" borderId="0" xfId="0" applyNumberFormat="1" applyFont="1" applyFill="1" applyAlignment="1">
      <alignment horizontal="right"/>
    </xf>
    <xf numFmtId="0" fontId="22" fillId="5" borderId="0" xfId="6" applyFill="1" applyAlignment="1">
      <alignment horizontal="center" vertical="center"/>
    </xf>
    <xf numFmtId="0" fontId="22" fillId="5" borderId="7" xfId="6" applyFill="1" applyBorder="1" applyAlignment="1">
      <alignment horizontal="center" vertical="center" wrapText="1" shrinkToFit="1"/>
    </xf>
    <xf numFmtId="0" fontId="22" fillId="5" borderId="0" xfId="6" applyFill="1" applyAlignment="1">
      <alignment horizontal="center" vertical="center" wrapText="1"/>
    </xf>
    <xf numFmtId="0" fontId="12" fillId="0" borderId="1" xfId="0" applyFont="1" applyBorder="1" applyProtection="1">
      <protection locked="0"/>
    </xf>
    <xf numFmtId="167" fontId="5" fillId="0" borderId="1" xfId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2" xfId="0" applyFont="1" applyBorder="1" applyProtection="1">
      <protection locked="0"/>
    </xf>
    <xf numFmtId="0" fontId="27" fillId="0" borderId="6" xfId="0" applyFont="1" applyBorder="1" applyProtection="1">
      <protection locked="0"/>
    </xf>
    <xf numFmtId="174" fontId="25" fillId="0" borderId="2" xfId="1" applyNumberFormat="1" applyFont="1" applyBorder="1" applyAlignment="1">
      <alignment horizontal="center"/>
    </xf>
    <xf numFmtId="0" fontId="3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22" fillId="0" borderId="0" xfId="6" applyFill="1" applyAlignment="1">
      <alignment horizontal="center" vertical="center" wrapText="1"/>
    </xf>
    <xf numFmtId="0" fontId="26" fillId="0" borderId="8" xfId="0" applyFont="1" applyFill="1" applyBorder="1" applyAlignment="1">
      <alignment horizontal="center"/>
    </xf>
    <xf numFmtId="174" fontId="26" fillId="0" borderId="14" xfId="0" applyNumberFormat="1" applyFont="1" applyFill="1" applyBorder="1" applyAlignment="1">
      <alignment horizontal="center"/>
    </xf>
    <xf numFmtId="167" fontId="3" fillId="4" borderId="8" xfId="1" applyFont="1" applyFill="1" applyBorder="1"/>
    <xf numFmtId="0" fontId="26" fillId="4" borderId="8" xfId="0" applyFont="1" applyFill="1" applyBorder="1"/>
    <xf numFmtId="167" fontId="26" fillId="4" borderId="8" xfId="1" applyFont="1" applyFill="1" applyBorder="1"/>
    <xf numFmtId="0" fontId="26" fillId="4" borderId="8" xfId="0" applyFont="1" applyFill="1" applyBorder="1" applyAlignment="1">
      <alignment horizontal="center"/>
    </xf>
    <xf numFmtId="0" fontId="0" fillId="0" borderId="0" xfId="0" applyFill="1" applyProtection="1">
      <protection hidden="1"/>
    </xf>
    <xf numFmtId="167" fontId="3" fillId="12" borderId="8" xfId="1" applyFont="1" applyFill="1" applyBorder="1"/>
    <xf numFmtId="0" fontId="26" fillId="12" borderId="8" xfId="0" applyFont="1" applyFill="1" applyBorder="1"/>
    <xf numFmtId="167" fontId="4" fillId="12" borderId="8" xfId="1" applyFont="1" applyFill="1" applyBorder="1"/>
    <xf numFmtId="167" fontId="26" fillId="12" borderId="8" xfId="1" applyFont="1" applyFill="1" applyBorder="1"/>
    <xf numFmtId="167" fontId="15" fillId="12" borderId="8" xfId="1" applyFont="1" applyFill="1" applyBorder="1"/>
    <xf numFmtId="0" fontId="26" fillId="12" borderId="8" xfId="0" applyFont="1" applyFill="1" applyBorder="1" applyAlignment="1" applyProtection="1">
      <alignment horizontal="center"/>
      <protection locked="0" hidden="1"/>
    </xf>
    <xf numFmtId="0" fontId="0" fillId="0" borderId="0" xfId="0" applyBorder="1" applyAlignment="1">
      <alignment horizontal="center"/>
    </xf>
    <xf numFmtId="0" fontId="12" fillId="0" borderId="0" xfId="0" applyFont="1" applyFill="1" applyBorder="1" applyAlignment="1" applyProtection="1">
      <alignment horizontal="center"/>
      <protection hidden="1"/>
    </xf>
    <xf numFmtId="171" fontId="19" fillId="0" borderId="0" xfId="0" applyNumberFormat="1" applyFont="1" applyBorder="1" applyAlignment="1">
      <alignment horizontal="center"/>
    </xf>
    <xf numFmtId="171" fontId="19" fillId="2" borderId="2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7" applyNumberFormat="1" applyFont="1" applyBorder="1" applyAlignment="1">
      <alignment horizontal="right"/>
    </xf>
    <xf numFmtId="0" fontId="19" fillId="0" borderId="0" xfId="0" applyNumberFormat="1" applyFont="1" applyBorder="1" applyAlignment="1">
      <alignment horizontal="center"/>
    </xf>
    <xf numFmtId="0" fontId="19" fillId="4" borderId="26" xfId="0" applyNumberFormat="1" applyFont="1" applyFill="1" applyBorder="1" applyAlignment="1">
      <alignment horizontal="center"/>
    </xf>
    <xf numFmtId="0" fontId="19" fillId="7" borderId="26" xfId="0" applyNumberFormat="1" applyFont="1" applyFill="1" applyBorder="1" applyAlignment="1">
      <alignment horizontal="center"/>
    </xf>
    <xf numFmtId="171" fontId="19" fillId="4" borderId="15" xfId="0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171" fontId="19" fillId="0" borderId="0" xfId="0" applyNumberFormat="1" applyFont="1" applyFill="1" applyBorder="1" applyAlignment="1">
      <alignment horizontal="center"/>
    </xf>
    <xf numFmtId="0" fontId="19" fillId="0" borderId="0" xfId="7" applyNumberFormat="1" applyFont="1" applyBorder="1" applyAlignment="1"/>
    <xf numFmtId="173" fontId="19" fillId="0" borderId="0" xfId="0" applyNumberFormat="1" applyFont="1" applyAlignment="1">
      <alignment horizontal="center"/>
    </xf>
    <xf numFmtId="0" fontId="19" fillId="0" borderId="0" xfId="0" applyNumberFormat="1" applyFont="1"/>
    <xf numFmtId="171" fontId="19" fillId="0" borderId="0" xfId="0" applyNumberFormat="1" applyFont="1"/>
    <xf numFmtId="0" fontId="19" fillId="0" borderId="0" xfId="7" applyNumberFormat="1" applyFont="1" applyAlignment="1"/>
    <xf numFmtId="0" fontId="19" fillId="4" borderId="11" xfId="7" applyNumberFormat="1" applyFont="1" applyFill="1" applyBorder="1" applyAlignment="1"/>
    <xf numFmtId="171" fontId="28" fillId="11" borderId="6" xfId="0" applyNumberFormat="1" applyFont="1" applyFill="1" applyBorder="1" applyProtection="1">
      <protection hidden="1"/>
    </xf>
    <xf numFmtId="171" fontId="28" fillId="11" borderId="1" xfId="0" applyNumberFormat="1" applyFont="1" applyFill="1" applyBorder="1" applyProtection="1">
      <protection hidden="1"/>
    </xf>
    <xf numFmtId="171" fontId="28" fillId="11" borderId="2" xfId="0" applyNumberFormat="1" applyFont="1" applyFill="1" applyBorder="1" applyProtection="1">
      <protection hidden="1"/>
    </xf>
    <xf numFmtId="171" fontId="28" fillId="11" borderId="36" xfId="0" applyNumberFormat="1" applyFont="1" applyFill="1" applyBorder="1" applyProtection="1">
      <protection hidden="1"/>
    </xf>
    <xf numFmtId="171" fontId="19" fillId="0" borderId="0" xfId="0" applyNumberFormat="1" applyFont="1" applyAlignment="1">
      <alignment horizontal="center"/>
    </xf>
    <xf numFmtId="0" fontId="19" fillId="4" borderId="20" xfId="7" applyNumberFormat="1" applyFont="1" applyFill="1" applyBorder="1" applyAlignment="1"/>
    <xf numFmtId="171" fontId="19" fillId="4" borderId="33" xfId="0" applyNumberFormat="1" applyFont="1" applyFill="1" applyBorder="1"/>
    <xf numFmtId="171" fontId="19" fillId="4" borderId="17" xfId="0" applyNumberFormat="1" applyFont="1" applyFill="1" applyBorder="1"/>
    <xf numFmtId="171" fontId="19" fillId="4" borderId="34" xfId="0" applyNumberFormat="1" applyFont="1" applyFill="1" applyBorder="1"/>
    <xf numFmtId="171" fontId="19" fillId="0" borderId="37" xfId="1" applyNumberFormat="1" applyFont="1" applyBorder="1"/>
    <xf numFmtId="171" fontId="19" fillId="4" borderId="20" xfId="0" applyNumberFormat="1" applyFont="1" applyFill="1" applyBorder="1"/>
    <xf numFmtId="171" fontId="19" fillId="0" borderId="0" xfId="1" applyNumberFormat="1" applyFont="1" applyFill="1" applyBorder="1"/>
    <xf numFmtId="171" fontId="19" fillId="0" borderId="6" xfId="1" applyNumberFormat="1" applyFont="1" applyBorder="1" applyProtection="1">
      <protection hidden="1"/>
    </xf>
    <xf numFmtId="171" fontId="19" fillId="0" borderId="1" xfId="1" applyNumberFormat="1" applyFont="1" applyBorder="1" applyProtection="1">
      <protection hidden="1"/>
    </xf>
    <xf numFmtId="171" fontId="19" fillId="4" borderId="25" xfId="0" applyNumberFormat="1" applyFont="1" applyFill="1" applyBorder="1"/>
    <xf numFmtId="171" fontId="20" fillId="4" borderId="11" xfId="0" applyNumberFormat="1" applyFont="1" applyFill="1" applyBorder="1"/>
    <xf numFmtId="171" fontId="20" fillId="4" borderId="25" xfId="0" applyNumberFormat="1" applyFont="1" applyFill="1" applyBorder="1"/>
    <xf numFmtId="0" fontId="19" fillId="0" borderId="22" xfId="7" applyNumberFormat="1" applyFont="1" applyFill="1" applyBorder="1" applyAlignment="1"/>
    <xf numFmtId="171" fontId="19" fillId="0" borderId="23" xfId="0" applyNumberFormat="1" applyFont="1" applyFill="1" applyBorder="1"/>
    <xf numFmtId="171" fontId="19" fillId="0" borderId="24" xfId="0" applyNumberFormat="1" applyFont="1" applyFill="1" applyBorder="1"/>
    <xf numFmtId="171" fontId="19" fillId="0" borderId="0" xfId="3" applyNumberFormat="1" applyFont="1" applyFill="1" applyBorder="1" applyAlignment="1">
      <alignment horizontal="center"/>
    </xf>
    <xf numFmtId="0" fontId="19" fillId="0" borderId="0" xfId="7" applyNumberFormat="1" applyFont="1" applyFill="1" applyBorder="1" applyAlignment="1"/>
    <xf numFmtId="171" fontId="19" fillId="0" borderId="0" xfId="0" applyNumberFormat="1" applyFont="1" applyFill="1" applyBorder="1"/>
    <xf numFmtId="0" fontId="19" fillId="0" borderId="0" xfId="0" applyNumberFormat="1" applyFont="1" applyFill="1" applyBorder="1" applyAlignment="1">
      <alignment horizontal="center"/>
    </xf>
    <xf numFmtId="171" fontId="20" fillId="0" borderId="0" xfId="3" applyNumberFormat="1" applyFont="1" applyFill="1" applyBorder="1" applyAlignment="1">
      <alignment horizontal="center" vertical="center"/>
    </xf>
    <xf numFmtId="171" fontId="29" fillId="0" borderId="0" xfId="1" applyNumberFormat="1" applyFont="1" applyFill="1" applyBorder="1"/>
    <xf numFmtId="171" fontId="19" fillId="0" borderId="0" xfId="0" applyNumberFormat="1" applyFont="1" applyBorder="1"/>
    <xf numFmtId="0" fontId="19" fillId="0" borderId="0" xfId="0" applyNumberFormat="1" applyFont="1" applyBorder="1"/>
    <xf numFmtId="0" fontId="19" fillId="7" borderId="11" xfId="7" applyNumberFormat="1" applyFont="1" applyFill="1" applyBorder="1" applyAlignment="1"/>
    <xf numFmtId="171" fontId="19" fillId="0" borderId="6" xfId="0" applyNumberFormat="1" applyFont="1" applyBorder="1" applyProtection="1">
      <protection hidden="1"/>
    </xf>
    <xf numFmtId="171" fontId="19" fillId="0" borderId="1" xfId="0" applyNumberFormat="1" applyFont="1" applyBorder="1" applyProtection="1">
      <protection hidden="1"/>
    </xf>
    <xf numFmtId="171" fontId="19" fillId="0" borderId="2" xfId="0" applyNumberFormat="1" applyFont="1" applyBorder="1" applyProtection="1">
      <protection hidden="1"/>
    </xf>
    <xf numFmtId="171" fontId="19" fillId="0" borderId="0" xfId="3" applyNumberFormat="1" applyFont="1" applyFill="1" applyBorder="1" applyAlignment="1">
      <alignment horizontal="center" vertical="center"/>
    </xf>
    <xf numFmtId="171" fontId="20" fillId="0" borderId="0" xfId="1" applyNumberFormat="1" applyFont="1" applyFill="1" applyBorder="1"/>
    <xf numFmtId="171" fontId="20" fillId="0" borderId="0" xfId="1" applyNumberFormat="1" applyFont="1" applyFill="1" applyBorder="1" applyAlignment="1">
      <alignment horizontal="right"/>
    </xf>
    <xf numFmtId="0" fontId="19" fillId="7" borderId="20" xfId="7" applyNumberFormat="1" applyFont="1" applyFill="1" applyBorder="1" applyAlignment="1"/>
    <xf numFmtId="171" fontId="19" fillId="7" borderId="33" xfId="0" applyNumberFormat="1" applyFont="1" applyFill="1" applyBorder="1"/>
    <xf numFmtId="171" fontId="19" fillId="7" borderId="34" xfId="0" applyNumberFormat="1" applyFont="1" applyFill="1" applyBorder="1"/>
    <xf numFmtId="171" fontId="19" fillId="7" borderId="21" xfId="0" applyNumberFormat="1" applyFont="1" applyFill="1" applyBorder="1"/>
    <xf numFmtId="171" fontId="19" fillId="0" borderId="2" xfId="1" applyNumberFormat="1" applyFont="1" applyBorder="1" applyProtection="1">
      <protection hidden="1"/>
    </xf>
    <xf numFmtId="171" fontId="19" fillId="0" borderId="42" xfId="1" applyNumberFormat="1" applyFont="1" applyBorder="1"/>
    <xf numFmtId="171" fontId="20" fillId="2" borderId="25" xfId="0" applyNumberFormat="1" applyFont="1" applyFill="1" applyBorder="1"/>
    <xf numFmtId="171" fontId="20" fillId="7" borderId="15" xfId="0" applyNumberFormat="1" applyFont="1" applyFill="1" applyBorder="1"/>
    <xf numFmtId="0" fontId="19" fillId="0" borderId="22" xfId="7" applyNumberFormat="1" applyFont="1" applyBorder="1" applyAlignment="1"/>
    <xf numFmtId="0" fontId="19" fillId="0" borderId="23" xfId="0" applyNumberFormat="1" applyFont="1" applyBorder="1"/>
    <xf numFmtId="171" fontId="19" fillId="0" borderId="23" xfId="0" applyNumberFormat="1" applyFont="1" applyBorder="1"/>
    <xf numFmtId="171" fontId="19" fillId="0" borderId="22" xfId="0" applyNumberFormat="1" applyFont="1" applyBorder="1"/>
    <xf numFmtId="171" fontId="19" fillId="0" borderId="38" xfId="1" applyNumberFormat="1" applyFont="1" applyBorder="1"/>
    <xf numFmtId="0" fontId="19" fillId="14" borderId="0" xfId="7" applyNumberFormat="1" applyFont="1" applyFill="1" applyBorder="1" applyAlignment="1"/>
    <xf numFmtId="0" fontId="19" fillId="14" borderId="0" xfId="0" applyNumberFormat="1" applyFont="1" applyFill="1" applyBorder="1"/>
    <xf numFmtId="171" fontId="20" fillId="14" borderId="0" xfId="0" applyNumberFormat="1" applyFont="1" applyFill="1" applyBorder="1"/>
    <xf numFmtId="0" fontId="19" fillId="6" borderId="17" xfId="7" applyNumberFormat="1" applyFont="1" applyFill="1" applyBorder="1" applyAlignment="1"/>
    <xf numFmtId="171" fontId="19" fillId="6" borderId="19" xfId="0" applyNumberFormat="1" applyFont="1" applyFill="1" applyBorder="1"/>
    <xf numFmtId="0" fontId="19" fillId="6" borderId="19" xfId="0" applyNumberFormat="1" applyFont="1" applyFill="1" applyBorder="1"/>
    <xf numFmtId="171" fontId="19" fillId="6" borderId="18" xfId="0" applyNumberFormat="1" applyFont="1" applyFill="1" applyBorder="1"/>
    <xf numFmtId="0" fontId="19" fillId="6" borderId="20" xfId="7" applyNumberFormat="1" applyFont="1" applyFill="1" applyBorder="1" applyAlignment="1"/>
    <xf numFmtId="171" fontId="19" fillId="6" borderId="0" xfId="0" applyNumberFormat="1" applyFont="1" applyFill="1" applyBorder="1"/>
    <xf numFmtId="0" fontId="19" fillId="6" borderId="0" xfId="0" applyNumberFormat="1" applyFont="1" applyFill="1" applyBorder="1"/>
    <xf numFmtId="171" fontId="19" fillId="6" borderId="21" xfId="0" applyNumberFormat="1" applyFont="1" applyFill="1" applyBorder="1"/>
    <xf numFmtId="0" fontId="19" fillId="6" borderId="22" xfId="7" applyNumberFormat="1" applyFont="1" applyFill="1" applyBorder="1" applyAlignment="1"/>
    <xf numFmtId="171" fontId="19" fillId="6" borderId="23" xfId="0" applyNumberFormat="1" applyFont="1" applyFill="1" applyBorder="1"/>
    <xf numFmtId="0" fontId="19" fillId="6" borderId="23" xfId="0" applyNumberFormat="1" applyFont="1" applyFill="1" applyBorder="1"/>
    <xf numFmtId="171" fontId="19" fillId="6" borderId="24" xfId="0" applyNumberFormat="1" applyFont="1" applyFill="1" applyBorder="1"/>
    <xf numFmtId="0" fontId="19" fillId="0" borderId="0" xfId="7" applyNumberFormat="1" applyFont="1" applyFill="1" applyAlignment="1"/>
    <xf numFmtId="171" fontId="19" fillId="0" borderId="0" xfId="0" applyNumberFormat="1" applyFont="1" applyFill="1"/>
    <xf numFmtId="171" fontId="19" fillId="0" borderId="12" xfId="0" applyNumberFormat="1" applyFont="1" applyBorder="1"/>
    <xf numFmtId="171" fontId="19" fillId="0" borderId="30" xfId="0" applyNumberFormat="1" applyFont="1" applyBorder="1" applyAlignment="1">
      <alignment horizontal="center"/>
    </xf>
    <xf numFmtId="171" fontId="19" fillId="0" borderId="5" xfId="0" applyNumberFormat="1" applyFont="1" applyBorder="1" applyAlignment="1">
      <alignment horizontal="center"/>
    </xf>
    <xf numFmtId="171" fontId="19" fillId="5" borderId="3" xfId="0" applyNumberFormat="1" applyFont="1" applyFill="1" applyBorder="1"/>
    <xf numFmtId="171" fontId="19" fillId="5" borderId="1" xfId="0" applyNumberFormat="1" applyFont="1" applyFill="1" applyBorder="1"/>
    <xf numFmtId="171" fontId="19" fillId="5" borderId="4" xfId="1" applyNumberFormat="1" applyFont="1" applyFill="1" applyBorder="1"/>
    <xf numFmtId="171" fontId="19" fillId="0" borderId="3" xfId="0" applyNumberFormat="1" applyFont="1" applyBorder="1"/>
    <xf numFmtId="171" fontId="19" fillId="0" borderId="1" xfId="0" applyNumberFormat="1" applyFont="1" applyBorder="1"/>
    <xf numFmtId="171" fontId="19" fillId="0" borderId="4" xfId="0" applyNumberFormat="1" applyFont="1" applyBorder="1"/>
    <xf numFmtId="171" fontId="19" fillId="5" borderId="31" xfId="0" applyNumberFormat="1" applyFont="1" applyFill="1" applyBorder="1"/>
    <xf numFmtId="0" fontId="19" fillId="5" borderId="7" xfId="0" applyNumberFormat="1" applyFont="1" applyFill="1" applyBorder="1"/>
    <xf numFmtId="171" fontId="19" fillId="5" borderId="7" xfId="0" applyNumberFormat="1" applyFont="1" applyFill="1" applyBorder="1"/>
    <xf numFmtId="171" fontId="19" fillId="5" borderId="32" xfId="0" applyNumberFormat="1" applyFont="1" applyFill="1" applyBorder="1"/>
    <xf numFmtId="171" fontId="19" fillId="2" borderId="27" xfId="0" applyNumberFormat="1" applyFont="1" applyFill="1" applyBorder="1" applyAlignment="1">
      <alignment horizontal="right"/>
    </xf>
    <xf numFmtId="171" fontId="19" fillId="2" borderId="28" xfId="0" applyNumberFormat="1" applyFont="1" applyFill="1" applyBorder="1"/>
    <xf numFmtId="171" fontId="19" fillId="2" borderId="29" xfId="0" applyNumberFormat="1" applyFont="1" applyFill="1" applyBorder="1"/>
    <xf numFmtId="0" fontId="3" fillId="2" borderId="11" xfId="0" applyFont="1" applyFill="1" applyBorder="1" applyAlignment="1">
      <alignment horizontal="center"/>
    </xf>
    <xf numFmtId="167" fontId="30" fillId="0" borderId="0" xfId="1" applyFont="1"/>
    <xf numFmtId="167" fontId="30" fillId="0" borderId="18" xfId="1" applyFont="1" applyBorder="1" applyProtection="1"/>
    <xf numFmtId="167" fontId="30" fillId="0" borderId="21" xfId="1" applyFont="1" applyBorder="1" applyProtection="1"/>
    <xf numFmtId="167" fontId="30" fillId="0" borderId="24" xfId="1" applyFont="1" applyBorder="1" applyProtection="1"/>
    <xf numFmtId="167" fontId="30" fillId="0" borderId="0" xfId="1" applyFont="1" applyBorder="1" applyProtection="1"/>
    <xf numFmtId="0" fontId="0" fillId="0" borderId="0" xfId="0" applyAlignment="1">
      <alignment horizontal="center"/>
    </xf>
    <xf numFmtId="0" fontId="0" fillId="2" borderId="25" xfId="0" applyFill="1" applyBorder="1"/>
    <xf numFmtId="0" fontId="8" fillId="0" borderId="0" xfId="0" applyFont="1" applyAlignment="1">
      <alignment wrapText="1"/>
    </xf>
    <xf numFmtId="167" fontId="5" fillId="0" borderId="0" xfId="1" applyBorder="1"/>
    <xf numFmtId="0" fontId="0" fillId="0" borderId="0" xfId="0" applyAlignment="1">
      <alignment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5" fillId="5" borderId="28" xfId="3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167" fontId="5" fillId="0" borderId="8" xfId="1" applyBorder="1"/>
    <xf numFmtId="167" fontId="5" fillId="0" borderId="14" xfId="1" applyBorder="1"/>
    <xf numFmtId="167" fontId="5" fillId="0" borderId="44" xfId="1" applyBorder="1" applyAlignment="1">
      <alignment horizontal="center" vertical="center"/>
    </xf>
    <xf numFmtId="167" fontId="5" fillId="0" borderId="8" xfId="1" applyBorder="1" applyAlignment="1">
      <alignment horizontal="center" vertical="center"/>
    </xf>
    <xf numFmtId="167" fontId="5" fillId="0" borderId="14" xfId="1" applyBorder="1" applyAlignment="1">
      <alignment horizontal="center" vertical="center"/>
    </xf>
    <xf numFmtId="167" fontId="5" fillId="0" borderId="45" xfId="1" applyBorder="1" applyAlignment="1">
      <alignment horizontal="center" vertical="center"/>
    </xf>
    <xf numFmtId="167" fontId="5" fillId="2" borderId="46" xfId="1" applyFill="1" applyBorder="1" applyAlignment="1">
      <alignment horizontal="center" vertical="center"/>
    </xf>
    <xf numFmtId="167" fontId="5" fillId="0" borderId="3" xfId="1" applyBorder="1" applyAlignment="1">
      <alignment horizontal="center" vertical="center"/>
    </xf>
    <xf numFmtId="167" fontId="5" fillId="0" borderId="1" xfId="1" applyBorder="1" applyAlignment="1">
      <alignment horizontal="center" vertical="center"/>
    </xf>
    <xf numFmtId="167" fontId="5" fillId="0" borderId="2" xfId="1" applyBorder="1" applyAlignment="1">
      <alignment horizontal="center" vertical="center"/>
    </xf>
    <xf numFmtId="167" fontId="5" fillId="0" borderId="37" xfId="1" applyBorder="1" applyAlignment="1">
      <alignment horizontal="center" vertical="center"/>
    </xf>
    <xf numFmtId="167" fontId="5" fillId="2" borderId="13" xfId="1" applyFill="1" applyBorder="1" applyAlignment="1">
      <alignment horizontal="center" vertical="center"/>
    </xf>
    <xf numFmtId="167" fontId="5" fillId="0" borderId="47" xfId="1" applyBorder="1" applyAlignment="1">
      <alignment horizontal="center" vertical="center"/>
    </xf>
    <xf numFmtId="167" fontId="5" fillId="0" borderId="39" xfId="1" applyBorder="1" applyAlignment="1">
      <alignment horizontal="center" vertical="center"/>
    </xf>
    <xf numFmtId="167" fontId="5" fillId="0" borderId="38" xfId="1" applyBorder="1" applyAlignment="1">
      <alignment horizontal="center" vertical="center"/>
    </xf>
    <xf numFmtId="167" fontId="5" fillId="2" borderId="40" xfId="1" applyFill="1" applyBorder="1" applyAlignment="1">
      <alignment horizontal="center" vertical="center"/>
    </xf>
    <xf numFmtId="0" fontId="0" fillId="19" borderId="49" xfId="0" applyFill="1" applyBorder="1"/>
    <xf numFmtId="0" fontId="0" fillId="19" borderId="12" xfId="0" applyFill="1" applyBorder="1" applyAlignment="1">
      <alignment horizontal="center" vertical="center"/>
    </xf>
    <xf numFmtId="167" fontId="0" fillId="0" borderId="30" xfId="1" applyFont="1" applyBorder="1" applyAlignment="1">
      <alignment horizontal="center" vertical="center"/>
    </xf>
    <xf numFmtId="167" fontId="0" fillId="0" borderId="50" xfId="1" applyFont="1" applyBorder="1" applyAlignment="1">
      <alignment horizontal="center" vertical="center"/>
    </xf>
    <xf numFmtId="167" fontId="5" fillId="2" borderId="36" xfId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167" fontId="5" fillId="2" borderId="5" xfId="1" applyFill="1" applyBorder="1" applyAlignment="1">
      <alignment horizontal="center" vertical="center"/>
    </xf>
    <xf numFmtId="167" fontId="12" fillId="0" borderId="12" xfId="1" applyFont="1" applyBorder="1" applyAlignment="1" applyProtection="1">
      <alignment horizontal="center" vertical="center"/>
      <protection hidden="1"/>
    </xf>
    <xf numFmtId="0" fontId="12" fillId="0" borderId="30" xfId="0" applyFont="1" applyBorder="1" applyAlignment="1" applyProtection="1">
      <alignment horizontal="center" vertical="center"/>
      <protection hidden="1"/>
    </xf>
    <xf numFmtId="167" fontId="5" fillId="0" borderId="30" xfId="1" applyBorder="1" applyAlignment="1">
      <alignment horizontal="center" vertical="center"/>
    </xf>
    <xf numFmtId="167" fontId="12" fillId="0" borderId="27" xfId="1" applyFont="1" applyBorder="1" applyAlignment="1" applyProtection="1">
      <alignment horizontal="center" vertical="center"/>
      <protection hidden="1"/>
    </xf>
    <xf numFmtId="167" fontId="5" fillId="2" borderId="14" xfId="1" applyFill="1" applyBorder="1" applyAlignment="1">
      <alignment horizontal="center" vertical="center"/>
    </xf>
    <xf numFmtId="167" fontId="5" fillId="2" borderId="2" xfId="1" applyFill="1" applyBorder="1" applyAlignment="1">
      <alignment horizontal="center" vertical="center"/>
    </xf>
    <xf numFmtId="167" fontId="5" fillId="2" borderId="39" xfId="1" applyFill="1" applyBorder="1" applyAlignment="1">
      <alignment horizontal="center" vertical="center"/>
    </xf>
    <xf numFmtId="167" fontId="5" fillId="0" borderId="50" xfId="1" applyBorder="1"/>
    <xf numFmtId="0" fontId="0" fillId="0" borderId="30" xfId="0" applyBorder="1" applyAlignment="1">
      <alignment horizontal="center" vertical="center"/>
    </xf>
    <xf numFmtId="167" fontId="5" fillId="0" borderId="50" xfId="1" applyBorder="1" applyAlignment="1">
      <alignment horizontal="center" vertical="center"/>
    </xf>
    <xf numFmtId="167" fontId="5" fillId="2" borderId="50" xfId="1" applyFill="1" applyBorder="1" applyAlignment="1">
      <alignment horizontal="center" vertical="center"/>
    </xf>
    <xf numFmtId="167" fontId="5" fillId="0" borderId="51" xfId="1" applyBorder="1" applyAlignment="1">
      <alignment horizontal="center" vertical="center"/>
    </xf>
    <xf numFmtId="167" fontId="5" fillId="2" borderId="51" xfId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9" fillId="4" borderId="18" xfId="0" applyNumberFormat="1" applyFont="1" applyFill="1" applyBorder="1"/>
    <xf numFmtId="0" fontId="19" fillId="4" borderId="21" xfId="0" applyNumberFormat="1" applyFont="1" applyFill="1" applyBorder="1"/>
    <xf numFmtId="0" fontId="20" fillId="4" borderId="15" xfId="0" applyNumberFormat="1" applyFont="1" applyFill="1" applyBorder="1"/>
    <xf numFmtId="0" fontId="19" fillId="0" borderId="26" xfId="0" applyNumberFormat="1" applyFont="1" applyFill="1" applyBorder="1" applyProtection="1">
      <protection hidden="1"/>
    </xf>
    <xf numFmtId="0" fontId="19" fillId="7" borderId="25" xfId="0" applyNumberFormat="1" applyFont="1" applyFill="1" applyBorder="1"/>
    <xf numFmtId="0" fontId="19" fillId="7" borderId="34" xfId="0" applyNumberFormat="1" applyFont="1" applyFill="1" applyBorder="1"/>
    <xf numFmtId="0" fontId="20" fillId="7" borderId="25" xfId="0" applyNumberFormat="1" applyFont="1" applyFill="1" applyBorder="1"/>
    <xf numFmtId="0" fontId="19" fillId="0" borderId="24" xfId="0" applyNumberFormat="1" applyFont="1" applyBorder="1"/>
    <xf numFmtId="0" fontId="19" fillId="2" borderId="27" xfId="0" applyNumberFormat="1" applyFont="1" applyFill="1" applyBorder="1" applyAlignment="1">
      <alignment horizontal="center"/>
    </xf>
    <xf numFmtId="0" fontId="19" fillId="0" borderId="30" xfId="0" applyNumberFormat="1" applyFont="1" applyBorder="1" applyAlignment="1">
      <alignment horizontal="center"/>
    </xf>
    <xf numFmtId="0" fontId="19" fillId="5" borderId="1" xfId="0" applyNumberFormat="1" applyFont="1" applyFill="1" applyBorder="1"/>
    <xf numFmtId="0" fontId="19" fillId="2" borderId="28" xfId="0" applyNumberFormat="1" applyFont="1" applyFill="1" applyBorder="1"/>
    <xf numFmtId="0" fontId="19" fillId="0" borderId="0" xfId="0" applyNumberFormat="1" applyFont="1" applyAlignment="1">
      <alignment horizontal="center"/>
    </xf>
    <xf numFmtId="0" fontId="19" fillId="4" borderId="0" xfId="0" applyNumberFormat="1" applyFont="1" applyFill="1" applyBorder="1" applyAlignment="1">
      <alignment horizontal="center"/>
    </xf>
    <xf numFmtId="0" fontId="20" fillId="4" borderId="26" xfId="0" applyNumberFormat="1" applyFont="1" applyFill="1" applyBorder="1" applyAlignment="1">
      <alignment horizontal="center"/>
    </xf>
    <xf numFmtId="0" fontId="19" fillId="0" borderId="23" xfId="0" applyNumberFormat="1" applyFont="1" applyFill="1" applyBorder="1" applyAlignment="1">
      <alignment horizontal="center"/>
    </xf>
    <xf numFmtId="0" fontId="19" fillId="7" borderId="0" xfId="0" applyNumberFormat="1" applyFont="1" applyFill="1" applyBorder="1" applyAlignment="1">
      <alignment horizontal="center"/>
    </xf>
    <xf numFmtId="0" fontId="20" fillId="7" borderId="26" xfId="0" applyNumberFormat="1" applyFont="1" applyFill="1" applyBorder="1" applyAlignment="1">
      <alignment horizontal="center"/>
    </xf>
    <xf numFmtId="0" fontId="19" fillId="0" borderId="23" xfId="0" applyNumberFormat="1" applyFont="1" applyBorder="1" applyAlignment="1">
      <alignment horizontal="center"/>
    </xf>
    <xf numFmtId="0" fontId="19" fillId="14" borderId="0" xfId="0" applyNumberFormat="1" applyFont="1" applyFill="1" applyBorder="1" applyAlignment="1">
      <alignment horizontal="center"/>
    </xf>
    <xf numFmtId="0" fontId="19" fillId="6" borderId="19" xfId="0" applyNumberFormat="1" applyFont="1" applyFill="1" applyBorder="1" applyAlignment="1">
      <alignment horizontal="center"/>
    </xf>
    <xf numFmtId="0" fontId="19" fillId="6" borderId="0" xfId="0" applyNumberFormat="1" applyFont="1" applyFill="1" applyBorder="1" applyAlignment="1">
      <alignment horizontal="center"/>
    </xf>
    <xf numFmtId="0" fontId="19" fillId="6" borderId="23" xfId="0" applyNumberFormat="1" applyFont="1" applyFill="1" applyBorder="1" applyAlignment="1">
      <alignment horizontal="center"/>
    </xf>
    <xf numFmtId="0" fontId="19" fillId="0" borderId="0" xfId="0" applyNumberFormat="1" applyFont="1" applyFill="1" applyAlignment="1">
      <alignment horizontal="center"/>
    </xf>
    <xf numFmtId="0" fontId="20" fillId="5" borderId="1" xfId="0" applyNumberFormat="1" applyFont="1" applyFill="1" applyBorder="1" applyAlignment="1">
      <alignment horizontal="center"/>
    </xf>
    <xf numFmtId="0" fontId="20" fillId="0" borderId="1" xfId="0" applyNumberFormat="1" applyFont="1" applyBorder="1" applyAlignment="1">
      <alignment horizontal="center"/>
    </xf>
    <xf numFmtId="0" fontId="19" fillId="5" borderId="7" xfId="0" applyNumberFormat="1" applyFont="1" applyFill="1" applyBorder="1" applyAlignment="1">
      <alignment horizontal="center"/>
    </xf>
    <xf numFmtId="0" fontId="20" fillId="2" borderId="28" xfId="0" applyNumberFormat="1" applyFont="1" applyFill="1" applyBorder="1" applyAlignment="1">
      <alignment horizontal="center"/>
    </xf>
    <xf numFmtId="167" fontId="10" fillId="5" borderId="25" xfId="1" applyFont="1" applyFill="1" applyBorder="1" applyProtection="1"/>
    <xf numFmtId="167" fontId="31" fillId="2" borderId="25" xfId="1" applyFont="1" applyFill="1" applyBorder="1"/>
    <xf numFmtId="167" fontId="5" fillId="20" borderId="0" xfId="1" applyFill="1"/>
    <xf numFmtId="167" fontId="5" fillId="0" borderId="1" xfId="1" applyBorder="1"/>
    <xf numFmtId="167" fontId="5" fillId="4" borderId="8" xfId="1" applyFill="1" applyBorder="1" applyAlignment="1">
      <alignment horizontal="center" vertical="center"/>
    </xf>
    <xf numFmtId="167" fontId="5" fillId="4" borderId="1" xfId="1" applyFill="1" applyBorder="1" applyAlignment="1">
      <alignment horizontal="center" vertical="center"/>
    </xf>
    <xf numFmtId="167" fontId="5" fillId="4" borderId="48" xfId="1" applyFill="1" applyBorder="1" applyAlignment="1">
      <alignment horizontal="center" vertical="center"/>
    </xf>
    <xf numFmtId="167" fontId="5" fillId="4" borderId="39" xfId="1" applyFill="1" applyBorder="1" applyAlignment="1">
      <alignment horizontal="center" vertical="center"/>
    </xf>
    <xf numFmtId="167" fontId="0" fillId="2" borderId="36" xfId="1" applyFont="1" applyFill="1" applyBorder="1" applyAlignment="1">
      <alignment horizontal="center" vertical="center"/>
    </xf>
    <xf numFmtId="167" fontId="0" fillId="0" borderId="44" xfId="1" applyFont="1" applyBorder="1" applyAlignment="1">
      <alignment horizontal="center"/>
    </xf>
    <xf numFmtId="167" fontId="0" fillId="0" borderId="8" xfId="1" applyFont="1" applyBorder="1" applyAlignment="1">
      <alignment horizontal="center"/>
    </xf>
    <xf numFmtId="167" fontId="5" fillId="0" borderId="46" xfId="1" applyBorder="1" applyAlignment="1">
      <alignment horizontal="center"/>
    </xf>
    <xf numFmtId="167" fontId="0" fillId="0" borderId="14" xfId="1" applyFont="1" applyBorder="1" applyAlignment="1">
      <alignment horizontal="center"/>
    </xf>
    <xf numFmtId="167" fontId="0" fillId="0" borderId="45" xfId="1" applyFont="1" applyBorder="1" applyAlignment="1">
      <alignment horizontal="center"/>
    </xf>
    <xf numFmtId="167" fontId="0" fillId="4" borderId="30" xfId="1" applyFont="1" applyFill="1" applyBorder="1" applyAlignment="1">
      <alignment horizontal="center" vertical="center"/>
    </xf>
    <xf numFmtId="167" fontId="0" fillId="4" borderId="1" xfId="1" applyFont="1" applyFill="1" applyBorder="1" applyAlignment="1">
      <alignment horizontal="center" vertical="center"/>
    </xf>
    <xf numFmtId="167" fontId="5" fillId="4" borderId="1" xfId="1" applyFill="1" applyBorder="1" applyAlignment="1" applyProtection="1">
      <alignment horizontal="center" vertical="center"/>
      <protection hidden="1"/>
    </xf>
    <xf numFmtId="175" fontId="12" fillId="4" borderId="30" xfId="0" applyNumberFormat="1" applyFont="1" applyFill="1" applyBorder="1" applyAlignment="1" applyProtection="1">
      <alignment horizontal="center" vertical="center"/>
      <protection hidden="1"/>
    </xf>
    <xf numFmtId="175" fontId="12" fillId="4" borderId="28" xfId="0" applyNumberFormat="1" applyFont="1" applyFill="1" applyBorder="1" applyAlignment="1" applyProtection="1">
      <alignment horizontal="center" vertical="center"/>
      <protection hidden="1"/>
    </xf>
    <xf numFmtId="175" fontId="12" fillId="4" borderId="1" xfId="0" applyNumberFormat="1" applyFont="1" applyFill="1" applyBorder="1" applyAlignment="1" applyProtection="1">
      <alignment horizontal="center" vertical="center"/>
      <protection hidden="1"/>
    </xf>
    <xf numFmtId="175" fontId="12" fillId="4" borderId="48" xfId="0" applyNumberFormat="1" applyFont="1" applyFill="1" applyBorder="1" applyAlignment="1" applyProtection="1">
      <alignment horizontal="center" vertical="center"/>
      <protection hidden="1"/>
    </xf>
    <xf numFmtId="167" fontId="3" fillId="21" borderId="0" xfId="1" applyFont="1" applyFill="1"/>
    <xf numFmtId="0" fontId="33" fillId="0" borderId="0" xfId="0" applyFont="1"/>
    <xf numFmtId="0" fontId="0" fillId="0" borderId="0" xfId="0" applyAlignment="1">
      <alignment horizontal="center"/>
    </xf>
    <xf numFmtId="0" fontId="9" fillId="10" borderId="7" xfId="4" applyNumberFormat="1" applyFont="1" applyFill="1" applyBorder="1" applyAlignment="1">
      <alignment horizontal="center" vertical="center" wrapText="1" shrinkToFit="1"/>
    </xf>
    <xf numFmtId="0" fontId="8" fillId="0" borderId="0" xfId="3" applyNumberFormat="1" applyFont="1" applyAlignment="1">
      <alignment horizontal="center" shrinkToFit="1"/>
    </xf>
    <xf numFmtId="0" fontId="0" fillId="0" borderId="0" xfId="0" applyAlignment="1">
      <alignment horizontal="center"/>
    </xf>
    <xf numFmtId="167" fontId="5" fillId="0" borderId="2" xfId="1" applyBorder="1"/>
    <xf numFmtId="167" fontId="5" fillId="0" borderId="7" xfId="1" applyBorder="1"/>
    <xf numFmtId="0" fontId="0" fillId="0" borderId="0" xfId="0" applyAlignment="1">
      <alignment horizontal="center"/>
    </xf>
    <xf numFmtId="170" fontId="26" fillId="20" borderId="8" xfId="0" applyNumberFormat="1" applyFont="1" applyFill="1" applyBorder="1" applyAlignment="1">
      <alignment horizontal="center"/>
    </xf>
    <xf numFmtId="170" fontId="5" fillId="0" borderId="0" xfId="1" applyNumberFormat="1"/>
    <xf numFmtId="167" fontId="5" fillId="0" borderId="10" xfId="1" applyBorder="1"/>
    <xf numFmtId="0" fontId="25" fillId="0" borderId="9" xfId="0" applyFont="1" applyBorder="1"/>
    <xf numFmtId="0" fontId="12" fillId="0" borderId="53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167" fontId="12" fillId="0" borderId="54" xfId="1" applyNumberFormat="1" applyFont="1" applyBorder="1" applyAlignment="1"/>
    <xf numFmtId="0" fontId="2" fillId="0" borderId="52" xfId="0" applyNumberFormat="1" applyFont="1" applyBorder="1"/>
    <xf numFmtId="168" fontId="12" fillId="0" borderId="9" xfId="1" applyNumberFormat="1" applyFont="1" applyBorder="1" applyAlignment="1">
      <alignment horizontal="center"/>
    </xf>
    <xf numFmtId="0" fontId="34" fillId="0" borderId="43" xfId="6" applyFont="1" applyBorder="1" applyAlignment="1">
      <alignment horizontal="center" vertical="center" wrapText="1"/>
    </xf>
    <xf numFmtId="0" fontId="34" fillId="0" borderId="55" xfId="6" applyFont="1" applyBorder="1" applyAlignment="1">
      <alignment horizontal="center" vertical="center" wrapText="1"/>
    </xf>
    <xf numFmtId="0" fontId="13" fillId="0" borderId="55" xfId="0" applyFont="1" applyBorder="1" applyAlignment="1">
      <alignment vertical="center" wrapText="1"/>
    </xf>
    <xf numFmtId="0" fontId="15" fillId="0" borderId="41" xfId="0" applyFont="1" applyBorder="1" applyAlignment="1">
      <alignment horizontal="center"/>
    </xf>
    <xf numFmtId="0" fontId="8" fillId="3" borderId="9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55" xfId="0" applyFont="1" applyBorder="1" applyAlignment="1">
      <alignment vertical="center" wrapText="1"/>
    </xf>
    <xf numFmtId="0" fontId="8" fillId="0" borderId="43" xfId="0" applyFont="1" applyBorder="1" applyAlignment="1">
      <alignment vertical="center" wrapText="1"/>
    </xf>
    <xf numFmtId="0" fontId="8" fillId="5" borderId="43" xfId="0" applyFont="1" applyFill="1" applyBorder="1" applyAlignment="1">
      <alignment horizontal="center" vertical="center" wrapText="1"/>
    </xf>
    <xf numFmtId="168" fontId="8" fillId="10" borderId="4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22" borderId="25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14" fillId="0" borderId="0" xfId="0" applyFont="1" applyFill="1" applyAlignment="1">
      <alignment horizontal="center"/>
    </xf>
    <xf numFmtId="0" fontId="14" fillId="22" borderId="11" xfId="0" applyFont="1" applyFill="1" applyBorder="1" applyAlignment="1">
      <alignment horizontal="center"/>
    </xf>
    <xf numFmtId="0" fontId="14" fillId="22" borderId="25" xfId="0" applyFont="1" applyFill="1" applyBorder="1" applyAlignment="1">
      <alignment horizontal="center"/>
    </xf>
    <xf numFmtId="0" fontId="14" fillId="23" borderId="33" xfId="0" applyFont="1" applyFill="1" applyBorder="1" applyAlignment="1">
      <alignment horizontal="center"/>
    </xf>
    <xf numFmtId="0" fontId="14" fillId="25" borderId="25" xfId="0" applyFont="1" applyFill="1" applyBorder="1" applyAlignment="1">
      <alignment horizontal="center"/>
    </xf>
    <xf numFmtId="0" fontId="0" fillId="0" borderId="0" xfId="0" applyFill="1"/>
    <xf numFmtId="0" fontId="14" fillId="26" borderId="25" xfId="0" applyFont="1" applyFill="1" applyBorder="1" applyAlignment="1">
      <alignment horizontal="center"/>
    </xf>
    <xf numFmtId="0" fontId="34" fillId="0" borderId="0" xfId="6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7" fontId="4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7" fontId="0" fillId="0" borderId="25" xfId="1" applyFont="1" applyBorder="1" applyProtection="1"/>
    <xf numFmtId="0" fontId="4" fillId="0" borderId="16" xfId="3" applyFont="1" applyBorder="1" applyAlignment="1" applyProtection="1">
      <alignment horizontal="center"/>
      <protection locked="0"/>
    </xf>
    <xf numFmtId="0" fontId="22" fillId="5" borderId="0" xfId="6" applyFill="1"/>
    <xf numFmtId="0" fontId="3" fillId="0" borderId="6" xfId="3" applyFont="1" applyBorder="1" applyAlignment="1" applyProtection="1">
      <alignment horizontal="left"/>
      <protection locked="0"/>
    </xf>
    <xf numFmtId="49" fontId="5" fillId="11" borderId="0" xfId="3" applyNumberFormat="1" applyFill="1" applyAlignment="1" applyProtection="1">
      <alignment horizontal="center" vertical="center" shrinkToFit="1"/>
      <protection locked="0"/>
    </xf>
    <xf numFmtId="167" fontId="5" fillId="0" borderId="0" xfId="4" applyBorder="1" applyAlignment="1" applyProtection="1">
      <alignment shrinkToFit="1"/>
      <protection locked="0"/>
    </xf>
    <xf numFmtId="167" fontId="35" fillId="0" borderId="0" xfId="4" applyFont="1" applyBorder="1" applyAlignment="1" applyProtection="1">
      <alignment shrinkToFit="1"/>
    </xf>
    <xf numFmtId="167" fontId="5" fillId="11" borderId="0" xfId="4" applyFill="1" applyBorder="1" applyAlignment="1" applyProtection="1">
      <alignment shrinkToFit="1"/>
      <protection locked="0"/>
    </xf>
    <xf numFmtId="170" fontId="12" fillId="0" borderId="0" xfId="4" applyNumberFormat="1" applyFont="1" applyBorder="1" applyAlignment="1" applyProtection="1">
      <alignment shrinkToFit="1"/>
    </xf>
    <xf numFmtId="169" fontId="5" fillId="11" borderId="0" xfId="3" applyNumberFormat="1" applyFill="1" applyAlignment="1" applyProtection="1">
      <alignment shrinkToFit="1"/>
      <protection locked="0"/>
    </xf>
    <xf numFmtId="0" fontId="0" fillId="0" borderId="0" xfId="0" applyFill="1" applyBorder="1" applyAlignment="1">
      <alignment vertical="center"/>
    </xf>
    <xf numFmtId="0" fontId="12" fillId="0" borderId="0" xfId="4" applyNumberFormat="1" applyFont="1" applyBorder="1" applyAlignment="1" applyProtection="1">
      <alignment horizontal="center" shrinkToFit="1"/>
    </xf>
    <xf numFmtId="0" fontId="22" fillId="0" borderId="0" xfId="6" applyFill="1" applyAlignment="1">
      <alignment vertical="center" wrapText="1"/>
    </xf>
    <xf numFmtId="0" fontId="36" fillId="0" borderId="6" xfId="0" applyNumberFormat="1" applyFont="1" applyBorder="1"/>
    <xf numFmtId="0" fontId="37" fillId="0" borderId="0" xfId="0" applyNumberFormat="1" applyFont="1" applyAlignment="1">
      <alignment horizontal="center"/>
    </xf>
    <xf numFmtId="0" fontId="37" fillId="0" borderId="0" xfId="0" applyNumberFormat="1" applyFont="1"/>
    <xf numFmtId="49" fontId="22" fillId="27" borderId="16" xfId="6" applyNumberFormat="1" applyFill="1" applyBorder="1" applyAlignment="1" applyProtection="1">
      <alignment horizontal="center"/>
      <protection locked="0"/>
    </xf>
    <xf numFmtId="0" fontId="8" fillId="10" borderId="0" xfId="0" applyFont="1" applyFill="1" applyAlignment="1">
      <alignment horizontal="center" vertical="center" wrapText="1"/>
    </xf>
    <xf numFmtId="0" fontId="8" fillId="5" borderId="56" xfId="0" applyFont="1" applyFill="1" applyBorder="1" applyAlignment="1">
      <alignment vertical="center" wrapText="1"/>
    </xf>
    <xf numFmtId="0" fontId="8" fillId="5" borderId="10" xfId="0" applyFont="1" applyFill="1" applyBorder="1" applyAlignment="1">
      <alignment vertical="center" wrapText="1"/>
    </xf>
    <xf numFmtId="0" fontId="22" fillId="5" borderId="10" xfId="6" applyFill="1" applyBorder="1" applyAlignment="1">
      <alignment horizontal="center" vertical="center" wrapText="1"/>
    </xf>
    <xf numFmtId="0" fontId="22" fillId="5" borderId="8" xfId="6" applyFill="1" applyBorder="1" applyAlignment="1" applyProtection="1">
      <alignment horizontal="center" vertical="center" wrapText="1"/>
    </xf>
    <xf numFmtId="0" fontId="22" fillId="5" borderId="43" xfId="6" applyFill="1" applyBorder="1" applyAlignment="1">
      <alignment horizontal="center" vertical="center" wrapText="1"/>
    </xf>
    <xf numFmtId="0" fontId="22" fillId="5" borderId="15" xfId="6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wrapText="1"/>
    </xf>
    <xf numFmtId="0" fontId="8" fillId="5" borderId="10" xfId="0" applyFont="1" applyFill="1" applyBorder="1" applyAlignment="1">
      <alignment horizontal="center" vertical="center" wrapText="1"/>
    </xf>
    <xf numFmtId="168" fontId="2" fillId="10" borderId="57" xfId="0" applyNumberFormat="1" applyFont="1" applyFill="1" applyBorder="1" applyAlignment="1">
      <alignment horizontal="center" vertical="center" wrapText="1"/>
    </xf>
    <xf numFmtId="167" fontId="8" fillId="5" borderId="1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0" fillId="2" borderId="25" xfId="0" applyFill="1" applyBorder="1" applyAlignment="1"/>
    <xf numFmtId="0" fontId="14" fillId="0" borderId="25" xfId="0" applyFont="1" applyFill="1" applyBorder="1" applyAlignment="1">
      <alignment horizontal="center"/>
    </xf>
    <xf numFmtId="0" fontId="14" fillId="5" borderId="25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36" fillId="29" borderId="7" xfId="0" applyNumberFormat="1" applyFont="1" applyFill="1" applyBorder="1" applyAlignment="1">
      <alignment horizontal="center"/>
    </xf>
    <xf numFmtId="0" fontId="36" fillId="29" borderId="7" xfId="0" applyNumberFormat="1" applyFont="1" applyFill="1" applyBorder="1"/>
    <xf numFmtId="0" fontId="6" fillId="0" borderId="0" xfId="0" applyFont="1" applyAlignment="1">
      <alignment horizontal="center" vertical="center"/>
    </xf>
    <xf numFmtId="0" fontId="12" fillId="0" borderId="0" xfId="0" applyFont="1" applyFill="1"/>
    <xf numFmtId="0" fontId="3" fillId="0" borderId="6" xfId="3" quotePrefix="1" applyFont="1" applyBorder="1" applyAlignment="1" applyProtection="1">
      <alignment horizontal="left"/>
      <protection locked="0"/>
    </xf>
    <xf numFmtId="170" fontId="5" fillId="0" borderId="0" xfId="1" applyNumberFormat="1" applyFill="1"/>
    <xf numFmtId="167" fontId="5" fillId="0" borderId="0" xfId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2" borderId="25" xfId="0" applyFill="1" applyBorder="1" applyAlignment="1">
      <alignment horizontal="center"/>
    </xf>
    <xf numFmtId="0" fontId="10" fillId="0" borderId="0" xfId="0" applyFont="1" applyFill="1" applyBorder="1"/>
    <xf numFmtId="0" fontId="11" fillId="2" borderId="25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4" fillId="22" borderId="11" xfId="0" applyFont="1" applyFill="1" applyBorder="1" applyAlignment="1">
      <alignment horizontal="center"/>
    </xf>
    <xf numFmtId="0" fontId="14" fillId="0" borderId="18" xfId="0" applyFont="1" applyFill="1" applyBorder="1" applyAlignment="1"/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Fill="1" applyBorder="1"/>
    <xf numFmtId="0" fontId="0" fillId="0" borderId="20" xfId="0" applyFill="1" applyBorder="1"/>
    <xf numFmtId="0" fontId="10" fillId="0" borderId="0" xfId="0" applyFont="1" applyFill="1"/>
    <xf numFmtId="0" fontId="0" fillId="2" borderId="11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171" fontId="19" fillId="0" borderId="11" xfId="0" applyNumberFormat="1" applyFont="1" applyBorder="1" applyAlignment="1">
      <alignment horizontal="center"/>
    </xf>
    <xf numFmtId="171" fontId="19" fillId="0" borderId="26" xfId="0" applyNumberFormat="1" applyFont="1" applyBorder="1" applyAlignment="1">
      <alignment horizontal="center"/>
    </xf>
    <xf numFmtId="171" fontId="19" fillId="0" borderId="15" xfId="0" applyNumberFormat="1" applyFont="1" applyBorder="1" applyAlignment="1">
      <alignment horizontal="center"/>
    </xf>
    <xf numFmtId="171" fontId="19" fillId="4" borderId="11" xfId="0" applyNumberFormat="1" applyFont="1" applyFill="1" applyBorder="1" applyAlignment="1">
      <alignment horizontal="center"/>
    </xf>
    <xf numFmtId="171" fontId="19" fillId="4" borderId="15" xfId="0" applyNumberFormat="1" applyFont="1" applyFill="1" applyBorder="1" applyAlignment="1">
      <alignment horizontal="center"/>
    </xf>
    <xf numFmtId="171" fontId="19" fillId="9" borderId="11" xfId="0" applyNumberFormat="1" applyFont="1" applyFill="1" applyBorder="1" applyAlignment="1">
      <alignment horizontal="center"/>
    </xf>
    <xf numFmtId="171" fontId="19" fillId="9" borderId="15" xfId="0" applyNumberFormat="1" applyFont="1" applyFill="1" applyBorder="1" applyAlignment="1">
      <alignment horizontal="center"/>
    </xf>
    <xf numFmtId="171" fontId="20" fillId="0" borderId="0" xfId="1" applyNumberFormat="1" applyFont="1" applyFill="1" applyBorder="1" applyAlignment="1"/>
    <xf numFmtId="171" fontId="19" fillId="0" borderId="0" xfId="0" applyNumberFormat="1" applyFont="1" applyFill="1" applyBorder="1" applyAlignment="1">
      <alignment horizontal="right" vertical="center"/>
    </xf>
    <xf numFmtId="171" fontId="19" fillId="0" borderId="0" xfId="0" applyNumberFormat="1" applyFont="1" applyFill="1" applyBorder="1" applyAlignment="1">
      <alignment horizontal="right"/>
    </xf>
    <xf numFmtId="172" fontId="19" fillId="0" borderId="0" xfId="0" applyNumberFormat="1" applyFont="1" applyFill="1" applyBorder="1" applyAlignment="1">
      <alignment horizontal="right"/>
    </xf>
    <xf numFmtId="0" fontId="18" fillId="13" borderId="22" xfId="0" applyFont="1" applyFill="1" applyBorder="1" applyAlignment="1">
      <alignment horizontal="right" vertical="center"/>
    </xf>
    <xf numFmtId="0" fontId="18" fillId="13" borderId="23" xfId="0" applyFont="1" applyFill="1" applyBorder="1" applyAlignment="1">
      <alignment horizontal="right" vertical="center"/>
    </xf>
    <xf numFmtId="167" fontId="21" fillId="2" borderId="22" xfId="1" applyFont="1" applyFill="1" applyBorder="1" applyProtection="1"/>
    <xf numFmtId="167" fontId="21" fillId="2" borderId="23" xfId="1" applyFont="1" applyFill="1" applyBorder="1" applyProtection="1"/>
    <xf numFmtId="167" fontId="21" fillId="2" borderId="15" xfId="1" applyFont="1" applyFill="1" applyBorder="1" applyProtection="1"/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18" fillId="10" borderId="0" xfId="3" applyFont="1" applyFill="1" applyAlignment="1">
      <alignment horizontal="center" wrapText="1"/>
    </xf>
    <xf numFmtId="167" fontId="17" fillId="2" borderId="22" xfId="1" applyFont="1" applyFill="1" applyBorder="1" applyProtection="1"/>
    <xf numFmtId="167" fontId="17" fillId="2" borderId="23" xfId="1" applyFont="1" applyFill="1" applyBorder="1" applyProtection="1"/>
    <xf numFmtId="167" fontId="17" fillId="2" borderId="15" xfId="1" applyFont="1" applyFill="1" applyBorder="1" applyProtection="1"/>
    <xf numFmtId="0" fontId="18" fillId="13" borderId="22" xfId="0" applyFont="1" applyFill="1" applyBorder="1" applyAlignment="1">
      <alignment horizontal="center" vertical="center"/>
    </xf>
    <xf numFmtId="0" fontId="18" fillId="13" borderId="23" xfId="0" applyFont="1" applyFill="1" applyBorder="1" applyAlignment="1">
      <alignment horizontal="center" vertical="center"/>
    </xf>
    <xf numFmtId="0" fontId="18" fillId="13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3" applyFont="1" applyFill="1" applyBorder="1" applyAlignment="1" applyProtection="1">
      <alignment horizontal="center" vertical="center" wrapText="1" shrinkToFit="1"/>
    </xf>
    <xf numFmtId="0" fontId="5" fillId="0" borderId="0" xfId="3" applyFill="1" applyBorder="1" applyAlignment="1" applyProtection="1">
      <alignment horizontal="center" vertical="center" wrapText="1" shrinkToFit="1"/>
    </xf>
    <xf numFmtId="0" fontId="0" fillId="0" borderId="0" xfId="0" applyFill="1" applyBorder="1" applyAlignment="1">
      <alignment horizontal="lef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4" fillId="5" borderId="11" xfId="0" applyFont="1" applyFill="1" applyBorder="1" applyAlignment="1">
      <alignment horizontal="center"/>
    </xf>
    <xf numFmtId="0" fontId="14" fillId="5" borderId="26" xfId="0" applyFont="1" applyFill="1" applyBorder="1" applyAlignment="1">
      <alignment horizontal="center"/>
    </xf>
    <xf numFmtId="0" fontId="14" fillId="23" borderId="11" xfId="0" applyFont="1" applyFill="1" applyBorder="1" applyAlignment="1">
      <alignment horizontal="center" vertical="center"/>
    </xf>
    <xf numFmtId="0" fontId="14" fillId="23" borderId="15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center"/>
    </xf>
    <xf numFmtId="0" fontId="14" fillId="10" borderId="15" xfId="0" applyFont="1" applyFill="1" applyBorder="1" applyAlignment="1">
      <alignment horizontal="center"/>
    </xf>
    <xf numFmtId="0" fontId="14" fillId="28" borderId="11" xfId="0" applyFont="1" applyFill="1" applyBorder="1" applyAlignment="1">
      <alignment horizontal="center"/>
    </xf>
    <xf numFmtId="0" fontId="14" fillId="28" borderId="15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4" fillId="24" borderId="11" xfId="0" applyFont="1" applyFill="1" applyBorder="1" applyAlignment="1">
      <alignment horizontal="center"/>
    </xf>
    <xf numFmtId="0" fontId="14" fillId="24" borderId="15" xfId="0" applyFont="1" applyFill="1" applyBorder="1" applyAlignment="1">
      <alignment horizontal="center"/>
    </xf>
    <xf numFmtId="0" fontId="14" fillId="23" borderId="11" xfId="0" applyFont="1" applyFill="1" applyBorder="1" applyAlignment="1">
      <alignment horizontal="center"/>
    </xf>
    <xf numFmtId="0" fontId="14" fillId="23" borderId="26" xfId="0" applyFont="1" applyFill="1" applyBorder="1" applyAlignment="1">
      <alignment horizontal="center"/>
    </xf>
    <xf numFmtId="0" fontId="14" fillId="13" borderId="11" xfId="0" applyFont="1" applyFill="1" applyBorder="1" applyAlignment="1">
      <alignment horizontal="center"/>
    </xf>
    <xf numFmtId="0" fontId="14" fillId="13" borderId="26" xfId="0" applyFont="1" applyFill="1" applyBorder="1" applyAlignment="1">
      <alignment horizontal="center"/>
    </xf>
    <xf numFmtId="0" fontId="14" fillId="23" borderId="15" xfId="0" applyFont="1" applyFill="1" applyBorder="1" applyAlignment="1">
      <alignment horizontal="center"/>
    </xf>
    <xf numFmtId="0" fontId="14" fillId="18" borderId="11" xfId="0" applyFont="1" applyFill="1" applyBorder="1" applyAlignment="1">
      <alignment horizontal="center"/>
    </xf>
    <xf numFmtId="0" fontId="14" fillId="18" borderId="15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2" borderId="22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5" borderId="11" xfId="0" applyFill="1" applyBorder="1" applyAlignment="1">
      <alignment horizontal="left"/>
    </xf>
    <xf numFmtId="0" fontId="0" fillId="5" borderId="26" xfId="0" applyFill="1" applyBorder="1" applyAlignment="1">
      <alignment horizontal="left"/>
    </xf>
    <xf numFmtId="0" fontId="0" fillId="5" borderId="15" xfId="0" applyFill="1" applyBorder="1" applyAlignment="1">
      <alignment horizontal="left"/>
    </xf>
    <xf numFmtId="0" fontId="14" fillId="26" borderId="11" xfId="0" applyFont="1" applyFill="1" applyBorder="1" applyAlignment="1">
      <alignment horizontal="center"/>
    </xf>
    <xf numFmtId="0" fontId="14" fillId="26" borderId="26" xfId="0" applyFont="1" applyFill="1" applyBorder="1" applyAlignment="1">
      <alignment horizontal="center"/>
    </xf>
    <xf numFmtId="0" fontId="14" fillId="26" borderId="15" xfId="0" applyFont="1" applyFill="1" applyBorder="1" applyAlignment="1">
      <alignment horizontal="center"/>
    </xf>
    <xf numFmtId="0" fontId="14" fillId="25" borderId="11" xfId="0" applyFont="1" applyFill="1" applyBorder="1" applyAlignment="1">
      <alignment horizontal="center"/>
    </xf>
    <xf numFmtId="0" fontId="14" fillId="25" borderId="26" xfId="0" applyFont="1" applyFill="1" applyBorder="1" applyAlignment="1">
      <alignment horizontal="center"/>
    </xf>
    <xf numFmtId="0" fontId="14" fillId="22" borderId="11" xfId="0" applyFont="1" applyFill="1" applyBorder="1" applyAlignment="1">
      <alignment horizontal="center"/>
    </xf>
    <xf numFmtId="0" fontId="14" fillId="22" borderId="26" xfId="0" applyFont="1" applyFill="1" applyBorder="1" applyAlignment="1">
      <alignment horizontal="center"/>
    </xf>
    <xf numFmtId="0" fontId="14" fillId="22" borderId="1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4" fillId="17" borderId="11" xfId="0" applyFont="1" applyFill="1" applyBorder="1" applyAlignment="1">
      <alignment horizontal="center"/>
    </xf>
    <xf numFmtId="0" fontId="14" fillId="17" borderId="26" xfId="0" applyFont="1" applyFill="1" applyBorder="1" applyAlignment="1">
      <alignment horizontal="center"/>
    </xf>
    <xf numFmtId="0" fontId="14" fillId="17" borderId="15" xfId="0" applyFont="1" applyFill="1" applyBorder="1" applyAlignment="1">
      <alignment horizontal="center"/>
    </xf>
    <xf numFmtId="0" fontId="3" fillId="21" borderId="0" xfId="0" applyFont="1" applyFill="1" applyAlignment="1">
      <alignment horizontal="center"/>
    </xf>
    <xf numFmtId="0" fontId="32" fillId="7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</cellXfs>
  <cellStyles count="8">
    <cellStyle name="Lien hypertexte" xfId="6" builtinId="8"/>
    <cellStyle name="Milliers" xfId="7" builtinId="3"/>
    <cellStyle name="Monétaire" xfId="1" builtinId="4"/>
    <cellStyle name="Monétaire 2" xfId="4" xr:uid="{00000000-0005-0000-0000-000001000000}"/>
    <cellStyle name="Normal" xfId="0" builtinId="0"/>
    <cellStyle name="Normal 2" xfId="3" xr:uid="{00000000-0005-0000-0000-000003000000}"/>
    <cellStyle name="Style 1" xfId="5" xr:uid="{FD11966B-4B75-4C6E-8797-3A9D01B15894}"/>
    <cellStyle name="Texte explicatif 2" xfId="2" xr:uid="{00000000-0005-0000-0000-000004000000}"/>
  </cellStyles>
  <dxfs count="401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indexed="64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17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17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medium">
          <color indexed="64"/>
        </top>
        <bottom style="thin">
          <color indexed="64"/>
        </bottom>
      </border>
      <protection locked="1" hidden="1"/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right style="medium">
          <color auto="1"/>
        </right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numFmt numFmtId="176" formatCode="#,##0.00\ &quot;€&quot;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170" formatCode="#,##0.00\ _€;[Red]\-#,##0.00\ _€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1"/>
      </font>
      <numFmt numFmtId="170" formatCode="#,##0.00\ _€;[Red]\-#,##0.00\ _€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1"/>
      </font>
      <numFmt numFmtId="170" formatCode="#,##0.00\ _€;[Red]\-#,##0.00\ _€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numFmt numFmtId="169" formatCode="#,##0.00\ _€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/>
      </font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1" readingOrder="0"/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 patternType="solid">
          <fgColor indexed="64"/>
          <bgColor theme="9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color auto="1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rgb="FF000000"/>
          <bgColor rgb="FFD6DCE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rgb="FF000000"/>
        </left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4" formatCode="0;[Red]0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6" formatCode="#,##0.00\ &quot;€&quot;"/>
      <fill>
        <patternFill patternType="solid">
          <fgColor indexed="64"/>
          <bgColor theme="6" tint="0.5999938962981048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76" formatCode="#,##0.00\ &quot;€&quot;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0" formatCode="#,##0.00\ _€;[Red]\-#,##0.00\ _€"/>
      <fill>
        <patternFill patternType="solid">
          <fgColor indexed="64"/>
          <bgColor theme="6" tint="0.5999938962981048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bgColor auto="1"/>
        </patternFill>
      </fill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/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medium">
          <color indexed="64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2" tint="-9.9978637043366805E-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rgb="FFCEFEF3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BFCBE"/>
        </patternFill>
      </fill>
    </dxf>
    <dxf>
      <fill>
        <patternFill patternType="solid">
          <fgColor indexed="64"/>
          <bgColor rgb="FFFBFCBE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167" formatCode="_-* #,##0.00&quot; €&quot;_-;\-* #,##0.00&quot; €&quot;_-;_-* \-??&quot; €&quot;_-;_-@_-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168" formatCode="#,##0.00\ &quot;€&quot;;[Red]#,##0.00\ &quot;€&quot;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textRotation="0" wrapText="1" justifyLastLine="0" shrinkToFit="0" readingOrder="0"/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</dxf>
  </dxfs>
  <tableStyles count="3" defaultTableStyle="TableStyleMedium2" defaultPivotStyle="PivotStyleLight16">
    <tableStyle name="Style de tableau 1" pivot="0" count="1" xr9:uid="{8832061C-78E9-4EA8-9141-E544649E5A89}">
      <tableStyleElement type="firstColumnStripe" dxfId="400"/>
    </tableStyle>
    <tableStyle name="Style de tableau 2" pivot="0" count="0" xr9:uid="{DD323850-0785-4F65-A229-CDCB8142C29E}"/>
    <tableStyle name="Style de tableau 3" pivot="0" count="0" xr9:uid="{E5A7C391-2D39-4245-91FE-9FD759B17777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8FAADC"/>
      <rgbColor rgb="FF993366"/>
      <rgbColor rgb="FFFFF2CC"/>
      <rgbColor rgb="FFDAE3F3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F0D9"/>
      <rgbColor rgb="FFD9D9D9"/>
      <rgbColor rgb="FFD0CECE"/>
      <rgbColor rgb="FFF4B183"/>
      <rgbColor rgb="FFCC99FF"/>
      <rgbColor rgb="FFF8CBAD"/>
      <rgbColor rgb="FF4472C4"/>
      <rgbColor rgb="FF33CCCC"/>
      <rgbColor rgb="FF99CC00"/>
      <rgbColor rgb="FFFFCC00"/>
      <rgbColor rgb="FFFF9900"/>
      <rgbColor rgb="FFC55A11"/>
      <rgbColor rgb="FF666699"/>
      <rgbColor rgb="FFAFABAB"/>
      <rgbColor rgb="FF003366"/>
      <rgbColor rgb="FF70AD47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AE1D6"/>
      <color rgb="FFF2FDBB"/>
      <color rgb="FFFF33CC"/>
      <color rgb="FFFEA8E7"/>
      <color rgb="FFFF6699"/>
      <color rgb="FFF4B183"/>
      <color rgb="FFA3B4FB"/>
      <color rgb="FFFCB79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17</xdr:col>
      <xdr:colOff>313481</xdr:colOff>
      <xdr:row>0</xdr:row>
      <xdr:rowOff>0</xdr:rowOff>
    </xdr:to>
    <xdr:pic>
      <xdr:nvPicPr>
        <xdr:cNvPr id="16" name="Graphique 15" descr="Visage amoureux blanc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V="1">
          <a:off x="14480411" y="0"/>
          <a:ext cx="313481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139873</xdr:rowOff>
    </xdr:from>
    <xdr:to>
      <xdr:col>1</xdr:col>
      <xdr:colOff>952500</xdr:colOff>
      <xdr:row>2</xdr:row>
      <xdr:rowOff>27459</xdr:rowOff>
    </xdr:to>
    <xdr:sp macro="[0]!SortirTableauBord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39873"/>
          <a:ext cx="952500" cy="395586"/>
        </a:xfrm>
        <a:prstGeom prst="rect">
          <a:avLst/>
        </a:prstGeom>
        <a:solidFill>
          <a:srgbClr val="FF0000"/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0000"/>
                </a:outerShdw>
              </a:effectLst>
            </a:rPr>
            <a:t>QUIT</a:t>
          </a:r>
          <a:endParaRPr lang="fr-FR" sz="1100" b="1">
            <a:solidFill>
              <a:sysClr val="windowText" lastClr="000000"/>
            </a:solidFill>
            <a:effectLst>
              <a:outerShdw blurRad="50800" dist="50800" dir="5400000" algn="ctr" rotWithShape="0">
                <a:srgbClr val="FF0000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60284</xdr:colOff>
      <xdr:row>3</xdr:row>
      <xdr:rowOff>12056</xdr:rowOff>
    </xdr:from>
    <xdr:to>
      <xdr:col>9</xdr:col>
      <xdr:colOff>590791</xdr:colOff>
      <xdr:row>7</xdr:row>
      <xdr:rowOff>156740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E1CE351-9F9F-4E56-B3C7-7DCA9A3EA390}"/>
            </a:ext>
          </a:extLst>
        </xdr:cNvPr>
        <xdr:cNvSpPr/>
      </xdr:nvSpPr>
      <xdr:spPr>
        <a:xfrm>
          <a:off x="12890459" y="38997881"/>
          <a:ext cx="530507" cy="1211484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752475</xdr:colOff>
      <xdr:row>14</xdr:row>
      <xdr:rowOff>180975</xdr:rowOff>
    </xdr:from>
    <xdr:to>
      <xdr:col>18</xdr:col>
      <xdr:colOff>171450</xdr:colOff>
      <xdr:row>16</xdr:row>
      <xdr:rowOff>76200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D0867DFA-183C-4815-9D59-3297E601445C}"/>
            </a:ext>
          </a:extLst>
        </xdr:cNvPr>
        <xdr:cNvSpPr/>
      </xdr:nvSpPr>
      <xdr:spPr>
        <a:xfrm>
          <a:off x="15497175" y="2971800"/>
          <a:ext cx="942975" cy="29527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QUIT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38100</xdr:rowOff>
    </xdr:from>
    <xdr:to>
      <xdr:col>0</xdr:col>
      <xdr:colOff>704850</xdr:colOff>
      <xdr:row>1</xdr:row>
      <xdr:rowOff>352425</xdr:rowOff>
    </xdr:to>
    <xdr:sp macro="[0]!FERME_TAR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853A40-A0D3-4BB8-A86C-8BEEE519F814}"/>
            </a:ext>
          </a:extLst>
        </xdr:cNvPr>
        <xdr:cNvSpPr/>
      </xdr:nvSpPr>
      <xdr:spPr>
        <a:xfrm>
          <a:off x="47625" y="314325"/>
          <a:ext cx="657225" cy="3143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QUIT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GER/APE%20CHARMOY/APE%20CHARMO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ultes"/>
      <sheetName val="Enfants"/>
      <sheetName val="TableauDeBord"/>
      <sheetName val="Liste Banques"/>
      <sheetName val="ENCAISSEMENT"/>
      <sheetName val="Feuil1"/>
      <sheetName val="APE CHARMO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737439-8AFD-452C-9E0F-C032347ED3F5}" name="Tableau2" displayName="Tableau2" ref="A1:X4" headerRowDxfId="389" tableBorderDxfId="388">
  <autoFilter ref="A1:X4" xr:uid="{531FCA94-884E-4369-85A7-E4ACCB483909}"/>
  <sortState xmlns:xlrd2="http://schemas.microsoft.com/office/spreadsheetml/2017/richdata2" ref="A2:X4">
    <sortCondition ref="C1:C4"/>
  </sortState>
  <tableColumns count="24">
    <tableColumn id="1" xr3:uid="{FF0D5416-A529-4EC4-85C5-F54C9F79A9F4}" name="Date butée certif médical" totalsRowLabel="Total"/>
    <tableColumn id="2" xr3:uid="{920F740F-D901-42CF-93ED-C85D82160399}" name="Licence N°" dataDxfId="387" totalsRowDxfId="386"/>
    <tableColumn id="3" xr3:uid="{90F8C4D2-CA4F-407A-B543-906B7F111CEF}" name="NOM" dataDxfId="385" totalsRowDxfId="384"/>
    <tableColumn id="4" xr3:uid="{C0771EC3-8502-4A0D-8B7D-D4C36846E6F7}" name="Prénom" dataDxfId="383" totalsRowDxfId="382"/>
    <tableColumn id="5" xr3:uid="{4817BBC3-4F15-4A0F-9C99-2B04FFF6E13E}" name="BODY" dataDxfId="381" totalsRowDxfId="380"/>
    <tableColumn id="6" xr3:uid="{86AF4366-C271-4FD9-A950-61322AFB6EF7}" name="Débutants" dataDxfId="379" totalsRowDxfId="378"/>
    <tableColumn id="7" xr3:uid="{0F8C0817-BC9F-4BD8-A9FB-BB70D405D415}" name="Novices et inter" dataDxfId="377" totalsRowDxfId="376"/>
    <tableColumn id="8" xr3:uid="{006F32A4-9FF6-45A5-A9F6-617C193E2DA8}" name="Confirmé Adultes" dataDxfId="375" totalsRowDxfId="374"/>
    <tableColumn id="9" xr3:uid="{8E736F17-13E4-4F1C-8601-06AAEF73773C}" name="Equiligym" dataDxfId="373" totalsRowDxfId="372"/>
    <tableColumn id="10" xr3:uid="{DA615430-3CA7-4BAE-9942-B3A2DFE17417}" name="UFOZEN" dataDxfId="371" totalsRowDxfId="370"/>
    <tableColumn id="11" xr3:uid="{954879F0-F063-47BF-B7BA-C324B45EA007}" name="FLEURY (Gi Gong jeudi)" dataDxfId="369" totalsRowDxfId="368"/>
    <tableColumn id="12" xr3:uid="{A73204A9-B800-49B9-AB7A-A614C5A142AA}" name="Nordique" dataDxfId="367" totalsRowDxfId="366"/>
    <tableColumn id="13" xr3:uid="{7B48EA3B-9D60-4882-978A-ABBBF3E8B892}" name="Nordique 18h30" dataDxfId="365" totalsRowDxfId="364"/>
    <tableColumn id="14" xr3:uid="{973C5CED-339D-41BC-B2D9-6148B489DA6F}" name="Santé" dataDxfId="363" totalsRowDxfId="362"/>
    <tableColumn id="15" xr3:uid="{6B543620-7EF7-43A6-8C7F-1816C5DAF995}" name="Plurisport" dataDxfId="361" totalsRowDxfId="360"/>
    <tableColumn id="16" xr3:uid="{D75E2B8E-B268-4DB6-AB3A-4813683A1EE0}" name="Tui Na Lundi" dataDxfId="359" totalsRowDxfId="358"/>
    <tableColumn id="17" xr3:uid="{0E5A75E8-A215-427D-8E47-FEF8643F1807}" name="Gi Gong Jeudi" dataDxfId="357" totalsRowDxfId="356"/>
    <tableColumn id="18" xr3:uid="{47E22322-DC7B-4027-A5D9-ADDD46B13221}" name="Zumba Lundi A" dataDxfId="355" totalsRowDxfId="354"/>
    <tableColumn id="19" xr3:uid="{C2CD8129-9422-476D-A7D7-0CDED5110CD9}" name="Zumba Mercredi Adultes" dataDxfId="353" totalsRowDxfId="352"/>
    <tableColumn id="20" xr3:uid="{B8E334A0-F6AE-4AA9-A6BD-3888EB0EADDF}" name="Activités" dataDxfId="351" totalsRowDxfId="350"/>
    <tableColumn id="21" xr3:uid="{2119B7FB-CB4B-436F-BC36-13D531496A87}" name="Bénévoles et tarifs spéciaux" dataDxfId="349" totalsRowDxfId="348" dataCellStyle="Monétaire"/>
    <tableColumn id="22" xr3:uid="{2E02C415-E67E-4041-B63B-F39E55D7AD47}" name="Cotisation" dataDxfId="347" totalsRowDxfId="346" dataCellStyle="Monétaire"/>
    <tableColumn id="23" xr3:uid="{0D3E2AB1-A15B-41FC-B0A1-66833EBBCAE3}" name="Costumes" dataDxfId="345" totalsRowDxfId="344" dataCellStyle="Monétaire"/>
    <tableColumn id="24" xr3:uid="{335A2116-596B-44FA-BDEF-50FA40CC89BF}" name="Observation" totalsRowFunction="count" dataDxfId="343" totalsRowDxfId="342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4F57EDE-F394-4355-9C5E-781E3BF5C73F}" name="TableauListeBanque" displayName="TableauListeBanque" ref="A1:A19" totalsRowShown="0" headerRowDxfId="341" dataDxfId="340">
  <autoFilter ref="A1:A19" xr:uid="{7D6B060F-843B-4DF4-9DB9-FE9E7637ED6A}"/>
  <sortState xmlns:xlrd2="http://schemas.microsoft.com/office/spreadsheetml/2017/richdata2" ref="A2:A19">
    <sortCondition ref="A1:A19"/>
  </sortState>
  <tableColumns count="1">
    <tableColumn id="1" xr3:uid="{02BDA6F5-0A5E-42D0-9E17-9AE92469E853}" name="BANQUES" dataDxfId="339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947FB3-2DE6-4A10-8AB8-35B872FCD8E7}" name="TableauEncaissement" displayName="TableauEncaissement" ref="A1:AH3" totalsRowShown="0" headerRowDxfId="338" dataDxfId="336" totalsRowDxfId="334" headerRowBorderDxfId="337" tableBorderDxfId="335" totalsRowBorderDxfId="333" dataCellStyle="Monétaire">
  <autoFilter ref="A1:AH3" xr:uid="{99CDF48E-473B-421D-8918-593D881642E9}"/>
  <sortState xmlns:xlrd2="http://schemas.microsoft.com/office/spreadsheetml/2017/richdata2" ref="A2:AH3">
    <sortCondition ref="A1:A3"/>
  </sortState>
  <tableColumns count="34">
    <tableColumn id="1" xr3:uid="{DDD57ABD-2BFB-4A58-BB0E-1F653547A677}" name="Emetteurs de chéques" dataDxfId="332" totalsRowDxfId="331"/>
    <tableColumn id="2" xr3:uid="{58463507-431F-4184-AB32-32537D9653F7}" name="Prénom" dataDxfId="330" totalsRowDxfId="329"/>
    <tableColumn id="3" xr3:uid="{44F6EDF4-28AA-4EA1-8B3F-4FA2DA214A8E}" name="Adhérents" dataDxfId="328" totalsRowDxfId="327"/>
    <tableColumn id="4" xr3:uid="{BCCB7A5F-6CA3-4F60-BB6E-5BA055BA4CC2}" name="Prénom3" dataDxfId="326" totalsRowDxfId="325"/>
    <tableColumn id="11" xr3:uid="{1520DCD3-BBAD-4503-951C-C5D7DA262331}" name="Montant09" dataDxfId="324" totalsRowDxfId="323" dataCellStyle="Monétaire"/>
    <tableColumn id="12" xr3:uid="{17FD992C-F2D6-402A-99A8-CF551B962AF5}" name="Septembre" dataDxfId="322" totalsRowDxfId="321"/>
    <tableColumn id="13" xr3:uid="{310CF033-BD5A-4447-9B27-B50FACC3E055}" name="Montant10" dataDxfId="320" totalsRowDxfId="319" dataCellStyle="Monétaire"/>
    <tableColumn id="14" xr3:uid="{CBBD7A30-FD07-4C68-92C1-7413F1484496}" name="Octobre" dataDxfId="318" totalsRowDxfId="317"/>
    <tableColumn id="15" xr3:uid="{8388C5F0-EB23-44D9-98AB-4A95016B4C90}" name="Montant11" dataDxfId="316" totalsRowDxfId="315" dataCellStyle="Monétaire"/>
    <tableColumn id="16" xr3:uid="{04F988BE-AB1F-4C04-B376-1C07F537468F}" name="Novembre" dataDxfId="314" totalsRowDxfId="313"/>
    <tableColumn id="17" xr3:uid="{444DB451-99AD-450C-BBC3-CE89758EA6A7}" name="Montant12" dataDxfId="312" totalsRowDxfId="311" dataCellStyle="Monétaire"/>
    <tableColumn id="18" xr3:uid="{14E9B1DA-80D4-4D9D-A8C2-32E34B7EAA61}" name="Decembre" dataDxfId="310" totalsRowDxfId="309"/>
    <tableColumn id="19" xr3:uid="{0423F8EE-9033-413B-9A32-E99BCD695F4E}" name="Montant01" dataDxfId="308" totalsRowDxfId="307" dataCellStyle="Monétaire"/>
    <tableColumn id="20" xr3:uid="{CE309F88-3718-4A2F-8B7A-C8CD67B23804}" name="Janvier" dataDxfId="306" totalsRowDxfId="305"/>
    <tableColumn id="21" xr3:uid="{67FF1657-B2E1-4E9E-8DC9-6935C00000B9}" name="Montant02" dataDxfId="304" totalsRowDxfId="303" dataCellStyle="Monétaire"/>
    <tableColumn id="22" xr3:uid="{5CD3E36E-C71B-4265-8BD8-DC2A7AD93CC3}" name="Février" dataDxfId="302" totalsRowDxfId="301"/>
    <tableColumn id="23" xr3:uid="{B7B38479-5B0D-4E2D-B2C9-D808B4BA99EC}" name="Montant03" dataDxfId="300" totalsRowDxfId="299" dataCellStyle="Monétaire"/>
    <tableColumn id="24" xr3:uid="{95F613B5-5B34-4C7B-8BF7-D6AAB91C480F}" name="Mars" dataDxfId="298" totalsRowDxfId="297"/>
    <tableColumn id="25" xr3:uid="{96D487FF-101D-4C11-80DD-8DDDFDD2B4E9}" name="Montant04" dataDxfId="296" totalsRowDxfId="295" dataCellStyle="Monétaire"/>
    <tableColumn id="26" xr3:uid="{1AA900CB-F5EC-45EA-AF43-050999A6460B}" name="Avril" dataDxfId="294" totalsRowDxfId="293"/>
    <tableColumn id="27" xr3:uid="{66A055EE-AAAB-4EAF-8ABD-851CB4ACA320}" name="Montant05" dataDxfId="292" totalsRowDxfId="291" dataCellStyle="Monétaire"/>
    <tableColumn id="28" xr3:uid="{A49276C0-1F31-42E0-A458-7477C7B088C3}" name="Mai" dataDxfId="290" totalsRowDxfId="289"/>
    <tableColumn id="29" xr3:uid="{7F33EB34-4F4D-4CD7-BB95-1DC1C21C254C}" name="Montant06" dataDxfId="288" totalsRowDxfId="287" dataCellStyle="Monétaire"/>
    <tableColumn id="30" xr3:uid="{C365B1E1-1C92-4466-AF33-EF039E09CC0D}" name="Juin" dataDxfId="286" totalsRowDxfId="285"/>
    <tableColumn id="34" xr3:uid="{F157FC8B-8C1A-48BA-836A-F4803370C704}" name="T.ESPECES" dataDxfId="284" totalsRowDxfId="283" dataCellStyle="Monétaire">
      <calculatedColumnFormula>S38</calculatedColumnFormula>
    </tableColumn>
    <tableColumn id="33" xr3:uid="{0ED6A63C-DB79-4520-87AD-6207E7DCD6BE}" name="T.CHQ VAC" dataDxfId="282" totalsRowDxfId="281" dataCellStyle="Monétaire"/>
    <tableColumn id="32" xr3:uid="{742E9B26-E19A-4B1E-86A6-79E39DFFF0FE}" name="T.C SPORT" dataDxfId="280" totalsRowDxfId="279" dataCellStyle="Monétaire"/>
    <tableColumn id="10" xr3:uid="{3F2B5F8E-1902-42E4-867E-2AD375F8E4F4}" name="T.CAF/TL" dataDxfId="278" totalsRowDxfId="277" dataCellStyle="Monétaire"/>
    <tableColumn id="31" xr3:uid="{6D205576-662D-48CC-909C-75FCB5CA1BDF}" name="Total" dataDxfId="276" totalsRowDxfId="275" dataCellStyle="Monétaire">
      <calculatedColumnFormula>SUM(TableauEncaissement[[#This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Row],[Montant06]])</calculatedColumnFormula>
    </tableColumn>
    <tableColumn id="35" xr3:uid="{33FD6279-4B66-42B5-8F85-63547DC2AE90}" name="DOIT" dataDxfId="274" dataCellStyle="Monétaire">
      <calculatedColumnFormula>OR(TableauEnfant[Cotisations],Tableau2[Cotisation])</calculatedColumnFormula>
    </tableColumn>
    <tableColumn id="42" xr3:uid="{76D1C10C-BCBF-40DE-B409-C3F739D2A541}" name="Manque" dataDxfId="273" totalsRowDxfId="272" dataCellStyle="Monétaire">
      <calculatedColumnFormula>TableauEncaissement[[#This Row],[Total]]-AD2</calculatedColumnFormula>
    </tableColumn>
    <tableColumn id="5" xr3:uid="{959A715D-09EC-41C6-9B37-8E587EF3AF5A}" name="ROLLERS" dataDxfId="271" totalsRowDxfId="270" dataCellStyle="Monétaire">
      <calculatedColumnFormula>TableauEnfant[[#This Row],[Roller]]</calculatedColumnFormula>
    </tableColumn>
    <tableColumn id="6" xr3:uid="{7AFB76A9-0885-400B-8D09-CBDB2D0B6D61}" name="COSTUMES" dataDxfId="269" totalsRowDxfId="268" dataCellStyle="Monétaire">
      <calculatedColumnFormula>+TableauEnfant[[#This Row],[Costumes]]</calculatedColumnFormula>
    </tableColumn>
    <tableColumn id="43" xr3:uid="{705DB185-DF9C-44D1-BC65-24EAF1ED1C64}" name="OBSERVTIONS" dataDxfId="267" totalsRowDxfId="266" dataCellStyle="Monétaire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Enfant" displayName="TableauEnfant" ref="A1:Z13" totalsRowShown="0" headerRowDxfId="95" totalsRowDxfId="93" tableBorderDxfId="94">
  <autoFilter ref="A1:Z13" xr:uid="{ED10CD3B-3E3F-43B1-A1EC-BEF0BD1BD9AF}"/>
  <sortState xmlns:xlrd2="http://schemas.microsoft.com/office/spreadsheetml/2017/richdata2" ref="A2:Z13">
    <sortCondition ref="C1:C13"/>
  </sortState>
  <tableColumns count="26">
    <tableColumn id="1" xr3:uid="{00000000-0010-0000-0200-000001000000}" name="Médical" dataDxfId="92" dataCellStyle="Normal 2"/>
    <tableColumn id="2" xr3:uid="{00000000-0010-0000-0200-000002000000}" name="Licences" dataDxfId="91" totalsRowDxfId="90" dataCellStyle="Normal 2"/>
    <tableColumn id="27" xr3:uid="{25909D2A-EF48-4B3C-ACE7-59186A1E749E}" name="NOM" dataDxfId="89" totalsRowDxfId="88" dataCellStyle="Normal 2"/>
    <tableColumn id="29" xr3:uid="{59ADC33D-67EB-4420-BF59-7CD4A6A09FF3}" name="Prénom" dataDxfId="87" totalsRowDxfId="86" dataCellStyle="Normal 2"/>
    <tableColumn id="24" xr3:uid="{319C8599-1BE6-4AD7-AAE8-243A987156EF}" name="Plurisport" dataDxfId="85" totalsRowDxfId="84" dataCellStyle="Normal 2"/>
    <tableColumn id="25" xr3:uid="{09B17BEE-99DB-476D-BAA6-D3066D9802ED}" name="Country Débutant" dataDxfId="83" totalsRowDxfId="82" dataCellStyle="Normal 2"/>
    <tableColumn id="3" xr3:uid="{00000000-0010-0000-0200-000003000000}" name="Country novices" dataDxfId="81" dataCellStyle="Normal 2"/>
    <tableColumn id="20" xr3:uid="{00000000-0010-0000-0200-000014000000}" name="BODY programme" dataDxfId="80" dataCellStyle="Normal 2"/>
    <tableColumn id="4" xr3:uid="{00000000-0010-0000-0200-000004000000}" name="Zumba Lundi" dataDxfId="79" dataCellStyle="Normal 2"/>
    <tableColumn id="5" xr3:uid="{00000000-0010-0000-0200-000005000000}" name="Zumba Mercredi Ados" dataDxfId="78" dataCellStyle="Normal 2"/>
    <tableColumn id="6" xr3:uid="{00000000-0010-0000-0200-000006000000}" name="Multi" dataDxfId="77" dataCellStyle="Normal 2"/>
    <tableColumn id="8" xr3:uid="{00000000-0010-0000-0200-000008000000}" name="Eveil Gym" dataDxfId="76" dataCellStyle="Normal 2"/>
    <tableColumn id="9" xr3:uid="{00000000-0010-0000-0200-000009000000}" name="Danse Ados" dataDxfId="75" dataCellStyle="Normal 2"/>
    <tableColumn id="10" xr3:uid="{00000000-0010-0000-0200-00000A000000}" name="Petite enfance" dataDxfId="74" dataCellStyle="Normal 2"/>
    <tableColumn id="11" xr3:uid="{00000000-0010-0000-0200-00000B000000}" name="Roller Eveil" dataDxfId="73" dataCellStyle="Normal 2"/>
    <tableColumn id="12" xr3:uid="{00000000-0010-0000-0200-00000C000000}" name="Roller init" dataDxfId="72" dataCellStyle="Normal 2"/>
    <tableColumn id="13" xr3:uid="{00000000-0010-0000-0200-00000D000000}" name="Roller Ados" dataDxfId="71" dataCellStyle="Normal 2"/>
    <tableColumn id="14" xr3:uid="{CE10F30C-AB9A-40CB-8534-F619D6E2EFC6}" name="Country Confirm" dataDxfId="70" totalsRowDxfId="69" dataCellStyle="Normal 2"/>
    <tableColumn id="7" xr3:uid="{4817EE1B-A645-47B4-8EE5-8E0BAEC1C90B}" name="ZUM KIDS" dataDxfId="68" totalsRowDxfId="67" dataCellStyle="Normal 2"/>
    <tableColumn id="15" xr3:uid="{00000000-0010-0000-0200-00000F000000}" name="Activité" dataDxfId="66" totalsRowDxfId="65" dataCellStyle="Normal 2"/>
    <tableColumn id="17" xr3:uid="{00000000-0010-0000-0200-000011000000}" name="Costumes" dataDxfId="64" totalsRowDxfId="63" dataCellStyle="Normal 2"/>
    <tableColumn id="18" xr3:uid="{00000000-0010-0000-0200-000012000000}" name="Roller" dataDxfId="62" totalsRowDxfId="61" dataCellStyle="Normal 2"/>
    <tableColumn id="23" xr3:uid="{00000000-0010-0000-0200-000017000000}" name="Tarifs préférentiels" dataDxfId="60" totalsRowDxfId="59" dataCellStyle="Normal 2"/>
    <tableColumn id="21" xr3:uid="{00000000-0010-0000-0200-000015000000}" name="Cotisations" dataDxfId="58" totalsRowDxfId="57" dataCellStyle="Normal 2"/>
    <tableColumn id="16" xr3:uid="{00000000-0010-0000-0200-000010000000}" name="Cotis.+Cost.+Rollers" dataDxfId="56" totalsRowDxfId="55" dataCellStyle="Normal 2"/>
    <tableColumn id="19" xr3:uid="{00000000-0010-0000-0200-000013000000}" name="Observations" dataDxfId="54" totalsRowDxfId="53" dataCellStyle="Normal 2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96F3EE7-E773-4E6E-855C-FF324246AE91}" name="Tableau7" displayName="Tableau7" ref="A1:J3" totalsRowShown="0" headerRowDxfId="51">
  <autoFilter ref="A1:J3" xr:uid="{9271230C-12DC-49D3-BF5A-19531027E951}"/>
  <tableColumns count="10">
    <tableColumn id="1" xr3:uid="{80228A2C-142E-4517-BA2F-8558BA56869F}" name="ROLLERS"/>
    <tableColumn id="2" xr3:uid="{A3B3B35C-D7DE-4D5B-827C-5A78D991260C}" name="prenon1"/>
    <tableColumn id="3" xr3:uid="{D854D5AD-F5FA-4872-9F12-D8BA0CEC5D67}" name="adherant nom"/>
    <tableColumn id="4" xr3:uid="{7615C7FB-9315-425D-9EEC-9570CB27D502}" name="prenom2"/>
    <tableColumn id="5" xr3:uid="{69B1BAA2-F0F3-42DA-B50D-1A5CA00073E1}" name="Decembre" dataCellStyle="Monétaire"/>
    <tableColumn id="6" xr3:uid="{0EB5C352-91D8-47CF-A3B7-D7C374129A02}" name="Banque"/>
    <tableColumn id="7" xr3:uid="{362C8596-D766-4910-834E-10BED0FEB62B}" name="janvier" dataCellStyle="Monétaire"/>
    <tableColumn id="8" xr3:uid="{BAE9E649-5486-4661-B464-BE30AF052461}" name="banque2"/>
    <tableColumn id="9" xr3:uid="{F5F22FB7-D948-4C0F-9F2F-C9B7DDFC81B6}" name="fevrier" dataCellStyle="Monétaire"/>
    <tableColumn id="10" xr3:uid="{1E952B95-712C-4123-BB02-E7777BCA4219}" name="banque3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01F49D-E637-4ECB-BAD7-CBD0AF3611C4}" name="Tableau3" displayName="Tableau3" ref="A1:J13" totalsRowShown="0" headerRowDxfId="50" dataDxfId="49" headerRowCellStyle="Monétaire">
  <autoFilter ref="A1:J13" xr:uid="{1651A361-AD14-42AF-A484-2C5660F23886}"/>
  <sortState xmlns:xlrd2="http://schemas.microsoft.com/office/spreadsheetml/2017/richdata2" ref="A2:J13">
    <sortCondition ref="A1:A13"/>
  </sortState>
  <tableColumns count="10">
    <tableColumn id="1" xr3:uid="{C089E944-6A84-43B5-9473-F1458527F3E9}" name="PAYEUR"/>
    <tableColumn id="2" xr3:uid="{B6E5F4AA-6417-4D91-AEA0-A36019F760A6}" name="prenon1"/>
    <tableColumn id="3" xr3:uid="{B7E46D26-E17B-4882-BDAF-9EA548D4026B}" name="adherant nom"/>
    <tableColumn id="4" xr3:uid="{2B9E406C-527D-46AA-B301-0EAA648B9CB4}" name="prenom2"/>
    <tableColumn id="5" xr3:uid="{5E81E7D9-3B19-4EB7-B994-DC9D6690922C}" name="Decembre" dataCellStyle="Monétaire"/>
    <tableColumn id="6" xr3:uid="{1A8485B9-DECD-40DA-B302-859155F70078}" name="Banque" dataDxfId="48"/>
    <tableColumn id="7" xr3:uid="{1B48C0EE-2E09-4544-A754-1BA9B39D2018}" name="janvier" dataDxfId="47" dataCellStyle="Monétaire"/>
    <tableColumn id="8" xr3:uid="{A4546917-21A1-402A-A6E8-C10B0A1FE675}" name="banque2" dataDxfId="46"/>
    <tableColumn id="9" xr3:uid="{2105FFD2-734A-40D3-80BA-2539304CCFBE}" name="fevrier" dataDxfId="45" dataCellStyle="Monétaire"/>
    <tableColumn id="10" xr3:uid="{93987C58-6E20-437B-B4D0-CEDC9CE19764}" name="banque3" dataDxfId="44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2895353-E566-48BA-BA3C-8F13C2C7F73C}" name="Tableau422" displayName="Tableau422" ref="A3:H7" totalsRowShown="0" headerRowDxfId="43" dataDxfId="42" tableBorderDxfId="41" headerRowCellStyle="Monétaire">
  <autoFilter ref="A3:H7" xr:uid="{8C9CE426-C6E4-464D-94C5-91D0AACA6F55}"/>
  <tableColumns count="8">
    <tableColumn id="1" xr3:uid="{8F10E0FC-F0EC-4196-8547-70D3776D2BF6}" name="Colonne1" dataDxfId="40"/>
    <tableColumn id="2" xr3:uid="{C35A5723-EA14-4D21-A682-B3A3A5106A36}" name="Licence" dataDxfId="39" dataCellStyle="Monétaire"/>
    <tableColumn id="3" xr3:uid="{16E2851F-EF64-4CDB-B2A7-A5773537F8AD}" name="1 cour" dataDxfId="38" dataCellStyle="Monétaire"/>
    <tableColumn id="4" xr3:uid="{A63ADBDA-536C-4D4B-9909-5BFBBF882CD8}" name="2 cours" dataDxfId="37" dataCellStyle="Monétaire"/>
    <tableColumn id="5" xr3:uid="{7B4A5D84-2FE0-4FDF-8EDA-9BAE2712A5CB}" name="3 cours" dataDxfId="36" dataCellStyle="Monétaire"/>
    <tableColumn id="6" xr3:uid="{12998A4D-7A68-467E-A95F-9B4726BD516D}" name="4 cours" dataDxfId="35" dataCellStyle="Monétaire"/>
    <tableColumn id="7" xr3:uid="{E97444DE-D3F6-494D-A0DF-2AD8EFF89B5C}" name="Ttx Cours" dataDxfId="34" dataCellStyle="Monétaire">
      <calculatedColumnFormula>SUM(Tableau422[[#This Row],[1 cour]:[4 cours]])</calculatedColumnFormula>
    </tableColumn>
    <tableColumn id="8" xr3:uid="{222E6C74-4BFD-47B1-885A-B6DF5F7CE0C1}" name="Colonne8" dataDxfId="33" dataCellStyle="Monétaire">
      <calculatedColumnFormula>SUM(B4:F4)</calculatedColumnFormula>
    </tableColumn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015CCAD-1E40-4CCD-B7C0-7317C19DA1CB}" name="Tableau52223" displayName="Tableau52223" ref="A9:H13" totalsRowShown="0" headerRowDxfId="32" dataDxfId="31" tableBorderDxfId="30" headerRowCellStyle="Monétaire">
  <autoFilter ref="A9:H13" xr:uid="{3ACE30CA-B551-4322-BC39-6201DF0AF37D}"/>
  <tableColumns count="8">
    <tableColumn id="1" xr3:uid="{5A3CDE37-770C-4BD4-8463-C14A44654DE2}" name="Colonne1" dataDxfId="29"/>
    <tableColumn id="2" xr3:uid="{D2E9E87F-4079-48FD-B984-60798156EBB4}" name="Licence" dataDxfId="28"/>
    <tableColumn id="3" xr3:uid="{4AC67913-A2F5-41D5-964B-22D3BF6E5418}" name="1 cour" dataDxfId="27"/>
    <tableColumn id="4" xr3:uid="{ADFD39CE-AB94-42F5-865B-C1BE53E0605C}" name="2 cours" dataDxfId="26"/>
    <tableColumn id="5" xr3:uid="{561F04BD-A361-407B-B851-554000D18DE1}" name="3 cours" dataDxfId="25"/>
    <tableColumn id="6" xr3:uid="{33EFA1E2-B7FA-44B8-A0AB-1D20723EB549}" name="4 cours" dataDxfId="24"/>
    <tableColumn id="7" xr3:uid="{DBE04CE1-4FE8-4AFF-BE64-5FF10BFA0A86}" name="Ttx Cours" dataDxfId="23" dataCellStyle="Monétaire">
      <calculatedColumnFormula>SUM(Tableau52223[[#This Row],[1 cour]:[4 cours]])</calculatedColumnFormula>
    </tableColumn>
    <tableColumn id="8" xr3:uid="{43264187-726F-40C3-A2E3-14226C3C2ED9}" name="Colonne8" dataDxfId="22" dataCellStyle="Monétaire">
      <calculatedColumnFormula>Tableau52223[[#This Row],[Ttx Cours]]+#REF!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FAD7DB3-F3E1-4E7F-8519-F9D0A54ADF3A}" name="Tableau825" displayName="Tableau825" ref="A15:H19" totalsRowShown="0" headerRowDxfId="21" dataDxfId="20" tableBorderDxfId="19" headerRowCellStyle="Monétaire" dataCellStyle="Monétaire">
  <autoFilter ref="A15:H19" xr:uid="{323B5FEF-2328-4997-9131-21F7A5CCBA28}"/>
  <tableColumns count="8">
    <tableColumn id="1" xr3:uid="{EA6437FF-3031-4270-8722-468A52A59270}" name="Colonne1" dataDxfId="18"/>
    <tableColumn id="2" xr3:uid="{4BFAAF33-77C8-4944-8480-94D32A8ECA3B}" name="Licence" dataDxfId="17" dataCellStyle="Monétaire"/>
    <tableColumn id="3" xr3:uid="{00CFBD86-C642-4863-960B-28DC919F4D27}" name="1 cour" dataDxfId="16" dataCellStyle="Monétaire"/>
    <tableColumn id="4" xr3:uid="{56CF9C9F-8D9F-45FB-A213-11DF40A39E03}" name="2 cours" dataDxfId="15" dataCellStyle="Monétaire"/>
    <tableColumn id="5" xr3:uid="{2130AF30-7C72-45EB-9A9A-75BEFFA5AAC2}" name="3 cours" dataDxfId="14" dataCellStyle="Monétaire"/>
    <tableColumn id="6" xr3:uid="{097F16A5-8504-404B-AC7E-F1964C16B936}" name="4 cours" dataDxfId="13" dataCellStyle="Monétaire"/>
    <tableColumn id="7" xr3:uid="{C47455EB-8970-45B7-8F17-52E37E4A48BE}" name="Ttx Cours" dataDxfId="12" dataCellStyle="Monétaire">
      <calculatedColumnFormula>SUM(Tableau825[[#This Row],[Licence]:[4 cours]])</calculatedColumnFormula>
    </tableColumn>
    <tableColumn id="8" xr3:uid="{CE5BD229-1B78-4096-9DDE-FC4D6B7C1C1D}" name="Colonne8" dataDxfId="11" dataCellStyle="Monétaire">
      <calculatedColumnFormula>SUM(B16:F16)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B764505-1A06-4C2A-93FC-AE25C4D79860}" name="Tableau1026" displayName="Tableau1026" ref="A21:H25" totalsRowShown="0" headerRowDxfId="10" dataDxfId="9" tableBorderDxfId="8" headerRowCellStyle="Monétaire">
  <autoFilter ref="A21:H25" xr:uid="{93117D89-DA42-4F15-98C4-00E8069AB22F}"/>
  <tableColumns count="8">
    <tableColumn id="1" xr3:uid="{0EC4C21D-8506-4B54-8E1D-A50011CFFF51}" name="Colonne1" dataDxfId="7"/>
    <tableColumn id="2" xr3:uid="{908EA02E-AF7C-42A4-A910-469E0D87A440}" name="Licence" dataDxfId="6" dataCellStyle="Monétaire"/>
    <tableColumn id="3" xr3:uid="{A59E335E-8054-4853-A971-F7B13BDBC7EE}" name="1 cour" dataDxfId="5">
      <calculatedColumnFormula>C16/2</calculatedColumnFormula>
    </tableColumn>
    <tableColumn id="4" xr3:uid="{BD1F0CF1-2E22-4521-9BBE-EBD0BEBFD37F}" name="2 cours" dataDxfId="4"/>
    <tableColumn id="5" xr3:uid="{32CC38E3-075F-4E17-8599-2D11B69619D5}" name="3 cours" dataDxfId="3" dataCellStyle="Monétaire"/>
    <tableColumn id="6" xr3:uid="{4FC2A006-B714-4FA4-8AB7-B6C15E1409EF}" name="4 cours" dataDxfId="2" dataCellStyle="Monétaire"/>
    <tableColumn id="7" xr3:uid="{02C49E01-5CD1-4CB4-A781-2B6167F57055}" name="Ttx Cours" dataDxfId="1" dataCellStyle="Monétaire">
      <calculatedColumnFormula>SUM(Tableau1026[[#This Row],[1 cour]:[4 cours]])</calculatedColumnFormula>
    </tableColumn>
    <tableColumn id="8" xr3:uid="{31EF5675-BB6D-4FCC-A3DF-43F5F615720F}" name="Colonne8" dataDxfId="0" dataCellStyle="Monétaire">
      <calculatedColumnFormula>SUM(B22:F22)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3">
            <a:lumMod val="20000"/>
            <a:lumOff val="8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DUCATEURS\FLEURY.xlsx" TargetMode="External"/><Relationship Id="rId13" Type="http://schemas.openxmlformats.org/officeDocument/2006/relationships/hyperlink" Target="EDUCATEURS\COUNTRY%20NOVICE%20INTERMEDIAIRE.xlsx" TargetMode="External"/><Relationship Id="rId18" Type="http://schemas.openxmlformats.org/officeDocument/2006/relationships/table" Target="../tables/table1.xml"/><Relationship Id="rId3" Type="http://schemas.openxmlformats.org/officeDocument/2006/relationships/hyperlink" Target="EDUCATEURS\BODY%20Ados%20Adultes.xlsx" TargetMode="External"/><Relationship Id="rId7" Type="http://schemas.openxmlformats.org/officeDocument/2006/relationships/hyperlink" Target="EDUCATEURS\UFOZEN.xlsx" TargetMode="External"/><Relationship Id="rId12" Type="http://schemas.openxmlformats.org/officeDocument/2006/relationships/hyperlink" Target="EDUCATEURS\ZUMBA%20MERCREDI%20ADULTES%20ADOS.xlsx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ADHERANTS\AVELINO%20CHARLINE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ADHERANTS\ADAM%20AMANDINE.pdf" TargetMode="External"/><Relationship Id="rId6" Type="http://schemas.openxmlformats.org/officeDocument/2006/relationships/hyperlink" Target="EDUCATEURS\EQUILIGYM%20CHARMOY.xlsx" TargetMode="External"/><Relationship Id="rId11" Type="http://schemas.openxmlformats.org/officeDocument/2006/relationships/hyperlink" Target="EDUCATEURS\ZUMBA%20LUNDI.xlsx" TargetMode="External"/><Relationship Id="rId5" Type="http://schemas.openxmlformats.org/officeDocument/2006/relationships/hyperlink" Target="EDUCATEURS\COUNTRY%20CONFIRMES%20Ados%20Adultes.xlsx" TargetMode="External"/><Relationship Id="rId15" Type="http://schemas.openxmlformats.org/officeDocument/2006/relationships/hyperlink" Target="EDUCATEURS\QI%20GONG.xlsx" TargetMode="External"/><Relationship Id="rId10" Type="http://schemas.openxmlformats.org/officeDocument/2006/relationships/hyperlink" Target="EDUCATEURS\MARCHE%20NORDIQUE%20SANTE.xlsx" TargetMode="External"/><Relationship Id="rId4" Type="http://schemas.openxmlformats.org/officeDocument/2006/relationships/hyperlink" Target="EDUCATEURS\COUNTRY%20Ados%20et%20D&#233;butant.xlsx" TargetMode="External"/><Relationship Id="rId9" Type="http://schemas.openxmlformats.org/officeDocument/2006/relationships/hyperlink" Target="EDUCATEURS\MARCHE%20NORDIQUE.xlsx" TargetMode="External"/><Relationship Id="rId14" Type="http://schemas.openxmlformats.org/officeDocument/2006/relationships/hyperlink" Target="EDUCATEURS\MARCHE%20NORDIQUE%20%20SOIR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EDUCATEURS\ROLLERS%20ADOS.xlsx" TargetMode="External"/><Relationship Id="rId13" Type="http://schemas.openxmlformats.org/officeDocument/2006/relationships/hyperlink" Target="EDUCATEURS\COUNTRY%20CONFIRME.xlsx" TargetMode="External"/><Relationship Id="rId3" Type="http://schemas.openxmlformats.org/officeDocument/2006/relationships/hyperlink" Target="EDUCATEURS\EVEIL%20GYM.xlsx" TargetMode="External"/><Relationship Id="rId7" Type="http://schemas.openxmlformats.org/officeDocument/2006/relationships/hyperlink" Target="EDUCATEURS\ROLLERS%20INITIATION.xlsx" TargetMode="External"/><Relationship Id="rId12" Type="http://schemas.openxmlformats.org/officeDocument/2006/relationships/hyperlink" Target="EDUCATEURS\COUNTRY%20NOVICE%20INTERMEDIAIRE.xlsx" TargetMode="External"/><Relationship Id="rId17" Type="http://schemas.openxmlformats.org/officeDocument/2006/relationships/table" Target="../tables/table4.xml"/><Relationship Id="rId2" Type="http://schemas.openxmlformats.org/officeDocument/2006/relationships/hyperlink" Target="EDUCATEURS\MULTISPORT%20ADOS.xlsx" TargetMode="External"/><Relationship Id="rId16" Type="http://schemas.openxmlformats.org/officeDocument/2006/relationships/printerSettings" Target="../printerSettings/printerSettings6.bin"/><Relationship Id="rId1" Type="http://schemas.openxmlformats.org/officeDocument/2006/relationships/hyperlink" Target="EDUCATEURS\ZUMBA%20LUNDI.xlsx" TargetMode="External"/><Relationship Id="rId6" Type="http://schemas.openxmlformats.org/officeDocument/2006/relationships/hyperlink" Target="EDUCATEURS\ROLLERS%20EVEIL.xlsx" TargetMode="External"/><Relationship Id="rId11" Type="http://schemas.openxmlformats.org/officeDocument/2006/relationships/hyperlink" Target="EDUCATEURS\BODY%20Ados%20Adultes.xlsx" TargetMode="External"/><Relationship Id="rId5" Type="http://schemas.openxmlformats.org/officeDocument/2006/relationships/hyperlink" Target="EDUCATEURS\PETITE%20ENFANCE.xlsx" TargetMode="External"/><Relationship Id="rId15" Type="http://schemas.openxmlformats.org/officeDocument/2006/relationships/hyperlink" Target="EDUCATEURS\ZUM%20KIDS.xlsx" TargetMode="External"/><Relationship Id="rId10" Type="http://schemas.openxmlformats.org/officeDocument/2006/relationships/hyperlink" Target="EDUCATEURS\ZUMBA%20MERCREDI.xlsx" TargetMode="External"/><Relationship Id="rId4" Type="http://schemas.openxmlformats.org/officeDocument/2006/relationships/hyperlink" Target="EDUCATEURS\DANSE%20ADOS.xlsx" TargetMode="External"/><Relationship Id="rId9" Type="http://schemas.openxmlformats.org/officeDocument/2006/relationships/hyperlink" Target="EDUCATEURS\PLURISPORT%20ADOS.xlsx" TargetMode="External"/><Relationship Id="rId14" Type="http://schemas.openxmlformats.org/officeDocument/2006/relationships/hyperlink" Target="EDUCATEURS\COUNTRY%20ENFANT%20DEBUTANT.xls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59999389629810485"/>
  </sheetPr>
  <dimension ref="A1:AD9344"/>
  <sheetViews>
    <sheetView showZeros="0" zoomScale="79" zoomScaleNormal="79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L15" sqref="L15"/>
    </sheetView>
  </sheetViews>
  <sheetFormatPr baseColWidth="10" defaultRowHeight="21" customHeight="1" x14ac:dyDescent="0.25"/>
  <cols>
    <col min="1" max="1" width="11.42578125" customWidth="1"/>
    <col min="2" max="2" width="16" customWidth="1"/>
    <col min="3" max="3" width="20.7109375" customWidth="1"/>
    <col min="4" max="4" width="14.85546875" customWidth="1"/>
    <col min="5" max="5" width="14.140625" style="4" customWidth="1"/>
    <col min="6" max="6" width="12.7109375" style="7" customWidth="1"/>
    <col min="7" max="7" width="17.42578125" style="7" customWidth="1"/>
    <col min="8" max="8" width="18.5703125" style="4" customWidth="1"/>
    <col min="9" max="10" width="12.7109375" style="4" customWidth="1"/>
    <col min="11" max="11" width="12.140625" style="4" customWidth="1"/>
    <col min="12" max="12" width="12.7109375" style="8" customWidth="1"/>
    <col min="13" max="13" width="11.42578125" style="8" customWidth="1"/>
    <col min="14" max="14" width="12.7109375" style="8" customWidth="1"/>
    <col min="15" max="15" width="12.7109375" style="4" customWidth="1"/>
    <col min="16" max="16" width="14.7109375" style="8" customWidth="1"/>
    <col min="17" max="17" width="15.5703125" style="7" customWidth="1"/>
    <col min="18" max="18" width="12.28515625" customWidth="1"/>
    <col min="19" max="19" width="12.85546875" style="4" customWidth="1"/>
    <col min="20" max="20" width="13.5703125" style="370" customWidth="1"/>
    <col min="21" max="21" width="16.140625" style="1" customWidth="1"/>
    <col min="22" max="22" width="16" style="6" customWidth="1"/>
    <col min="23" max="23" width="13.42578125" style="6" customWidth="1"/>
    <col min="24" max="24" width="36.28515625" style="3" customWidth="1"/>
  </cols>
  <sheetData>
    <row r="1" spans="1:30" s="227" customFormat="1" ht="45" customHeight="1" thickBot="1" x14ac:dyDescent="0.3">
      <c r="A1" s="388" t="s">
        <v>130</v>
      </c>
      <c r="B1" s="388" t="s">
        <v>208</v>
      </c>
      <c r="C1" s="389" t="s">
        <v>12</v>
      </c>
      <c r="D1" s="390" t="s">
        <v>0</v>
      </c>
      <c r="E1" s="96" t="s">
        <v>131</v>
      </c>
      <c r="F1" s="391" t="s">
        <v>132</v>
      </c>
      <c r="G1" s="391" t="s">
        <v>133</v>
      </c>
      <c r="H1" s="391" t="s">
        <v>134</v>
      </c>
      <c r="I1" s="392" t="s">
        <v>136</v>
      </c>
      <c r="J1" s="391" t="s">
        <v>135</v>
      </c>
      <c r="K1" s="393" t="s">
        <v>137</v>
      </c>
      <c r="L1" s="96" t="s">
        <v>138</v>
      </c>
      <c r="M1" s="96" t="s">
        <v>139</v>
      </c>
      <c r="N1" s="394" t="s">
        <v>140</v>
      </c>
      <c r="O1" t="s">
        <v>141</v>
      </c>
      <c r="P1" s="395" t="s">
        <v>142</v>
      </c>
      <c r="Q1" s="106" t="s">
        <v>147</v>
      </c>
      <c r="R1" s="391" t="s">
        <v>143</v>
      </c>
      <c r="S1" s="96" t="s">
        <v>144</v>
      </c>
      <c r="T1" s="396" t="s">
        <v>145</v>
      </c>
      <c r="U1" s="397" t="s">
        <v>146</v>
      </c>
      <c r="V1" s="398" t="s">
        <v>215</v>
      </c>
      <c r="W1" s="396" t="s">
        <v>14</v>
      </c>
      <c r="X1" s="349" t="s">
        <v>261</v>
      </c>
    </row>
    <row r="2" spans="1:30" s="227" customFormat="1" ht="20.25" customHeight="1" x14ac:dyDescent="0.25">
      <c r="A2" s="346">
        <v>121212</v>
      </c>
      <c r="B2" s="387" t="s">
        <v>260</v>
      </c>
      <c r="C2" s="347" t="s">
        <v>259</v>
      </c>
      <c r="D2" s="348" t="s">
        <v>217</v>
      </c>
      <c r="E2" s="341" t="s">
        <v>94</v>
      </c>
      <c r="F2" s="367"/>
      <c r="G2" s="367"/>
      <c r="H2" s="367"/>
      <c r="I2" s="367"/>
      <c r="J2" s="367"/>
      <c r="K2" s="367"/>
      <c r="L2" s="342"/>
      <c r="M2" s="342"/>
      <c r="N2" s="342"/>
      <c r="O2" s="368"/>
      <c r="P2" s="343"/>
      <c r="Q2" s="342"/>
      <c r="R2" s="367"/>
      <c r="S2" s="367"/>
      <c r="T2" s="407">
        <f>_xlfn.SWITCH(Tableau2[[#This Row],[FLEURY (Gi Gong jeudi)]],"x","Fleury",COUNTA(E2:J2,L2:S2))</f>
        <v>1</v>
      </c>
      <c r="U2" s="350">
        <v>39</v>
      </c>
      <c r="V2" s="228">
        <v>137</v>
      </c>
      <c r="W2" s="369">
        <v>30</v>
      </c>
      <c r="X2" s="349">
        <v>30</v>
      </c>
    </row>
    <row r="3" spans="1:30" s="227" customFormat="1" ht="20.25" customHeight="1" x14ac:dyDescent="0.25">
      <c r="A3" s="346">
        <v>2</v>
      </c>
      <c r="B3" s="387" t="s">
        <v>209</v>
      </c>
      <c r="C3" s="347" t="s">
        <v>214</v>
      </c>
      <c r="D3" s="348" t="s">
        <v>210</v>
      </c>
      <c r="E3" s="341"/>
      <c r="F3" s="367"/>
      <c r="G3" s="367"/>
      <c r="H3" s="367"/>
      <c r="I3" s="367"/>
      <c r="J3" s="367"/>
      <c r="K3" s="367"/>
      <c r="L3" s="342"/>
      <c r="M3" s="342"/>
      <c r="N3" s="342"/>
      <c r="O3" s="368"/>
      <c r="P3" s="343"/>
      <c r="Q3" s="342"/>
      <c r="R3" s="367" t="s">
        <v>94</v>
      </c>
      <c r="S3" s="367"/>
      <c r="T3" s="407">
        <f>_xlfn.SWITCH(Tableau2[[#This Row],[FLEURY (Gi Gong jeudi)]],"x","Fleury",COUNTA(E3:J3,L3:S3))</f>
        <v>1</v>
      </c>
      <c r="U3" s="350"/>
      <c r="V3" s="228">
        <v>137</v>
      </c>
      <c r="W3" s="369"/>
      <c r="X3" s="349"/>
      <c r="AD3" s="227">
        <v>137</v>
      </c>
    </row>
    <row r="4" spans="1:30" s="227" customFormat="1" ht="20.25" customHeight="1" x14ac:dyDescent="0.25">
      <c r="A4" s="344"/>
      <c r="B4" s="387" t="s">
        <v>211</v>
      </c>
      <c r="C4" s="339" t="s">
        <v>181</v>
      </c>
      <c r="D4" s="335" t="s">
        <v>212</v>
      </c>
      <c r="E4" s="336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 t="s">
        <v>94</v>
      </c>
      <c r="S4" s="337" t="s">
        <v>88</v>
      </c>
      <c r="T4" s="407">
        <f>_xlfn.SWITCH(Tableau2[[#This Row],[FLEURY (Gi Gong jeudi)]],"x","Fleury",COUNTA(E4:J4,L4:S4))</f>
        <v>2</v>
      </c>
      <c r="U4" s="340"/>
      <c r="V4" s="228">
        <f>_xlfn.IFS(Tableau2[[#This Row],[Bénévoles et tarifs spéciaux]]&lt;&gt;"",Tableau2[[#This Row],[Bénévoles et tarifs spéciaux]],Tableau2[[#This Row],[Activités]]=0,"",Tableau2[[#This Row],[FLEURY (Gi Gong jeudi)]]&lt;&gt;"",160,Tableau2[[#This Row],[Activités]]=1,137,Tableau2[[#This Row],[Activités]]=2,172,Tableau2[[#This Row],[Activités]]=3,207)</f>
        <v>172</v>
      </c>
      <c r="W4" s="338"/>
      <c r="X4" s="345"/>
    </row>
    <row r="9206" ht="21" hidden="1" customHeight="1" x14ac:dyDescent="0.25"/>
    <row r="9207" ht="21" hidden="1" customHeight="1" x14ac:dyDescent="0.25"/>
    <row r="9208" ht="21" hidden="1" customHeight="1" x14ac:dyDescent="0.25"/>
    <row r="9209" ht="21" hidden="1" customHeight="1" x14ac:dyDescent="0.25"/>
    <row r="9210" ht="21" hidden="1" customHeight="1" x14ac:dyDescent="0.25"/>
    <row r="9211" ht="21" hidden="1" customHeight="1" x14ac:dyDescent="0.25"/>
    <row r="9344" spans="5:19" ht="21" customHeight="1" x14ac:dyDescent="0.25">
      <c r="E9344" s="8"/>
      <c r="F9344" s="8"/>
      <c r="G9344" s="8"/>
      <c r="H9344" s="8"/>
      <c r="I9344" s="8"/>
      <c r="J9344" s="8"/>
      <c r="K9344" s="8"/>
      <c r="O9344" s="8"/>
      <c r="Q9344" s="8"/>
      <c r="S9344" s="8"/>
    </row>
  </sheetData>
  <sheetProtection insertRows="0" sort="0" autoFilter="0"/>
  <phoneticPr fontId="16" type="noConversion"/>
  <conditionalFormatting sqref="E4:S4">
    <cfRule type="cellIs" dxfId="399" priority="222" operator="equal">
      <formula>"x"</formula>
    </cfRule>
  </conditionalFormatting>
  <conditionalFormatting sqref="C4:D4">
    <cfRule type="expression" dxfId="398" priority="217">
      <formula>$V4&lt;&gt;""</formula>
    </cfRule>
  </conditionalFormatting>
  <conditionalFormatting sqref="U4">
    <cfRule type="cellIs" dxfId="397" priority="213" operator="equal">
      <formula>39</formula>
    </cfRule>
  </conditionalFormatting>
  <conditionalFormatting sqref="E3:S3">
    <cfRule type="cellIs" dxfId="396" priority="196" operator="equal">
      <formula>"x"</formula>
    </cfRule>
  </conditionalFormatting>
  <conditionalFormatting sqref="C3:D3">
    <cfRule type="expression" dxfId="395" priority="195">
      <formula>$V3&lt;&gt;""</formula>
    </cfRule>
  </conditionalFormatting>
  <conditionalFormatting sqref="U3">
    <cfRule type="cellIs" dxfId="394" priority="194" operator="equal">
      <formula>39</formula>
    </cfRule>
  </conditionalFormatting>
  <conditionalFormatting sqref="U1">
    <cfRule type="cellIs" dxfId="393" priority="175" operator="equal">
      <formula>39</formula>
    </cfRule>
  </conditionalFormatting>
  <conditionalFormatting sqref="E2:S2">
    <cfRule type="cellIs" dxfId="392" priority="3" operator="equal">
      <formula>"x"</formula>
    </cfRule>
  </conditionalFormatting>
  <conditionalFormatting sqref="C2:D2">
    <cfRule type="expression" dxfId="391" priority="2">
      <formula>$V2&lt;&gt;""</formula>
    </cfRule>
  </conditionalFormatting>
  <conditionalFormatting sqref="U2">
    <cfRule type="cellIs" dxfId="390" priority="1" operator="equal">
      <formula>39</formula>
    </cfRule>
  </conditionalFormatting>
  <hyperlinks>
    <hyperlink ref="B3" r:id="rId1" xr:uid="{7B3FBC78-D5E5-4637-B79A-134295C14A62}"/>
    <hyperlink ref="B4" r:id="rId2" xr:uid="{6FAA1B65-B326-4472-808D-35DBD9D91927}"/>
    <hyperlink ref="E1" r:id="rId3" xr:uid="{0D641B4F-65ED-402D-8C7F-A74FE4E8933C}"/>
    <hyperlink ref="F1" r:id="rId4" xr:uid="{9A4FE78B-C9B8-4784-A0A4-AFDF21EED270}"/>
    <hyperlink ref="H1" r:id="rId5" xr:uid="{28DCBEF0-26E0-42D4-BD99-221A09245AB9}"/>
    <hyperlink ref="I1" r:id="rId6" display="Equiligym (Activ'santé" xr:uid="{21848456-DEDF-4131-80EA-13851C554543}"/>
    <hyperlink ref="J1" r:id="rId7" xr:uid="{C968160E-F756-47BB-8CC1-80E61C26B5BF}"/>
    <hyperlink ref="K1" r:id="rId8" xr:uid="{A71ECE5B-52E3-4E9C-911B-5535EC61B497}"/>
    <hyperlink ref="L1" r:id="rId9" xr:uid="{28011F21-3B0D-4B7E-A4F3-8F4AD7F76D6C}"/>
    <hyperlink ref="N1" r:id="rId10" xr:uid="{ADDDDC13-EEBD-416C-A663-A64F3A2EC21E}"/>
    <hyperlink ref="R1" r:id="rId11" xr:uid="{C95C9BD5-E1FA-4EA6-BBC0-5D5F850445D1}"/>
    <hyperlink ref="S1" r:id="rId12" xr:uid="{9F2FFC35-38F8-4248-9E4F-3D3A53C5BDF6}"/>
    <hyperlink ref="G1" r:id="rId13" xr:uid="{06A568D9-B9E4-4DB4-ADF9-C279B9D3D34C}"/>
    <hyperlink ref="M1" r:id="rId14" xr:uid="{D47E95C0-2B75-4AB5-8F6A-15703F018333}"/>
    <hyperlink ref="Q1" r:id="rId15" xr:uid="{076E5938-9B8F-4DB3-BEAE-ECD0C0D27FF9}"/>
  </hyperlinks>
  <pageMargins left="0.7" right="0.7" top="0.75" bottom="0.75" header="0.3" footer="0.3"/>
  <pageSetup paperSize="9" orientation="landscape" horizontalDpi="4294967293" verticalDpi="0" r:id="rId16"/>
  <drawing r:id="rId17"/>
  <tableParts count="1"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4569-27EB-456C-8F39-11D5C13CB392}">
  <sheetPr codeName="Feuil4">
    <tabColor rgb="FFFF0000"/>
  </sheetPr>
  <dimension ref="A1:S37"/>
  <sheetViews>
    <sheetView topLeftCell="B1" zoomScale="60" zoomScaleNormal="60" workbookViewId="0">
      <selection activeCell="C14" sqref="C14"/>
    </sheetView>
  </sheetViews>
  <sheetFormatPr baseColWidth="10" defaultRowHeight="23.25" x14ac:dyDescent="0.35"/>
  <cols>
    <col min="1" max="1" width="9" style="136" hidden="1" customWidth="1"/>
    <col min="2" max="2" width="30.7109375" style="133" customWidth="1"/>
    <col min="3" max="3" width="32.42578125" style="286" customWidth="1"/>
    <col min="4" max="4" width="32.85546875" style="135" customWidth="1"/>
    <col min="5" max="5" width="34.5703125" style="134" customWidth="1"/>
    <col min="6" max="7" width="30.7109375" style="135" customWidth="1"/>
    <col min="8" max="8" width="19.7109375" style="135" customWidth="1"/>
    <col min="9" max="9" width="18.85546875" style="135" customWidth="1"/>
    <col min="10" max="10" width="25" style="135" customWidth="1"/>
    <col min="11" max="11" width="16.42578125" style="135" customWidth="1"/>
    <col min="12" max="12" width="23.140625" style="135" customWidth="1"/>
    <col min="13" max="13" width="18.5703125" style="135" customWidth="1"/>
    <col min="14" max="15" width="11.42578125" style="135" customWidth="1"/>
    <col min="16" max="16" width="25.140625" style="135" customWidth="1"/>
    <col min="17" max="17" width="11.42578125" style="135" customWidth="1"/>
    <col min="18" max="18" width="15.7109375" style="135" customWidth="1"/>
    <col min="19" max="23" width="11.42578125" style="135" customWidth="1"/>
    <col min="24" max="16384" width="11.42578125" style="135"/>
  </cols>
  <sheetData>
    <row r="1" spans="1:19" ht="20.100000000000001" customHeight="1" x14ac:dyDescent="0.35">
      <c r="A1" s="132">
        <v>1</v>
      </c>
    </row>
    <row r="2" spans="1:19" ht="20.100000000000001" customHeight="1" thickBot="1" x14ac:dyDescent="0.4">
      <c r="A2" s="125">
        <v>2</v>
      </c>
      <c r="B2" s="122"/>
      <c r="C2" s="126"/>
      <c r="F2" s="122"/>
      <c r="G2" s="122"/>
      <c r="H2" s="122"/>
      <c r="I2" s="122"/>
      <c r="J2" s="122"/>
    </row>
    <row r="3" spans="1:19" ht="20.100000000000001" customHeight="1" thickBot="1" x14ac:dyDescent="0.4">
      <c r="A3" s="136">
        <v>3</v>
      </c>
      <c r="B3" s="75"/>
      <c r="D3" s="439" t="s">
        <v>149</v>
      </c>
      <c r="E3" s="440"/>
      <c r="F3" s="122"/>
      <c r="G3" s="122"/>
      <c r="H3" s="122"/>
      <c r="I3" s="122"/>
      <c r="J3" s="122"/>
    </row>
    <row r="4" spans="1:19" ht="20.100000000000001" customHeight="1" thickBot="1" x14ac:dyDescent="0.4">
      <c r="A4" s="137"/>
      <c r="B4" s="76" t="s">
        <v>42</v>
      </c>
      <c r="C4" s="127" t="s">
        <v>43</v>
      </c>
      <c r="D4" s="129" t="s">
        <v>48</v>
      </c>
      <c r="E4" s="274" t="s">
        <v>20</v>
      </c>
      <c r="F4" s="77" t="s">
        <v>21</v>
      </c>
      <c r="G4" s="78" t="s">
        <v>22</v>
      </c>
      <c r="H4" s="138" t="s">
        <v>17</v>
      </c>
      <c r="I4" s="139" t="s">
        <v>58</v>
      </c>
      <c r="J4" s="139" t="s">
        <v>18</v>
      </c>
      <c r="K4" s="139" t="s">
        <v>19</v>
      </c>
      <c r="L4" s="140" t="s">
        <v>70</v>
      </c>
      <c r="M4" s="141" t="s">
        <v>1</v>
      </c>
      <c r="N4" s="142"/>
      <c r="O4" s="142"/>
      <c r="P4" s="142"/>
      <c r="Q4" s="142"/>
      <c r="R4" s="142"/>
      <c r="S4" s="142"/>
    </row>
    <row r="5" spans="1:19" ht="20.100000000000001" customHeight="1" x14ac:dyDescent="0.35">
      <c r="A5" s="143">
        <v>1</v>
      </c>
      <c r="B5" s="79" t="s">
        <v>44</v>
      </c>
      <c r="C5" s="287" t="e">
        <f>TB_ENFANTS!#REF!</f>
        <v>#REF!</v>
      </c>
      <c r="D5" s="144">
        <v>22</v>
      </c>
      <c r="E5" s="274"/>
      <c r="F5" s="145" t="e">
        <f>H5*C5</f>
        <v>#REF!</v>
      </c>
      <c r="G5" s="146" t="e">
        <f>E5+F5</f>
        <v>#REF!</v>
      </c>
      <c r="H5" s="138">
        <v>95</v>
      </c>
      <c r="I5" s="139"/>
      <c r="J5" s="139"/>
      <c r="K5" s="139"/>
      <c r="L5" s="140"/>
      <c r="M5" s="147">
        <v>95</v>
      </c>
      <c r="N5" s="131"/>
      <c r="O5" s="131"/>
      <c r="P5" s="131"/>
      <c r="Q5" s="131"/>
      <c r="R5" s="131"/>
      <c r="S5" s="131"/>
    </row>
    <row r="6" spans="1:19" ht="20.100000000000001" customHeight="1" x14ac:dyDescent="0.35">
      <c r="A6" s="143">
        <v>2</v>
      </c>
      <c r="B6" s="79" t="s">
        <v>45</v>
      </c>
      <c r="C6" s="287" t="e">
        <f>TB_ENFANTS!#REF!</f>
        <v>#REF!</v>
      </c>
      <c r="D6" s="146">
        <v>22</v>
      </c>
      <c r="E6" s="275" t="e">
        <f>C6*D6</f>
        <v>#REF!</v>
      </c>
      <c r="F6" s="148" t="e">
        <f>M6*C6</f>
        <v>#REF!</v>
      </c>
      <c r="G6" s="146" t="e">
        <f>E6+F6</f>
        <v>#REF!</v>
      </c>
      <c r="H6" s="138">
        <v>95</v>
      </c>
      <c r="I6" s="139"/>
      <c r="J6" s="139">
        <v>35</v>
      </c>
      <c r="K6" s="139"/>
      <c r="L6" s="140"/>
      <c r="M6" s="147">
        <v>130</v>
      </c>
      <c r="N6" s="131"/>
      <c r="O6" s="149"/>
      <c r="P6" s="131"/>
      <c r="Q6" s="131"/>
      <c r="R6" s="131"/>
      <c r="S6" s="149"/>
    </row>
    <row r="7" spans="1:19" ht="20.100000000000001" customHeight="1" x14ac:dyDescent="0.35">
      <c r="A7" s="143">
        <v>3</v>
      </c>
      <c r="B7" s="79" t="s">
        <v>46</v>
      </c>
      <c r="C7" s="287"/>
      <c r="D7" s="146">
        <v>22</v>
      </c>
      <c r="E7" s="275">
        <f>C7*D7</f>
        <v>0</v>
      </c>
      <c r="F7" s="148" t="e">
        <f>Enfants!#REF!</f>
        <v>#REF!</v>
      </c>
      <c r="G7" s="146" t="e">
        <f>E7+F7</f>
        <v>#REF!</v>
      </c>
      <c r="H7" s="150">
        <v>95</v>
      </c>
      <c r="I7" s="139"/>
      <c r="J7" s="139"/>
      <c r="K7" s="151">
        <v>70</v>
      </c>
      <c r="L7" s="140"/>
      <c r="M7" s="147">
        <f>H7+K7</f>
        <v>165</v>
      </c>
      <c r="N7" s="131"/>
      <c r="O7" s="149"/>
      <c r="P7" s="131"/>
      <c r="Q7" s="131"/>
      <c r="R7" s="131"/>
      <c r="S7" s="149"/>
    </row>
    <row r="8" spans="1:19" ht="20.100000000000001" customHeight="1" thickBot="1" x14ac:dyDescent="0.4">
      <c r="A8" s="143">
        <v>4</v>
      </c>
      <c r="B8" s="79" t="s">
        <v>47</v>
      </c>
      <c r="C8" s="287" t="e">
        <f>Enfants!#REF!</f>
        <v>#REF!</v>
      </c>
      <c r="D8" s="146">
        <v>22</v>
      </c>
      <c r="E8" s="275" t="e">
        <f>C8*D8</f>
        <v>#REF!</v>
      </c>
      <c r="F8" s="148" t="e">
        <f>H8*C8</f>
        <v>#REF!</v>
      </c>
      <c r="G8" s="146" t="e">
        <f>E8+F8</f>
        <v>#REF!</v>
      </c>
      <c r="H8" s="138">
        <v>38</v>
      </c>
      <c r="I8" s="139"/>
      <c r="J8" s="139"/>
      <c r="K8" s="139"/>
      <c r="L8" s="140"/>
      <c r="M8" s="147">
        <v>38</v>
      </c>
      <c r="N8" s="131"/>
      <c r="O8" s="149"/>
      <c r="P8" s="131"/>
      <c r="Q8" s="131"/>
      <c r="R8" s="131"/>
      <c r="S8" s="149"/>
    </row>
    <row r="9" spans="1:19" ht="20.100000000000001" customHeight="1" thickBot="1" x14ac:dyDescent="0.4">
      <c r="A9" s="137">
        <v>5</v>
      </c>
      <c r="B9" s="76" t="s">
        <v>23</v>
      </c>
      <c r="C9" s="288" t="e">
        <f>SUM(C5:C8)</f>
        <v>#REF!</v>
      </c>
      <c r="D9" s="152">
        <v>22</v>
      </c>
      <c r="E9" s="276" t="e">
        <f>SUM(E5:E8)</f>
        <v>#REF!</v>
      </c>
      <c r="F9" s="153" t="e">
        <f>SUM(F5:F8)</f>
        <v>#REF!</v>
      </c>
      <c r="G9" s="154" t="e">
        <f>SUM(E9:F9)</f>
        <v>#REF!</v>
      </c>
      <c r="H9" s="138"/>
      <c r="I9" s="139"/>
      <c r="J9" s="139"/>
      <c r="K9" s="139"/>
      <c r="L9" s="140"/>
      <c r="M9" s="147"/>
      <c r="N9" s="131"/>
      <c r="O9" s="149"/>
      <c r="P9" s="131"/>
      <c r="Q9" s="131"/>
      <c r="R9" s="131"/>
      <c r="S9" s="149"/>
    </row>
    <row r="10" spans="1:19" ht="20.100000000000001" customHeight="1" thickBot="1" x14ac:dyDescent="0.4">
      <c r="A10" s="155">
        <v>6</v>
      </c>
      <c r="B10" s="80" t="s">
        <v>41</v>
      </c>
      <c r="C10" s="289"/>
      <c r="D10" s="156"/>
      <c r="E10" s="277" t="e">
        <f>C9*D9</f>
        <v>#REF!</v>
      </c>
      <c r="F10" s="157"/>
      <c r="G10" s="81" t="e">
        <f>SUM(G5:G8)</f>
        <v>#REF!</v>
      </c>
      <c r="H10" s="138"/>
      <c r="I10" s="139"/>
      <c r="J10" s="139"/>
      <c r="K10" s="139"/>
      <c r="L10" s="140"/>
      <c r="M10" s="147"/>
      <c r="N10" s="158"/>
      <c r="O10" s="149"/>
      <c r="P10" s="131"/>
      <c r="Q10" s="131"/>
      <c r="R10" s="131"/>
      <c r="S10" s="149"/>
    </row>
    <row r="11" spans="1:19" ht="20.100000000000001" customHeight="1" thickBot="1" x14ac:dyDescent="0.4">
      <c r="A11" s="159">
        <v>1</v>
      </c>
      <c r="B11" s="160"/>
      <c r="C11" s="161"/>
      <c r="D11" s="131"/>
      <c r="E11" s="161"/>
      <c r="F11" s="160"/>
      <c r="G11" s="160"/>
      <c r="H11" s="139"/>
      <c r="I11" s="139"/>
      <c r="J11" s="139"/>
      <c r="K11" s="139"/>
      <c r="L11" s="140"/>
      <c r="M11" s="147"/>
      <c r="N11" s="131"/>
      <c r="O11" s="131"/>
      <c r="P11" s="162"/>
      <c r="Q11" s="131"/>
      <c r="R11" s="82"/>
      <c r="S11" s="163"/>
    </row>
    <row r="12" spans="1:19" ht="20.100000000000001" customHeight="1" thickBot="1" x14ac:dyDescent="0.4">
      <c r="A12" s="132">
        <v>2</v>
      </c>
      <c r="B12" s="164"/>
      <c r="C12" s="126"/>
      <c r="D12" s="441" t="s">
        <v>61</v>
      </c>
      <c r="E12" s="442"/>
      <c r="F12" s="164"/>
      <c r="G12" s="164"/>
      <c r="H12" s="139"/>
      <c r="I12" s="139"/>
      <c r="J12" s="139"/>
      <c r="K12" s="139"/>
      <c r="L12" s="140"/>
      <c r="M12" s="147"/>
      <c r="N12" s="131"/>
      <c r="O12" s="131"/>
      <c r="P12" s="131"/>
      <c r="Q12" s="446"/>
      <c r="R12" s="446"/>
      <c r="S12" s="163"/>
    </row>
    <row r="13" spans="1:19" ht="20.100000000000001" customHeight="1" thickBot="1" x14ac:dyDescent="0.4">
      <c r="A13" s="166"/>
      <c r="B13" s="83" t="s">
        <v>61</v>
      </c>
      <c r="C13" s="128" t="s">
        <v>43</v>
      </c>
      <c r="D13" s="84" t="s">
        <v>48</v>
      </c>
      <c r="E13" s="278" t="s">
        <v>20</v>
      </c>
      <c r="F13" s="86" t="s">
        <v>21</v>
      </c>
      <c r="G13" s="87" t="s">
        <v>22</v>
      </c>
      <c r="H13" s="167"/>
      <c r="I13" s="168"/>
      <c r="J13" s="168"/>
      <c r="K13" s="168"/>
      <c r="L13" s="169"/>
      <c r="M13" s="147"/>
      <c r="N13" s="170"/>
      <c r="O13" s="171"/>
      <c r="P13" s="149"/>
      <c r="Q13" s="149"/>
      <c r="R13" s="172"/>
      <c r="S13" s="149"/>
    </row>
    <row r="14" spans="1:19" ht="20.100000000000001" customHeight="1" x14ac:dyDescent="0.35">
      <c r="A14" s="173">
        <v>7</v>
      </c>
      <c r="B14" s="88" t="s">
        <v>44</v>
      </c>
      <c r="C14" s="290">
        <f>TB_ADULTES!D2</f>
        <v>0</v>
      </c>
      <c r="D14" s="174">
        <v>39</v>
      </c>
      <c r="E14" s="279">
        <f t="shared" ref="E14:E19" si="0">C14*D14</f>
        <v>0</v>
      </c>
      <c r="F14" s="174">
        <f>C14*H14</f>
        <v>0</v>
      </c>
      <c r="G14" s="176">
        <f>SUM(E14:F14)</f>
        <v>0</v>
      </c>
      <c r="H14" s="167">
        <v>98</v>
      </c>
      <c r="I14" s="168"/>
      <c r="J14" s="168"/>
      <c r="K14" s="168"/>
      <c r="L14" s="169"/>
      <c r="M14" s="147"/>
      <c r="N14" s="170"/>
      <c r="O14" s="149"/>
      <c r="P14" s="149"/>
      <c r="Q14" s="131"/>
      <c r="R14" s="170"/>
      <c r="S14" s="149"/>
    </row>
    <row r="15" spans="1:19" ht="20.100000000000001" customHeight="1" x14ac:dyDescent="0.35">
      <c r="A15" s="173">
        <v>8</v>
      </c>
      <c r="B15" s="88" t="s">
        <v>45</v>
      </c>
      <c r="C15" s="290">
        <f>TB_ADULTES!D2</f>
        <v>0</v>
      </c>
      <c r="D15" s="175">
        <v>39</v>
      </c>
      <c r="E15" s="279">
        <f t="shared" si="0"/>
        <v>0</v>
      </c>
      <c r="F15" s="175">
        <f>C15*M15</f>
        <v>0</v>
      </c>
      <c r="G15" s="176">
        <f t="shared" ref="G15:G20" si="1">SUM(E15:F15)</f>
        <v>0</v>
      </c>
      <c r="H15" s="167">
        <v>98</v>
      </c>
      <c r="I15" s="168"/>
      <c r="J15" s="168">
        <v>35</v>
      </c>
      <c r="K15" s="168"/>
      <c r="L15" s="169"/>
      <c r="M15" s="147">
        <f>H15+J15</f>
        <v>133</v>
      </c>
      <c r="N15" s="131"/>
      <c r="O15" s="131"/>
      <c r="P15" s="131"/>
      <c r="Q15" s="131"/>
      <c r="R15" s="131"/>
      <c r="S15" s="149"/>
    </row>
    <row r="16" spans="1:19" ht="20.100000000000001" customHeight="1" x14ac:dyDescent="0.35">
      <c r="A16" s="173">
        <v>9</v>
      </c>
      <c r="B16" s="88" t="s">
        <v>56</v>
      </c>
      <c r="C16" s="290" t="e">
        <f>TB_ADULTES!D6</f>
        <v>#REF!</v>
      </c>
      <c r="D16" s="175">
        <v>39</v>
      </c>
      <c r="E16" s="279" t="e">
        <f t="shared" si="0"/>
        <v>#REF!</v>
      </c>
      <c r="F16" s="175" t="e">
        <f>C16*M16</f>
        <v>#REF!</v>
      </c>
      <c r="G16" s="176" t="e">
        <f t="shared" si="1"/>
        <v>#REF!</v>
      </c>
      <c r="H16" s="167">
        <v>98</v>
      </c>
      <c r="I16" s="168"/>
      <c r="J16" s="168"/>
      <c r="K16" s="168">
        <v>70</v>
      </c>
      <c r="L16" s="169"/>
      <c r="M16" s="147">
        <f>H16+K16</f>
        <v>168</v>
      </c>
      <c r="N16" s="131"/>
      <c r="O16" s="131"/>
      <c r="P16" s="131"/>
      <c r="Q16" s="445"/>
      <c r="R16" s="445"/>
      <c r="S16" s="163"/>
    </row>
    <row r="17" spans="1:19" ht="20.100000000000001" customHeight="1" x14ac:dyDescent="0.35">
      <c r="A17" s="173">
        <v>10</v>
      </c>
      <c r="B17" s="88" t="s">
        <v>57</v>
      </c>
      <c r="C17" s="290" t="e">
        <f>TB_ADULTES!D7</f>
        <v>#REF!</v>
      </c>
      <c r="D17" s="175">
        <v>39</v>
      </c>
      <c r="E17" s="279" t="e">
        <f t="shared" si="0"/>
        <v>#REF!</v>
      </c>
      <c r="F17" s="175">
        <v>0</v>
      </c>
      <c r="G17" s="176" t="e">
        <f t="shared" si="1"/>
        <v>#REF!</v>
      </c>
      <c r="H17" s="150">
        <v>98</v>
      </c>
      <c r="I17" s="168"/>
      <c r="J17" s="168" t="s">
        <v>24</v>
      </c>
      <c r="K17" s="168"/>
      <c r="L17" s="177">
        <v>105</v>
      </c>
      <c r="M17" s="178">
        <f>H17+L17</f>
        <v>203</v>
      </c>
      <c r="N17" s="444"/>
      <c r="O17" s="444"/>
      <c r="P17" s="444"/>
      <c r="Q17" s="131"/>
      <c r="R17" s="443"/>
      <c r="S17" s="443"/>
    </row>
    <row r="18" spans="1:19" ht="20.100000000000001" customHeight="1" x14ac:dyDescent="0.35">
      <c r="A18" s="173">
        <v>11</v>
      </c>
      <c r="B18" s="88" t="s">
        <v>51</v>
      </c>
      <c r="C18" s="290" t="e">
        <f>TB_ADULTES!D8</f>
        <v>#REF!</v>
      </c>
      <c r="D18" s="175">
        <v>39</v>
      </c>
      <c r="E18" s="279" t="e">
        <f t="shared" si="0"/>
        <v>#REF!</v>
      </c>
      <c r="F18" s="175" t="e">
        <f>C18*M18</f>
        <v>#REF!</v>
      </c>
      <c r="G18" s="176" t="e">
        <f t="shared" si="1"/>
        <v>#REF!</v>
      </c>
      <c r="H18" s="150">
        <v>98</v>
      </c>
      <c r="I18" s="168">
        <v>23</v>
      </c>
      <c r="J18" s="168"/>
      <c r="K18" s="168"/>
      <c r="L18" s="169"/>
      <c r="M18" s="147">
        <f>H18+I18</f>
        <v>121</v>
      </c>
    </row>
    <row r="19" spans="1:19" ht="20.100000000000001" customHeight="1" thickBot="1" x14ac:dyDescent="0.4">
      <c r="A19" s="173">
        <v>12</v>
      </c>
      <c r="B19" s="88" t="s">
        <v>46</v>
      </c>
      <c r="C19" s="287" t="e">
        <f>TB_ADULTES!G11</f>
        <v>#REF!</v>
      </c>
      <c r="D19" s="175">
        <v>39</v>
      </c>
      <c r="E19" s="279" t="e">
        <f t="shared" si="0"/>
        <v>#REF!</v>
      </c>
      <c r="F19" s="175" t="e">
        <f>TB_ADULTES!I10</f>
        <v>#VALUE!</v>
      </c>
      <c r="G19" s="176" t="e">
        <f t="shared" si="1"/>
        <v>#REF!</v>
      </c>
      <c r="H19" s="150"/>
      <c r="I19" s="168"/>
      <c r="J19" s="168"/>
      <c r="K19" s="168"/>
      <c r="L19" s="169"/>
      <c r="M19" s="147"/>
    </row>
    <row r="20" spans="1:19" ht="20.100000000000001" customHeight="1" thickBot="1" x14ac:dyDescent="0.4">
      <c r="A20" s="166">
        <v>13</v>
      </c>
      <c r="B20" s="83" t="s">
        <v>25</v>
      </c>
      <c r="C20" s="291" t="e">
        <f>SUM(C14:C19)</f>
        <v>#REF!</v>
      </c>
      <c r="D20" s="85">
        <v>39</v>
      </c>
      <c r="E20" s="280" t="e">
        <f>SUM(E14:E19)</f>
        <v>#REF!</v>
      </c>
      <c r="F20" s="179" t="e">
        <f>SUM(F14:F19)</f>
        <v>#REF!</v>
      </c>
      <c r="G20" s="180" t="e">
        <f t="shared" si="1"/>
        <v>#REF!</v>
      </c>
      <c r="H20" s="167"/>
      <c r="I20" s="168"/>
      <c r="J20" s="168"/>
      <c r="K20" s="168"/>
      <c r="L20" s="169"/>
      <c r="M20" s="147"/>
      <c r="N20" s="131"/>
      <c r="O20" s="131"/>
      <c r="P20" s="131"/>
      <c r="Q20" s="131"/>
      <c r="R20" s="131"/>
      <c r="S20" s="160"/>
    </row>
    <row r="21" spans="1:19" ht="20.100000000000001" customHeight="1" thickBot="1" x14ac:dyDescent="0.4">
      <c r="A21" s="181">
        <v>14</v>
      </c>
      <c r="B21" s="89" t="s">
        <v>26</v>
      </c>
      <c r="C21" s="292"/>
      <c r="D21" s="183"/>
      <c r="E21" s="281" t="e">
        <f>D20*C20</f>
        <v>#REF!</v>
      </c>
      <c r="F21" s="184"/>
      <c r="G21" s="90" t="e">
        <f>SUM(G14:G19)</f>
        <v>#REF!</v>
      </c>
      <c r="H21" s="167"/>
      <c r="I21" s="168"/>
      <c r="J21" s="168"/>
      <c r="K21" s="168"/>
      <c r="L21" s="169"/>
      <c r="M21" s="185"/>
      <c r="N21" s="131"/>
      <c r="O21" s="131"/>
      <c r="P21" s="131"/>
      <c r="Q21" s="131"/>
      <c r="R21" s="131"/>
      <c r="S21" s="160"/>
    </row>
    <row r="22" spans="1:19" ht="20.100000000000001" customHeight="1" x14ac:dyDescent="0.35">
      <c r="A22" s="132">
        <v>1</v>
      </c>
      <c r="B22" s="164"/>
      <c r="C22" s="126"/>
      <c r="D22" s="164"/>
      <c r="E22" s="165"/>
      <c r="F22" s="164"/>
      <c r="G22" s="164"/>
      <c r="H22" s="164"/>
      <c r="I22" s="164"/>
      <c r="J22" s="164"/>
      <c r="N22" s="131"/>
      <c r="O22" s="149"/>
      <c r="P22" s="149"/>
      <c r="Q22" s="131"/>
      <c r="R22" s="131"/>
      <c r="S22" s="160"/>
    </row>
    <row r="23" spans="1:19" ht="20.100000000000001" customHeight="1" x14ac:dyDescent="0.35">
      <c r="A23" s="186">
        <v>15</v>
      </c>
      <c r="B23" s="91" t="s">
        <v>27</v>
      </c>
      <c r="C23" s="293"/>
      <c r="D23" s="91"/>
      <c r="E23" s="187"/>
      <c r="F23" s="91"/>
      <c r="G23" s="188" t="e">
        <f>G21+G10</f>
        <v>#REF!</v>
      </c>
      <c r="H23" s="164"/>
      <c r="I23" s="164"/>
      <c r="J23" s="164"/>
      <c r="N23" s="131"/>
      <c r="O23" s="149"/>
      <c r="P23" s="149"/>
      <c r="Q23" s="131"/>
      <c r="R23" s="131"/>
      <c r="S23" s="160"/>
    </row>
    <row r="24" spans="1:19" ht="20.100000000000001" customHeight="1" thickBot="1" x14ac:dyDescent="0.4">
      <c r="A24" s="132">
        <v>1</v>
      </c>
      <c r="B24" s="164"/>
      <c r="C24" s="126"/>
      <c r="D24" s="164"/>
      <c r="E24" s="165"/>
      <c r="F24" s="164"/>
      <c r="G24" s="164"/>
      <c r="H24" s="164"/>
      <c r="I24" s="164"/>
      <c r="J24" s="164"/>
      <c r="N24" s="131"/>
      <c r="O24" s="149"/>
      <c r="P24" s="149"/>
      <c r="Q24" s="131"/>
      <c r="R24" s="131"/>
      <c r="S24" s="160"/>
    </row>
    <row r="25" spans="1:19" ht="20.100000000000001" customHeight="1" x14ac:dyDescent="0.35">
      <c r="A25" s="189">
        <v>16</v>
      </c>
      <c r="B25" s="190" t="s">
        <v>28</v>
      </c>
      <c r="C25" s="294"/>
      <c r="D25" s="190"/>
      <c r="E25" s="191"/>
      <c r="F25" s="190"/>
      <c r="G25" s="192"/>
      <c r="H25" s="164"/>
      <c r="I25" s="164"/>
      <c r="J25" s="164"/>
      <c r="N25" s="131"/>
      <c r="O25" s="149"/>
      <c r="P25" s="149"/>
      <c r="Q25" s="131"/>
      <c r="R25" s="131"/>
      <c r="S25" s="160"/>
    </row>
    <row r="26" spans="1:19" ht="20.100000000000001" customHeight="1" x14ac:dyDescent="0.35">
      <c r="A26" s="193">
        <v>17</v>
      </c>
      <c r="B26" s="194" t="s">
        <v>29</v>
      </c>
      <c r="C26" s="295"/>
      <c r="D26" s="194"/>
      <c r="E26" s="195"/>
      <c r="F26" s="194"/>
      <c r="G26" s="196" t="e">
        <f>TableauEnfant[[#Totals],[Costumes]]</f>
        <v>#REF!</v>
      </c>
      <c r="H26" s="164"/>
      <c r="I26" s="164"/>
      <c r="J26" s="164"/>
      <c r="N26" s="158"/>
      <c r="O26" s="149"/>
      <c r="P26" s="149"/>
      <c r="Q26" s="131"/>
      <c r="R26" s="131"/>
      <c r="S26" s="160"/>
    </row>
    <row r="27" spans="1:19" ht="20.100000000000001" customHeight="1" thickBot="1" x14ac:dyDescent="0.4">
      <c r="A27" s="197">
        <v>18</v>
      </c>
      <c r="B27" s="198" t="s">
        <v>30</v>
      </c>
      <c r="C27" s="296"/>
      <c r="D27" s="198"/>
      <c r="E27" s="199"/>
      <c r="F27" s="198"/>
      <c r="G27" s="200" t="e">
        <f>TableauEnfant[[#Totals],[Roller]]</f>
        <v>#REF!</v>
      </c>
      <c r="H27" s="164"/>
      <c r="I27" s="164"/>
      <c r="J27" s="164"/>
      <c r="N27" s="131"/>
      <c r="O27" s="131"/>
      <c r="P27" s="131"/>
      <c r="Q27" s="82"/>
      <c r="R27" s="82"/>
      <c r="S27" s="160"/>
    </row>
    <row r="28" spans="1:19" ht="20.100000000000001" customHeight="1" thickBot="1" x14ac:dyDescent="0.4">
      <c r="A28" s="181">
        <v>19</v>
      </c>
      <c r="B28" s="89" t="s">
        <v>31</v>
      </c>
      <c r="C28" s="292"/>
      <c r="D28" s="183"/>
      <c r="E28" s="182"/>
      <c r="F28" s="183"/>
      <c r="G28" s="92" t="e">
        <f>SUM(G25:G27)</f>
        <v>#REF!</v>
      </c>
      <c r="H28" s="164" t="s">
        <v>69</v>
      </c>
      <c r="I28" s="164"/>
      <c r="J28" s="164"/>
      <c r="N28" s="131"/>
      <c r="O28" s="131"/>
      <c r="P28" s="131"/>
      <c r="Q28" s="131"/>
      <c r="R28" s="131"/>
      <c r="S28" s="160"/>
    </row>
    <row r="29" spans="1:19" ht="20.100000000000001" customHeight="1" thickBot="1" x14ac:dyDescent="0.4">
      <c r="A29" s="136">
        <v>1</v>
      </c>
      <c r="B29" s="135"/>
      <c r="H29" s="164"/>
      <c r="I29" s="164"/>
      <c r="J29" s="164"/>
      <c r="N29" s="170"/>
      <c r="O29" s="149"/>
      <c r="P29" s="149"/>
      <c r="Q29" s="131"/>
      <c r="R29" s="149"/>
      <c r="S29" s="160"/>
    </row>
    <row r="30" spans="1:19" ht="20.100000000000001" customHeight="1" thickBot="1" x14ac:dyDescent="0.4">
      <c r="A30" s="201">
        <v>20</v>
      </c>
      <c r="B30" s="202"/>
      <c r="C30" s="297"/>
      <c r="D30" s="93"/>
      <c r="E30" s="282" t="s">
        <v>59</v>
      </c>
      <c r="F30" s="123"/>
      <c r="G30" s="74" t="e">
        <f>G10+G21+G28</f>
        <v>#REF!</v>
      </c>
      <c r="H30" s="164"/>
      <c r="I30" s="164"/>
      <c r="J30" s="164"/>
      <c r="N30" s="170"/>
      <c r="O30" s="149"/>
      <c r="P30" s="149"/>
      <c r="Q30" s="131"/>
      <c r="R30" s="82"/>
      <c r="S30" s="160"/>
    </row>
    <row r="31" spans="1:19" ht="20.100000000000001" customHeight="1" thickBot="1" x14ac:dyDescent="0.4">
      <c r="A31" s="136">
        <v>21</v>
      </c>
      <c r="H31" s="160"/>
      <c r="M31" s="160"/>
      <c r="N31" s="160"/>
      <c r="O31" s="160"/>
    </row>
    <row r="32" spans="1:19" ht="20.100000000000001" customHeight="1" thickBot="1" x14ac:dyDescent="0.4">
      <c r="A32" s="136">
        <v>22</v>
      </c>
      <c r="B32" s="436" t="s">
        <v>60</v>
      </c>
      <c r="C32" s="437"/>
      <c r="D32" s="437"/>
      <c r="E32" s="437"/>
      <c r="F32" s="438"/>
      <c r="H32" s="160"/>
      <c r="M32" s="160"/>
      <c r="N32" s="160"/>
      <c r="O32" s="160"/>
    </row>
    <row r="33" spans="1:15" ht="20.100000000000001" customHeight="1" x14ac:dyDescent="0.35">
      <c r="A33" s="136">
        <v>23</v>
      </c>
      <c r="B33" s="203"/>
      <c r="C33" s="283" t="s">
        <v>72</v>
      </c>
      <c r="D33" s="204" t="s">
        <v>16</v>
      </c>
      <c r="E33" s="283" t="s">
        <v>32</v>
      </c>
      <c r="F33" s="205" t="s">
        <v>33</v>
      </c>
      <c r="M33" s="160"/>
      <c r="N33" s="160"/>
      <c r="O33" s="160"/>
    </row>
    <row r="34" spans="1:15" ht="20.100000000000001" customHeight="1" x14ac:dyDescent="0.35">
      <c r="A34" s="136">
        <v>24</v>
      </c>
      <c r="B34" s="206" t="s">
        <v>35</v>
      </c>
      <c r="C34" s="298" t="e">
        <f>C9</f>
        <v>#REF!</v>
      </c>
      <c r="D34" s="207" t="e">
        <f>E9</f>
        <v>#REF!</v>
      </c>
      <c r="E34" s="284" t="e">
        <f>F9</f>
        <v>#REF!</v>
      </c>
      <c r="F34" s="208"/>
      <c r="M34" s="160"/>
      <c r="N34" s="160"/>
      <c r="O34" s="160"/>
    </row>
    <row r="35" spans="1:15" ht="20.100000000000001" customHeight="1" x14ac:dyDescent="0.35">
      <c r="A35" s="136">
        <v>25</v>
      </c>
      <c r="B35" s="209" t="s">
        <v>36</v>
      </c>
      <c r="C35" s="299" t="e">
        <f>C20</f>
        <v>#REF!</v>
      </c>
      <c r="D35" s="210" t="e">
        <f>E20</f>
        <v>#REF!</v>
      </c>
      <c r="E35" s="284" t="e">
        <f>F20</f>
        <v>#REF!</v>
      </c>
      <c r="F35" s="211"/>
      <c r="M35" s="160"/>
      <c r="N35" s="160"/>
      <c r="O35" s="160"/>
    </row>
    <row r="36" spans="1:15" ht="20.100000000000001" customHeight="1" thickBot="1" x14ac:dyDescent="0.4">
      <c r="A36" s="136">
        <v>26</v>
      </c>
      <c r="B36" s="212" t="s">
        <v>37</v>
      </c>
      <c r="C36" s="300"/>
      <c r="D36" s="214"/>
      <c r="E36" s="213"/>
      <c r="F36" s="215" t="e">
        <f>G28</f>
        <v>#REF!</v>
      </c>
    </row>
    <row r="37" spans="1:15" ht="20.100000000000001" customHeight="1" thickBot="1" x14ac:dyDescent="0.4">
      <c r="A37" s="136">
        <v>27</v>
      </c>
      <c r="B37" s="216" t="s">
        <v>73</v>
      </c>
      <c r="C37" s="301" t="e">
        <f>SUM(C34:C35)</f>
        <v>#REF!</v>
      </c>
      <c r="D37" s="217" t="e">
        <f>SUM(D34:D36)</f>
        <v>#REF!</v>
      </c>
      <c r="E37" s="285" t="e">
        <f>SUM(E34:E36)</f>
        <v>#REF!</v>
      </c>
      <c r="F37" s="218" t="e">
        <f>SUM(F36)</f>
        <v>#REF!</v>
      </c>
    </row>
  </sheetData>
  <mergeCells count="7">
    <mergeCell ref="B32:F32"/>
    <mergeCell ref="D3:E3"/>
    <mergeCell ref="D12:E12"/>
    <mergeCell ref="R17:S17"/>
    <mergeCell ref="N17:P17"/>
    <mergeCell ref="Q16:R16"/>
    <mergeCell ref="Q12:R12"/>
  </mergeCells>
  <pageMargins left="0.23622047244094491" right="0.23622047244094491" top="0.74803149606299213" bottom="0.74803149606299213" header="0.31496062992125984" footer="0.31496062992125984"/>
  <pageSetup paperSize="9" scale="6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10B44-D557-43B5-9696-02B3EA518FD2}">
  <sheetPr codeName="Feuil1">
    <tabColor theme="9" tint="-0.499984740745262"/>
  </sheetPr>
  <dimension ref="A1:B19"/>
  <sheetViews>
    <sheetView workbookViewId="0">
      <selection activeCell="B22" sqref="B22"/>
    </sheetView>
  </sheetViews>
  <sheetFormatPr baseColWidth="10" defaultRowHeight="15" x14ac:dyDescent="0.25"/>
  <cols>
    <col min="1" max="1" width="30.85546875" customWidth="1"/>
    <col min="2" max="2" width="19.28515625" customWidth="1"/>
  </cols>
  <sheetData>
    <row r="1" spans="1:2" x14ac:dyDescent="0.25">
      <c r="A1" s="8" t="s">
        <v>86</v>
      </c>
      <c r="B1" s="8"/>
    </row>
    <row r="2" spans="1:2" x14ac:dyDescent="0.25">
      <c r="A2" s="28"/>
    </row>
    <row r="3" spans="1:2" x14ac:dyDescent="0.25">
      <c r="A3" s="27" t="s">
        <v>93</v>
      </c>
    </row>
    <row r="4" spans="1:2" x14ac:dyDescent="0.25">
      <c r="A4" s="27" t="s">
        <v>96</v>
      </c>
    </row>
    <row r="5" spans="1:2" x14ac:dyDescent="0.25">
      <c r="A5" s="27" t="s">
        <v>85</v>
      </c>
    </row>
    <row r="6" spans="1:2" x14ac:dyDescent="0.25">
      <c r="A6" s="27" t="s">
        <v>83</v>
      </c>
    </row>
    <row r="7" spans="1:2" x14ac:dyDescent="0.25">
      <c r="A7" t="s">
        <v>87</v>
      </c>
    </row>
    <row r="8" spans="1:2" x14ac:dyDescent="0.25">
      <c r="A8" t="s">
        <v>76</v>
      </c>
    </row>
    <row r="9" spans="1:2" x14ac:dyDescent="0.25">
      <c r="A9" s="27" t="s">
        <v>80</v>
      </c>
    </row>
    <row r="10" spans="1:2" x14ac:dyDescent="0.25">
      <c r="A10" t="s">
        <v>75</v>
      </c>
    </row>
    <row r="11" spans="1:2" x14ac:dyDescent="0.25">
      <c r="A11" s="27" t="s">
        <v>84</v>
      </c>
    </row>
    <row r="12" spans="1:2" x14ac:dyDescent="0.25">
      <c r="A12" s="27" t="s">
        <v>78</v>
      </c>
    </row>
    <row r="13" spans="1:2" x14ac:dyDescent="0.25">
      <c r="A13" s="27" t="s">
        <v>81</v>
      </c>
    </row>
    <row r="14" spans="1:2" x14ac:dyDescent="0.25">
      <c r="A14" t="s">
        <v>74</v>
      </c>
    </row>
    <row r="15" spans="1:2" x14ac:dyDescent="0.25">
      <c r="A15" s="27" t="s">
        <v>79</v>
      </c>
    </row>
    <row r="16" spans="1:2" x14ac:dyDescent="0.25">
      <c r="A16" s="27" t="s">
        <v>82</v>
      </c>
    </row>
    <row r="17" spans="1:1" x14ac:dyDescent="0.25">
      <c r="A17" s="27" t="s">
        <v>77</v>
      </c>
    </row>
    <row r="18" spans="1:1" x14ac:dyDescent="0.25">
      <c r="A18" s="27"/>
    </row>
    <row r="19" spans="1:1" x14ac:dyDescent="0.25">
      <c r="A19" s="27"/>
    </row>
  </sheetData>
  <dataValidations count="1">
    <dataValidation type="list" allowBlank="1" showInputMessage="1" showErrorMessage="1" sqref="I13" xr:uid="{C255DC53-8653-4A12-B55F-AEE3676931DD}">
      <formula1>INDIRECT("$B$3:$B$26")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1A0DB-5BED-49E8-8DF4-573B20890507}">
  <sheetPr codeName="Feuil3"/>
  <dimension ref="A1:AH759"/>
  <sheetViews>
    <sheetView zoomScale="71" zoomScaleNormal="71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D23" sqref="D23"/>
    </sheetView>
  </sheetViews>
  <sheetFormatPr baseColWidth="10" defaultColWidth="9.140625" defaultRowHeight="15.75" outlineLevelCol="1" x14ac:dyDescent="0.25"/>
  <cols>
    <col min="1" max="1" width="27.85546875" style="386" customWidth="1"/>
    <col min="2" max="2" width="26.85546875" style="386" customWidth="1"/>
    <col min="3" max="3" width="24.5703125" style="386" customWidth="1"/>
    <col min="4" max="4" width="30" style="386" customWidth="1"/>
    <col min="5" max="5" width="18" customWidth="1" outlineLevel="1"/>
    <col min="6" max="6" width="16.85546875" customWidth="1" outlineLevel="1"/>
    <col min="7" max="7" width="12.7109375" style="6" customWidth="1" outlineLevel="1"/>
    <col min="8" max="8" width="17.140625" customWidth="1" outlineLevel="1"/>
    <col min="9" max="9" width="18.7109375" style="103" customWidth="1"/>
    <col min="10" max="10" width="19.7109375" customWidth="1"/>
    <col min="11" max="11" width="15.28515625" customWidth="1"/>
    <col min="12" max="12" width="29.42578125" customWidth="1"/>
    <col min="13" max="13" width="12.85546875" customWidth="1"/>
    <col min="14" max="14" width="19" customWidth="1"/>
    <col min="15" max="15" width="13.28515625" customWidth="1"/>
    <col min="16" max="16" width="19" customWidth="1"/>
    <col min="17" max="17" width="13.7109375" customWidth="1"/>
    <col min="18" max="18" width="19" customWidth="1"/>
    <col min="19" max="19" width="13.7109375" customWidth="1"/>
    <col min="20" max="20" width="19" customWidth="1"/>
    <col min="21" max="21" width="13.7109375" customWidth="1"/>
    <col min="22" max="22" width="19" customWidth="1"/>
    <col min="23" max="23" width="12.28515625" customWidth="1"/>
    <col min="24" max="24" width="19" customWidth="1"/>
    <col min="25" max="25" width="10.28515625" customWidth="1"/>
    <col min="26" max="28" width="19" customWidth="1"/>
    <col min="29" max="29" width="14.85546875" style="6" customWidth="1"/>
    <col min="30" max="30" width="16.5703125" customWidth="1"/>
    <col min="31" max="31" width="19.85546875" style="333" customWidth="1"/>
    <col min="32" max="32" width="15.5703125" style="304" customWidth="1"/>
    <col min="33" max="33" width="12.85546875" style="304" customWidth="1"/>
    <col min="34" max="34" width="38.85546875" style="6" customWidth="1"/>
    <col min="35" max="35" width="37.85546875" customWidth="1"/>
  </cols>
  <sheetData>
    <row r="1" spans="1:34" s="10" customFormat="1" ht="33.75" customHeight="1" x14ac:dyDescent="0.25">
      <c r="A1" s="405" t="s">
        <v>99</v>
      </c>
      <c r="B1" s="406" t="s">
        <v>0</v>
      </c>
      <c r="C1" s="406" t="s">
        <v>100</v>
      </c>
      <c r="D1" s="406" t="s">
        <v>101</v>
      </c>
      <c r="E1" s="114" t="s">
        <v>102</v>
      </c>
      <c r="F1" s="115" t="s">
        <v>103</v>
      </c>
      <c r="G1" s="109" t="s">
        <v>104</v>
      </c>
      <c r="H1" s="110" t="s">
        <v>105</v>
      </c>
      <c r="I1" s="116" t="s">
        <v>106</v>
      </c>
      <c r="J1" s="115" t="s">
        <v>107</v>
      </c>
      <c r="K1" s="111" t="s">
        <v>108</v>
      </c>
      <c r="L1" s="110" t="s">
        <v>109</v>
      </c>
      <c r="M1" s="117" t="s">
        <v>110</v>
      </c>
      <c r="N1" s="115" t="s">
        <v>111</v>
      </c>
      <c r="O1" s="111" t="s">
        <v>112</v>
      </c>
      <c r="P1" s="112" t="s">
        <v>113</v>
      </c>
      <c r="Q1" s="118" t="s">
        <v>114</v>
      </c>
      <c r="R1" s="119" t="s">
        <v>115</v>
      </c>
      <c r="S1" s="111" t="s">
        <v>116</v>
      </c>
      <c r="T1" s="112" t="s">
        <v>117</v>
      </c>
      <c r="U1" s="117" t="s">
        <v>118</v>
      </c>
      <c r="V1" s="115" t="s">
        <v>119</v>
      </c>
      <c r="W1" s="111" t="s">
        <v>120</v>
      </c>
      <c r="X1" s="110" t="s">
        <v>121</v>
      </c>
      <c r="Y1" s="107" t="s">
        <v>122</v>
      </c>
      <c r="Z1" s="107" t="s">
        <v>123</v>
      </c>
      <c r="AA1" s="107" t="s">
        <v>124</v>
      </c>
      <c r="AB1" s="107" t="s">
        <v>125</v>
      </c>
      <c r="AC1" s="234" t="s">
        <v>1</v>
      </c>
      <c r="AD1" s="237" t="s">
        <v>15</v>
      </c>
      <c r="AE1" s="332" t="s">
        <v>126</v>
      </c>
      <c r="AF1" s="234" t="s">
        <v>179</v>
      </c>
      <c r="AG1" s="235" t="s">
        <v>180</v>
      </c>
      <c r="AH1" s="108" t="s">
        <v>127</v>
      </c>
    </row>
    <row r="2" spans="1:34" ht="21" customHeight="1" x14ac:dyDescent="0.25">
      <c r="A2" s="384" t="s">
        <v>256</v>
      </c>
      <c r="B2" s="384" t="s">
        <v>257</v>
      </c>
      <c r="C2" s="384" t="s">
        <v>255</v>
      </c>
      <c r="D2" s="384" t="s">
        <v>217</v>
      </c>
      <c r="E2" s="98">
        <v>137</v>
      </c>
      <c r="F2" s="99" t="s">
        <v>258</v>
      </c>
      <c r="G2" s="98"/>
      <c r="H2" s="99"/>
      <c r="I2" s="98"/>
      <c r="J2" s="99"/>
      <c r="K2" s="98"/>
      <c r="L2" s="100"/>
      <c r="M2" s="98"/>
      <c r="N2" s="101"/>
      <c r="O2" s="98"/>
      <c r="P2" s="97"/>
      <c r="Q2" s="98"/>
      <c r="R2" s="97"/>
      <c r="S2" s="98"/>
      <c r="T2" s="97"/>
      <c r="U2" s="98"/>
      <c r="V2" s="97"/>
      <c r="W2" s="98"/>
      <c r="X2" s="97"/>
      <c r="Y2" s="98"/>
      <c r="Z2" s="98"/>
      <c r="AA2" s="98"/>
      <c r="AB2" s="98"/>
      <c r="AC2" s="305">
        <f>SUM(TableauEncaissement[[#This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Row],[Montant06]])</f>
        <v>137</v>
      </c>
      <c r="AD2" s="237">
        <v>137</v>
      </c>
      <c r="AE2" s="332">
        <f>TableauEncaissement[[#This Row],[Total]]-AD2</f>
        <v>0</v>
      </c>
      <c r="AF2" s="305">
        <f>TableauEnfant[[#This Row],[Roller]]</f>
        <v>0</v>
      </c>
      <c r="AG2" s="329"/>
      <c r="AH2" s="102"/>
    </row>
    <row r="3" spans="1:34" ht="21" customHeight="1" x14ac:dyDescent="0.25">
      <c r="A3" s="384" t="s">
        <v>181</v>
      </c>
      <c r="B3" s="384" t="s">
        <v>182</v>
      </c>
      <c r="C3" s="384" t="s">
        <v>181</v>
      </c>
      <c r="D3" s="384" t="s">
        <v>210</v>
      </c>
      <c r="E3" s="98">
        <v>34</v>
      </c>
      <c r="F3" s="99" t="s">
        <v>183</v>
      </c>
      <c r="G3" s="98"/>
      <c r="H3" s="99"/>
      <c r="I3" s="98">
        <v>67</v>
      </c>
      <c r="J3" s="99" t="s">
        <v>128</v>
      </c>
      <c r="K3" s="98"/>
      <c r="L3" s="100"/>
      <c r="M3" s="98"/>
      <c r="N3" s="101"/>
      <c r="O3" s="98"/>
      <c r="P3" s="97"/>
      <c r="Q3" s="98"/>
      <c r="R3" s="97"/>
      <c r="S3" s="98"/>
      <c r="T3" s="97"/>
      <c r="U3" s="98"/>
      <c r="V3" s="97"/>
      <c r="W3" s="98">
        <v>70</v>
      </c>
      <c r="X3" s="97" t="s">
        <v>87</v>
      </c>
      <c r="Y3" s="98"/>
      <c r="Z3" s="98"/>
      <c r="AA3" s="98">
        <v>70</v>
      </c>
      <c r="AB3" s="98"/>
      <c r="AC3" s="305">
        <f>SUM(TableauEncaissement[[#This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Row],[Montant06]])</f>
        <v>171</v>
      </c>
      <c r="AD3" s="237"/>
      <c r="AE3" s="332">
        <f>TableauEncaissement[[#This Row],[Total]]-AD3</f>
        <v>171</v>
      </c>
      <c r="AF3" s="305">
        <f>TableauEnfant[[#This Row],[Roller]]</f>
        <v>0</v>
      </c>
      <c r="AG3" s="329">
        <v>3</v>
      </c>
      <c r="AH3" s="102"/>
    </row>
    <row r="4" spans="1:34" x14ac:dyDescent="0.25">
      <c r="A4" s="385"/>
      <c r="AE4" s="410"/>
      <c r="AF4" s="411"/>
      <c r="AG4" s="411"/>
    </row>
    <row r="5" spans="1:34" x14ac:dyDescent="0.25">
      <c r="A5" s="385"/>
      <c r="AE5" s="410"/>
      <c r="AF5" s="411"/>
      <c r="AG5" s="411"/>
    </row>
    <row r="6" spans="1:34" x14ac:dyDescent="0.25">
      <c r="A6" s="385"/>
      <c r="AE6" s="410"/>
      <c r="AF6" s="411"/>
      <c r="AG6" s="411"/>
    </row>
    <row r="7" spans="1:34" x14ac:dyDescent="0.25">
      <c r="A7" s="385"/>
      <c r="AE7" s="410"/>
      <c r="AF7" s="411"/>
      <c r="AG7" s="411"/>
    </row>
    <row r="8" spans="1:34" x14ac:dyDescent="0.25">
      <c r="A8" s="385"/>
      <c r="AE8" s="410"/>
      <c r="AF8" s="411"/>
      <c r="AG8" s="411"/>
    </row>
    <row r="9" spans="1:34" x14ac:dyDescent="0.25">
      <c r="A9" s="385"/>
      <c r="AE9" s="410"/>
      <c r="AF9" s="411"/>
      <c r="AG9" s="411"/>
    </row>
    <row r="10" spans="1:34" x14ac:dyDescent="0.25">
      <c r="AE10" s="410"/>
      <c r="AF10" s="411"/>
      <c r="AG10" s="411"/>
    </row>
    <row r="11" spans="1:34" x14ac:dyDescent="0.25">
      <c r="AE11" s="410"/>
      <c r="AF11" s="411"/>
      <c r="AG11" s="411"/>
    </row>
    <row r="12" spans="1:34" x14ac:dyDescent="0.25">
      <c r="AE12" s="410"/>
      <c r="AF12" s="411"/>
      <c r="AG12" s="411"/>
    </row>
    <row r="13" spans="1:34" x14ac:dyDescent="0.25">
      <c r="AE13" s="410"/>
      <c r="AF13" s="411"/>
      <c r="AG13" s="411"/>
    </row>
    <row r="14" spans="1:34" x14ac:dyDescent="0.25">
      <c r="AE14" s="410"/>
      <c r="AF14" s="411"/>
      <c r="AG14" s="411"/>
    </row>
    <row r="15" spans="1:34" x14ac:dyDescent="0.25">
      <c r="AE15" s="410"/>
      <c r="AF15" s="411"/>
      <c r="AG15" s="411"/>
    </row>
    <row r="16" spans="1:34" x14ac:dyDescent="0.25">
      <c r="AE16" s="410"/>
      <c r="AF16" s="411"/>
      <c r="AG16" s="411"/>
    </row>
    <row r="17" spans="31:33" x14ac:dyDescent="0.25">
      <c r="AE17" s="410"/>
      <c r="AF17" s="411"/>
      <c r="AG17" s="411"/>
    </row>
    <row r="18" spans="31:33" x14ac:dyDescent="0.25">
      <c r="AE18" s="410"/>
      <c r="AF18" s="411"/>
      <c r="AG18" s="411"/>
    </row>
    <row r="19" spans="31:33" x14ac:dyDescent="0.25">
      <c r="AE19" s="410"/>
      <c r="AF19" s="411"/>
      <c r="AG19" s="411"/>
    </row>
    <row r="20" spans="31:33" x14ac:dyDescent="0.25">
      <c r="AE20" s="410"/>
      <c r="AF20" s="411"/>
      <c r="AG20" s="411"/>
    </row>
    <row r="21" spans="31:33" x14ac:dyDescent="0.25">
      <c r="AE21" s="410"/>
      <c r="AF21" s="411"/>
      <c r="AG21" s="411"/>
    </row>
    <row r="22" spans="31:33" x14ac:dyDescent="0.25">
      <c r="AE22" s="410"/>
      <c r="AF22" s="411"/>
      <c r="AG22" s="411"/>
    </row>
    <row r="23" spans="31:33" x14ac:dyDescent="0.25">
      <c r="AE23" s="410"/>
      <c r="AF23" s="411"/>
      <c r="AG23" s="411"/>
    </row>
    <row r="24" spans="31:33" x14ac:dyDescent="0.25">
      <c r="AE24" s="410"/>
      <c r="AF24" s="411"/>
      <c r="AG24" s="411"/>
    </row>
    <row r="25" spans="31:33" x14ac:dyDescent="0.25">
      <c r="AE25" s="410"/>
      <c r="AF25" s="411"/>
      <c r="AG25" s="411"/>
    </row>
    <row r="26" spans="31:33" x14ac:dyDescent="0.25">
      <c r="AE26" s="410"/>
      <c r="AF26" s="411"/>
      <c r="AG26" s="411"/>
    </row>
    <row r="27" spans="31:33" x14ac:dyDescent="0.25">
      <c r="AE27" s="410"/>
      <c r="AF27" s="411"/>
      <c r="AG27" s="411"/>
    </row>
    <row r="28" spans="31:33" x14ac:dyDescent="0.25">
      <c r="AE28" s="410"/>
      <c r="AF28" s="411"/>
      <c r="AG28" s="411"/>
    </row>
    <row r="29" spans="31:33" x14ac:dyDescent="0.25">
      <c r="AE29" s="410"/>
      <c r="AF29" s="411"/>
      <c r="AG29" s="411"/>
    </row>
    <row r="30" spans="31:33" x14ac:dyDescent="0.25">
      <c r="AE30" s="410"/>
      <c r="AF30" s="411"/>
      <c r="AG30" s="411"/>
    </row>
    <row r="31" spans="31:33" x14ac:dyDescent="0.25">
      <c r="AE31" s="410"/>
      <c r="AF31" s="411"/>
      <c r="AG31" s="411"/>
    </row>
    <row r="32" spans="31:33" x14ac:dyDescent="0.25">
      <c r="AE32" s="410"/>
      <c r="AF32" s="411"/>
      <c r="AG32" s="411"/>
    </row>
    <row r="33" spans="31:33" x14ac:dyDescent="0.25">
      <c r="AE33" s="410"/>
      <c r="AF33" s="411"/>
      <c r="AG33" s="411"/>
    </row>
    <row r="34" spans="31:33" x14ac:dyDescent="0.25">
      <c r="AE34" s="410"/>
      <c r="AF34" s="411"/>
      <c r="AG34" s="411"/>
    </row>
    <row r="35" spans="31:33" x14ac:dyDescent="0.25">
      <c r="AE35" s="410"/>
      <c r="AF35" s="411"/>
      <c r="AG35" s="411"/>
    </row>
    <row r="36" spans="31:33" x14ac:dyDescent="0.25">
      <c r="AE36" s="410"/>
      <c r="AF36" s="411"/>
      <c r="AG36" s="411"/>
    </row>
    <row r="37" spans="31:33" x14ac:dyDescent="0.25">
      <c r="AE37" s="410"/>
      <c r="AF37" s="411"/>
      <c r="AG37" s="411"/>
    </row>
    <row r="38" spans="31:33" x14ac:dyDescent="0.25">
      <c r="AE38" s="410"/>
      <c r="AF38" s="411"/>
      <c r="AG38" s="411"/>
    </row>
    <row r="39" spans="31:33" x14ac:dyDescent="0.25">
      <c r="AE39" s="410"/>
      <c r="AF39" s="411"/>
      <c r="AG39" s="411"/>
    </row>
    <row r="40" spans="31:33" x14ac:dyDescent="0.25">
      <c r="AE40" s="410"/>
      <c r="AF40" s="411"/>
      <c r="AG40" s="411"/>
    </row>
    <row r="41" spans="31:33" x14ac:dyDescent="0.25">
      <c r="AE41" s="410"/>
      <c r="AF41" s="411"/>
      <c r="AG41" s="411"/>
    </row>
    <row r="42" spans="31:33" x14ac:dyDescent="0.25">
      <c r="AE42" s="410"/>
      <c r="AF42" s="411"/>
      <c r="AG42" s="411"/>
    </row>
    <row r="43" spans="31:33" x14ac:dyDescent="0.25">
      <c r="AE43" s="410"/>
      <c r="AF43" s="411"/>
      <c r="AG43" s="411"/>
    </row>
    <row r="44" spans="31:33" x14ac:dyDescent="0.25">
      <c r="AE44" s="410"/>
      <c r="AF44" s="411"/>
      <c r="AG44" s="411"/>
    </row>
    <row r="45" spans="31:33" x14ac:dyDescent="0.25">
      <c r="AE45" s="410"/>
      <c r="AF45" s="411"/>
      <c r="AG45" s="411"/>
    </row>
    <row r="46" spans="31:33" x14ac:dyDescent="0.25">
      <c r="AE46" s="410"/>
      <c r="AF46" s="411"/>
      <c r="AG46" s="411"/>
    </row>
    <row r="47" spans="31:33" x14ac:dyDescent="0.25">
      <c r="AE47" s="410"/>
      <c r="AF47" s="411"/>
      <c r="AG47" s="411"/>
    </row>
    <row r="48" spans="31:33" x14ac:dyDescent="0.25">
      <c r="AE48" s="410"/>
      <c r="AF48" s="411"/>
      <c r="AG48" s="411"/>
    </row>
    <row r="49" spans="31:33" x14ac:dyDescent="0.25">
      <c r="AE49" s="410"/>
      <c r="AF49" s="411"/>
      <c r="AG49" s="411"/>
    </row>
    <row r="50" spans="31:33" x14ac:dyDescent="0.25">
      <c r="AE50" s="410"/>
      <c r="AF50" s="411"/>
      <c r="AG50" s="411"/>
    </row>
    <row r="51" spans="31:33" x14ac:dyDescent="0.25">
      <c r="AE51" s="410"/>
      <c r="AF51" s="411"/>
      <c r="AG51" s="411"/>
    </row>
    <row r="52" spans="31:33" x14ac:dyDescent="0.25">
      <c r="AE52" s="410"/>
      <c r="AF52" s="411"/>
      <c r="AG52" s="411"/>
    </row>
    <row r="53" spans="31:33" x14ac:dyDescent="0.25">
      <c r="AE53" s="410"/>
      <c r="AF53" s="411"/>
      <c r="AG53" s="411"/>
    </row>
    <row r="54" spans="31:33" x14ac:dyDescent="0.25">
      <c r="AE54" s="410"/>
      <c r="AF54" s="411"/>
      <c r="AG54" s="411"/>
    </row>
    <row r="55" spans="31:33" x14ac:dyDescent="0.25">
      <c r="AE55" s="410"/>
      <c r="AF55" s="411"/>
      <c r="AG55" s="411"/>
    </row>
    <row r="56" spans="31:33" x14ac:dyDescent="0.25">
      <c r="AE56" s="410"/>
      <c r="AF56" s="411"/>
      <c r="AG56" s="411"/>
    </row>
    <row r="57" spans="31:33" x14ac:dyDescent="0.25">
      <c r="AE57" s="410"/>
      <c r="AF57" s="411"/>
      <c r="AG57" s="411"/>
    </row>
    <row r="58" spans="31:33" x14ac:dyDescent="0.25">
      <c r="AE58" s="410"/>
      <c r="AF58" s="411"/>
      <c r="AG58" s="411"/>
    </row>
    <row r="59" spans="31:33" x14ac:dyDescent="0.25">
      <c r="AE59" s="410"/>
      <c r="AF59" s="411"/>
      <c r="AG59" s="411"/>
    </row>
    <row r="60" spans="31:33" x14ac:dyDescent="0.25">
      <c r="AE60" s="410"/>
      <c r="AF60" s="411"/>
      <c r="AG60" s="411"/>
    </row>
    <row r="61" spans="31:33" x14ac:dyDescent="0.25">
      <c r="AE61" s="410"/>
      <c r="AF61" s="411"/>
      <c r="AG61" s="411"/>
    </row>
    <row r="62" spans="31:33" x14ac:dyDescent="0.25">
      <c r="AE62" s="410"/>
      <c r="AF62" s="411"/>
      <c r="AG62" s="411"/>
    </row>
    <row r="63" spans="31:33" x14ac:dyDescent="0.25">
      <c r="AE63" s="410"/>
      <c r="AF63" s="411"/>
      <c r="AG63" s="411"/>
    </row>
    <row r="64" spans="31:33" x14ac:dyDescent="0.25">
      <c r="AE64" s="410"/>
      <c r="AF64" s="411"/>
      <c r="AG64" s="411"/>
    </row>
    <row r="65" spans="31:33" x14ac:dyDescent="0.25">
      <c r="AE65" s="410"/>
      <c r="AF65" s="411"/>
      <c r="AG65" s="411"/>
    </row>
    <row r="66" spans="31:33" x14ac:dyDescent="0.25">
      <c r="AE66" s="410"/>
      <c r="AF66" s="411"/>
      <c r="AG66" s="411"/>
    </row>
    <row r="67" spans="31:33" x14ac:dyDescent="0.25">
      <c r="AE67" s="410"/>
      <c r="AF67" s="411"/>
      <c r="AG67" s="411"/>
    </row>
    <row r="68" spans="31:33" x14ac:dyDescent="0.25">
      <c r="AE68" s="410"/>
      <c r="AF68" s="411"/>
      <c r="AG68" s="411"/>
    </row>
    <row r="69" spans="31:33" x14ac:dyDescent="0.25">
      <c r="AE69" s="410"/>
      <c r="AF69" s="411"/>
      <c r="AG69" s="411"/>
    </row>
    <row r="70" spans="31:33" x14ac:dyDescent="0.25">
      <c r="AE70" s="410"/>
      <c r="AF70" s="411"/>
      <c r="AG70" s="411"/>
    </row>
    <row r="71" spans="31:33" x14ac:dyDescent="0.25">
      <c r="AE71" s="410"/>
      <c r="AF71" s="411"/>
      <c r="AG71" s="411"/>
    </row>
    <row r="72" spans="31:33" x14ac:dyDescent="0.25">
      <c r="AE72" s="410"/>
      <c r="AF72" s="411"/>
      <c r="AG72" s="411"/>
    </row>
    <row r="73" spans="31:33" x14ac:dyDescent="0.25">
      <c r="AE73" s="410"/>
      <c r="AF73" s="411"/>
      <c r="AG73" s="411"/>
    </row>
    <row r="74" spans="31:33" x14ac:dyDescent="0.25">
      <c r="AE74" s="410"/>
      <c r="AF74" s="411"/>
      <c r="AG74" s="411"/>
    </row>
    <row r="75" spans="31:33" x14ac:dyDescent="0.25">
      <c r="AE75" s="410"/>
      <c r="AF75" s="411"/>
      <c r="AG75" s="411"/>
    </row>
    <row r="76" spans="31:33" x14ac:dyDescent="0.25">
      <c r="AE76" s="410"/>
      <c r="AF76" s="411"/>
      <c r="AG76" s="411"/>
    </row>
    <row r="77" spans="31:33" x14ac:dyDescent="0.25">
      <c r="AE77" s="410"/>
      <c r="AF77" s="411"/>
      <c r="AG77" s="411"/>
    </row>
    <row r="78" spans="31:33" x14ac:dyDescent="0.25">
      <c r="AE78" s="410"/>
      <c r="AF78" s="411"/>
      <c r="AG78" s="411"/>
    </row>
    <row r="79" spans="31:33" x14ac:dyDescent="0.25">
      <c r="AE79" s="410"/>
      <c r="AF79" s="411"/>
      <c r="AG79" s="411"/>
    </row>
    <row r="80" spans="31:33" x14ac:dyDescent="0.25">
      <c r="AE80" s="410"/>
      <c r="AF80" s="411"/>
      <c r="AG80" s="411"/>
    </row>
    <row r="81" spans="31:33" x14ac:dyDescent="0.25">
      <c r="AE81" s="410"/>
      <c r="AF81" s="411"/>
      <c r="AG81" s="411"/>
    </row>
    <row r="82" spans="31:33" x14ac:dyDescent="0.25">
      <c r="AE82" s="410"/>
      <c r="AF82" s="411"/>
      <c r="AG82" s="411"/>
    </row>
    <row r="83" spans="31:33" x14ac:dyDescent="0.25">
      <c r="AE83" s="410"/>
      <c r="AF83" s="411"/>
      <c r="AG83" s="411"/>
    </row>
    <row r="84" spans="31:33" x14ac:dyDescent="0.25">
      <c r="AE84" s="410"/>
      <c r="AF84" s="411"/>
      <c r="AG84" s="411"/>
    </row>
    <row r="85" spans="31:33" x14ac:dyDescent="0.25">
      <c r="AE85" s="410"/>
      <c r="AF85" s="411"/>
      <c r="AG85" s="411"/>
    </row>
    <row r="86" spans="31:33" x14ac:dyDescent="0.25">
      <c r="AE86" s="410"/>
      <c r="AF86" s="411"/>
      <c r="AG86" s="411"/>
    </row>
    <row r="87" spans="31:33" x14ac:dyDescent="0.25">
      <c r="AE87" s="410"/>
      <c r="AF87" s="411"/>
      <c r="AG87" s="411"/>
    </row>
    <row r="88" spans="31:33" x14ac:dyDescent="0.25">
      <c r="AE88" s="410"/>
      <c r="AF88" s="411"/>
      <c r="AG88" s="411"/>
    </row>
    <row r="89" spans="31:33" x14ac:dyDescent="0.25">
      <c r="AE89" s="410"/>
      <c r="AF89" s="411"/>
      <c r="AG89" s="411"/>
    </row>
    <row r="90" spans="31:33" x14ac:dyDescent="0.25">
      <c r="AE90" s="410"/>
      <c r="AF90" s="411"/>
      <c r="AG90" s="411"/>
    </row>
    <row r="91" spans="31:33" x14ac:dyDescent="0.25">
      <c r="AE91" s="410"/>
      <c r="AF91" s="411"/>
      <c r="AG91" s="411"/>
    </row>
    <row r="92" spans="31:33" x14ac:dyDescent="0.25">
      <c r="AE92" s="410"/>
      <c r="AF92" s="411"/>
      <c r="AG92" s="411"/>
    </row>
    <row r="93" spans="31:33" x14ac:dyDescent="0.25">
      <c r="AE93" s="410"/>
      <c r="AF93" s="411"/>
      <c r="AG93" s="411"/>
    </row>
    <row r="94" spans="31:33" x14ac:dyDescent="0.25">
      <c r="AE94" s="410"/>
      <c r="AF94" s="411"/>
      <c r="AG94" s="411"/>
    </row>
    <row r="95" spans="31:33" x14ac:dyDescent="0.25">
      <c r="AE95" s="410"/>
      <c r="AF95" s="411"/>
      <c r="AG95" s="411"/>
    </row>
    <row r="96" spans="31:33" x14ac:dyDescent="0.25">
      <c r="AE96" s="410"/>
      <c r="AF96" s="411"/>
      <c r="AG96" s="411"/>
    </row>
    <row r="97" spans="31:33" x14ac:dyDescent="0.25">
      <c r="AE97" s="410"/>
      <c r="AF97" s="411"/>
      <c r="AG97" s="411"/>
    </row>
    <row r="98" spans="31:33" x14ac:dyDescent="0.25">
      <c r="AE98" s="410"/>
      <c r="AF98" s="411"/>
      <c r="AG98" s="411"/>
    </row>
    <row r="99" spans="31:33" x14ac:dyDescent="0.25">
      <c r="AE99" s="410"/>
      <c r="AF99" s="411"/>
      <c r="AG99" s="411"/>
    </row>
    <row r="100" spans="31:33" x14ac:dyDescent="0.25">
      <c r="AE100" s="410"/>
      <c r="AF100" s="411"/>
      <c r="AG100" s="411"/>
    </row>
    <row r="101" spans="31:33" x14ac:dyDescent="0.25">
      <c r="AE101" s="410"/>
      <c r="AF101" s="411"/>
      <c r="AG101" s="411"/>
    </row>
    <row r="102" spans="31:33" x14ac:dyDescent="0.25">
      <c r="AE102" s="410"/>
      <c r="AF102" s="411"/>
      <c r="AG102" s="411"/>
    </row>
    <row r="103" spans="31:33" x14ac:dyDescent="0.25">
      <c r="AE103" s="410"/>
      <c r="AF103" s="411"/>
      <c r="AG103" s="411"/>
    </row>
    <row r="104" spans="31:33" x14ac:dyDescent="0.25">
      <c r="AE104" s="410"/>
      <c r="AF104" s="411"/>
      <c r="AG104" s="411"/>
    </row>
    <row r="105" spans="31:33" x14ac:dyDescent="0.25">
      <c r="AE105" s="410"/>
      <c r="AF105" s="411"/>
      <c r="AG105" s="411"/>
    </row>
    <row r="106" spans="31:33" x14ac:dyDescent="0.25">
      <c r="AE106" s="410"/>
      <c r="AF106" s="411"/>
      <c r="AG106" s="411"/>
    </row>
    <row r="107" spans="31:33" x14ac:dyDescent="0.25">
      <c r="AE107" s="410"/>
      <c r="AF107" s="411"/>
      <c r="AG107" s="411"/>
    </row>
    <row r="108" spans="31:33" x14ac:dyDescent="0.25">
      <c r="AE108" s="410"/>
      <c r="AF108" s="411"/>
      <c r="AG108" s="411"/>
    </row>
    <row r="109" spans="31:33" x14ac:dyDescent="0.25">
      <c r="AE109" s="410"/>
      <c r="AF109" s="411"/>
      <c r="AG109" s="411"/>
    </row>
    <row r="110" spans="31:33" x14ac:dyDescent="0.25">
      <c r="AE110" s="410"/>
      <c r="AF110" s="411"/>
      <c r="AG110" s="411"/>
    </row>
    <row r="111" spans="31:33" x14ac:dyDescent="0.25">
      <c r="AE111" s="410"/>
      <c r="AF111" s="411"/>
      <c r="AG111" s="411"/>
    </row>
    <row r="112" spans="31:33" x14ac:dyDescent="0.25">
      <c r="AE112" s="410"/>
      <c r="AF112" s="411"/>
      <c r="AG112" s="411"/>
    </row>
    <row r="113" spans="31:33" x14ac:dyDescent="0.25">
      <c r="AE113" s="410"/>
      <c r="AF113" s="411"/>
      <c r="AG113" s="411"/>
    </row>
    <row r="114" spans="31:33" x14ac:dyDescent="0.25">
      <c r="AE114" s="410"/>
      <c r="AF114" s="411"/>
      <c r="AG114" s="411"/>
    </row>
    <row r="115" spans="31:33" x14ac:dyDescent="0.25">
      <c r="AE115" s="410"/>
      <c r="AF115" s="411"/>
      <c r="AG115" s="411"/>
    </row>
    <row r="116" spans="31:33" x14ac:dyDescent="0.25">
      <c r="AE116" s="410"/>
      <c r="AF116" s="411"/>
      <c r="AG116" s="411"/>
    </row>
    <row r="117" spans="31:33" x14ac:dyDescent="0.25">
      <c r="AE117" s="410"/>
      <c r="AF117" s="411"/>
      <c r="AG117" s="411"/>
    </row>
    <row r="118" spans="31:33" x14ac:dyDescent="0.25">
      <c r="AE118" s="410"/>
      <c r="AF118" s="411"/>
      <c r="AG118" s="411"/>
    </row>
    <row r="119" spans="31:33" x14ac:dyDescent="0.25">
      <c r="AE119" s="410"/>
      <c r="AF119" s="411"/>
      <c r="AG119" s="411"/>
    </row>
    <row r="120" spans="31:33" x14ac:dyDescent="0.25">
      <c r="AE120" s="410"/>
      <c r="AF120" s="411"/>
      <c r="AG120" s="411"/>
    </row>
    <row r="121" spans="31:33" x14ac:dyDescent="0.25">
      <c r="AE121" s="410"/>
      <c r="AF121" s="411"/>
      <c r="AG121" s="411"/>
    </row>
    <row r="122" spans="31:33" x14ac:dyDescent="0.25">
      <c r="AE122" s="410"/>
      <c r="AF122" s="411"/>
      <c r="AG122" s="411"/>
    </row>
    <row r="123" spans="31:33" x14ac:dyDescent="0.25">
      <c r="AE123" s="410"/>
      <c r="AF123" s="411"/>
      <c r="AG123" s="411"/>
    </row>
    <row r="124" spans="31:33" x14ac:dyDescent="0.25">
      <c r="AE124" s="410"/>
      <c r="AF124" s="411"/>
      <c r="AG124" s="411"/>
    </row>
    <row r="125" spans="31:33" x14ac:dyDescent="0.25">
      <c r="AE125" s="410"/>
      <c r="AF125" s="411"/>
      <c r="AG125" s="411"/>
    </row>
    <row r="126" spans="31:33" x14ac:dyDescent="0.25">
      <c r="AE126" s="410"/>
      <c r="AF126" s="411"/>
      <c r="AG126" s="411"/>
    </row>
    <row r="127" spans="31:33" x14ac:dyDescent="0.25">
      <c r="AE127" s="410"/>
      <c r="AF127" s="411"/>
      <c r="AG127" s="411"/>
    </row>
    <row r="128" spans="31:33" x14ac:dyDescent="0.25">
      <c r="AE128" s="410"/>
      <c r="AF128" s="411"/>
      <c r="AG128" s="411"/>
    </row>
    <row r="129" spans="31:33" x14ac:dyDescent="0.25">
      <c r="AE129" s="410"/>
      <c r="AF129" s="411"/>
      <c r="AG129" s="411"/>
    </row>
    <row r="130" spans="31:33" x14ac:dyDescent="0.25">
      <c r="AE130" s="410"/>
      <c r="AF130" s="411"/>
      <c r="AG130" s="411"/>
    </row>
    <row r="131" spans="31:33" x14ac:dyDescent="0.25">
      <c r="AE131" s="410"/>
      <c r="AF131" s="411"/>
      <c r="AG131" s="411"/>
    </row>
    <row r="132" spans="31:33" x14ac:dyDescent="0.25">
      <c r="AE132" s="410"/>
      <c r="AF132" s="411"/>
      <c r="AG132" s="411"/>
    </row>
    <row r="133" spans="31:33" x14ac:dyDescent="0.25">
      <c r="AE133" s="410"/>
      <c r="AF133" s="411"/>
      <c r="AG133" s="411"/>
    </row>
    <row r="134" spans="31:33" x14ac:dyDescent="0.25">
      <c r="AE134" s="410"/>
      <c r="AF134" s="411"/>
      <c r="AG134" s="411"/>
    </row>
    <row r="135" spans="31:33" x14ac:dyDescent="0.25">
      <c r="AE135" s="410"/>
      <c r="AF135" s="411"/>
      <c r="AG135" s="411"/>
    </row>
    <row r="136" spans="31:33" x14ac:dyDescent="0.25">
      <c r="AE136" s="410"/>
      <c r="AF136" s="411"/>
      <c r="AG136" s="411"/>
    </row>
    <row r="137" spans="31:33" x14ac:dyDescent="0.25">
      <c r="AE137" s="410"/>
      <c r="AF137" s="411"/>
      <c r="AG137" s="411"/>
    </row>
    <row r="138" spans="31:33" x14ac:dyDescent="0.25">
      <c r="AE138" s="410"/>
      <c r="AF138" s="411"/>
      <c r="AG138" s="411"/>
    </row>
    <row r="139" spans="31:33" x14ac:dyDescent="0.25">
      <c r="AE139" s="410"/>
      <c r="AF139" s="411"/>
      <c r="AG139" s="411"/>
    </row>
    <row r="140" spans="31:33" x14ac:dyDescent="0.25">
      <c r="AE140" s="410"/>
      <c r="AF140" s="411"/>
      <c r="AG140" s="411"/>
    </row>
    <row r="141" spans="31:33" x14ac:dyDescent="0.25">
      <c r="AE141" s="410"/>
      <c r="AF141" s="411"/>
      <c r="AG141" s="411"/>
    </row>
    <row r="142" spans="31:33" x14ac:dyDescent="0.25">
      <c r="AE142" s="410"/>
      <c r="AF142" s="411"/>
      <c r="AG142" s="411"/>
    </row>
    <row r="143" spans="31:33" x14ac:dyDescent="0.25">
      <c r="AE143" s="410"/>
      <c r="AF143" s="411"/>
      <c r="AG143" s="411"/>
    </row>
    <row r="144" spans="31:33" x14ac:dyDescent="0.25">
      <c r="AE144" s="410"/>
      <c r="AF144" s="411"/>
      <c r="AG144" s="411"/>
    </row>
    <row r="145" spans="31:33" x14ac:dyDescent="0.25">
      <c r="AE145" s="410"/>
      <c r="AF145" s="411"/>
      <c r="AG145" s="411"/>
    </row>
    <row r="146" spans="31:33" x14ac:dyDescent="0.25">
      <c r="AE146" s="410"/>
      <c r="AF146" s="411"/>
      <c r="AG146" s="411"/>
    </row>
    <row r="147" spans="31:33" x14ac:dyDescent="0.25">
      <c r="AE147" s="410"/>
      <c r="AF147" s="411"/>
      <c r="AG147" s="411"/>
    </row>
    <row r="148" spans="31:33" x14ac:dyDescent="0.25">
      <c r="AE148" s="410"/>
      <c r="AF148" s="411"/>
      <c r="AG148" s="411"/>
    </row>
    <row r="149" spans="31:33" x14ac:dyDescent="0.25">
      <c r="AE149" s="410"/>
      <c r="AF149" s="411"/>
      <c r="AG149" s="411"/>
    </row>
    <row r="150" spans="31:33" x14ac:dyDescent="0.25">
      <c r="AE150" s="410"/>
      <c r="AF150" s="411"/>
      <c r="AG150" s="411"/>
    </row>
    <row r="151" spans="31:33" x14ac:dyDescent="0.25">
      <c r="AE151" s="410"/>
      <c r="AF151" s="411"/>
      <c r="AG151" s="411"/>
    </row>
    <row r="152" spans="31:33" x14ac:dyDescent="0.25">
      <c r="AE152" s="410"/>
      <c r="AF152" s="411"/>
      <c r="AG152" s="411"/>
    </row>
    <row r="153" spans="31:33" x14ac:dyDescent="0.25">
      <c r="AE153" s="410"/>
      <c r="AF153" s="411"/>
      <c r="AG153" s="411"/>
    </row>
    <row r="154" spans="31:33" x14ac:dyDescent="0.25">
      <c r="AE154" s="410"/>
      <c r="AF154" s="411"/>
      <c r="AG154" s="411"/>
    </row>
    <row r="155" spans="31:33" x14ac:dyDescent="0.25">
      <c r="AE155" s="410"/>
      <c r="AF155" s="411"/>
      <c r="AG155" s="411"/>
    </row>
    <row r="156" spans="31:33" x14ac:dyDescent="0.25">
      <c r="AE156" s="410"/>
      <c r="AF156" s="411"/>
      <c r="AG156" s="411"/>
    </row>
    <row r="157" spans="31:33" x14ac:dyDescent="0.25">
      <c r="AE157" s="410"/>
      <c r="AF157" s="411"/>
      <c r="AG157" s="411"/>
    </row>
    <row r="158" spans="31:33" x14ac:dyDescent="0.25">
      <c r="AE158" s="410"/>
      <c r="AF158" s="411"/>
      <c r="AG158" s="411"/>
    </row>
    <row r="159" spans="31:33" x14ac:dyDescent="0.25">
      <c r="AE159" s="410"/>
      <c r="AF159" s="411"/>
      <c r="AG159" s="411"/>
    </row>
    <row r="160" spans="31:33" x14ac:dyDescent="0.25">
      <c r="AE160" s="410"/>
      <c r="AF160" s="411"/>
      <c r="AG160" s="411"/>
    </row>
    <row r="161" spans="31:33" x14ac:dyDescent="0.25">
      <c r="AE161" s="410"/>
      <c r="AF161" s="411"/>
      <c r="AG161" s="411"/>
    </row>
    <row r="162" spans="31:33" x14ac:dyDescent="0.25">
      <c r="AE162" s="410"/>
      <c r="AF162" s="411"/>
      <c r="AG162" s="411"/>
    </row>
    <row r="163" spans="31:33" x14ac:dyDescent="0.25">
      <c r="AE163" s="410"/>
      <c r="AF163" s="411"/>
      <c r="AG163" s="411"/>
    </row>
    <row r="164" spans="31:33" x14ac:dyDescent="0.25">
      <c r="AE164" s="410"/>
      <c r="AF164" s="411"/>
      <c r="AG164" s="411"/>
    </row>
    <row r="165" spans="31:33" x14ac:dyDescent="0.25">
      <c r="AE165" s="410"/>
      <c r="AF165" s="411"/>
      <c r="AG165" s="411"/>
    </row>
    <row r="166" spans="31:33" x14ac:dyDescent="0.25">
      <c r="AE166" s="410"/>
      <c r="AF166" s="411"/>
      <c r="AG166" s="411"/>
    </row>
    <row r="167" spans="31:33" x14ac:dyDescent="0.25">
      <c r="AE167" s="410"/>
      <c r="AF167" s="411"/>
      <c r="AG167" s="411"/>
    </row>
    <row r="168" spans="31:33" x14ac:dyDescent="0.25">
      <c r="AE168" s="410"/>
      <c r="AF168" s="411"/>
      <c r="AG168" s="411"/>
    </row>
    <row r="169" spans="31:33" x14ac:dyDescent="0.25">
      <c r="AE169" s="410"/>
      <c r="AF169" s="411"/>
      <c r="AG169" s="411"/>
    </row>
    <row r="170" spans="31:33" x14ac:dyDescent="0.25">
      <c r="AE170" s="410"/>
      <c r="AF170" s="411"/>
      <c r="AG170" s="411"/>
    </row>
    <row r="171" spans="31:33" x14ac:dyDescent="0.25">
      <c r="AE171" s="410"/>
      <c r="AF171" s="411"/>
      <c r="AG171" s="411"/>
    </row>
    <row r="172" spans="31:33" x14ac:dyDescent="0.25">
      <c r="AE172" s="410"/>
      <c r="AF172" s="411"/>
      <c r="AG172" s="411"/>
    </row>
    <row r="173" spans="31:33" x14ac:dyDescent="0.25">
      <c r="AE173" s="410"/>
      <c r="AF173" s="411"/>
      <c r="AG173" s="411"/>
    </row>
    <row r="174" spans="31:33" x14ac:dyDescent="0.25">
      <c r="AE174" s="410"/>
      <c r="AF174" s="411"/>
      <c r="AG174" s="411"/>
    </row>
    <row r="175" spans="31:33" x14ac:dyDescent="0.25">
      <c r="AE175" s="410"/>
      <c r="AF175" s="411"/>
      <c r="AG175" s="411"/>
    </row>
    <row r="176" spans="31:33" x14ac:dyDescent="0.25">
      <c r="AE176" s="410"/>
      <c r="AF176" s="411"/>
      <c r="AG176" s="411"/>
    </row>
    <row r="177" spans="31:33" x14ac:dyDescent="0.25">
      <c r="AE177" s="410"/>
      <c r="AF177" s="411"/>
      <c r="AG177" s="411"/>
    </row>
    <row r="178" spans="31:33" x14ac:dyDescent="0.25">
      <c r="AE178" s="410"/>
      <c r="AF178" s="411"/>
      <c r="AG178" s="411"/>
    </row>
    <row r="179" spans="31:33" x14ac:dyDescent="0.25">
      <c r="AE179" s="410"/>
      <c r="AF179" s="411"/>
      <c r="AG179" s="411"/>
    </row>
    <row r="180" spans="31:33" x14ac:dyDescent="0.25">
      <c r="AE180" s="410"/>
      <c r="AF180" s="411"/>
      <c r="AG180" s="411"/>
    </row>
    <row r="181" spans="31:33" x14ac:dyDescent="0.25">
      <c r="AE181" s="410"/>
      <c r="AF181" s="411"/>
      <c r="AG181" s="411"/>
    </row>
    <row r="182" spans="31:33" x14ac:dyDescent="0.25">
      <c r="AE182" s="410"/>
      <c r="AF182" s="411"/>
      <c r="AG182" s="411"/>
    </row>
    <row r="183" spans="31:33" x14ac:dyDescent="0.25">
      <c r="AE183" s="410"/>
      <c r="AF183" s="411"/>
      <c r="AG183" s="411"/>
    </row>
    <row r="184" spans="31:33" x14ac:dyDescent="0.25">
      <c r="AE184" s="410"/>
      <c r="AF184" s="411"/>
      <c r="AG184" s="411"/>
    </row>
    <row r="185" spans="31:33" x14ac:dyDescent="0.25">
      <c r="AE185" s="410"/>
      <c r="AF185" s="411"/>
      <c r="AG185" s="411"/>
    </row>
    <row r="186" spans="31:33" x14ac:dyDescent="0.25">
      <c r="AE186" s="410"/>
      <c r="AF186" s="411"/>
      <c r="AG186" s="411"/>
    </row>
    <row r="187" spans="31:33" x14ac:dyDescent="0.25">
      <c r="AE187" s="410"/>
      <c r="AF187" s="411"/>
      <c r="AG187" s="411"/>
    </row>
    <row r="188" spans="31:33" x14ac:dyDescent="0.25">
      <c r="AE188" s="410"/>
      <c r="AF188" s="411"/>
      <c r="AG188" s="411"/>
    </row>
    <row r="189" spans="31:33" x14ac:dyDescent="0.25">
      <c r="AE189" s="410"/>
      <c r="AF189" s="411"/>
      <c r="AG189" s="411"/>
    </row>
    <row r="190" spans="31:33" x14ac:dyDescent="0.25">
      <c r="AE190" s="410"/>
      <c r="AF190" s="411"/>
      <c r="AG190" s="411"/>
    </row>
    <row r="191" spans="31:33" x14ac:dyDescent="0.25">
      <c r="AE191" s="410"/>
      <c r="AF191" s="411"/>
      <c r="AG191" s="411"/>
    </row>
    <row r="192" spans="31:33" x14ac:dyDescent="0.25">
      <c r="AE192" s="410"/>
      <c r="AF192" s="411"/>
      <c r="AG192" s="411"/>
    </row>
    <row r="193" spans="31:33" x14ac:dyDescent="0.25">
      <c r="AE193" s="410"/>
      <c r="AF193" s="411"/>
      <c r="AG193" s="411"/>
    </row>
    <row r="194" spans="31:33" x14ac:dyDescent="0.25">
      <c r="AE194" s="410"/>
      <c r="AF194" s="411"/>
      <c r="AG194" s="411"/>
    </row>
    <row r="195" spans="31:33" x14ac:dyDescent="0.25">
      <c r="AE195" s="410"/>
      <c r="AF195" s="411"/>
      <c r="AG195" s="411"/>
    </row>
    <row r="196" spans="31:33" x14ac:dyDescent="0.25">
      <c r="AE196" s="410"/>
      <c r="AF196" s="411"/>
      <c r="AG196" s="411"/>
    </row>
    <row r="197" spans="31:33" x14ac:dyDescent="0.25">
      <c r="AE197" s="410"/>
      <c r="AF197" s="411"/>
      <c r="AG197" s="411"/>
    </row>
    <row r="198" spans="31:33" x14ac:dyDescent="0.25">
      <c r="AE198" s="410"/>
      <c r="AF198" s="411"/>
      <c r="AG198" s="411"/>
    </row>
    <row r="199" spans="31:33" x14ac:dyDescent="0.25">
      <c r="AE199" s="410"/>
      <c r="AF199" s="411"/>
      <c r="AG199" s="411"/>
    </row>
    <row r="200" spans="31:33" x14ac:dyDescent="0.25">
      <c r="AE200" s="410"/>
      <c r="AF200" s="411"/>
      <c r="AG200" s="411"/>
    </row>
    <row r="201" spans="31:33" x14ac:dyDescent="0.25">
      <c r="AE201" s="410"/>
      <c r="AF201" s="411"/>
      <c r="AG201" s="411"/>
    </row>
    <row r="202" spans="31:33" x14ac:dyDescent="0.25">
      <c r="AE202" s="410"/>
      <c r="AF202" s="411"/>
      <c r="AG202" s="411"/>
    </row>
    <row r="203" spans="31:33" x14ac:dyDescent="0.25">
      <c r="AE203" s="410"/>
      <c r="AF203" s="411"/>
      <c r="AG203" s="411"/>
    </row>
    <row r="204" spans="31:33" x14ac:dyDescent="0.25">
      <c r="AE204" s="410"/>
      <c r="AF204" s="411"/>
      <c r="AG204" s="411"/>
    </row>
    <row r="205" spans="31:33" x14ac:dyDescent="0.25">
      <c r="AE205" s="410"/>
      <c r="AF205" s="411"/>
      <c r="AG205" s="411"/>
    </row>
    <row r="206" spans="31:33" x14ac:dyDescent="0.25">
      <c r="AE206" s="410"/>
      <c r="AF206" s="411"/>
      <c r="AG206" s="411"/>
    </row>
    <row r="207" spans="31:33" x14ac:dyDescent="0.25">
      <c r="AE207" s="410"/>
      <c r="AF207" s="411"/>
      <c r="AG207" s="411"/>
    </row>
    <row r="208" spans="31:33" x14ac:dyDescent="0.25">
      <c r="AE208" s="410"/>
      <c r="AF208" s="411"/>
      <c r="AG208" s="411"/>
    </row>
    <row r="209" spans="31:33" x14ac:dyDescent="0.25">
      <c r="AE209" s="410"/>
      <c r="AF209" s="411"/>
      <c r="AG209" s="411"/>
    </row>
    <row r="210" spans="31:33" x14ac:dyDescent="0.25">
      <c r="AE210" s="410"/>
      <c r="AF210" s="411"/>
      <c r="AG210" s="411"/>
    </row>
    <row r="211" spans="31:33" x14ac:dyDescent="0.25">
      <c r="AE211" s="410"/>
      <c r="AF211" s="411"/>
      <c r="AG211" s="411"/>
    </row>
    <row r="212" spans="31:33" x14ac:dyDescent="0.25">
      <c r="AE212" s="410"/>
      <c r="AF212" s="411"/>
      <c r="AG212" s="411"/>
    </row>
    <row r="213" spans="31:33" x14ac:dyDescent="0.25">
      <c r="AE213" s="410"/>
      <c r="AF213" s="411"/>
      <c r="AG213" s="411"/>
    </row>
    <row r="214" spans="31:33" x14ac:dyDescent="0.25">
      <c r="AE214" s="410"/>
      <c r="AF214" s="411"/>
      <c r="AG214" s="411"/>
    </row>
    <row r="215" spans="31:33" x14ac:dyDescent="0.25">
      <c r="AE215" s="410"/>
      <c r="AF215" s="411"/>
      <c r="AG215" s="411"/>
    </row>
    <row r="216" spans="31:33" x14ac:dyDescent="0.25">
      <c r="AE216" s="410"/>
      <c r="AF216" s="411"/>
      <c r="AG216" s="411"/>
    </row>
    <row r="217" spans="31:33" x14ac:dyDescent="0.25">
      <c r="AE217" s="410"/>
      <c r="AF217" s="411"/>
      <c r="AG217" s="411"/>
    </row>
    <row r="218" spans="31:33" x14ac:dyDescent="0.25">
      <c r="AE218" s="410"/>
      <c r="AF218" s="411"/>
      <c r="AG218" s="411"/>
    </row>
    <row r="219" spans="31:33" x14ac:dyDescent="0.25">
      <c r="AE219" s="410"/>
      <c r="AF219" s="411"/>
      <c r="AG219" s="411"/>
    </row>
    <row r="220" spans="31:33" x14ac:dyDescent="0.25">
      <c r="AE220" s="410"/>
      <c r="AF220" s="411"/>
      <c r="AG220" s="411"/>
    </row>
    <row r="221" spans="31:33" x14ac:dyDescent="0.25">
      <c r="AE221" s="410"/>
      <c r="AF221" s="411"/>
      <c r="AG221" s="411"/>
    </row>
    <row r="222" spans="31:33" x14ac:dyDescent="0.25">
      <c r="AE222" s="410"/>
      <c r="AF222" s="411"/>
      <c r="AG222" s="411"/>
    </row>
    <row r="223" spans="31:33" x14ac:dyDescent="0.25">
      <c r="AE223" s="410"/>
      <c r="AF223" s="411"/>
      <c r="AG223" s="411"/>
    </row>
    <row r="224" spans="31:33" x14ac:dyDescent="0.25">
      <c r="AE224" s="410"/>
      <c r="AF224" s="411"/>
      <c r="AG224" s="411"/>
    </row>
    <row r="225" spans="31:33" x14ac:dyDescent="0.25">
      <c r="AE225" s="410"/>
      <c r="AF225" s="411"/>
      <c r="AG225" s="411"/>
    </row>
    <row r="226" spans="31:33" x14ac:dyDescent="0.25">
      <c r="AE226" s="410"/>
      <c r="AF226" s="411"/>
      <c r="AG226" s="411"/>
    </row>
    <row r="227" spans="31:33" x14ac:dyDescent="0.25">
      <c r="AE227" s="410"/>
      <c r="AF227" s="411"/>
      <c r="AG227" s="411"/>
    </row>
    <row r="228" spans="31:33" x14ac:dyDescent="0.25">
      <c r="AE228" s="410"/>
      <c r="AF228" s="411"/>
      <c r="AG228" s="411"/>
    </row>
    <row r="229" spans="31:33" x14ac:dyDescent="0.25">
      <c r="AE229" s="410"/>
      <c r="AF229" s="411"/>
      <c r="AG229" s="411"/>
    </row>
    <row r="230" spans="31:33" x14ac:dyDescent="0.25">
      <c r="AE230" s="410"/>
      <c r="AF230" s="411"/>
      <c r="AG230" s="411"/>
    </row>
    <row r="231" spans="31:33" x14ac:dyDescent="0.25">
      <c r="AE231" s="410"/>
      <c r="AF231" s="411"/>
      <c r="AG231" s="411"/>
    </row>
    <row r="232" spans="31:33" x14ac:dyDescent="0.25">
      <c r="AE232" s="410"/>
      <c r="AF232" s="411"/>
      <c r="AG232" s="411"/>
    </row>
    <row r="233" spans="31:33" x14ac:dyDescent="0.25">
      <c r="AE233" s="410"/>
      <c r="AF233" s="411"/>
      <c r="AG233" s="411"/>
    </row>
    <row r="234" spans="31:33" x14ac:dyDescent="0.25">
      <c r="AE234" s="410"/>
      <c r="AF234" s="411"/>
      <c r="AG234" s="411"/>
    </row>
    <row r="235" spans="31:33" x14ac:dyDescent="0.25">
      <c r="AE235" s="410"/>
      <c r="AF235" s="411"/>
      <c r="AG235" s="411"/>
    </row>
    <row r="236" spans="31:33" x14ac:dyDescent="0.25">
      <c r="AE236" s="410"/>
      <c r="AF236" s="411"/>
      <c r="AG236" s="411"/>
    </row>
    <row r="237" spans="31:33" x14ac:dyDescent="0.25">
      <c r="AE237" s="410"/>
      <c r="AF237" s="411"/>
      <c r="AG237" s="411"/>
    </row>
    <row r="238" spans="31:33" x14ac:dyDescent="0.25">
      <c r="AE238" s="410"/>
      <c r="AF238" s="411"/>
      <c r="AG238" s="411"/>
    </row>
    <row r="239" spans="31:33" x14ac:dyDescent="0.25">
      <c r="AE239" s="410"/>
      <c r="AF239" s="411"/>
      <c r="AG239" s="411"/>
    </row>
    <row r="240" spans="31:33" x14ac:dyDescent="0.25">
      <c r="AE240" s="410"/>
      <c r="AF240" s="411"/>
      <c r="AG240" s="411"/>
    </row>
    <row r="241" spans="31:33" x14ac:dyDescent="0.25">
      <c r="AE241" s="410"/>
      <c r="AF241" s="411"/>
      <c r="AG241" s="411"/>
    </row>
    <row r="242" spans="31:33" x14ac:dyDescent="0.25">
      <c r="AE242" s="410"/>
      <c r="AF242" s="411"/>
      <c r="AG242" s="411"/>
    </row>
    <row r="243" spans="31:33" x14ac:dyDescent="0.25">
      <c r="AE243" s="410"/>
      <c r="AF243" s="411"/>
      <c r="AG243" s="411"/>
    </row>
    <row r="244" spans="31:33" x14ac:dyDescent="0.25">
      <c r="AE244" s="410"/>
      <c r="AF244" s="411"/>
      <c r="AG244" s="411"/>
    </row>
    <row r="245" spans="31:33" x14ac:dyDescent="0.25">
      <c r="AE245" s="410"/>
      <c r="AF245" s="411"/>
      <c r="AG245" s="411"/>
    </row>
    <row r="246" spans="31:33" x14ac:dyDescent="0.25">
      <c r="AE246" s="410"/>
      <c r="AF246" s="411"/>
      <c r="AG246" s="411"/>
    </row>
    <row r="247" spans="31:33" x14ac:dyDescent="0.25">
      <c r="AE247" s="410"/>
      <c r="AF247" s="411"/>
      <c r="AG247" s="411"/>
    </row>
    <row r="248" spans="31:33" x14ac:dyDescent="0.25">
      <c r="AE248" s="410"/>
      <c r="AF248" s="411"/>
      <c r="AG248" s="411"/>
    </row>
    <row r="249" spans="31:33" x14ac:dyDescent="0.25">
      <c r="AE249" s="410"/>
      <c r="AF249" s="411"/>
      <c r="AG249" s="411"/>
    </row>
    <row r="250" spans="31:33" x14ac:dyDescent="0.25">
      <c r="AE250" s="410"/>
      <c r="AF250" s="411"/>
      <c r="AG250" s="411"/>
    </row>
    <row r="251" spans="31:33" x14ac:dyDescent="0.25">
      <c r="AE251" s="410"/>
      <c r="AF251" s="411"/>
      <c r="AG251" s="411"/>
    </row>
    <row r="252" spans="31:33" x14ac:dyDescent="0.25">
      <c r="AE252" s="410"/>
      <c r="AF252" s="411"/>
      <c r="AG252" s="411"/>
    </row>
    <row r="253" spans="31:33" x14ac:dyDescent="0.25">
      <c r="AE253" s="410"/>
      <c r="AF253" s="411"/>
      <c r="AG253" s="411"/>
    </row>
    <row r="254" spans="31:33" x14ac:dyDescent="0.25">
      <c r="AE254" s="410"/>
      <c r="AF254" s="411"/>
      <c r="AG254" s="411"/>
    </row>
    <row r="255" spans="31:33" x14ac:dyDescent="0.25">
      <c r="AE255" s="410"/>
      <c r="AF255" s="411"/>
      <c r="AG255" s="411"/>
    </row>
    <row r="256" spans="31:33" x14ac:dyDescent="0.25">
      <c r="AE256" s="410"/>
      <c r="AF256" s="411"/>
      <c r="AG256" s="411"/>
    </row>
    <row r="257" spans="31:33" x14ac:dyDescent="0.25">
      <c r="AE257" s="410"/>
      <c r="AF257" s="411"/>
      <c r="AG257" s="411"/>
    </row>
    <row r="258" spans="31:33" x14ac:dyDescent="0.25">
      <c r="AE258" s="410"/>
      <c r="AF258" s="411"/>
      <c r="AG258" s="411"/>
    </row>
    <row r="259" spans="31:33" x14ac:dyDescent="0.25">
      <c r="AE259" s="410"/>
      <c r="AF259" s="411"/>
      <c r="AG259" s="411"/>
    </row>
    <row r="260" spans="31:33" x14ac:dyDescent="0.25">
      <c r="AE260" s="410"/>
      <c r="AF260" s="411"/>
      <c r="AG260" s="411"/>
    </row>
    <row r="261" spans="31:33" x14ac:dyDescent="0.25">
      <c r="AE261" s="410"/>
      <c r="AF261" s="411"/>
      <c r="AG261" s="411"/>
    </row>
    <row r="262" spans="31:33" x14ac:dyDescent="0.25">
      <c r="AE262" s="410"/>
      <c r="AF262" s="411"/>
      <c r="AG262" s="411"/>
    </row>
    <row r="263" spans="31:33" x14ac:dyDescent="0.25">
      <c r="AE263" s="410"/>
      <c r="AF263" s="411"/>
      <c r="AG263" s="411"/>
    </row>
    <row r="264" spans="31:33" x14ac:dyDescent="0.25">
      <c r="AE264" s="410"/>
      <c r="AF264" s="411"/>
      <c r="AG264" s="411"/>
    </row>
    <row r="265" spans="31:33" x14ac:dyDescent="0.25">
      <c r="AE265" s="410"/>
      <c r="AF265" s="411"/>
      <c r="AG265" s="411"/>
    </row>
    <row r="266" spans="31:33" x14ac:dyDescent="0.25">
      <c r="AE266" s="410"/>
      <c r="AF266" s="411"/>
      <c r="AG266" s="411"/>
    </row>
    <row r="267" spans="31:33" x14ac:dyDescent="0.25">
      <c r="AE267" s="410"/>
      <c r="AF267" s="411"/>
      <c r="AG267" s="411"/>
    </row>
    <row r="268" spans="31:33" x14ac:dyDescent="0.25">
      <c r="AE268" s="410"/>
      <c r="AF268" s="411"/>
      <c r="AG268" s="411"/>
    </row>
    <row r="269" spans="31:33" x14ac:dyDescent="0.25">
      <c r="AE269" s="410"/>
      <c r="AF269" s="411"/>
      <c r="AG269" s="411"/>
    </row>
    <row r="270" spans="31:33" x14ac:dyDescent="0.25">
      <c r="AE270" s="410"/>
      <c r="AF270" s="411"/>
      <c r="AG270" s="411"/>
    </row>
    <row r="271" spans="31:33" x14ac:dyDescent="0.25">
      <c r="AE271" s="410"/>
      <c r="AF271" s="411"/>
      <c r="AG271" s="411"/>
    </row>
    <row r="272" spans="31:33" x14ac:dyDescent="0.25">
      <c r="AE272" s="410"/>
      <c r="AF272" s="411"/>
      <c r="AG272" s="411"/>
    </row>
    <row r="273" spans="31:33" x14ac:dyDescent="0.25">
      <c r="AE273" s="410"/>
      <c r="AF273" s="411"/>
      <c r="AG273" s="411"/>
    </row>
    <row r="274" spans="31:33" x14ac:dyDescent="0.25">
      <c r="AE274" s="410"/>
      <c r="AF274" s="411"/>
      <c r="AG274" s="411"/>
    </row>
    <row r="275" spans="31:33" x14ac:dyDescent="0.25">
      <c r="AE275" s="410"/>
      <c r="AF275" s="411"/>
      <c r="AG275" s="411"/>
    </row>
    <row r="276" spans="31:33" x14ac:dyDescent="0.25">
      <c r="AE276" s="410"/>
      <c r="AF276" s="411"/>
      <c r="AG276" s="411"/>
    </row>
    <row r="277" spans="31:33" x14ac:dyDescent="0.25">
      <c r="AE277" s="410"/>
      <c r="AF277" s="411"/>
      <c r="AG277" s="411"/>
    </row>
    <row r="278" spans="31:33" x14ac:dyDescent="0.25">
      <c r="AE278" s="410"/>
      <c r="AF278" s="411"/>
      <c r="AG278" s="411"/>
    </row>
    <row r="279" spans="31:33" x14ac:dyDescent="0.25">
      <c r="AE279" s="410"/>
      <c r="AF279" s="411"/>
      <c r="AG279" s="411"/>
    </row>
    <row r="280" spans="31:33" x14ac:dyDescent="0.25">
      <c r="AE280" s="410"/>
      <c r="AF280" s="411"/>
      <c r="AG280" s="411"/>
    </row>
    <row r="281" spans="31:33" x14ac:dyDescent="0.25">
      <c r="AE281" s="410"/>
      <c r="AF281" s="411"/>
      <c r="AG281" s="411"/>
    </row>
    <row r="282" spans="31:33" x14ac:dyDescent="0.25">
      <c r="AE282" s="410"/>
      <c r="AF282" s="411"/>
      <c r="AG282" s="411"/>
    </row>
    <row r="283" spans="31:33" x14ac:dyDescent="0.25">
      <c r="AE283" s="410"/>
      <c r="AF283" s="411"/>
      <c r="AG283" s="411"/>
    </row>
    <row r="284" spans="31:33" x14ac:dyDescent="0.25">
      <c r="AE284" s="410"/>
      <c r="AF284" s="411"/>
      <c r="AG284" s="411"/>
    </row>
    <row r="285" spans="31:33" x14ac:dyDescent="0.25">
      <c r="AE285" s="410"/>
      <c r="AF285" s="411"/>
      <c r="AG285" s="411"/>
    </row>
    <row r="286" spans="31:33" x14ac:dyDescent="0.25">
      <c r="AE286" s="410"/>
      <c r="AF286" s="411"/>
      <c r="AG286" s="411"/>
    </row>
    <row r="287" spans="31:33" x14ac:dyDescent="0.25">
      <c r="AE287" s="410"/>
      <c r="AF287" s="411"/>
      <c r="AG287" s="411"/>
    </row>
    <row r="288" spans="31:33" x14ac:dyDescent="0.25">
      <c r="AE288" s="410"/>
      <c r="AF288" s="411"/>
      <c r="AG288" s="411"/>
    </row>
    <row r="289" spans="31:33" x14ac:dyDescent="0.25">
      <c r="AE289" s="410"/>
      <c r="AF289" s="411"/>
      <c r="AG289" s="411"/>
    </row>
    <row r="290" spans="31:33" x14ac:dyDescent="0.25">
      <c r="AE290" s="410"/>
      <c r="AF290" s="411"/>
      <c r="AG290" s="411"/>
    </row>
    <row r="291" spans="31:33" x14ac:dyDescent="0.25">
      <c r="AE291" s="410"/>
      <c r="AF291" s="411"/>
      <c r="AG291" s="411"/>
    </row>
    <row r="292" spans="31:33" x14ac:dyDescent="0.25">
      <c r="AE292" s="410"/>
      <c r="AF292" s="411"/>
      <c r="AG292" s="411"/>
    </row>
    <row r="293" spans="31:33" x14ac:dyDescent="0.25">
      <c r="AE293" s="410"/>
      <c r="AF293" s="411"/>
      <c r="AG293" s="411"/>
    </row>
    <row r="294" spans="31:33" x14ac:dyDescent="0.25">
      <c r="AE294" s="410"/>
      <c r="AF294" s="411"/>
      <c r="AG294" s="411"/>
    </row>
    <row r="295" spans="31:33" x14ac:dyDescent="0.25">
      <c r="AE295" s="410"/>
      <c r="AF295" s="411"/>
      <c r="AG295" s="411"/>
    </row>
    <row r="296" spans="31:33" x14ac:dyDescent="0.25">
      <c r="AE296" s="410"/>
      <c r="AF296" s="411"/>
      <c r="AG296" s="411"/>
    </row>
    <row r="297" spans="31:33" x14ac:dyDescent="0.25">
      <c r="AE297" s="410"/>
      <c r="AF297" s="411"/>
      <c r="AG297" s="411"/>
    </row>
    <row r="298" spans="31:33" x14ac:dyDescent="0.25">
      <c r="AE298" s="410"/>
      <c r="AF298" s="411"/>
      <c r="AG298" s="411"/>
    </row>
    <row r="299" spans="31:33" x14ac:dyDescent="0.25">
      <c r="AE299" s="410"/>
      <c r="AF299" s="411"/>
      <c r="AG299" s="411"/>
    </row>
    <row r="300" spans="31:33" x14ac:dyDescent="0.25">
      <c r="AE300" s="410"/>
      <c r="AF300" s="411"/>
      <c r="AG300" s="411"/>
    </row>
    <row r="301" spans="31:33" x14ac:dyDescent="0.25">
      <c r="AE301" s="410"/>
      <c r="AF301" s="411"/>
      <c r="AG301" s="411"/>
    </row>
    <row r="302" spans="31:33" x14ac:dyDescent="0.25">
      <c r="AE302" s="410"/>
      <c r="AF302" s="411"/>
      <c r="AG302" s="411"/>
    </row>
    <row r="303" spans="31:33" x14ac:dyDescent="0.25">
      <c r="AE303" s="410"/>
      <c r="AF303" s="411"/>
      <c r="AG303" s="411"/>
    </row>
    <row r="304" spans="31:33" x14ac:dyDescent="0.25">
      <c r="AE304" s="410"/>
      <c r="AF304" s="411"/>
      <c r="AG304" s="411"/>
    </row>
    <row r="305" spans="31:33" x14ac:dyDescent="0.25">
      <c r="AE305" s="410"/>
      <c r="AF305" s="411"/>
      <c r="AG305" s="411"/>
    </row>
    <row r="306" spans="31:33" x14ac:dyDescent="0.25">
      <c r="AE306" s="410"/>
      <c r="AF306" s="411"/>
      <c r="AG306" s="411"/>
    </row>
    <row r="307" spans="31:33" x14ac:dyDescent="0.25">
      <c r="AE307" s="410"/>
      <c r="AF307" s="411"/>
      <c r="AG307" s="411"/>
    </row>
    <row r="308" spans="31:33" x14ac:dyDescent="0.25">
      <c r="AE308" s="410"/>
      <c r="AF308" s="411"/>
      <c r="AG308" s="411"/>
    </row>
    <row r="309" spans="31:33" x14ac:dyDescent="0.25">
      <c r="AE309" s="410"/>
      <c r="AF309" s="411"/>
      <c r="AG309" s="411"/>
    </row>
    <row r="310" spans="31:33" x14ac:dyDescent="0.25">
      <c r="AE310" s="410"/>
      <c r="AF310" s="411"/>
      <c r="AG310" s="411"/>
    </row>
    <row r="311" spans="31:33" x14ac:dyDescent="0.25">
      <c r="AE311" s="410"/>
      <c r="AF311" s="411"/>
      <c r="AG311" s="411"/>
    </row>
    <row r="312" spans="31:33" x14ac:dyDescent="0.25">
      <c r="AE312" s="410"/>
      <c r="AF312" s="411"/>
      <c r="AG312" s="411"/>
    </row>
    <row r="313" spans="31:33" x14ac:dyDescent="0.25">
      <c r="AE313" s="410"/>
      <c r="AF313" s="411"/>
      <c r="AG313" s="411"/>
    </row>
    <row r="314" spans="31:33" x14ac:dyDescent="0.25">
      <c r="AE314" s="410"/>
      <c r="AF314" s="411"/>
      <c r="AG314" s="411"/>
    </row>
    <row r="315" spans="31:33" x14ac:dyDescent="0.25">
      <c r="AE315" s="410"/>
      <c r="AF315" s="411"/>
      <c r="AG315" s="411"/>
    </row>
    <row r="316" spans="31:33" x14ac:dyDescent="0.25">
      <c r="AE316" s="410"/>
      <c r="AF316" s="411"/>
      <c r="AG316" s="411"/>
    </row>
    <row r="317" spans="31:33" x14ac:dyDescent="0.25">
      <c r="AE317" s="410"/>
      <c r="AF317" s="411"/>
      <c r="AG317" s="411"/>
    </row>
    <row r="318" spans="31:33" x14ac:dyDescent="0.25">
      <c r="AE318" s="410"/>
      <c r="AF318" s="411"/>
      <c r="AG318" s="411"/>
    </row>
    <row r="319" spans="31:33" x14ac:dyDescent="0.25">
      <c r="AE319" s="410"/>
      <c r="AF319" s="411"/>
      <c r="AG319" s="411"/>
    </row>
    <row r="320" spans="31:33" x14ac:dyDescent="0.25">
      <c r="AE320" s="410"/>
      <c r="AF320" s="411"/>
      <c r="AG320" s="411"/>
    </row>
    <row r="321" spans="31:33" x14ac:dyDescent="0.25">
      <c r="AE321" s="410"/>
      <c r="AF321" s="411"/>
      <c r="AG321" s="411"/>
    </row>
    <row r="322" spans="31:33" x14ac:dyDescent="0.25">
      <c r="AE322" s="410"/>
      <c r="AF322" s="411"/>
      <c r="AG322" s="411"/>
    </row>
    <row r="323" spans="31:33" x14ac:dyDescent="0.25">
      <c r="AE323" s="410"/>
      <c r="AF323" s="411"/>
      <c r="AG323" s="411"/>
    </row>
    <row r="324" spans="31:33" x14ac:dyDescent="0.25">
      <c r="AE324" s="410"/>
      <c r="AF324" s="411"/>
      <c r="AG324" s="411"/>
    </row>
    <row r="325" spans="31:33" x14ac:dyDescent="0.25">
      <c r="AE325" s="410"/>
      <c r="AF325" s="411"/>
      <c r="AG325" s="411"/>
    </row>
    <row r="326" spans="31:33" x14ac:dyDescent="0.25">
      <c r="AE326" s="410"/>
      <c r="AF326" s="411"/>
      <c r="AG326" s="411"/>
    </row>
    <row r="327" spans="31:33" x14ac:dyDescent="0.25">
      <c r="AE327" s="410"/>
      <c r="AF327" s="411"/>
      <c r="AG327" s="411"/>
    </row>
    <row r="328" spans="31:33" x14ac:dyDescent="0.25">
      <c r="AE328" s="410"/>
      <c r="AF328" s="411"/>
      <c r="AG328" s="411"/>
    </row>
    <row r="329" spans="31:33" x14ac:dyDescent="0.25">
      <c r="AE329" s="410"/>
      <c r="AF329" s="411"/>
      <c r="AG329" s="411"/>
    </row>
    <row r="330" spans="31:33" x14ac:dyDescent="0.25">
      <c r="AE330" s="410"/>
      <c r="AF330" s="411"/>
      <c r="AG330" s="411"/>
    </row>
    <row r="331" spans="31:33" x14ac:dyDescent="0.25">
      <c r="AE331" s="410"/>
      <c r="AF331" s="411"/>
      <c r="AG331" s="411"/>
    </row>
    <row r="332" spans="31:33" x14ac:dyDescent="0.25">
      <c r="AE332" s="410"/>
      <c r="AF332" s="411"/>
      <c r="AG332" s="411"/>
    </row>
    <row r="333" spans="31:33" x14ac:dyDescent="0.25">
      <c r="AE333" s="410"/>
      <c r="AF333" s="411"/>
      <c r="AG333" s="411"/>
    </row>
    <row r="334" spans="31:33" x14ac:dyDescent="0.25">
      <c r="AE334" s="410"/>
      <c r="AF334" s="411"/>
      <c r="AG334" s="411"/>
    </row>
    <row r="335" spans="31:33" x14ac:dyDescent="0.25">
      <c r="AE335" s="410"/>
      <c r="AF335" s="411"/>
      <c r="AG335" s="411"/>
    </row>
    <row r="336" spans="31:33" x14ac:dyDescent="0.25">
      <c r="AE336" s="410"/>
      <c r="AF336" s="411"/>
      <c r="AG336" s="411"/>
    </row>
    <row r="337" spans="31:33" x14ac:dyDescent="0.25">
      <c r="AE337" s="410"/>
      <c r="AF337" s="411"/>
      <c r="AG337" s="411"/>
    </row>
    <row r="338" spans="31:33" x14ac:dyDescent="0.25">
      <c r="AE338" s="410"/>
      <c r="AF338" s="411"/>
      <c r="AG338" s="411"/>
    </row>
    <row r="339" spans="31:33" x14ac:dyDescent="0.25">
      <c r="AE339" s="410"/>
      <c r="AF339" s="411"/>
      <c r="AG339" s="411"/>
    </row>
    <row r="340" spans="31:33" x14ac:dyDescent="0.25">
      <c r="AE340" s="410"/>
      <c r="AF340" s="411"/>
      <c r="AG340" s="411"/>
    </row>
    <row r="341" spans="31:33" x14ac:dyDescent="0.25">
      <c r="AE341" s="410"/>
      <c r="AF341" s="411"/>
      <c r="AG341" s="411"/>
    </row>
    <row r="342" spans="31:33" x14ac:dyDescent="0.25">
      <c r="AE342" s="410"/>
      <c r="AF342" s="411"/>
      <c r="AG342" s="411"/>
    </row>
    <row r="343" spans="31:33" x14ac:dyDescent="0.25">
      <c r="AE343" s="410"/>
      <c r="AF343" s="411"/>
      <c r="AG343" s="411"/>
    </row>
    <row r="344" spans="31:33" x14ac:dyDescent="0.25">
      <c r="AE344" s="410"/>
      <c r="AF344" s="411"/>
      <c r="AG344" s="411"/>
    </row>
    <row r="345" spans="31:33" x14ac:dyDescent="0.25">
      <c r="AE345" s="410"/>
      <c r="AF345" s="411"/>
      <c r="AG345" s="411"/>
    </row>
    <row r="346" spans="31:33" x14ac:dyDescent="0.25">
      <c r="AE346" s="410"/>
      <c r="AF346" s="411"/>
      <c r="AG346" s="411"/>
    </row>
    <row r="347" spans="31:33" x14ac:dyDescent="0.25">
      <c r="AE347" s="410"/>
      <c r="AF347" s="411"/>
      <c r="AG347" s="411"/>
    </row>
    <row r="348" spans="31:33" x14ac:dyDescent="0.25">
      <c r="AE348" s="410"/>
      <c r="AF348" s="411"/>
      <c r="AG348" s="411"/>
    </row>
    <row r="349" spans="31:33" x14ac:dyDescent="0.25">
      <c r="AE349" s="410"/>
      <c r="AF349" s="411"/>
      <c r="AG349" s="411"/>
    </row>
    <row r="350" spans="31:33" x14ac:dyDescent="0.25">
      <c r="AE350" s="410"/>
      <c r="AF350" s="411"/>
      <c r="AG350" s="411"/>
    </row>
    <row r="351" spans="31:33" x14ac:dyDescent="0.25">
      <c r="AE351" s="410"/>
      <c r="AF351" s="411"/>
      <c r="AG351" s="411"/>
    </row>
    <row r="352" spans="31:33" x14ac:dyDescent="0.25">
      <c r="AE352" s="410"/>
      <c r="AF352" s="411"/>
      <c r="AG352" s="411"/>
    </row>
    <row r="353" spans="31:33" x14ac:dyDescent="0.25">
      <c r="AE353" s="410"/>
      <c r="AF353" s="411"/>
      <c r="AG353" s="411"/>
    </row>
    <row r="354" spans="31:33" x14ac:dyDescent="0.25">
      <c r="AE354" s="410"/>
      <c r="AF354" s="411"/>
      <c r="AG354" s="411"/>
    </row>
    <row r="355" spans="31:33" x14ac:dyDescent="0.25">
      <c r="AE355" s="410"/>
      <c r="AF355" s="411"/>
      <c r="AG355" s="411"/>
    </row>
    <row r="356" spans="31:33" x14ac:dyDescent="0.25">
      <c r="AE356" s="410"/>
      <c r="AF356" s="411"/>
      <c r="AG356" s="411"/>
    </row>
    <row r="357" spans="31:33" x14ac:dyDescent="0.25">
      <c r="AE357" s="410"/>
      <c r="AF357" s="411"/>
      <c r="AG357" s="411"/>
    </row>
    <row r="358" spans="31:33" x14ac:dyDescent="0.25">
      <c r="AE358" s="410"/>
      <c r="AF358" s="411"/>
      <c r="AG358" s="411"/>
    </row>
    <row r="359" spans="31:33" x14ac:dyDescent="0.25">
      <c r="AE359" s="410"/>
      <c r="AF359" s="411"/>
      <c r="AG359" s="411"/>
    </row>
    <row r="360" spans="31:33" x14ac:dyDescent="0.25">
      <c r="AE360" s="410"/>
      <c r="AF360" s="411"/>
      <c r="AG360" s="411"/>
    </row>
    <row r="361" spans="31:33" x14ac:dyDescent="0.25">
      <c r="AE361" s="410"/>
      <c r="AF361" s="411"/>
      <c r="AG361" s="411"/>
    </row>
    <row r="362" spans="31:33" x14ac:dyDescent="0.25">
      <c r="AE362" s="410"/>
      <c r="AF362" s="411"/>
      <c r="AG362" s="411"/>
    </row>
    <row r="363" spans="31:33" x14ac:dyDescent="0.25">
      <c r="AE363" s="410"/>
      <c r="AF363" s="411"/>
      <c r="AG363" s="411"/>
    </row>
    <row r="364" spans="31:33" x14ac:dyDescent="0.25">
      <c r="AE364" s="410"/>
      <c r="AF364" s="411"/>
      <c r="AG364" s="411"/>
    </row>
    <row r="365" spans="31:33" x14ac:dyDescent="0.25">
      <c r="AE365" s="410"/>
      <c r="AF365" s="411"/>
      <c r="AG365" s="411"/>
    </row>
    <row r="366" spans="31:33" x14ac:dyDescent="0.25">
      <c r="AE366" s="410"/>
      <c r="AF366" s="411"/>
      <c r="AG366" s="411"/>
    </row>
    <row r="367" spans="31:33" x14ac:dyDescent="0.25">
      <c r="AE367" s="410"/>
      <c r="AF367" s="411"/>
      <c r="AG367" s="411"/>
    </row>
    <row r="368" spans="31:33" x14ac:dyDescent="0.25">
      <c r="AE368" s="410"/>
      <c r="AF368" s="411"/>
      <c r="AG368" s="411"/>
    </row>
    <row r="369" spans="31:33" x14ac:dyDescent="0.25">
      <c r="AE369" s="410"/>
      <c r="AF369" s="411"/>
      <c r="AG369" s="411"/>
    </row>
    <row r="370" spans="31:33" x14ac:dyDescent="0.25">
      <c r="AE370" s="410"/>
      <c r="AF370" s="411"/>
      <c r="AG370" s="411"/>
    </row>
    <row r="371" spans="31:33" x14ac:dyDescent="0.25">
      <c r="AE371" s="410"/>
      <c r="AF371" s="411"/>
      <c r="AG371" s="411"/>
    </row>
    <row r="372" spans="31:33" x14ac:dyDescent="0.25">
      <c r="AE372" s="410"/>
      <c r="AF372" s="411"/>
      <c r="AG372" s="411"/>
    </row>
    <row r="373" spans="31:33" x14ac:dyDescent="0.25">
      <c r="AE373" s="410"/>
      <c r="AF373" s="411"/>
      <c r="AG373" s="411"/>
    </row>
    <row r="374" spans="31:33" x14ac:dyDescent="0.25">
      <c r="AE374" s="410"/>
      <c r="AF374" s="411"/>
      <c r="AG374" s="411"/>
    </row>
    <row r="375" spans="31:33" x14ac:dyDescent="0.25">
      <c r="AE375" s="410"/>
      <c r="AF375" s="411"/>
      <c r="AG375" s="411"/>
    </row>
    <row r="376" spans="31:33" x14ac:dyDescent="0.25">
      <c r="AE376" s="410"/>
      <c r="AF376" s="411"/>
      <c r="AG376" s="411"/>
    </row>
    <row r="377" spans="31:33" x14ac:dyDescent="0.25">
      <c r="AE377" s="410"/>
      <c r="AF377" s="411"/>
      <c r="AG377" s="411"/>
    </row>
    <row r="378" spans="31:33" x14ac:dyDescent="0.25">
      <c r="AE378" s="410"/>
      <c r="AF378" s="411"/>
      <c r="AG378" s="411"/>
    </row>
    <row r="379" spans="31:33" x14ac:dyDescent="0.25">
      <c r="AE379" s="410"/>
      <c r="AF379" s="411"/>
      <c r="AG379" s="411"/>
    </row>
    <row r="380" spans="31:33" x14ac:dyDescent="0.25">
      <c r="AE380" s="410"/>
      <c r="AF380" s="411"/>
      <c r="AG380" s="411"/>
    </row>
    <row r="381" spans="31:33" x14ac:dyDescent="0.25">
      <c r="AE381" s="410"/>
      <c r="AF381" s="411"/>
      <c r="AG381" s="411"/>
    </row>
    <row r="382" spans="31:33" x14ac:dyDescent="0.25">
      <c r="AE382" s="410"/>
      <c r="AF382" s="411"/>
      <c r="AG382" s="411"/>
    </row>
    <row r="383" spans="31:33" x14ac:dyDescent="0.25">
      <c r="AE383" s="410"/>
      <c r="AF383" s="411"/>
      <c r="AG383" s="411"/>
    </row>
    <row r="384" spans="31:33" x14ac:dyDescent="0.25">
      <c r="AE384" s="410"/>
      <c r="AF384" s="411"/>
      <c r="AG384" s="411"/>
    </row>
    <row r="385" spans="31:33" x14ac:dyDescent="0.25">
      <c r="AE385" s="410"/>
      <c r="AF385" s="411"/>
      <c r="AG385" s="411"/>
    </row>
    <row r="386" spans="31:33" x14ac:dyDescent="0.25">
      <c r="AE386" s="410"/>
      <c r="AF386" s="411"/>
      <c r="AG386" s="411"/>
    </row>
    <row r="387" spans="31:33" x14ac:dyDescent="0.25">
      <c r="AE387" s="410"/>
      <c r="AF387" s="411"/>
      <c r="AG387" s="411"/>
    </row>
    <row r="388" spans="31:33" x14ac:dyDescent="0.25">
      <c r="AE388" s="410"/>
      <c r="AF388" s="411"/>
      <c r="AG388" s="411"/>
    </row>
    <row r="389" spans="31:33" x14ac:dyDescent="0.25">
      <c r="AE389" s="410"/>
      <c r="AF389" s="411"/>
      <c r="AG389" s="411"/>
    </row>
    <row r="390" spans="31:33" x14ac:dyDescent="0.25">
      <c r="AE390" s="410"/>
      <c r="AF390" s="411"/>
      <c r="AG390" s="411"/>
    </row>
    <row r="391" spans="31:33" x14ac:dyDescent="0.25">
      <c r="AE391" s="410"/>
      <c r="AF391" s="411"/>
      <c r="AG391" s="411"/>
    </row>
    <row r="392" spans="31:33" x14ac:dyDescent="0.25">
      <c r="AE392" s="410"/>
      <c r="AF392" s="411"/>
      <c r="AG392" s="411"/>
    </row>
    <row r="393" spans="31:33" x14ac:dyDescent="0.25">
      <c r="AE393" s="410"/>
      <c r="AF393" s="411"/>
      <c r="AG393" s="411"/>
    </row>
    <row r="394" spans="31:33" x14ac:dyDescent="0.25">
      <c r="AE394" s="410"/>
      <c r="AF394" s="411"/>
      <c r="AG394" s="411"/>
    </row>
    <row r="395" spans="31:33" x14ac:dyDescent="0.25">
      <c r="AE395" s="410"/>
      <c r="AF395" s="411"/>
      <c r="AG395" s="411"/>
    </row>
    <row r="396" spans="31:33" x14ac:dyDescent="0.25">
      <c r="AE396" s="410"/>
      <c r="AF396" s="411"/>
      <c r="AG396" s="411"/>
    </row>
    <row r="397" spans="31:33" x14ac:dyDescent="0.25">
      <c r="AE397" s="410"/>
      <c r="AF397" s="411"/>
      <c r="AG397" s="411"/>
    </row>
    <row r="398" spans="31:33" x14ac:dyDescent="0.25">
      <c r="AE398" s="410"/>
      <c r="AF398" s="411"/>
      <c r="AG398" s="411"/>
    </row>
    <row r="399" spans="31:33" x14ac:dyDescent="0.25">
      <c r="AE399" s="410"/>
      <c r="AF399" s="411"/>
      <c r="AG399" s="411"/>
    </row>
    <row r="400" spans="31:33" x14ac:dyDescent="0.25">
      <c r="AE400" s="410"/>
      <c r="AF400" s="411"/>
      <c r="AG400" s="411"/>
    </row>
    <row r="401" spans="31:33" x14ac:dyDescent="0.25">
      <c r="AE401" s="410"/>
      <c r="AF401" s="411"/>
      <c r="AG401" s="411"/>
    </row>
    <row r="402" spans="31:33" x14ac:dyDescent="0.25">
      <c r="AE402" s="410"/>
      <c r="AF402" s="411"/>
      <c r="AG402" s="411"/>
    </row>
    <row r="403" spans="31:33" x14ac:dyDescent="0.25">
      <c r="AE403" s="410"/>
      <c r="AF403" s="411"/>
      <c r="AG403" s="411"/>
    </row>
    <row r="404" spans="31:33" x14ac:dyDescent="0.25">
      <c r="AE404" s="410"/>
      <c r="AF404" s="411"/>
      <c r="AG404" s="411"/>
    </row>
    <row r="405" spans="31:33" x14ac:dyDescent="0.25">
      <c r="AE405" s="410"/>
      <c r="AF405" s="411"/>
      <c r="AG405" s="411"/>
    </row>
    <row r="406" spans="31:33" x14ac:dyDescent="0.25">
      <c r="AE406" s="410"/>
      <c r="AF406" s="411"/>
      <c r="AG406" s="411"/>
    </row>
    <row r="407" spans="31:33" x14ac:dyDescent="0.25">
      <c r="AE407" s="410"/>
      <c r="AF407" s="411"/>
      <c r="AG407" s="411"/>
    </row>
    <row r="408" spans="31:33" x14ac:dyDescent="0.25">
      <c r="AE408" s="410"/>
      <c r="AF408" s="411"/>
      <c r="AG408" s="411"/>
    </row>
    <row r="409" spans="31:33" x14ac:dyDescent="0.25">
      <c r="AE409" s="410"/>
      <c r="AF409" s="411"/>
      <c r="AG409" s="411"/>
    </row>
    <row r="410" spans="31:33" x14ac:dyDescent="0.25">
      <c r="AE410" s="410"/>
      <c r="AF410" s="411"/>
      <c r="AG410" s="411"/>
    </row>
    <row r="411" spans="31:33" x14ac:dyDescent="0.25">
      <c r="AE411" s="410"/>
      <c r="AF411" s="411"/>
      <c r="AG411" s="411"/>
    </row>
    <row r="412" spans="31:33" x14ac:dyDescent="0.25">
      <c r="AE412" s="410"/>
      <c r="AF412" s="411"/>
      <c r="AG412" s="411"/>
    </row>
    <row r="413" spans="31:33" x14ac:dyDescent="0.25">
      <c r="AE413" s="410"/>
      <c r="AF413" s="411"/>
      <c r="AG413" s="411"/>
    </row>
    <row r="414" spans="31:33" x14ac:dyDescent="0.25">
      <c r="AE414" s="410"/>
      <c r="AF414" s="411"/>
      <c r="AG414" s="411"/>
    </row>
    <row r="415" spans="31:33" x14ac:dyDescent="0.25">
      <c r="AE415" s="410"/>
      <c r="AF415" s="411"/>
      <c r="AG415" s="411"/>
    </row>
    <row r="416" spans="31:33" x14ac:dyDescent="0.25">
      <c r="AE416" s="410"/>
      <c r="AF416" s="411"/>
      <c r="AG416" s="411"/>
    </row>
    <row r="417" spans="31:33" x14ac:dyDescent="0.25">
      <c r="AE417" s="410"/>
      <c r="AF417" s="411"/>
      <c r="AG417" s="411"/>
    </row>
    <row r="418" spans="31:33" x14ac:dyDescent="0.25">
      <c r="AE418" s="410"/>
      <c r="AF418" s="411"/>
      <c r="AG418" s="411"/>
    </row>
    <row r="419" spans="31:33" x14ac:dyDescent="0.25">
      <c r="AE419" s="410"/>
      <c r="AF419" s="411"/>
      <c r="AG419" s="411"/>
    </row>
    <row r="420" spans="31:33" x14ac:dyDescent="0.25">
      <c r="AE420" s="410"/>
      <c r="AF420" s="411"/>
      <c r="AG420" s="411"/>
    </row>
    <row r="421" spans="31:33" x14ac:dyDescent="0.25">
      <c r="AE421" s="410"/>
      <c r="AF421" s="411"/>
      <c r="AG421" s="411"/>
    </row>
    <row r="422" spans="31:33" x14ac:dyDescent="0.25">
      <c r="AE422" s="410"/>
      <c r="AF422" s="411"/>
      <c r="AG422" s="411"/>
    </row>
    <row r="423" spans="31:33" x14ac:dyDescent="0.25">
      <c r="AE423" s="410"/>
      <c r="AF423" s="411"/>
      <c r="AG423" s="411"/>
    </row>
    <row r="424" spans="31:33" x14ac:dyDescent="0.25">
      <c r="AE424" s="410"/>
      <c r="AF424" s="411"/>
      <c r="AG424" s="411"/>
    </row>
    <row r="425" spans="31:33" x14ac:dyDescent="0.25">
      <c r="AE425" s="410"/>
      <c r="AF425" s="411"/>
      <c r="AG425" s="411"/>
    </row>
    <row r="426" spans="31:33" x14ac:dyDescent="0.25">
      <c r="AE426" s="410"/>
      <c r="AF426" s="411"/>
      <c r="AG426" s="411"/>
    </row>
    <row r="427" spans="31:33" x14ac:dyDescent="0.25">
      <c r="AE427" s="410"/>
      <c r="AF427" s="411"/>
      <c r="AG427" s="411"/>
    </row>
    <row r="428" spans="31:33" x14ac:dyDescent="0.25">
      <c r="AE428" s="410"/>
      <c r="AF428" s="411"/>
      <c r="AG428" s="411"/>
    </row>
    <row r="429" spans="31:33" x14ac:dyDescent="0.25">
      <c r="AE429" s="410"/>
      <c r="AF429" s="411"/>
      <c r="AG429" s="411"/>
    </row>
    <row r="430" spans="31:33" x14ac:dyDescent="0.25">
      <c r="AE430" s="410"/>
      <c r="AF430" s="411"/>
      <c r="AG430" s="411"/>
    </row>
    <row r="431" spans="31:33" x14ac:dyDescent="0.25">
      <c r="AE431" s="410"/>
      <c r="AF431" s="411"/>
      <c r="AG431" s="411"/>
    </row>
    <row r="432" spans="31:33" x14ac:dyDescent="0.25">
      <c r="AE432" s="410"/>
      <c r="AF432" s="411"/>
      <c r="AG432" s="411"/>
    </row>
    <row r="433" spans="31:33" x14ac:dyDescent="0.25">
      <c r="AE433" s="410"/>
      <c r="AF433" s="411"/>
      <c r="AG433" s="411"/>
    </row>
    <row r="434" spans="31:33" x14ac:dyDescent="0.25">
      <c r="AE434" s="410"/>
      <c r="AF434" s="411"/>
      <c r="AG434" s="411"/>
    </row>
    <row r="435" spans="31:33" x14ac:dyDescent="0.25">
      <c r="AE435" s="410"/>
      <c r="AF435" s="411"/>
      <c r="AG435" s="411"/>
    </row>
    <row r="436" spans="31:33" x14ac:dyDescent="0.25">
      <c r="AE436" s="410"/>
      <c r="AF436" s="411"/>
      <c r="AG436" s="411"/>
    </row>
    <row r="437" spans="31:33" x14ac:dyDescent="0.25">
      <c r="AE437" s="410"/>
      <c r="AF437" s="411"/>
      <c r="AG437" s="411"/>
    </row>
    <row r="438" spans="31:33" x14ac:dyDescent="0.25">
      <c r="AE438" s="410"/>
      <c r="AF438" s="411"/>
      <c r="AG438" s="411"/>
    </row>
    <row r="439" spans="31:33" x14ac:dyDescent="0.25">
      <c r="AE439" s="410"/>
      <c r="AF439" s="411"/>
      <c r="AG439" s="411"/>
    </row>
    <row r="440" spans="31:33" x14ac:dyDescent="0.25">
      <c r="AE440" s="410"/>
      <c r="AF440" s="411"/>
      <c r="AG440" s="411"/>
    </row>
    <row r="441" spans="31:33" x14ac:dyDescent="0.25">
      <c r="AE441" s="410"/>
      <c r="AF441" s="411"/>
      <c r="AG441" s="411"/>
    </row>
    <row r="442" spans="31:33" x14ac:dyDescent="0.25">
      <c r="AE442" s="410"/>
      <c r="AF442" s="411"/>
      <c r="AG442" s="411"/>
    </row>
    <row r="443" spans="31:33" x14ac:dyDescent="0.25">
      <c r="AE443" s="410"/>
      <c r="AF443" s="411"/>
      <c r="AG443" s="411"/>
    </row>
    <row r="444" spans="31:33" x14ac:dyDescent="0.25">
      <c r="AE444" s="410"/>
      <c r="AF444" s="411"/>
      <c r="AG444" s="411"/>
    </row>
    <row r="445" spans="31:33" x14ac:dyDescent="0.25">
      <c r="AE445" s="410"/>
      <c r="AF445" s="411"/>
      <c r="AG445" s="411"/>
    </row>
    <row r="446" spans="31:33" x14ac:dyDescent="0.25">
      <c r="AE446" s="410"/>
      <c r="AF446" s="411"/>
      <c r="AG446" s="411"/>
    </row>
    <row r="447" spans="31:33" x14ac:dyDescent="0.25">
      <c r="AE447" s="410"/>
      <c r="AF447" s="411"/>
      <c r="AG447" s="411"/>
    </row>
    <row r="448" spans="31:33" x14ac:dyDescent="0.25">
      <c r="AE448" s="410"/>
      <c r="AF448" s="411"/>
      <c r="AG448" s="411"/>
    </row>
    <row r="449" spans="31:33" x14ac:dyDescent="0.25">
      <c r="AE449" s="410"/>
      <c r="AF449" s="411"/>
      <c r="AG449" s="411"/>
    </row>
    <row r="450" spans="31:33" x14ac:dyDescent="0.25">
      <c r="AE450" s="410"/>
      <c r="AF450" s="411"/>
      <c r="AG450" s="411"/>
    </row>
    <row r="451" spans="31:33" x14ac:dyDescent="0.25">
      <c r="AE451" s="410"/>
      <c r="AF451" s="411"/>
      <c r="AG451" s="411"/>
    </row>
    <row r="452" spans="31:33" x14ac:dyDescent="0.25">
      <c r="AE452" s="410"/>
      <c r="AF452" s="411"/>
      <c r="AG452" s="411"/>
    </row>
    <row r="453" spans="31:33" x14ac:dyDescent="0.25">
      <c r="AE453" s="410"/>
      <c r="AF453" s="411"/>
      <c r="AG453" s="411"/>
    </row>
    <row r="454" spans="31:33" x14ac:dyDescent="0.25">
      <c r="AE454" s="410"/>
      <c r="AF454" s="411"/>
      <c r="AG454" s="411"/>
    </row>
    <row r="455" spans="31:33" x14ac:dyDescent="0.25">
      <c r="AE455" s="410"/>
      <c r="AF455" s="411"/>
      <c r="AG455" s="411"/>
    </row>
    <row r="456" spans="31:33" x14ac:dyDescent="0.25">
      <c r="AE456" s="410"/>
      <c r="AF456" s="411"/>
      <c r="AG456" s="411"/>
    </row>
    <row r="457" spans="31:33" x14ac:dyDescent="0.25">
      <c r="AE457" s="410"/>
      <c r="AF457" s="411"/>
      <c r="AG457" s="411"/>
    </row>
    <row r="458" spans="31:33" x14ac:dyDescent="0.25">
      <c r="AE458" s="410"/>
      <c r="AF458" s="411"/>
      <c r="AG458" s="411"/>
    </row>
    <row r="459" spans="31:33" x14ac:dyDescent="0.25">
      <c r="AE459" s="410"/>
      <c r="AF459" s="411"/>
      <c r="AG459" s="411"/>
    </row>
    <row r="460" spans="31:33" x14ac:dyDescent="0.25">
      <c r="AE460" s="410"/>
      <c r="AF460" s="411"/>
      <c r="AG460" s="411"/>
    </row>
    <row r="461" spans="31:33" x14ac:dyDescent="0.25">
      <c r="AE461" s="410"/>
      <c r="AF461" s="411"/>
      <c r="AG461" s="411"/>
    </row>
    <row r="462" spans="31:33" x14ac:dyDescent="0.25">
      <c r="AE462" s="410"/>
      <c r="AF462" s="411"/>
      <c r="AG462" s="411"/>
    </row>
    <row r="463" spans="31:33" x14ac:dyDescent="0.25">
      <c r="AE463" s="410"/>
      <c r="AF463" s="411"/>
      <c r="AG463" s="411"/>
    </row>
    <row r="464" spans="31:33" x14ac:dyDescent="0.25">
      <c r="AE464" s="410"/>
      <c r="AF464" s="411"/>
      <c r="AG464" s="411"/>
    </row>
    <row r="465" spans="31:33" x14ac:dyDescent="0.25">
      <c r="AE465" s="410"/>
      <c r="AF465" s="411"/>
      <c r="AG465" s="411"/>
    </row>
    <row r="466" spans="31:33" x14ac:dyDescent="0.25">
      <c r="AE466" s="410"/>
      <c r="AF466" s="411"/>
      <c r="AG466" s="411"/>
    </row>
    <row r="467" spans="31:33" x14ac:dyDescent="0.25">
      <c r="AE467" s="410"/>
      <c r="AF467" s="411"/>
      <c r="AG467" s="411"/>
    </row>
    <row r="468" spans="31:33" x14ac:dyDescent="0.25">
      <c r="AE468" s="410"/>
      <c r="AF468" s="411"/>
      <c r="AG468" s="411"/>
    </row>
    <row r="469" spans="31:33" x14ac:dyDescent="0.25">
      <c r="AE469" s="410"/>
      <c r="AF469" s="411"/>
      <c r="AG469" s="411"/>
    </row>
    <row r="470" spans="31:33" x14ac:dyDescent="0.25">
      <c r="AE470" s="410"/>
      <c r="AF470" s="411"/>
      <c r="AG470" s="411"/>
    </row>
    <row r="471" spans="31:33" x14ac:dyDescent="0.25">
      <c r="AE471" s="410"/>
      <c r="AF471" s="411"/>
      <c r="AG471" s="411"/>
    </row>
    <row r="472" spans="31:33" x14ac:dyDescent="0.25">
      <c r="AE472" s="410"/>
      <c r="AF472" s="411"/>
      <c r="AG472" s="411"/>
    </row>
    <row r="473" spans="31:33" x14ac:dyDescent="0.25">
      <c r="AE473" s="410"/>
      <c r="AF473" s="411"/>
      <c r="AG473" s="411"/>
    </row>
    <row r="474" spans="31:33" x14ac:dyDescent="0.25">
      <c r="AE474" s="410"/>
      <c r="AF474" s="411"/>
      <c r="AG474" s="411"/>
    </row>
    <row r="475" spans="31:33" x14ac:dyDescent="0.25">
      <c r="AE475" s="410"/>
      <c r="AF475" s="411"/>
      <c r="AG475" s="411"/>
    </row>
    <row r="476" spans="31:33" x14ac:dyDescent="0.25">
      <c r="AE476" s="410"/>
      <c r="AF476" s="411"/>
      <c r="AG476" s="411"/>
    </row>
    <row r="477" spans="31:33" x14ac:dyDescent="0.25">
      <c r="AE477" s="410"/>
      <c r="AF477" s="411"/>
      <c r="AG477" s="411"/>
    </row>
    <row r="478" spans="31:33" x14ac:dyDescent="0.25">
      <c r="AE478" s="410"/>
      <c r="AF478" s="411"/>
      <c r="AG478" s="411"/>
    </row>
    <row r="479" spans="31:33" x14ac:dyDescent="0.25">
      <c r="AE479" s="410"/>
      <c r="AF479" s="411"/>
      <c r="AG479" s="411"/>
    </row>
    <row r="480" spans="31:33" x14ac:dyDescent="0.25">
      <c r="AE480" s="410"/>
      <c r="AF480" s="411"/>
      <c r="AG480" s="411"/>
    </row>
    <row r="481" spans="31:33" x14ac:dyDescent="0.25">
      <c r="AE481" s="410"/>
      <c r="AF481" s="411"/>
      <c r="AG481" s="411"/>
    </row>
    <row r="482" spans="31:33" x14ac:dyDescent="0.25">
      <c r="AE482" s="410"/>
      <c r="AF482" s="411"/>
      <c r="AG482" s="411"/>
    </row>
    <row r="483" spans="31:33" x14ac:dyDescent="0.25">
      <c r="AE483" s="410"/>
      <c r="AF483" s="411"/>
      <c r="AG483" s="411"/>
    </row>
    <row r="484" spans="31:33" x14ac:dyDescent="0.25">
      <c r="AE484" s="410"/>
      <c r="AF484" s="411"/>
      <c r="AG484" s="411"/>
    </row>
    <row r="485" spans="31:33" x14ac:dyDescent="0.25">
      <c r="AE485" s="410"/>
      <c r="AF485" s="411"/>
      <c r="AG485" s="411"/>
    </row>
    <row r="486" spans="31:33" x14ac:dyDescent="0.25">
      <c r="AE486" s="410"/>
      <c r="AF486" s="411"/>
      <c r="AG486" s="411"/>
    </row>
    <row r="487" spans="31:33" x14ac:dyDescent="0.25">
      <c r="AE487" s="410"/>
      <c r="AF487" s="411"/>
      <c r="AG487" s="411"/>
    </row>
    <row r="488" spans="31:33" x14ac:dyDescent="0.25">
      <c r="AE488" s="410"/>
      <c r="AF488" s="411"/>
      <c r="AG488" s="411"/>
    </row>
    <row r="489" spans="31:33" x14ac:dyDescent="0.25">
      <c r="AE489" s="410"/>
      <c r="AF489" s="411"/>
      <c r="AG489" s="411"/>
    </row>
    <row r="490" spans="31:33" x14ac:dyDescent="0.25">
      <c r="AE490" s="410"/>
      <c r="AF490" s="411"/>
      <c r="AG490" s="411"/>
    </row>
    <row r="491" spans="31:33" x14ac:dyDescent="0.25">
      <c r="AE491" s="410"/>
      <c r="AF491" s="411"/>
      <c r="AG491" s="411"/>
    </row>
    <row r="492" spans="31:33" x14ac:dyDescent="0.25">
      <c r="AE492" s="410"/>
      <c r="AF492" s="411"/>
      <c r="AG492" s="411"/>
    </row>
    <row r="493" spans="31:33" x14ac:dyDescent="0.25">
      <c r="AE493" s="410"/>
      <c r="AF493" s="411"/>
      <c r="AG493" s="411"/>
    </row>
    <row r="494" spans="31:33" x14ac:dyDescent="0.25">
      <c r="AE494" s="410"/>
      <c r="AF494" s="411"/>
      <c r="AG494" s="411"/>
    </row>
    <row r="495" spans="31:33" x14ac:dyDescent="0.25">
      <c r="AE495" s="410"/>
      <c r="AF495" s="411"/>
      <c r="AG495" s="411"/>
    </row>
    <row r="496" spans="31:33" x14ac:dyDescent="0.25">
      <c r="AE496" s="410"/>
      <c r="AF496" s="411"/>
      <c r="AG496" s="411"/>
    </row>
    <row r="497" spans="31:33" x14ac:dyDescent="0.25">
      <c r="AE497" s="410"/>
      <c r="AF497" s="411"/>
      <c r="AG497" s="411"/>
    </row>
    <row r="498" spans="31:33" x14ac:dyDescent="0.25">
      <c r="AE498" s="410"/>
      <c r="AF498" s="411"/>
      <c r="AG498" s="411"/>
    </row>
    <row r="499" spans="31:33" x14ac:dyDescent="0.25">
      <c r="AE499" s="410"/>
      <c r="AF499" s="411"/>
      <c r="AG499" s="411"/>
    </row>
    <row r="500" spans="31:33" x14ac:dyDescent="0.25">
      <c r="AE500" s="410"/>
      <c r="AF500" s="411"/>
      <c r="AG500" s="411"/>
    </row>
    <row r="501" spans="31:33" x14ac:dyDescent="0.25">
      <c r="AE501" s="410"/>
      <c r="AF501" s="411"/>
      <c r="AG501" s="411"/>
    </row>
    <row r="502" spans="31:33" x14ac:dyDescent="0.25">
      <c r="AE502" s="410"/>
      <c r="AF502" s="411"/>
      <c r="AG502" s="411"/>
    </row>
    <row r="503" spans="31:33" x14ac:dyDescent="0.25">
      <c r="AE503" s="410"/>
      <c r="AF503" s="411"/>
      <c r="AG503" s="411"/>
    </row>
    <row r="504" spans="31:33" x14ac:dyDescent="0.25">
      <c r="AE504" s="410"/>
      <c r="AF504" s="411"/>
      <c r="AG504" s="411"/>
    </row>
    <row r="505" spans="31:33" x14ac:dyDescent="0.25">
      <c r="AE505" s="410"/>
      <c r="AF505" s="411"/>
      <c r="AG505" s="411"/>
    </row>
    <row r="506" spans="31:33" x14ac:dyDescent="0.25">
      <c r="AE506" s="410"/>
      <c r="AF506" s="411"/>
      <c r="AG506" s="411"/>
    </row>
    <row r="507" spans="31:33" x14ac:dyDescent="0.25">
      <c r="AE507" s="410"/>
      <c r="AF507" s="411"/>
      <c r="AG507" s="411"/>
    </row>
    <row r="508" spans="31:33" x14ac:dyDescent="0.25">
      <c r="AE508" s="410"/>
      <c r="AF508" s="411"/>
      <c r="AG508" s="411"/>
    </row>
    <row r="509" spans="31:33" x14ac:dyDescent="0.25">
      <c r="AE509" s="410"/>
      <c r="AF509" s="411"/>
      <c r="AG509" s="411"/>
    </row>
    <row r="510" spans="31:33" x14ac:dyDescent="0.25">
      <c r="AE510" s="410"/>
      <c r="AF510" s="411"/>
      <c r="AG510" s="411"/>
    </row>
    <row r="511" spans="31:33" x14ac:dyDescent="0.25">
      <c r="AE511" s="410"/>
      <c r="AF511" s="411"/>
      <c r="AG511" s="411"/>
    </row>
    <row r="512" spans="31:33" x14ac:dyDescent="0.25">
      <c r="AE512" s="410"/>
      <c r="AF512" s="411"/>
      <c r="AG512" s="411"/>
    </row>
    <row r="513" spans="31:33" x14ac:dyDescent="0.25">
      <c r="AE513" s="410"/>
      <c r="AF513" s="411"/>
      <c r="AG513" s="411"/>
    </row>
    <row r="514" spans="31:33" x14ac:dyDescent="0.25">
      <c r="AE514" s="410"/>
      <c r="AF514" s="411"/>
      <c r="AG514" s="411"/>
    </row>
    <row r="515" spans="31:33" x14ac:dyDescent="0.25">
      <c r="AE515" s="410"/>
      <c r="AF515" s="411"/>
      <c r="AG515" s="411"/>
    </row>
    <row r="516" spans="31:33" x14ac:dyDescent="0.25">
      <c r="AE516" s="410"/>
      <c r="AF516" s="411"/>
      <c r="AG516" s="411"/>
    </row>
    <row r="517" spans="31:33" x14ac:dyDescent="0.25">
      <c r="AE517" s="410"/>
      <c r="AF517" s="411"/>
      <c r="AG517" s="411"/>
    </row>
    <row r="518" spans="31:33" x14ac:dyDescent="0.25">
      <c r="AE518" s="410"/>
      <c r="AF518" s="411"/>
      <c r="AG518" s="411"/>
    </row>
    <row r="519" spans="31:33" x14ac:dyDescent="0.25">
      <c r="AE519" s="410"/>
      <c r="AF519" s="411"/>
      <c r="AG519" s="411"/>
    </row>
    <row r="520" spans="31:33" x14ac:dyDescent="0.25">
      <c r="AE520" s="410"/>
      <c r="AF520" s="411"/>
      <c r="AG520" s="411"/>
    </row>
    <row r="521" spans="31:33" x14ac:dyDescent="0.25">
      <c r="AE521" s="410"/>
      <c r="AF521" s="411"/>
      <c r="AG521" s="411"/>
    </row>
    <row r="522" spans="31:33" x14ac:dyDescent="0.25">
      <c r="AE522" s="410"/>
      <c r="AF522" s="411"/>
      <c r="AG522" s="411"/>
    </row>
    <row r="523" spans="31:33" x14ac:dyDescent="0.25">
      <c r="AE523" s="410"/>
      <c r="AF523" s="411"/>
      <c r="AG523" s="411"/>
    </row>
    <row r="524" spans="31:33" x14ac:dyDescent="0.25">
      <c r="AE524" s="410"/>
      <c r="AF524" s="411"/>
      <c r="AG524" s="411"/>
    </row>
    <row r="525" spans="31:33" x14ac:dyDescent="0.25">
      <c r="AE525" s="410"/>
      <c r="AF525" s="411"/>
      <c r="AG525" s="411"/>
    </row>
    <row r="526" spans="31:33" x14ac:dyDescent="0.25">
      <c r="AE526" s="410"/>
      <c r="AF526" s="411"/>
      <c r="AG526" s="411"/>
    </row>
    <row r="527" spans="31:33" x14ac:dyDescent="0.25">
      <c r="AE527" s="410"/>
      <c r="AF527" s="411"/>
      <c r="AG527" s="411"/>
    </row>
    <row r="528" spans="31:33" x14ac:dyDescent="0.25">
      <c r="AE528" s="410"/>
      <c r="AF528" s="411"/>
      <c r="AG528" s="411"/>
    </row>
    <row r="529" spans="31:33" x14ac:dyDescent="0.25">
      <c r="AE529" s="410"/>
      <c r="AF529" s="411"/>
      <c r="AG529" s="411"/>
    </row>
    <row r="530" spans="31:33" x14ac:dyDescent="0.25">
      <c r="AE530" s="410"/>
      <c r="AF530" s="411"/>
      <c r="AG530" s="411"/>
    </row>
    <row r="531" spans="31:33" x14ac:dyDescent="0.25">
      <c r="AE531" s="410"/>
      <c r="AF531" s="411"/>
      <c r="AG531" s="411"/>
    </row>
    <row r="532" spans="31:33" x14ac:dyDescent="0.25">
      <c r="AE532" s="410"/>
      <c r="AF532" s="411"/>
      <c r="AG532" s="411"/>
    </row>
    <row r="533" spans="31:33" x14ac:dyDescent="0.25">
      <c r="AE533" s="410"/>
      <c r="AF533" s="411"/>
      <c r="AG533" s="411"/>
    </row>
    <row r="534" spans="31:33" x14ac:dyDescent="0.25">
      <c r="AE534" s="410"/>
      <c r="AF534" s="411"/>
      <c r="AG534" s="411"/>
    </row>
    <row r="535" spans="31:33" x14ac:dyDescent="0.25">
      <c r="AE535" s="410"/>
      <c r="AF535" s="411"/>
      <c r="AG535" s="411"/>
    </row>
    <row r="536" spans="31:33" x14ac:dyDescent="0.25">
      <c r="AE536" s="410"/>
      <c r="AF536" s="411"/>
      <c r="AG536" s="411"/>
    </row>
    <row r="537" spans="31:33" x14ac:dyDescent="0.25">
      <c r="AE537" s="410"/>
      <c r="AF537" s="411"/>
      <c r="AG537" s="411"/>
    </row>
    <row r="538" spans="31:33" x14ac:dyDescent="0.25">
      <c r="AE538" s="410"/>
      <c r="AF538" s="411"/>
      <c r="AG538" s="411"/>
    </row>
    <row r="539" spans="31:33" x14ac:dyDescent="0.25">
      <c r="AE539" s="410"/>
      <c r="AF539" s="411"/>
      <c r="AG539" s="411"/>
    </row>
    <row r="540" spans="31:33" x14ac:dyDescent="0.25">
      <c r="AE540" s="410"/>
      <c r="AF540" s="411"/>
      <c r="AG540" s="411"/>
    </row>
    <row r="541" spans="31:33" x14ac:dyDescent="0.25">
      <c r="AE541" s="410"/>
      <c r="AF541" s="411"/>
      <c r="AG541" s="411"/>
    </row>
    <row r="542" spans="31:33" x14ac:dyDescent="0.25">
      <c r="AE542" s="410"/>
      <c r="AF542" s="411"/>
      <c r="AG542" s="411"/>
    </row>
    <row r="543" spans="31:33" x14ac:dyDescent="0.25">
      <c r="AE543" s="410"/>
      <c r="AF543" s="411"/>
      <c r="AG543" s="411"/>
    </row>
    <row r="544" spans="31:33" x14ac:dyDescent="0.25">
      <c r="AE544" s="410"/>
      <c r="AF544" s="411"/>
      <c r="AG544" s="411"/>
    </row>
    <row r="545" spans="31:33" x14ac:dyDescent="0.25">
      <c r="AE545" s="410"/>
      <c r="AF545" s="411"/>
      <c r="AG545" s="411"/>
    </row>
    <row r="546" spans="31:33" x14ac:dyDescent="0.25">
      <c r="AE546" s="410"/>
      <c r="AF546" s="411"/>
      <c r="AG546" s="411"/>
    </row>
    <row r="547" spans="31:33" x14ac:dyDescent="0.25">
      <c r="AE547" s="410"/>
      <c r="AF547" s="411"/>
      <c r="AG547" s="411"/>
    </row>
    <row r="548" spans="31:33" x14ac:dyDescent="0.25">
      <c r="AE548" s="410"/>
      <c r="AF548" s="411"/>
      <c r="AG548" s="411"/>
    </row>
    <row r="549" spans="31:33" x14ac:dyDescent="0.25">
      <c r="AE549" s="410"/>
      <c r="AF549" s="411"/>
      <c r="AG549" s="411"/>
    </row>
    <row r="550" spans="31:33" x14ac:dyDescent="0.25">
      <c r="AE550" s="410"/>
      <c r="AF550" s="411"/>
      <c r="AG550" s="411"/>
    </row>
    <row r="551" spans="31:33" x14ac:dyDescent="0.25">
      <c r="AE551" s="410"/>
      <c r="AF551" s="411"/>
      <c r="AG551" s="411"/>
    </row>
    <row r="552" spans="31:33" x14ac:dyDescent="0.25">
      <c r="AE552" s="410"/>
      <c r="AF552" s="411"/>
      <c r="AG552" s="411"/>
    </row>
    <row r="553" spans="31:33" x14ac:dyDescent="0.25">
      <c r="AE553" s="410"/>
      <c r="AF553" s="411"/>
      <c r="AG553" s="411"/>
    </row>
    <row r="554" spans="31:33" x14ac:dyDescent="0.25">
      <c r="AE554" s="410"/>
      <c r="AF554" s="411"/>
      <c r="AG554" s="411"/>
    </row>
    <row r="555" spans="31:33" x14ac:dyDescent="0.25">
      <c r="AE555" s="410"/>
      <c r="AF555" s="411"/>
      <c r="AG555" s="411"/>
    </row>
    <row r="556" spans="31:33" x14ac:dyDescent="0.25">
      <c r="AE556" s="410"/>
      <c r="AF556" s="411"/>
      <c r="AG556" s="411"/>
    </row>
    <row r="557" spans="31:33" x14ac:dyDescent="0.25">
      <c r="AE557" s="410"/>
      <c r="AF557" s="411"/>
      <c r="AG557" s="411"/>
    </row>
    <row r="558" spans="31:33" x14ac:dyDescent="0.25">
      <c r="AE558" s="410"/>
      <c r="AF558" s="411"/>
      <c r="AG558" s="411"/>
    </row>
    <row r="559" spans="31:33" x14ac:dyDescent="0.25">
      <c r="AE559" s="410"/>
      <c r="AF559" s="411"/>
      <c r="AG559" s="411"/>
    </row>
    <row r="560" spans="31:33" x14ac:dyDescent="0.25">
      <c r="AE560" s="410"/>
      <c r="AF560" s="411"/>
      <c r="AG560" s="411"/>
    </row>
    <row r="561" spans="31:33" x14ac:dyDescent="0.25">
      <c r="AE561" s="410"/>
      <c r="AF561" s="411"/>
      <c r="AG561" s="411"/>
    </row>
    <row r="562" spans="31:33" x14ac:dyDescent="0.25">
      <c r="AE562" s="410"/>
      <c r="AF562" s="411"/>
      <c r="AG562" s="411"/>
    </row>
    <row r="563" spans="31:33" x14ac:dyDescent="0.25">
      <c r="AE563" s="410"/>
      <c r="AF563" s="411"/>
      <c r="AG563" s="411"/>
    </row>
    <row r="564" spans="31:33" x14ac:dyDescent="0.25">
      <c r="AE564" s="410"/>
      <c r="AF564" s="411"/>
      <c r="AG564" s="411"/>
    </row>
    <row r="565" spans="31:33" x14ac:dyDescent="0.25">
      <c r="AE565" s="410"/>
      <c r="AF565" s="411"/>
      <c r="AG565" s="411"/>
    </row>
    <row r="566" spans="31:33" x14ac:dyDescent="0.25">
      <c r="AE566" s="410"/>
      <c r="AF566" s="411"/>
      <c r="AG566" s="411"/>
    </row>
    <row r="567" spans="31:33" x14ac:dyDescent="0.25">
      <c r="AE567" s="410"/>
      <c r="AF567" s="411"/>
      <c r="AG567" s="411"/>
    </row>
    <row r="568" spans="31:33" x14ac:dyDescent="0.25">
      <c r="AE568" s="410"/>
      <c r="AF568" s="411"/>
      <c r="AG568" s="411"/>
    </row>
    <row r="569" spans="31:33" x14ac:dyDescent="0.25">
      <c r="AE569" s="410"/>
      <c r="AF569" s="411"/>
      <c r="AG569" s="411"/>
    </row>
    <row r="570" spans="31:33" x14ac:dyDescent="0.25">
      <c r="AE570" s="410"/>
      <c r="AF570" s="411"/>
      <c r="AG570" s="411"/>
    </row>
    <row r="571" spans="31:33" x14ac:dyDescent="0.25">
      <c r="AE571" s="410"/>
      <c r="AF571" s="411"/>
      <c r="AG571" s="411"/>
    </row>
    <row r="572" spans="31:33" x14ac:dyDescent="0.25">
      <c r="AE572" s="410"/>
      <c r="AF572" s="411"/>
      <c r="AG572" s="411"/>
    </row>
    <row r="573" spans="31:33" x14ac:dyDescent="0.25">
      <c r="AE573" s="410"/>
      <c r="AF573" s="411"/>
      <c r="AG573" s="411"/>
    </row>
    <row r="574" spans="31:33" x14ac:dyDescent="0.25">
      <c r="AE574" s="410"/>
      <c r="AF574" s="411"/>
      <c r="AG574" s="411"/>
    </row>
    <row r="575" spans="31:33" x14ac:dyDescent="0.25">
      <c r="AE575" s="410"/>
      <c r="AF575" s="411"/>
      <c r="AG575" s="411"/>
    </row>
    <row r="576" spans="31:33" x14ac:dyDescent="0.25">
      <c r="AE576" s="410"/>
      <c r="AF576" s="411"/>
      <c r="AG576" s="411"/>
    </row>
    <row r="577" spans="31:33" x14ac:dyDescent="0.25">
      <c r="AE577" s="410"/>
      <c r="AF577" s="411"/>
      <c r="AG577" s="411"/>
    </row>
    <row r="578" spans="31:33" x14ac:dyDescent="0.25">
      <c r="AE578" s="410"/>
      <c r="AF578" s="411"/>
      <c r="AG578" s="411"/>
    </row>
    <row r="579" spans="31:33" x14ac:dyDescent="0.25">
      <c r="AE579" s="410"/>
      <c r="AF579" s="411"/>
      <c r="AG579" s="411"/>
    </row>
    <row r="580" spans="31:33" x14ac:dyDescent="0.25">
      <c r="AE580" s="410"/>
      <c r="AF580" s="411"/>
      <c r="AG580" s="411"/>
    </row>
    <row r="581" spans="31:33" x14ac:dyDescent="0.25">
      <c r="AE581" s="410"/>
      <c r="AF581" s="411"/>
      <c r="AG581" s="411"/>
    </row>
    <row r="582" spans="31:33" x14ac:dyDescent="0.25">
      <c r="AE582" s="410"/>
      <c r="AF582" s="411"/>
      <c r="AG582" s="411"/>
    </row>
    <row r="583" spans="31:33" x14ac:dyDescent="0.25">
      <c r="AE583" s="410"/>
      <c r="AF583" s="411"/>
      <c r="AG583" s="411"/>
    </row>
    <row r="584" spans="31:33" x14ac:dyDescent="0.25">
      <c r="AE584" s="410"/>
      <c r="AF584" s="411"/>
      <c r="AG584" s="411"/>
    </row>
    <row r="585" spans="31:33" x14ac:dyDescent="0.25">
      <c r="AE585" s="410"/>
      <c r="AF585" s="411"/>
      <c r="AG585" s="411"/>
    </row>
    <row r="586" spans="31:33" x14ac:dyDescent="0.25">
      <c r="AE586" s="410"/>
      <c r="AF586" s="411"/>
      <c r="AG586" s="411"/>
    </row>
    <row r="587" spans="31:33" x14ac:dyDescent="0.25">
      <c r="AE587" s="410"/>
      <c r="AF587" s="411"/>
      <c r="AG587" s="411"/>
    </row>
    <row r="588" spans="31:33" x14ac:dyDescent="0.25">
      <c r="AE588" s="410"/>
      <c r="AF588" s="411"/>
      <c r="AG588" s="411"/>
    </row>
    <row r="589" spans="31:33" x14ac:dyDescent="0.25">
      <c r="AE589" s="410"/>
      <c r="AF589" s="411"/>
      <c r="AG589" s="411"/>
    </row>
    <row r="590" spans="31:33" x14ac:dyDescent="0.25">
      <c r="AE590" s="410"/>
      <c r="AF590" s="411"/>
      <c r="AG590" s="411"/>
    </row>
    <row r="591" spans="31:33" x14ac:dyDescent="0.25">
      <c r="AE591" s="410"/>
      <c r="AF591" s="411"/>
      <c r="AG591" s="411"/>
    </row>
    <row r="592" spans="31:33" x14ac:dyDescent="0.25">
      <c r="AE592" s="410"/>
      <c r="AF592" s="411"/>
      <c r="AG592" s="411"/>
    </row>
    <row r="593" spans="31:33" x14ac:dyDescent="0.25">
      <c r="AE593" s="410"/>
      <c r="AF593" s="411"/>
      <c r="AG593" s="411"/>
    </row>
    <row r="594" spans="31:33" x14ac:dyDescent="0.25">
      <c r="AE594" s="410"/>
      <c r="AF594" s="411"/>
      <c r="AG594" s="411"/>
    </row>
    <row r="595" spans="31:33" x14ac:dyDescent="0.25">
      <c r="AE595" s="410"/>
      <c r="AF595" s="411"/>
      <c r="AG595" s="411"/>
    </row>
    <row r="596" spans="31:33" x14ac:dyDescent="0.25">
      <c r="AE596" s="410"/>
      <c r="AF596" s="411"/>
      <c r="AG596" s="411"/>
    </row>
    <row r="597" spans="31:33" x14ac:dyDescent="0.25">
      <c r="AE597" s="410"/>
      <c r="AF597" s="411"/>
      <c r="AG597" s="411"/>
    </row>
    <row r="598" spans="31:33" x14ac:dyDescent="0.25">
      <c r="AE598" s="410"/>
      <c r="AF598" s="411"/>
      <c r="AG598" s="411"/>
    </row>
    <row r="599" spans="31:33" x14ac:dyDescent="0.25">
      <c r="AE599" s="410"/>
      <c r="AF599" s="411"/>
      <c r="AG599" s="411"/>
    </row>
    <row r="600" spans="31:33" x14ac:dyDescent="0.25">
      <c r="AE600" s="410"/>
      <c r="AF600" s="411"/>
      <c r="AG600" s="411"/>
    </row>
    <row r="601" spans="31:33" x14ac:dyDescent="0.25">
      <c r="AE601" s="410"/>
      <c r="AF601" s="411"/>
      <c r="AG601" s="411"/>
    </row>
    <row r="602" spans="31:33" x14ac:dyDescent="0.25">
      <c r="AE602" s="410"/>
      <c r="AF602" s="411"/>
      <c r="AG602" s="411"/>
    </row>
    <row r="603" spans="31:33" x14ac:dyDescent="0.25">
      <c r="AE603" s="410"/>
      <c r="AF603" s="411"/>
      <c r="AG603" s="411"/>
    </row>
    <row r="604" spans="31:33" x14ac:dyDescent="0.25">
      <c r="AE604" s="410"/>
      <c r="AF604" s="411"/>
      <c r="AG604" s="411"/>
    </row>
    <row r="605" spans="31:33" x14ac:dyDescent="0.25">
      <c r="AE605" s="410"/>
      <c r="AF605" s="411"/>
      <c r="AG605" s="411"/>
    </row>
    <row r="606" spans="31:33" x14ac:dyDescent="0.25">
      <c r="AE606" s="410"/>
      <c r="AF606" s="411"/>
      <c r="AG606" s="411"/>
    </row>
    <row r="607" spans="31:33" x14ac:dyDescent="0.25">
      <c r="AE607" s="410"/>
      <c r="AF607" s="411"/>
      <c r="AG607" s="411"/>
    </row>
    <row r="608" spans="31:33" x14ac:dyDescent="0.25">
      <c r="AE608" s="410"/>
      <c r="AF608" s="411"/>
      <c r="AG608" s="411"/>
    </row>
    <row r="609" spans="31:33" x14ac:dyDescent="0.25">
      <c r="AE609" s="410"/>
      <c r="AF609" s="411"/>
      <c r="AG609" s="411"/>
    </row>
    <row r="610" spans="31:33" x14ac:dyDescent="0.25">
      <c r="AE610" s="410"/>
      <c r="AF610" s="411"/>
      <c r="AG610" s="411"/>
    </row>
    <row r="611" spans="31:33" x14ac:dyDescent="0.25">
      <c r="AE611" s="410"/>
      <c r="AF611" s="411"/>
      <c r="AG611" s="411"/>
    </row>
    <row r="612" spans="31:33" x14ac:dyDescent="0.25">
      <c r="AE612" s="410"/>
      <c r="AF612" s="411"/>
      <c r="AG612" s="411"/>
    </row>
    <row r="613" spans="31:33" x14ac:dyDescent="0.25">
      <c r="AE613" s="410"/>
      <c r="AF613" s="411"/>
      <c r="AG613" s="411"/>
    </row>
    <row r="614" spans="31:33" x14ac:dyDescent="0.25">
      <c r="AE614" s="410"/>
      <c r="AF614" s="411"/>
      <c r="AG614" s="411"/>
    </row>
    <row r="615" spans="31:33" x14ac:dyDescent="0.25">
      <c r="AE615" s="410"/>
      <c r="AF615" s="411"/>
      <c r="AG615" s="411"/>
    </row>
    <row r="616" spans="31:33" x14ac:dyDescent="0.25">
      <c r="AE616" s="410"/>
      <c r="AF616" s="411"/>
      <c r="AG616" s="411"/>
    </row>
    <row r="617" spans="31:33" x14ac:dyDescent="0.25">
      <c r="AE617" s="410"/>
      <c r="AF617" s="411"/>
      <c r="AG617" s="411"/>
    </row>
    <row r="618" spans="31:33" x14ac:dyDescent="0.25">
      <c r="AE618" s="410"/>
      <c r="AF618" s="411"/>
      <c r="AG618" s="411"/>
    </row>
    <row r="619" spans="31:33" x14ac:dyDescent="0.25">
      <c r="AE619" s="410"/>
      <c r="AF619" s="411"/>
      <c r="AG619" s="411"/>
    </row>
    <row r="620" spans="31:33" x14ac:dyDescent="0.25">
      <c r="AE620" s="410"/>
      <c r="AF620" s="411"/>
      <c r="AG620" s="411"/>
    </row>
    <row r="621" spans="31:33" x14ac:dyDescent="0.25">
      <c r="AE621" s="410"/>
      <c r="AF621" s="411"/>
      <c r="AG621" s="411"/>
    </row>
    <row r="622" spans="31:33" x14ac:dyDescent="0.25">
      <c r="AE622" s="410"/>
      <c r="AF622" s="411"/>
      <c r="AG622" s="411"/>
    </row>
    <row r="623" spans="31:33" x14ac:dyDescent="0.25">
      <c r="AE623" s="410"/>
      <c r="AF623" s="411"/>
      <c r="AG623" s="411"/>
    </row>
    <row r="624" spans="31:33" x14ac:dyDescent="0.25">
      <c r="AE624" s="410"/>
      <c r="AF624" s="411"/>
      <c r="AG624" s="411"/>
    </row>
    <row r="625" spans="31:33" x14ac:dyDescent="0.25">
      <c r="AE625" s="410"/>
      <c r="AF625" s="411"/>
      <c r="AG625" s="411"/>
    </row>
    <row r="626" spans="31:33" x14ac:dyDescent="0.25">
      <c r="AE626" s="410"/>
      <c r="AF626" s="411"/>
      <c r="AG626" s="411"/>
    </row>
    <row r="627" spans="31:33" x14ac:dyDescent="0.25">
      <c r="AE627" s="410"/>
      <c r="AF627" s="411"/>
      <c r="AG627" s="411"/>
    </row>
    <row r="628" spans="31:33" x14ac:dyDescent="0.25">
      <c r="AE628" s="410"/>
      <c r="AF628" s="411"/>
      <c r="AG628" s="411"/>
    </row>
    <row r="629" spans="31:33" x14ac:dyDescent="0.25">
      <c r="AE629" s="410"/>
      <c r="AF629" s="411"/>
      <c r="AG629" s="411"/>
    </row>
    <row r="630" spans="31:33" x14ac:dyDescent="0.25">
      <c r="AE630" s="410"/>
      <c r="AF630" s="411"/>
      <c r="AG630" s="411"/>
    </row>
    <row r="631" spans="31:33" x14ac:dyDescent="0.25">
      <c r="AE631" s="410"/>
      <c r="AF631" s="411"/>
      <c r="AG631" s="411"/>
    </row>
    <row r="632" spans="31:33" x14ac:dyDescent="0.25">
      <c r="AE632" s="410"/>
      <c r="AF632" s="411"/>
      <c r="AG632" s="411"/>
    </row>
    <row r="633" spans="31:33" x14ac:dyDescent="0.25">
      <c r="AE633" s="410"/>
      <c r="AF633" s="411"/>
      <c r="AG633" s="411"/>
    </row>
    <row r="634" spans="31:33" x14ac:dyDescent="0.25">
      <c r="AE634" s="410"/>
      <c r="AF634" s="411"/>
      <c r="AG634" s="411"/>
    </row>
    <row r="635" spans="31:33" x14ac:dyDescent="0.25">
      <c r="AE635" s="410"/>
      <c r="AF635" s="411"/>
      <c r="AG635" s="411"/>
    </row>
    <row r="636" spans="31:33" x14ac:dyDescent="0.25">
      <c r="AE636" s="410"/>
      <c r="AF636" s="411"/>
      <c r="AG636" s="411"/>
    </row>
    <row r="637" spans="31:33" x14ac:dyDescent="0.25">
      <c r="AE637" s="410"/>
      <c r="AF637" s="411"/>
      <c r="AG637" s="411"/>
    </row>
    <row r="638" spans="31:33" x14ac:dyDescent="0.25">
      <c r="AE638" s="410"/>
      <c r="AF638" s="411"/>
      <c r="AG638" s="411"/>
    </row>
    <row r="639" spans="31:33" x14ac:dyDescent="0.25">
      <c r="AE639" s="410"/>
      <c r="AF639" s="411"/>
      <c r="AG639" s="411"/>
    </row>
    <row r="640" spans="31:33" x14ac:dyDescent="0.25">
      <c r="AE640" s="410"/>
      <c r="AF640" s="411"/>
      <c r="AG640" s="411"/>
    </row>
    <row r="641" spans="31:33" x14ac:dyDescent="0.25">
      <c r="AE641" s="410"/>
      <c r="AF641" s="411"/>
      <c r="AG641" s="411"/>
    </row>
    <row r="642" spans="31:33" x14ac:dyDescent="0.25">
      <c r="AE642" s="410"/>
      <c r="AF642" s="411"/>
      <c r="AG642" s="411"/>
    </row>
    <row r="643" spans="31:33" x14ac:dyDescent="0.25">
      <c r="AE643" s="410"/>
      <c r="AF643" s="411"/>
      <c r="AG643" s="411"/>
    </row>
    <row r="644" spans="31:33" x14ac:dyDescent="0.25">
      <c r="AE644" s="410"/>
      <c r="AF644" s="411"/>
      <c r="AG644" s="411"/>
    </row>
    <row r="645" spans="31:33" x14ac:dyDescent="0.25">
      <c r="AE645" s="410"/>
      <c r="AF645" s="411"/>
      <c r="AG645" s="411"/>
    </row>
    <row r="646" spans="31:33" x14ac:dyDescent="0.25">
      <c r="AE646" s="410"/>
      <c r="AF646" s="411"/>
      <c r="AG646" s="411"/>
    </row>
    <row r="647" spans="31:33" x14ac:dyDescent="0.25">
      <c r="AE647" s="410"/>
      <c r="AF647" s="411"/>
      <c r="AG647" s="411"/>
    </row>
    <row r="648" spans="31:33" x14ac:dyDescent="0.25">
      <c r="AE648" s="410"/>
      <c r="AF648" s="411"/>
      <c r="AG648" s="411"/>
    </row>
    <row r="649" spans="31:33" x14ac:dyDescent="0.25">
      <c r="AE649" s="410"/>
      <c r="AF649" s="411"/>
      <c r="AG649" s="411"/>
    </row>
    <row r="650" spans="31:33" x14ac:dyDescent="0.25">
      <c r="AE650" s="410"/>
      <c r="AF650" s="411"/>
      <c r="AG650" s="411"/>
    </row>
    <row r="651" spans="31:33" x14ac:dyDescent="0.25">
      <c r="AE651" s="410"/>
      <c r="AF651" s="411"/>
      <c r="AG651" s="411"/>
    </row>
    <row r="652" spans="31:33" x14ac:dyDescent="0.25">
      <c r="AE652" s="410"/>
      <c r="AF652" s="411"/>
      <c r="AG652" s="411"/>
    </row>
    <row r="653" spans="31:33" x14ac:dyDescent="0.25">
      <c r="AE653" s="410"/>
      <c r="AF653" s="411"/>
      <c r="AG653" s="411"/>
    </row>
    <row r="654" spans="31:33" x14ac:dyDescent="0.25">
      <c r="AE654" s="410"/>
      <c r="AF654" s="411"/>
      <c r="AG654" s="411"/>
    </row>
    <row r="655" spans="31:33" x14ac:dyDescent="0.25">
      <c r="AE655" s="410"/>
      <c r="AF655" s="411"/>
      <c r="AG655" s="411"/>
    </row>
    <row r="656" spans="31:33" x14ac:dyDescent="0.25">
      <c r="AE656" s="410"/>
      <c r="AF656" s="411"/>
      <c r="AG656" s="411"/>
    </row>
    <row r="657" spans="31:33" x14ac:dyDescent="0.25">
      <c r="AE657" s="410"/>
      <c r="AF657" s="411"/>
      <c r="AG657" s="411"/>
    </row>
    <row r="658" spans="31:33" x14ac:dyDescent="0.25">
      <c r="AE658" s="410"/>
      <c r="AF658" s="411"/>
      <c r="AG658" s="411"/>
    </row>
    <row r="659" spans="31:33" x14ac:dyDescent="0.25">
      <c r="AE659" s="410"/>
      <c r="AF659" s="411"/>
      <c r="AG659" s="411"/>
    </row>
    <row r="660" spans="31:33" x14ac:dyDescent="0.25">
      <c r="AE660" s="410"/>
      <c r="AF660" s="411"/>
      <c r="AG660" s="411"/>
    </row>
    <row r="661" spans="31:33" x14ac:dyDescent="0.25">
      <c r="AE661" s="410"/>
      <c r="AF661" s="411"/>
      <c r="AG661" s="411"/>
    </row>
    <row r="662" spans="31:33" x14ac:dyDescent="0.25">
      <c r="AE662" s="410"/>
      <c r="AF662" s="411"/>
      <c r="AG662" s="411"/>
    </row>
    <row r="663" spans="31:33" x14ac:dyDescent="0.25">
      <c r="AE663" s="410"/>
      <c r="AF663" s="411"/>
      <c r="AG663" s="411"/>
    </row>
    <row r="664" spans="31:33" x14ac:dyDescent="0.25">
      <c r="AE664" s="410"/>
      <c r="AF664" s="411"/>
      <c r="AG664" s="411"/>
    </row>
    <row r="665" spans="31:33" x14ac:dyDescent="0.25">
      <c r="AE665" s="410"/>
      <c r="AF665" s="411"/>
      <c r="AG665" s="411"/>
    </row>
    <row r="666" spans="31:33" x14ac:dyDescent="0.25">
      <c r="AE666" s="410"/>
      <c r="AF666" s="411"/>
      <c r="AG666" s="411"/>
    </row>
    <row r="667" spans="31:33" x14ac:dyDescent="0.25">
      <c r="AE667" s="410"/>
      <c r="AF667" s="411"/>
      <c r="AG667" s="411"/>
    </row>
    <row r="668" spans="31:33" x14ac:dyDescent="0.25">
      <c r="AE668" s="410"/>
      <c r="AF668" s="411"/>
      <c r="AG668" s="411"/>
    </row>
    <row r="669" spans="31:33" x14ac:dyDescent="0.25">
      <c r="AE669" s="410"/>
      <c r="AF669" s="411"/>
      <c r="AG669" s="411"/>
    </row>
    <row r="670" spans="31:33" x14ac:dyDescent="0.25">
      <c r="AE670" s="410"/>
      <c r="AF670" s="411"/>
      <c r="AG670" s="411"/>
    </row>
    <row r="671" spans="31:33" x14ac:dyDescent="0.25">
      <c r="AE671" s="410"/>
      <c r="AF671" s="411"/>
      <c r="AG671" s="411"/>
    </row>
    <row r="672" spans="31:33" x14ac:dyDescent="0.25">
      <c r="AE672" s="410"/>
      <c r="AF672" s="411"/>
      <c r="AG672" s="411"/>
    </row>
    <row r="673" spans="31:33" x14ac:dyDescent="0.25">
      <c r="AE673" s="410"/>
      <c r="AF673" s="411"/>
      <c r="AG673" s="411"/>
    </row>
    <row r="674" spans="31:33" x14ac:dyDescent="0.25">
      <c r="AE674" s="410"/>
      <c r="AF674" s="411"/>
      <c r="AG674" s="411"/>
    </row>
    <row r="675" spans="31:33" x14ac:dyDescent="0.25">
      <c r="AE675" s="410"/>
      <c r="AF675" s="411"/>
      <c r="AG675" s="411"/>
    </row>
    <row r="676" spans="31:33" x14ac:dyDescent="0.25">
      <c r="AE676" s="410"/>
      <c r="AF676" s="411"/>
      <c r="AG676" s="411"/>
    </row>
    <row r="677" spans="31:33" x14ac:dyDescent="0.25">
      <c r="AE677" s="410"/>
      <c r="AF677" s="411"/>
      <c r="AG677" s="411"/>
    </row>
    <row r="678" spans="31:33" x14ac:dyDescent="0.25">
      <c r="AE678" s="410"/>
      <c r="AF678" s="411"/>
      <c r="AG678" s="411"/>
    </row>
    <row r="679" spans="31:33" x14ac:dyDescent="0.25">
      <c r="AE679" s="410"/>
      <c r="AF679" s="411"/>
      <c r="AG679" s="411"/>
    </row>
    <row r="680" spans="31:33" x14ac:dyDescent="0.25">
      <c r="AE680" s="410"/>
      <c r="AF680" s="411"/>
      <c r="AG680" s="411"/>
    </row>
    <row r="681" spans="31:33" x14ac:dyDescent="0.25">
      <c r="AE681" s="410"/>
      <c r="AF681" s="411"/>
      <c r="AG681" s="411"/>
    </row>
    <row r="682" spans="31:33" x14ac:dyDescent="0.25">
      <c r="AE682" s="410"/>
      <c r="AF682" s="411"/>
      <c r="AG682" s="411"/>
    </row>
    <row r="683" spans="31:33" x14ac:dyDescent="0.25">
      <c r="AE683" s="410"/>
      <c r="AF683" s="411"/>
      <c r="AG683" s="411"/>
    </row>
    <row r="684" spans="31:33" x14ac:dyDescent="0.25">
      <c r="AE684" s="410"/>
      <c r="AF684" s="411"/>
      <c r="AG684" s="411"/>
    </row>
    <row r="685" spans="31:33" x14ac:dyDescent="0.25">
      <c r="AE685" s="410"/>
      <c r="AF685" s="411"/>
      <c r="AG685" s="411"/>
    </row>
    <row r="686" spans="31:33" x14ac:dyDescent="0.25">
      <c r="AE686" s="410"/>
      <c r="AF686" s="411"/>
      <c r="AG686" s="411"/>
    </row>
    <row r="687" spans="31:33" x14ac:dyDescent="0.25">
      <c r="AE687" s="410"/>
      <c r="AF687" s="411"/>
      <c r="AG687" s="411"/>
    </row>
    <row r="688" spans="31:33" x14ac:dyDescent="0.25">
      <c r="AE688" s="410"/>
      <c r="AF688" s="411"/>
      <c r="AG688" s="411"/>
    </row>
    <row r="689" spans="31:33" x14ac:dyDescent="0.25">
      <c r="AE689" s="410"/>
      <c r="AF689" s="411"/>
      <c r="AG689" s="411"/>
    </row>
    <row r="690" spans="31:33" x14ac:dyDescent="0.25">
      <c r="AE690" s="410"/>
      <c r="AF690" s="411"/>
      <c r="AG690" s="411"/>
    </row>
    <row r="691" spans="31:33" x14ac:dyDescent="0.25">
      <c r="AE691" s="410"/>
      <c r="AF691" s="411"/>
      <c r="AG691" s="411"/>
    </row>
    <row r="692" spans="31:33" x14ac:dyDescent="0.25">
      <c r="AE692" s="410"/>
      <c r="AF692" s="411"/>
      <c r="AG692" s="411"/>
    </row>
    <row r="693" spans="31:33" x14ac:dyDescent="0.25">
      <c r="AE693" s="410"/>
      <c r="AF693" s="411"/>
      <c r="AG693" s="411"/>
    </row>
    <row r="694" spans="31:33" x14ac:dyDescent="0.25">
      <c r="AE694" s="410"/>
      <c r="AF694" s="411"/>
      <c r="AG694" s="411"/>
    </row>
    <row r="695" spans="31:33" x14ac:dyDescent="0.25">
      <c r="AE695" s="410"/>
      <c r="AF695" s="411"/>
      <c r="AG695" s="411"/>
    </row>
    <row r="696" spans="31:33" x14ac:dyDescent="0.25">
      <c r="AE696" s="410"/>
      <c r="AF696" s="411"/>
      <c r="AG696" s="411"/>
    </row>
    <row r="697" spans="31:33" x14ac:dyDescent="0.25">
      <c r="AE697" s="410"/>
      <c r="AF697" s="411"/>
      <c r="AG697" s="411"/>
    </row>
    <row r="698" spans="31:33" x14ac:dyDescent="0.25">
      <c r="AE698" s="410"/>
      <c r="AF698" s="411"/>
      <c r="AG698" s="411"/>
    </row>
    <row r="699" spans="31:33" x14ac:dyDescent="0.25">
      <c r="AE699" s="410"/>
      <c r="AF699" s="411"/>
      <c r="AG699" s="411"/>
    </row>
    <row r="700" spans="31:33" x14ac:dyDescent="0.25">
      <c r="AE700" s="410"/>
      <c r="AF700" s="411"/>
      <c r="AG700" s="411"/>
    </row>
    <row r="701" spans="31:33" x14ac:dyDescent="0.25">
      <c r="AE701" s="410"/>
      <c r="AF701" s="411"/>
      <c r="AG701" s="411"/>
    </row>
    <row r="702" spans="31:33" x14ac:dyDescent="0.25">
      <c r="AE702" s="410"/>
      <c r="AF702" s="411"/>
      <c r="AG702" s="411"/>
    </row>
    <row r="703" spans="31:33" x14ac:dyDescent="0.25">
      <c r="AE703" s="410"/>
      <c r="AF703" s="411"/>
      <c r="AG703" s="411"/>
    </row>
    <row r="704" spans="31:33" x14ac:dyDescent="0.25">
      <c r="AE704" s="410"/>
      <c r="AF704" s="411"/>
      <c r="AG704" s="411"/>
    </row>
    <row r="705" spans="31:33" x14ac:dyDescent="0.25">
      <c r="AE705" s="410"/>
      <c r="AF705" s="411"/>
      <c r="AG705" s="411"/>
    </row>
    <row r="706" spans="31:33" x14ac:dyDescent="0.25">
      <c r="AE706" s="410"/>
      <c r="AF706" s="411"/>
      <c r="AG706" s="411"/>
    </row>
    <row r="707" spans="31:33" x14ac:dyDescent="0.25">
      <c r="AE707" s="410"/>
      <c r="AF707" s="411"/>
      <c r="AG707" s="411"/>
    </row>
    <row r="708" spans="31:33" x14ac:dyDescent="0.25">
      <c r="AE708" s="410"/>
      <c r="AF708" s="411"/>
      <c r="AG708" s="411"/>
    </row>
    <row r="709" spans="31:33" x14ac:dyDescent="0.25">
      <c r="AE709" s="410"/>
      <c r="AF709" s="411"/>
      <c r="AG709" s="411"/>
    </row>
    <row r="710" spans="31:33" x14ac:dyDescent="0.25">
      <c r="AE710" s="410"/>
      <c r="AF710" s="411"/>
      <c r="AG710" s="411"/>
    </row>
    <row r="711" spans="31:33" x14ac:dyDescent="0.25">
      <c r="AE711" s="410"/>
      <c r="AF711" s="411"/>
      <c r="AG711" s="411"/>
    </row>
    <row r="712" spans="31:33" x14ac:dyDescent="0.25">
      <c r="AE712" s="410"/>
      <c r="AF712" s="411"/>
      <c r="AG712" s="411"/>
    </row>
    <row r="713" spans="31:33" x14ac:dyDescent="0.25">
      <c r="AE713" s="410"/>
      <c r="AF713" s="411"/>
      <c r="AG713" s="411"/>
    </row>
    <row r="714" spans="31:33" x14ac:dyDescent="0.25">
      <c r="AE714" s="410"/>
      <c r="AF714" s="411"/>
      <c r="AG714" s="411"/>
    </row>
    <row r="715" spans="31:33" x14ac:dyDescent="0.25">
      <c r="AE715" s="410"/>
      <c r="AF715" s="411"/>
      <c r="AG715" s="411"/>
    </row>
    <row r="716" spans="31:33" x14ac:dyDescent="0.25">
      <c r="AE716" s="410"/>
      <c r="AF716" s="411"/>
      <c r="AG716" s="411"/>
    </row>
    <row r="717" spans="31:33" x14ac:dyDescent="0.25">
      <c r="AE717" s="410"/>
      <c r="AF717" s="411"/>
      <c r="AG717" s="411"/>
    </row>
    <row r="718" spans="31:33" x14ac:dyDescent="0.25">
      <c r="AE718" s="410"/>
      <c r="AF718" s="411"/>
      <c r="AG718" s="411"/>
    </row>
    <row r="719" spans="31:33" x14ac:dyDescent="0.25">
      <c r="AE719" s="410"/>
      <c r="AF719" s="411"/>
      <c r="AG719" s="411"/>
    </row>
    <row r="720" spans="31:33" x14ac:dyDescent="0.25">
      <c r="AE720" s="410"/>
      <c r="AF720" s="411"/>
      <c r="AG720" s="411"/>
    </row>
    <row r="721" spans="31:33" x14ac:dyDescent="0.25">
      <c r="AE721" s="410"/>
      <c r="AF721" s="411"/>
      <c r="AG721" s="411"/>
    </row>
    <row r="722" spans="31:33" x14ac:dyDescent="0.25">
      <c r="AE722" s="410"/>
      <c r="AF722" s="411"/>
      <c r="AG722" s="411"/>
    </row>
    <row r="723" spans="31:33" x14ac:dyDescent="0.25">
      <c r="AE723" s="410"/>
      <c r="AF723" s="411"/>
      <c r="AG723" s="411"/>
    </row>
    <row r="724" spans="31:33" x14ac:dyDescent="0.25">
      <c r="AE724" s="410"/>
      <c r="AF724" s="411"/>
      <c r="AG724" s="411"/>
    </row>
    <row r="725" spans="31:33" x14ac:dyDescent="0.25">
      <c r="AE725" s="410"/>
      <c r="AF725" s="411"/>
      <c r="AG725" s="411"/>
    </row>
    <row r="726" spans="31:33" x14ac:dyDescent="0.25">
      <c r="AE726" s="410"/>
      <c r="AF726" s="411"/>
      <c r="AG726" s="411"/>
    </row>
    <row r="727" spans="31:33" x14ac:dyDescent="0.25">
      <c r="AE727" s="410"/>
      <c r="AF727" s="411"/>
      <c r="AG727" s="411"/>
    </row>
    <row r="728" spans="31:33" x14ac:dyDescent="0.25">
      <c r="AE728" s="410"/>
      <c r="AF728" s="411"/>
      <c r="AG728" s="411"/>
    </row>
    <row r="729" spans="31:33" x14ac:dyDescent="0.25">
      <c r="AE729" s="410"/>
      <c r="AF729" s="411"/>
      <c r="AG729" s="411"/>
    </row>
    <row r="730" spans="31:33" x14ac:dyDescent="0.25">
      <c r="AE730" s="410"/>
      <c r="AF730" s="411"/>
      <c r="AG730" s="411"/>
    </row>
    <row r="731" spans="31:33" x14ac:dyDescent="0.25">
      <c r="AE731" s="410"/>
      <c r="AF731" s="411"/>
      <c r="AG731" s="411"/>
    </row>
    <row r="732" spans="31:33" x14ac:dyDescent="0.25">
      <c r="AE732" s="410"/>
      <c r="AF732" s="411"/>
      <c r="AG732" s="411"/>
    </row>
    <row r="733" spans="31:33" x14ac:dyDescent="0.25">
      <c r="AE733" s="410"/>
      <c r="AF733" s="411"/>
      <c r="AG733" s="411"/>
    </row>
    <row r="734" spans="31:33" x14ac:dyDescent="0.25">
      <c r="AE734" s="410"/>
      <c r="AF734" s="411"/>
      <c r="AG734" s="411"/>
    </row>
    <row r="735" spans="31:33" x14ac:dyDescent="0.25">
      <c r="AE735" s="410"/>
      <c r="AF735" s="411"/>
      <c r="AG735" s="411"/>
    </row>
    <row r="736" spans="31:33" x14ac:dyDescent="0.25">
      <c r="AE736" s="410"/>
      <c r="AF736" s="411"/>
      <c r="AG736" s="411"/>
    </row>
    <row r="737" spans="31:33" x14ac:dyDescent="0.25">
      <c r="AE737" s="410"/>
      <c r="AF737" s="411"/>
      <c r="AG737" s="411"/>
    </row>
    <row r="738" spans="31:33" x14ac:dyDescent="0.25">
      <c r="AE738" s="410"/>
      <c r="AF738" s="411"/>
      <c r="AG738" s="411"/>
    </row>
    <row r="739" spans="31:33" x14ac:dyDescent="0.25">
      <c r="AE739" s="410"/>
      <c r="AF739" s="411"/>
      <c r="AG739" s="411"/>
    </row>
    <row r="740" spans="31:33" x14ac:dyDescent="0.25">
      <c r="AE740" s="410"/>
      <c r="AF740" s="411"/>
      <c r="AG740" s="411"/>
    </row>
    <row r="741" spans="31:33" x14ac:dyDescent="0.25">
      <c r="AE741" s="410"/>
      <c r="AF741" s="411"/>
      <c r="AG741" s="411"/>
    </row>
    <row r="742" spans="31:33" x14ac:dyDescent="0.25">
      <c r="AE742" s="410"/>
      <c r="AF742" s="411"/>
      <c r="AG742" s="411"/>
    </row>
    <row r="743" spans="31:33" x14ac:dyDescent="0.25">
      <c r="AE743" s="410"/>
      <c r="AF743" s="411"/>
      <c r="AG743" s="411"/>
    </row>
    <row r="744" spans="31:33" x14ac:dyDescent="0.25">
      <c r="AE744" s="410"/>
      <c r="AF744" s="411"/>
      <c r="AG744" s="411"/>
    </row>
    <row r="745" spans="31:33" x14ac:dyDescent="0.25">
      <c r="AE745" s="410"/>
      <c r="AF745" s="411"/>
      <c r="AG745" s="411"/>
    </row>
    <row r="746" spans="31:33" x14ac:dyDescent="0.25">
      <c r="AE746" s="410"/>
      <c r="AF746" s="411"/>
      <c r="AG746" s="411"/>
    </row>
    <row r="747" spans="31:33" x14ac:dyDescent="0.25">
      <c r="AE747" s="410"/>
      <c r="AF747" s="411"/>
      <c r="AG747" s="411"/>
    </row>
    <row r="748" spans="31:33" x14ac:dyDescent="0.25">
      <c r="AE748" s="410"/>
      <c r="AF748" s="411"/>
      <c r="AG748" s="411"/>
    </row>
    <row r="749" spans="31:33" x14ac:dyDescent="0.25">
      <c r="AE749" s="410"/>
      <c r="AF749" s="411"/>
      <c r="AG749" s="411"/>
    </row>
    <row r="750" spans="31:33" x14ac:dyDescent="0.25">
      <c r="AE750" s="410"/>
      <c r="AF750" s="411"/>
      <c r="AG750" s="411"/>
    </row>
    <row r="751" spans="31:33" x14ac:dyDescent="0.25">
      <c r="AE751" s="410"/>
      <c r="AF751" s="411"/>
      <c r="AG751" s="411"/>
    </row>
    <row r="752" spans="31:33" x14ac:dyDescent="0.25">
      <c r="AE752" s="410"/>
      <c r="AF752" s="411"/>
      <c r="AG752" s="411"/>
    </row>
    <row r="753" spans="31:33" x14ac:dyDescent="0.25">
      <c r="AE753" s="410"/>
      <c r="AF753" s="411"/>
      <c r="AG753" s="411"/>
    </row>
    <row r="754" spans="31:33" x14ac:dyDescent="0.25">
      <c r="AE754" s="410"/>
      <c r="AF754" s="411"/>
      <c r="AG754" s="411"/>
    </row>
    <row r="755" spans="31:33" x14ac:dyDescent="0.25">
      <c r="AE755" s="410"/>
      <c r="AF755" s="411"/>
      <c r="AG755" s="411"/>
    </row>
    <row r="756" spans="31:33" x14ac:dyDescent="0.25">
      <c r="AE756" s="410"/>
      <c r="AF756" s="411"/>
      <c r="AG756" s="411"/>
    </row>
    <row r="757" spans="31:33" x14ac:dyDescent="0.25">
      <c r="AE757" s="410"/>
      <c r="AF757" s="411"/>
      <c r="AG757" s="411"/>
    </row>
    <row r="758" spans="31:33" x14ac:dyDescent="0.25">
      <c r="AE758" s="410"/>
      <c r="AF758" s="411"/>
      <c r="AG758" s="411"/>
    </row>
    <row r="759" spans="31:33" x14ac:dyDescent="0.25">
      <c r="AE759" s="410"/>
      <c r="AF759" s="411"/>
      <c r="AG759" s="411"/>
    </row>
  </sheetData>
  <sheetProtection selectLockedCells="1" selectUnlockedCells="1"/>
  <dataValidations count="1">
    <dataValidation type="list" allowBlank="1" showInputMessage="1" showErrorMessage="1" sqref="L1:L3 N1:N3 P1:P3 V1:V3 F1:F3 T1:T3 R1:R3 X1:X3 H1:H3 J1:J3" xr:uid="{D99F3853-9C55-460E-8B8B-FF489F441F27}">
      <formula1>INDIRECT("'Liste Banques'!$B$3:$B$26")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F0A3E-7B80-4B1C-A14E-01F7045A49BF}">
  <sheetPr codeName="Feuil8"/>
  <dimension ref="A1:W25"/>
  <sheetViews>
    <sheetView workbookViewId="0">
      <selection activeCell="F4" sqref="F4"/>
    </sheetView>
  </sheetViews>
  <sheetFormatPr baseColWidth="10" defaultRowHeight="15" x14ac:dyDescent="0.25"/>
  <cols>
    <col min="9" max="9" width="15" style="10" customWidth="1"/>
    <col min="10" max="11" width="11.42578125" style="10"/>
  </cols>
  <sheetData>
    <row r="1" spans="1:23" x14ac:dyDescent="0.25">
      <c r="A1" t="s">
        <v>71</v>
      </c>
      <c r="C1" s="124"/>
      <c r="D1" s="124"/>
      <c r="E1" s="124"/>
      <c r="F1" s="124"/>
      <c r="G1" s="124"/>
      <c r="H1" s="124"/>
      <c r="I1" s="11"/>
      <c r="J1" s="11"/>
      <c r="K1" s="11"/>
      <c r="L1" s="124"/>
      <c r="M1" s="124"/>
      <c r="N1" s="124"/>
      <c r="O1" s="124"/>
    </row>
    <row r="2" spans="1:23" ht="21.75" thickBot="1" x14ac:dyDescent="0.4">
      <c r="A2" s="9" t="e">
        <f>Adultes!#REF!</f>
        <v>#REF!</v>
      </c>
      <c r="B2" s="14" t="e">
        <f>39*A2</f>
        <v>#REF!</v>
      </c>
      <c r="C2" s="124"/>
      <c r="D2" s="124"/>
      <c r="E2" s="124"/>
      <c r="F2" s="124"/>
      <c r="G2" s="124"/>
      <c r="H2" s="124"/>
      <c r="I2" s="16"/>
      <c r="J2" s="11"/>
      <c r="K2" s="11"/>
      <c r="L2" s="124"/>
      <c r="M2" s="124"/>
      <c r="N2" s="124"/>
      <c r="O2" s="120"/>
    </row>
    <row r="3" spans="1:23" ht="15.75" thickBot="1" x14ac:dyDescent="0.3">
      <c r="A3" s="47"/>
      <c r="B3" s="48" t="s">
        <v>53</v>
      </c>
      <c r="C3" s="49" t="s">
        <v>54</v>
      </c>
      <c r="D3" s="49" t="s">
        <v>63</v>
      </c>
      <c r="E3" s="49" t="s">
        <v>52</v>
      </c>
      <c r="F3" s="49" t="s">
        <v>90</v>
      </c>
      <c r="G3" s="49" t="s">
        <v>64</v>
      </c>
      <c r="H3" s="49"/>
      <c r="I3" s="50" t="s">
        <v>34</v>
      </c>
      <c r="J3" s="16"/>
    </row>
    <row r="4" spans="1:23" x14ac:dyDescent="0.25">
      <c r="A4" s="51" t="s">
        <v>39</v>
      </c>
      <c r="B4" s="25">
        <v>98</v>
      </c>
      <c r="C4" s="19"/>
      <c r="D4" s="124" t="e">
        <f>Adultes!#REF!</f>
        <v>#REF!</v>
      </c>
      <c r="E4" s="124" t="e">
        <f>Adultes!#REF!</f>
        <v>#REF!</v>
      </c>
      <c r="F4" s="225" t="e">
        <f>COUNTIFS([1]!TableauAdulte[Bénévoles et tarifs spéciaux],"&gt;=0",[1]!TableauAdulte[Bénévoles et tarifs spéciaux],"&lt;&gt;39",[1]!TableauAdulte[Activités],1)</f>
        <v>#REF!</v>
      </c>
      <c r="G4" s="225">
        <f>COUNTIFS(Adultes!$T$2:$T$4,1,Adultes!$U$2:$U$4,"")</f>
        <v>1</v>
      </c>
      <c r="H4" s="124"/>
      <c r="I4" s="20">
        <f>B4*G4</f>
        <v>98</v>
      </c>
      <c r="J4" s="16"/>
    </row>
    <row r="5" spans="1:23" x14ac:dyDescent="0.25">
      <c r="A5" s="51" t="s">
        <v>49</v>
      </c>
      <c r="B5" s="25">
        <v>133</v>
      </c>
      <c r="C5" s="19"/>
      <c r="D5" s="124" t="e">
        <f>Adultes!#REF!</f>
        <v>#REF!</v>
      </c>
      <c r="E5" s="124" t="e">
        <f>Adultes!#REF!</f>
        <v>#REF!</v>
      </c>
      <c r="F5" s="225" t="e">
        <f>COUNTIFS([1]!TableauAdulte[Bénévoles et tarifs spéciaux],"&gt;=0",[1]!TableauAdulte[Bénévoles et tarifs spéciaux],"&lt;&gt;39",[1]!TableauAdulte[Activités],2)</f>
        <v>#REF!</v>
      </c>
      <c r="G5" s="225" t="e">
        <f>COUNTIFS([1]!TableauAdulte[Activités],2,[1]!TableauAdulte[Bénévoles et tarifs spéciaux],"")</f>
        <v>#REF!</v>
      </c>
      <c r="H5" s="124"/>
      <c r="I5" s="20" t="e">
        <f>B5*G5</f>
        <v>#REF!</v>
      </c>
      <c r="J5" s="16"/>
    </row>
    <row r="6" spans="1:23" x14ac:dyDescent="0.25">
      <c r="A6" s="51" t="s">
        <v>50</v>
      </c>
      <c r="B6" s="25">
        <v>168</v>
      </c>
      <c r="C6" s="19"/>
      <c r="D6" s="124" t="e">
        <f>Adultes!#REF!</f>
        <v>#REF!</v>
      </c>
      <c r="E6" s="124" t="e">
        <f>Adultes!#REF!</f>
        <v>#REF!</v>
      </c>
      <c r="F6" s="225" t="e">
        <f>COUNTIFS([1]!TableauAdulte[Bénévoles et tarifs spéciaux],"&gt;=0",[1]!TableauAdulte[Bénévoles et tarifs spéciaux],"&lt;&gt;39",[1]!TableauAdulte[Activités],3)</f>
        <v>#REF!</v>
      </c>
      <c r="G6" s="225" t="e">
        <f>COUNTIFS([1]!TableauAdulte[Activités],3,[1]!TableauAdulte[Bénévoles et tarifs spéciaux],"")</f>
        <v>#REF!</v>
      </c>
      <c r="H6" s="124"/>
      <c r="I6" s="20" t="e">
        <f>B6*G6</f>
        <v>#REF!</v>
      </c>
      <c r="J6"/>
    </row>
    <row r="7" spans="1:23" x14ac:dyDescent="0.25">
      <c r="A7" s="51" t="s">
        <v>95</v>
      </c>
      <c r="B7" s="25"/>
      <c r="C7" s="19"/>
      <c r="D7" s="124" t="e">
        <f>Adultes!#REF!</f>
        <v>#REF!</v>
      </c>
      <c r="E7" s="124" t="e">
        <f>Adultes!#REF!</f>
        <v>#REF!</v>
      </c>
      <c r="F7" s="225" t="e">
        <f>COUNTIFS([1]!TableauAdulte[Bénévoles et tarifs spéciaux],"&gt;=0",[1]!TableauAdulte[Bénévoles et tarifs spéciaux],"&lt;&gt;39",[1]!TableauAdulte[Activités],4)</f>
        <v>#REF!</v>
      </c>
      <c r="G7" s="225" t="e">
        <f>COUNTIFS([1]!TableauAdulte[Activités],4,[1]!TableauAdulte[Bénévoles et tarifs spéciaux],"")</f>
        <v>#REF!</v>
      </c>
      <c r="H7" s="124"/>
      <c r="I7" s="20" t="e">
        <f>B7*G7</f>
        <v>#REF!</v>
      </c>
      <c r="J7"/>
    </row>
    <row r="8" spans="1:23" ht="15.75" thickBot="1" x14ac:dyDescent="0.3">
      <c r="A8" s="52" t="s">
        <v>51</v>
      </c>
      <c r="B8" s="25">
        <v>98</v>
      </c>
      <c r="C8" s="19">
        <v>23</v>
      </c>
      <c r="D8" s="124" t="e">
        <f>Adultes!#REF!</f>
        <v>#REF!</v>
      </c>
      <c r="E8" s="124" t="e">
        <f>Adultes!#REF!</f>
        <v>#REF!</v>
      </c>
      <c r="F8" s="225" t="e">
        <f>COUNTIFS([1]!TableauAdulte[Bénévoles et tarifs spéciaux],"&gt;=0",[1]!TableauAdulte[Bénévoles et tarifs spéciaux],"&lt;&gt;39",[1]!TableauAdulte[Activités],"Fleury")</f>
        <v>#REF!</v>
      </c>
      <c r="G8" s="225" t="e">
        <f>COUNTIFS([1]!TableauAdulte[Activités],"Fleury",[1]!TableauAdulte[Bénévoles et tarifs spéciaux],"")</f>
        <v>#REF!</v>
      </c>
      <c r="H8" s="124"/>
      <c r="I8" s="20" t="e">
        <f>(B8+C8)*G8</f>
        <v>#REF!</v>
      </c>
      <c r="J8"/>
    </row>
    <row r="9" spans="1:23" ht="15.75" thickBot="1" x14ac:dyDescent="0.3">
      <c r="A9" s="18"/>
      <c r="B9" s="53"/>
      <c r="C9" s="53"/>
      <c r="D9" s="219" t="e">
        <f>SUM(D4:D8)</f>
        <v>#REF!</v>
      </c>
      <c r="E9" s="54" t="e">
        <f>SUM(E4:E8)</f>
        <v>#REF!</v>
      </c>
      <c r="F9" s="54" t="e">
        <f>SUM(F4:F8)</f>
        <v>#REF!</v>
      </c>
      <c r="G9" s="55" t="e">
        <f>SUM(G4:G8)</f>
        <v>#REF!</v>
      </c>
      <c r="H9" s="55"/>
      <c r="I9" s="21" t="e">
        <f>SUM(I4:I8)</f>
        <v>#REF!</v>
      </c>
      <c r="J9" s="124" t="s">
        <v>1</v>
      </c>
    </row>
    <row r="10" spans="1:23" ht="15.75" thickBot="1" x14ac:dyDescent="0.3">
      <c r="A10" s="56"/>
      <c r="B10" s="57"/>
      <c r="C10" s="57"/>
      <c r="D10" s="124"/>
      <c r="E10" s="452" t="s">
        <v>91</v>
      </c>
      <c r="F10" s="452"/>
      <c r="G10" s="453"/>
      <c r="H10" s="120"/>
      <c r="I10" s="371" t="e">
        <f>Adultes!$A$1:$X$4</f>
        <v>#VALUE!</v>
      </c>
      <c r="J10"/>
      <c r="K10" s="11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</row>
    <row r="11" spans="1:23" ht="15.75" thickBot="1" x14ac:dyDescent="0.3">
      <c r="A11" s="58"/>
      <c r="B11" s="19"/>
      <c r="C11" s="19"/>
      <c r="D11" s="124"/>
      <c r="E11" s="23" t="s">
        <v>65</v>
      </c>
      <c r="F11" s="64">
        <v>39</v>
      </c>
      <c r="G11" s="59" t="e">
        <f>F9+E9</f>
        <v>#REF!</v>
      </c>
      <c r="H11" s="120"/>
      <c r="I11" s="22" t="e">
        <f>-(F11*G11)</f>
        <v>#REF!</v>
      </c>
      <c r="J11"/>
      <c r="K11" s="11"/>
      <c r="L11" s="124"/>
      <c r="M11" s="124"/>
      <c r="N11" s="124"/>
      <c r="O11" s="124"/>
      <c r="P11" s="124"/>
      <c r="Q11" s="120"/>
      <c r="R11" s="124"/>
      <c r="S11" s="124"/>
      <c r="T11" s="124"/>
      <c r="U11" s="124"/>
      <c r="V11" s="124"/>
      <c r="W11" s="120"/>
    </row>
    <row r="12" spans="1:23" ht="15.75" thickBot="1" x14ac:dyDescent="0.3">
      <c r="A12" s="71"/>
      <c r="B12" s="72"/>
      <c r="C12" s="72"/>
      <c r="D12" s="11"/>
      <c r="E12" s="454" t="s">
        <v>66</v>
      </c>
      <c r="F12" s="454"/>
      <c r="G12" s="455"/>
      <c r="H12" s="104"/>
      <c r="I12" s="22" t="e">
        <f>SUM(I10:I11)</f>
        <v>#VALUE!</v>
      </c>
      <c r="K12" s="16"/>
      <c r="L12" s="124"/>
      <c r="M12" s="124"/>
      <c r="N12" s="124"/>
      <c r="O12" s="124"/>
      <c r="P12" s="124"/>
      <c r="Q12" s="124"/>
      <c r="R12" s="124"/>
      <c r="S12" s="124"/>
      <c r="T12" s="124"/>
      <c r="U12" s="2"/>
      <c r="V12" s="2"/>
      <c r="W12" s="15"/>
    </row>
    <row r="13" spans="1:23" ht="15.75" thickBot="1" x14ac:dyDescent="0.3">
      <c r="A13" s="73"/>
      <c r="B13" s="11"/>
      <c r="C13" s="11"/>
      <c r="D13" s="11"/>
      <c r="E13" s="456" t="s">
        <v>68</v>
      </c>
      <c r="F13" s="456"/>
      <c r="G13" s="456"/>
      <c r="H13" s="104"/>
      <c r="I13" s="22" t="e">
        <f>I9+I12</f>
        <v>#REF!</v>
      </c>
      <c r="K13" s="16"/>
      <c r="V13" s="16"/>
      <c r="W13" s="17"/>
    </row>
    <row r="14" spans="1:23" ht="15.75" thickBot="1" x14ac:dyDescent="0.3">
      <c r="A14" s="18"/>
      <c r="B14" s="53"/>
      <c r="C14" s="53"/>
      <c r="D14" s="53"/>
      <c r="E14" s="457" t="s">
        <v>38</v>
      </c>
      <c r="F14" s="457"/>
      <c r="G14" s="458"/>
      <c r="H14" s="105"/>
      <c r="I14" s="22" t="e">
        <f>B2</f>
        <v>#REF!</v>
      </c>
      <c r="J14"/>
      <c r="K14" s="11"/>
      <c r="V14" s="16"/>
      <c r="W14" s="17"/>
    </row>
    <row r="15" spans="1:23" ht="27" thickBot="1" x14ac:dyDescent="0.45">
      <c r="A15" s="447" t="s">
        <v>55</v>
      </c>
      <c r="B15" s="448"/>
      <c r="C15" s="448"/>
      <c r="D15" s="24"/>
      <c r="E15" s="60"/>
      <c r="F15" s="60"/>
      <c r="G15" s="449" t="e">
        <f>SUM(I13:I14)</f>
        <v>#REF!</v>
      </c>
      <c r="H15" s="450"/>
      <c r="I15" s="451"/>
      <c r="J15"/>
      <c r="K15" s="11"/>
      <c r="V15" s="61"/>
      <c r="W15" s="67"/>
    </row>
    <row r="16" spans="1:23" x14ac:dyDescent="0.25">
      <c r="I16" s="113"/>
      <c r="K16" s="11"/>
      <c r="V16" s="61"/>
      <c r="W16" s="12"/>
    </row>
    <row r="17" spans="9:23" x14ac:dyDescent="0.25">
      <c r="I17" s="113"/>
      <c r="K17" s="11"/>
      <c r="W17" s="120"/>
    </row>
    <row r="18" spans="9:23" x14ac:dyDescent="0.25">
      <c r="I18" s="113"/>
      <c r="K18" s="11"/>
      <c r="W18" s="121"/>
    </row>
    <row r="19" spans="9:23" x14ac:dyDescent="0.25">
      <c r="I19" s="113"/>
      <c r="K19" s="11"/>
      <c r="V19" s="124"/>
      <c r="W19" s="66"/>
    </row>
    <row r="20" spans="9:23" x14ac:dyDescent="0.25">
      <c r="I20" s="113"/>
      <c r="K20" s="11"/>
      <c r="W20" s="65"/>
    </row>
    <row r="21" spans="9:23" x14ac:dyDescent="0.25">
      <c r="I21" s="113"/>
      <c r="K21" s="11"/>
      <c r="W21" s="63"/>
    </row>
    <row r="22" spans="9:23" x14ac:dyDescent="0.25">
      <c r="I22" s="113"/>
      <c r="K22" s="11"/>
      <c r="V22" s="10"/>
      <c r="W22" s="62"/>
    </row>
    <row r="23" spans="9:23" x14ac:dyDescent="0.25">
      <c r="I23" s="113"/>
      <c r="K23" s="11"/>
      <c r="V23" s="10"/>
      <c r="W23" s="62"/>
    </row>
    <row r="24" spans="9:23" x14ac:dyDescent="0.25">
      <c r="I24" s="113"/>
      <c r="K24" s="11"/>
      <c r="W24" s="62"/>
    </row>
    <row r="25" spans="9:23" x14ac:dyDescent="0.25">
      <c r="I25" s="113"/>
      <c r="K25" s="11"/>
      <c r="W25" s="62"/>
    </row>
  </sheetData>
  <mergeCells count="6">
    <mergeCell ref="A15:C15"/>
    <mergeCell ref="G15:I15"/>
    <mergeCell ref="E10:G10"/>
    <mergeCell ref="E12:G12"/>
    <mergeCell ref="E13:G13"/>
    <mergeCell ref="E14:G14"/>
  </mergeCells>
  <conditionalFormatting sqref="D5">
    <cfRule type="expression" dxfId="265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FFC000"/>
  </sheetPr>
  <dimension ref="A1:Z9925"/>
  <sheetViews>
    <sheetView showZeros="0" zoomScale="83" zoomScaleNormal="83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A14" sqref="A14:XFD130"/>
    </sheetView>
  </sheetViews>
  <sheetFormatPr baseColWidth="10" defaultColWidth="25.5703125" defaultRowHeight="15" x14ac:dyDescent="0.25"/>
  <cols>
    <col min="1" max="1" width="7.7109375" style="5" customWidth="1"/>
    <col min="2" max="2" width="21.28515625" style="5" customWidth="1"/>
    <col min="3" max="3" width="19.5703125" style="5" customWidth="1"/>
    <col min="4" max="4" width="15.42578125" style="5" customWidth="1"/>
    <col min="5" max="6" width="10.7109375" style="30" customWidth="1"/>
    <col min="7" max="7" width="10.7109375" style="31" customWidth="1"/>
    <col min="8" max="8" width="11.85546875" style="31" customWidth="1"/>
    <col min="9" max="9" width="11" style="31" customWidth="1"/>
    <col min="10" max="10" width="12.5703125" style="31" customWidth="1"/>
    <col min="11" max="11" width="11.85546875" style="31" customWidth="1"/>
    <col min="12" max="19" width="10.7109375" style="31" customWidth="1"/>
    <col min="20" max="20" width="10.7109375" style="327" customWidth="1"/>
    <col min="21" max="21" width="15" style="6" customWidth="1"/>
    <col min="22" max="22" width="10.7109375" style="34" customWidth="1"/>
    <col min="23" max="23" width="10.7109375" style="35" customWidth="1"/>
    <col min="24" max="24" width="13.140625" style="6" customWidth="1"/>
    <col min="25" max="25" width="13.28515625" style="36" customWidth="1"/>
    <col min="26" max="26" width="27.42578125" style="37" customWidth="1"/>
    <col min="27" max="210" width="10.7109375" style="5" customWidth="1"/>
    <col min="211" max="16384" width="25.5703125" style="5"/>
  </cols>
  <sheetData>
    <row r="1" spans="1:26" s="29" customFormat="1" ht="45" x14ac:dyDescent="0.25">
      <c r="A1" s="26" t="s">
        <v>89</v>
      </c>
      <c r="B1" s="26" t="s">
        <v>38</v>
      </c>
      <c r="C1" s="26" t="s">
        <v>12</v>
      </c>
      <c r="D1" s="26" t="s">
        <v>0</v>
      </c>
      <c r="E1" s="94" t="s">
        <v>141</v>
      </c>
      <c r="F1" s="383" t="s">
        <v>129</v>
      </c>
      <c r="G1" s="106" t="s">
        <v>152</v>
      </c>
      <c r="H1" s="106" t="s">
        <v>97</v>
      </c>
      <c r="I1" s="95" t="s">
        <v>8</v>
      </c>
      <c r="J1" s="96" t="s">
        <v>98</v>
      </c>
      <c r="K1" s="95" t="s">
        <v>40</v>
      </c>
      <c r="L1" s="95" t="s">
        <v>4</v>
      </c>
      <c r="M1" s="95" t="s">
        <v>13</v>
      </c>
      <c r="N1" s="95" t="s">
        <v>5</v>
      </c>
      <c r="O1" s="95" t="s">
        <v>9</v>
      </c>
      <c r="P1" s="95" t="s">
        <v>10</v>
      </c>
      <c r="Q1" s="95" t="s">
        <v>11</v>
      </c>
      <c r="R1" s="95" t="s">
        <v>151</v>
      </c>
      <c r="S1" s="95" t="s">
        <v>150</v>
      </c>
      <c r="T1" s="326" t="s">
        <v>7</v>
      </c>
      <c r="U1" s="330" t="s">
        <v>14</v>
      </c>
      <c r="V1" s="39" t="s">
        <v>3</v>
      </c>
      <c r="W1" s="40" t="s">
        <v>92</v>
      </c>
      <c r="X1" s="334" t="s">
        <v>2</v>
      </c>
      <c r="Y1" s="41" t="s">
        <v>62</v>
      </c>
      <c r="Z1" s="38" t="s">
        <v>6</v>
      </c>
    </row>
    <row r="2" spans="1:26" x14ac:dyDescent="0.25">
      <c r="A2" s="372"/>
      <c r="B2" s="373"/>
      <c r="C2" s="409" t="s">
        <v>244</v>
      </c>
      <c r="D2" s="374" t="s">
        <v>218</v>
      </c>
      <c r="E2" s="375"/>
      <c r="F2" s="375"/>
      <c r="G2" s="375"/>
      <c r="H2" s="375" t="s">
        <v>94</v>
      </c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82">
        <f>IF(TableauEnfant[[#This Row],[Multi]]="x","Multi",COUNTA(E2:J2,L2:S2))</f>
        <v>1</v>
      </c>
      <c r="U2" s="376"/>
      <c r="V2" s="377"/>
      <c r="W2" s="378"/>
      <c r="X2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2" s="379">
        <f t="shared" ref="Y2" si="0">SUM(U2,V2,X2)</f>
        <v>117</v>
      </c>
      <c r="Z2" s="380"/>
    </row>
    <row r="3" spans="1:26" x14ac:dyDescent="0.25">
      <c r="A3" s="372"/>
      <c r="B3" s="373"/>
      <c r="C3" s="409" t="s">
        <v>243</v>
      </c>
      <c r="D3" s="374" t="s">
        <v>242</v>
      </c>
      <c r="E3" s="375"/>
      <c r="F3" s="375"/>
      <c r="G3" s="375"/>
      <c r="H3" s="375"/>
      <c r="I3" s="375"/>
      <c r="J3" s="375"/>
      <c r="K3" s="375"/>
      <c r="L3" s="375" t="s">
        <v>94</v>
      </c>
      <c r="M3" s="375"/>
      <c r="N3" s="375"/>
      <c r="O3" s="375"/>
      <c r="P3" s="375"/>
      <c r="Q3" s="375"/>
      <c r="R3" s="375"/>
      <c r="S3" s="375"/>
      <c r="T3" s="382">
        <f>IF(TableauEnfant[[#This Row],[Multi]]="x","Multi",COUNTA(E3:J3,L3:S3))</f>
        <v>1</v>
      </c>
      <c r="U3" s="376">
        <v>20</v>
      </c>
      <c r="V3" s="377"/>
      <c r="W3" s="378"/>
      <c r="X3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3" s="379">
        <f t="shared" ref="Y3" si="1">SUM(U3,V3,X3)</f>
        <v>137</v>
      </c>
      <c r="Z3" s="380"/>
    </row>
    <row r="4" spans="1:26" x14ac:dyDescent="0.25">
      <c r="A4" s="372"/>
      <c r="B4" s="373"/>
      <c r="C4" s="409" t="s">
        <v>236</v>
      </c>
      <c r="D4" s="374" t="s">
        <v>237</v>
      </c>
      <c r="E4" s="375"/>
      <c r="F4" s="375"/>
      <c r="G4" s="375"/>
      <c r="H4" s="375"/>
      <c r="I4" s="375"/>
      <c r="J4" s="375"/>
      <c r="K4" s="375"/>
      <c r="L4" s="375" t="s">
        <v>94</v>
      </c>
      <c r="M4" s="375"/>
      <c r="N4" s="375"/>
      <c r="O4" s="375"/>
      <c r="P4" s="375"/>
      <c r="Q4" s="375"/>
      <c r="R4" s="375"/>
      <c r="S4" s="375"/>
      <c r="T4" s="382">
        <f>IF(TableauEnfant[[#This Row],[Multi]]="x","Multi",COUNTA(E4:J4,L4:S4))</f>
        <v>1</v>
      </c>
      <c r="U4" s="376">
        <v>20</v>
      </c>
      <c r="V4" s="377"/>
      <c r="W4" s="378"/>
      <c r="X4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4" s="379">
        <f t="shared" ref="Y4" si="2">SUM(U4,V4,X4)</f>
        <v>137</v>
      </c>
      <c r="Z4" s="380"/>
    </row>
    <row r="5" spans="1:26" x14ac:dyDescent="0.25">
      <c r="A5" s="372"/>
      <c r="B5" s="373"/>
      <c r="C5" s="409" t="s">
        <v>234</v>
      </c>
      <c r="D5" s="374" t="s">
        <v>235</v>
      </c>
      <c r="E5" s="375"/>
      <c r="F5" s="375"/>
      <c r="G5" s="375"/>
      <c r="H5" s="375"/>
      <c r="I5" s="375"/>
      <c r="J5" s="375"/>
      <c r="K5" s="375"/>
      <c r="L5" s="375" t="s">
        <v>94</v>
      </c>
      <c r="M5" s="375"/>
      <c r="N5" s="375"/>
      <c r="O5" s="375"/>
      <c r="P5" s="375"/>
      <c r="Q5" s="375"/>
      <c r="R5" s="375"/>
      <c r="S5" s="375"/>
      <c r="T5" s="382">
        <f>IF(TableauEnfant[[#This Row],[Multi]]="x","Multi",COUNTA(E5:J5,L5:S5))</f>
        <v>1</v>
      </c>
      <c r="U5" s="376">
        <v>20</v>
      </c>
      <c r="V5" s="377"/>
      <c r="W5" s="378"/>
      <c r="X5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5" s="379">
        <f t="shared" ref="Y5" si="3">SUM(U5,V5,X5)</f>
        <v>137</v>
      </c>
      <c r="Z5" s="380"/>
    </row>
    <row r="6" spans="1:26" x14ac:dyDescent="0.25">
      <c r="A6" s="372"/>
      <c r="B6" s="373"/>
      <c r="C6" s="409" t="s">
        <v>233</v>
      </c>
      <c r="D6" s="374" t="s">
        <v>233</v>
      </c>
      <c r="E6" s="375"/>
      <c r="F6" s="375"/>
      <c r="G6" s="375"/>
      <c r="H6" s="375"/>
      <c r="I6" s="375"/>
      <c r="J6" s="375"/>
      <c r="K6" s="375"/>
      <c r="L6" s="375" t="s">
        <v>94</v>
      </c>
      <c r="M6" s="375"/>
      <c r="N6" s="375"/>
      <c r="O6" s="375"/>
      <c r="P6" s="375"/>
      <c r="Q6" s="375"/>
      <c r="R6" s="375"/>
      <c r="S6" s="375"/>
      <c r="T6" s="382">
        <f>IF(TableauEnfant[[#This Row],[Multi]]="x","Multi",COUNTA(E6:J6,L6:S6))</f>
        <v>1</v>
      </c>
      <c r="U6" s="376">
        <v>20</v>
      </c>
      <c r="V6" s="377"/>
      <c r="W6" s="378"/>
      <c r="X6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6" s="379">
        <f t="shared" ref="Y6" si="4">SUM(U6,V6,X6)</f>
        <v>137</v>
      </c>
      <c r="Z6" s="380"/>
    </row>
    <row r="7" spans="1:26" x14ac:dyDescent="0.25">
      <c r="A7" s="372"/>
      <c r="B7" s="373"/>
      <c r="C7" s="409" t="s">
        <v>232</v>
      </c>
      <c r="D7" s="374" t="s">
        <v>232</v>
      </c>
      <c r="E7" s="375"/>
      <c r="F7" s="375"/>
      <c r="G7" s="375"/>
      <c r="H7" s="375"/>
      <c r="I7" s="375"/>
      <c r="J7" s="375"/>
      <c r="K7" s="375"/>
      <c r="L7" s="375" t="s">
        <v>94</v>
      </c>
      <c r="M7" s="375"/>
      <c r="N7" s="375"/>
      <c r="O7" s="375"/>
      <c r="P7" s="375"/>
      <c r="Q7" s="375"/>
      <c r="R7" s="375"/>
      <c r="S7" s="375"/>
      <c r="T7" s="382">
        <f>IF(TableauEnfant[[#This Row],[Multi]]="x","Multi",COUNTA(E7:J7,L7:S7))</f>
        <v>1</v>
      </c>
      <c r="U7" s="376">
        <v>20</v>
      </c>
      <c r="V7" s="377"/>
      <c r="W7" s="378"/>
      <c r="X7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7" s="379">
        <f t="shared" ref="Y7" si="5">SUM(U7,V7,X7)</f>
        <v>137</v>
      </c>
      <c r="Z7" s="380"/>
    </row>
    <row r="8" spans="1:26" x14ac:dyDescent="0.25">
      <c r="A8" s="372"/>
      <c r="B8" s="373"/>
      <c r="C8" s="409" t="s">
        <v>232</v>
      </c>
      <c r="D8" s="374" t="s">
        <v>232</v>
      </c>
      <c r="E8" s="375"/>
      <c r="F8" s="375"/>
      <c r="G8" s="375"/>
      <c r="H8" s="375"/>
      <c r="I8" s="375"/>
      <c r="J8" s="375"/>
      <c r="K8" s="375"/>
      <c r="L8" s="375" t="s">
        <v>94</v>
      </c>
      <c r="M8" s="375"/>
      <c r="N8" s="375"/>
      <c r="O8" s="375"/>
      <c r="P8" s="375"/>
      <c r="Q8" s="375"/>
      <c r="R8" s="375"/>
      <c r="S8" s="375"/>
      <c r="T8" s="382">
        <f>IF(TableauEnfant[[#This Row],[Multi]]="x","Multi",COUNTA(E8:J8,L8:S8))</f>
        <v>1</v>
      </c>
      <c r="U8" s="376">
        <v>20</v>
      </c>
      <c r="V8" s="377"/>
      <c r="W8" s="378"/>
      <c r="X8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8" s="379">
        <f t="shared" ref="Y8" si="6">SUM(U8,V8,X8)</f>
        <v>137</v>
      </c>
      <c r="Z8" s="380"/>
    </row>
    <row r="9" spans="1:26" x14ac:dyDescent="0.25">
      <c r="A9" s="372"/>
      <c r="B9" s="373"/>
      <c r="C9" s="409" t="s">
        <v>231</v>
      </c>
      <c r="D9" s="374" t="s">
        <v>231</v>
      </c>
      <c r="E9" s="375"/>
      <c r="F9" s="375"/>
      <c r="G9" s="375"/>
      <c r="H9" s="375"/>
      <c r="I9" s="375"/>
      <c r="J9" s="375"/>
      <c r="K9" s="375"/>
      <c r="L9" s="375" t="s">
        <v>94</v>
      </c>
      <c r="M9" s="375"/>
      <c r="N9" s="375"/>
      <c r="O9" s="375"/>
      <c r="P9" s="375"/>
      <c r="Q9" s="375"/>
      <c r="R9" s="375"/>
      <c r="S9" s="375"/>
      <c r="T9" s="382">
        <f>IF(TableauEnfant[[#This Row],[Multi]]="x","Multi",COUNTA(E9:J9,L9:S9))</f>
        <v>1</v>
      </c>
      <c r="U9" s="376">
        <v>20</v>
      </c>
      <c r="V9" s="377"/>
      <c r="W9" s="378"/>
      <c r="X9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9" s="379">
        <f t="shared" ref="Y9" si="7">SUM(U9,V9,X9)</f>
        <v>137</v>
      </c>
      <c r="Z9" s="380"/>
    </row>
    <row r="10" spans="1:26" x14ac:dyDescent="0.25">
      <c r="A10" s="372"/>
      <c r="B10" s="373"/>
      <c r="C10" s="409" t="s">
        <v>221</v>
      </c>
      <c r="D10" s="374" t="s">
        <v>230</v>
      </c>
      <c r="E10" s="375"/>
      <c r="F10" s="375"/>
      <c r="G10" s="375"/>
      <c r="H10" s="375"/>
      <c r="I10" s="375"/>
      <c r="J10" s="375"/>
      <c r="K10" s="375"/>
      <c r="L10" s="375" t="s">
        <v>94</v>
      </c>
      <c r="M10" s="375"/>
      <c r="N10" s="375"/>
      <c r="O10" s="375"/>
      <c r="P10" s="375"/>
      <c r="Q10" s="375"/>
      <c r="R10" s="375"/>
      <c r="S10" s="375"/>
      <c r="T10" s="382">
        <f>IF(TableauEnfant[[#This Row],[Multi]]="x","Multi",COUNTA(E10:J10,L10:S10))</f>
        <v>1</v>
      </c>
      <c r="U10" s="376">
        <v>20</v>
      </c>
      <c r="V10" s="377"/>
      <c r="W10" s="378"/>
      <c r="X10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10" s="379">
        <f t="shared" ref="Y10" si="8">SUM(U10,V10,X10)</f>
        <v>137</v>
      </c>
      <c r="Z10" s="380"/>
    </row>
    <row r="11" spans="1:26" x14ac:dyDescent="0.25">
      <c r="A11" s="372"/>
      <c r="B11" s="373"/>
      <c r="C11" s="409" t="s">
        <v>227</v>
      </c>
      <c r="D11" s="374" t="s">
        <v>228</v>
      </c>
      <c r="E11" s="375"/>
      <c r="F11" s="375" t="s">
        <v>94</v>
      </c>
      <c r="G11" s="375"/>
      <c r="H11" s="375"/>
      <c r="I11" s="375"/>
      <c r="J11" s="375"/>
      <c r="K11" s="375"/>
      <c r="L11" s="375" t="s">
        <v>94</v>
      </c>
      <c r="M11" s="375"/>
      <c r="N11" s="375"/>
      <c r="O11" s="375"/>
      <c r="P11" s="375"/>
      <c r="Q11" s="375"/>
      <c r="R11" s="375"/>
      <c r="S11" s="375"/>
      <c r="T11" s="382">
        <f>IF(TableauEnfant[[#This Row],[Multi]]="x","Multi",COUNTA(E11:J11,L11:S11))</f>
        <v>2</v>
      </c>
      <c r="U11" s="376">
        <v>20</v>
      </c>
      <c r="V11" s="377"/>
      <c r="W11" s="378"/>
      <c r="X11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152</v>
      </c>
      <c r="Y11" s="379">
        <f t="shared" ref="Y11" si="9">SUM(U11,V11,X11)</f>
        <v>172</v>
      </c>
      <c r="Z11" s="380"/>
    </row>
    <row r="12" spans="1:26" x14ac:dyDescent="0.25">
      <c r="A12" s="372"/>
      <c r="B12" s="373"/>
      <c r="C12" s="409" t="s">
        <v>225</v>
      </c>
      <c r="D12" s="374" t="s">
        <v>226</v>
      </c>
      <c r="E12" s="375"/>
      <c r="F12" s="375"/>
      <c r="G12" s="375"/>
      <c r="H12" s="375" t="s">
        <v>94</v>
      </c>
      <c r="I12" s="375"/>
      <c r="J12" s="375"/>
      <c r="K12" s="375"/>
      <c r="L12" s="375" t="s">
        <v>94</v>
      </c>
      <c r="M12" s="375"/>
      <c r="N12" s="375"/>
      <c r="O12" s="375"/>
      <c r="P12" s="375"/>
      <c r="Q12" s="375"/>
      <c r="R12" s="375"/>
      <c r="S12" s="375"/>
      <c r="T12" s="382">
        <f>IF(TableauEnfant[[#This Row],[Multi]]="x","Multi",COUNTA(E12:J12,L12:S12))</f>
        <v>2</v>
      </c>
      <c r="U12" s="376">
        <v>20</v>
      </c>
      <c r="V12" s="377"/>
      <c r="W12" s="378"/>
      <c r="X12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152</v>
      </c>
      <c r="Y12" s="379">
        <f t="shared" ref="Y12" si="10">SUM(U12,V12,X12)</f>
        <v>172</v>
      </c>
      <c r="Z12" s="380"/>
    </row>
    <row r="13" spans="1:26" x14ac:dyDescent="0.25">
      <c r="A13" s="372"/>
      <c r="B13" s="373"/>
      <c r="C13" s="409" t="s">
        <v>223</v>
      </c>
      <c r="D13" s="374" t="s">
        <v>224</v>
      </c>
      <c r="E13" s="375"/>
      <c r="F13" s="375" t="s">
        <v>94</v>
      </c>
      <c r="G13" s="375"/>
      <c r="H13" s="375"/>
      <c r="I13" s="375"/>
      <c r="J13" s="375"/>
      <c r="K13" s="375"/>
      <c r="L13" s="375"/>
      <c r="M13" s="375"/>
      <c r="N13" s="375"/>
      <c r="O13" s="375"/>
      <c r="P13" s="375"/>
      <c r="Q13" s="375"/>
      <c r="R13" s="375"/>
      <c r="S13" s="375"/>
      <c r="T13" s="382">
        <f>IF(TableauEnfant[[#This Row],[Multi]]="x","Multi",COUNTA(E13:J13,L13:S13))</f>
        <v>1</v>
      </c>
      <c r="U13" s="376"/>
      <c r="V13" s="377"/>
      <c r="W13" s="378"/>
      <c r="X13" s="379">
        <f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>117</v>
      </c>
      <c r="Y13" s="379">
        <f t="shared" ref="Y13" si="11">SUM(U13,V13,X13)</f>
        <v>117</v>
      </c>
      <c r="Z13" s="380"/>
    </row>
    <row r="14" spans="1:26" x14ac:dyDescent="0.25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  <c r="S14" s="381"/>
      <c r="T14" s="381"/>
      <c r="U14" s="381"/>
      <c r="V14" s="381"/>
      <c r="W14" s="381"/>
      <c r="X14" s="381"/>
      <c r="Y14" s="381"/>
      <c r="Z14" s="381"/>
    </row>
    <row r="15" spans="1:26" x14ac:dyDescent="0.25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381"/>
      <c r="V15" s="381"/>
      <c r="W15" s="381"/>
      <c r="X15" s="381"/>
      <c r="Y15" s="381"/>
      <c r="Z15" s="381"/>
    </row>
    <row r="16" spans="1:26" x14ac:dyDescent="0.25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  <c r="S16" s="381"/>
      <c r="T16" s="381"/>
      <c r="U16" s="381"/>
      <c r="V16" s="381"/>
      <c r="W16" s="381"/>
      <c r="X16" s="381"/>
      <c r="Y16" s="381"/>
      <c r="Z16" s="381"/>
    </row>
    <row r="17" spans="1:26" x14ac:dyDescent="0.25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1"/>
      <c r="T17" s="381"/>
      <c r="U17" s="381"/>
      <c r="V17" s="381"/>
      <c r="W17" s="381"/>
      <c r="X17" s="381"/>
      <c r="Y17" s="381"/>
      <c r="Z17" s="381"/>
    </row>
    <row r="18" spans="1:26" x14ac:dyDescent="0.25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  <c r="S18" s="381"/>
      <c r="T18" s="381"/>
      <c r="U18" s="381"/>
      <c r="V18" s="381"/>
      <c r="W18" s="381"/>
      <c r="X18" s="381"/>
      <c r="Y18" s="381"/>
      <c r="Z18" s="381"/>
    </row>
    <row r="19" spans="1:26" x14ac:dyDescent="0.25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</row>
    <row r="20" spans="1:26" x14ac:dyDescent="0.25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  <c r="S20" s="381"/>
      <c r="T20" s="381"/>
      <c r="U20" s="381"/>
      <c r="V20" s="381"/>
      <c r="W20" s="381"/>
      <c r="X20" s="381"/>
      <c r="Y20" s="381"/>
      <c r="Z20" s="381"/>
    </row>
    <row r="21" spans="1:26" x14ac:dyDescent="0.25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</row>
    <row r="22" spans="1:26" x14ac:dyDescent="0.25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</row>
    <row r="23" spans="1:26" x14ac:dyDescent="0.25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</row>
    <row r="24" spans="1:26" x14ac:dyDescent="0.25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</row>
    <row r="25" spans="1:26" x14ac:dyDescent="0.25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</row>
    <row r="26" spans="1:26" x14ac:dyDescent="0.25">
      <c r="A26" s="381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</row>
    <row r="27" spans="1:26" x14ac:dyDescent="0.25">
      <c r="A27" s="381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</row>
    <row r="28" spans="1:26" x14ac:dyDescent="0.25">
      <c r="A28" s="381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</row>
    <row r="29" spans="1:26" x14ac:dyDescent="0.25">
      <c r="A29" s="381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</row>
    <row r="30" spans="1:26" x14ac:dyDescent="0.25">
      <c r="A30" s="381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  <c r="Z30" s="381"/>
    </row>
    <row r="31" spans="1:26" x14ac:dyDescent="0.25">
      <c r="A31" s="381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/>
      <c r="Y31" s="381"/>
      <c r="Z31" s="381"/>
    </row>
    <row r="32" spans="1:26" x14ac:dyDescent="0.25">
      <c r="A32" s="381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1"/>
      <c r="T32" s="381"/>
      <c r="U32" s="381"/>
      <c r="V32" s="381"/>
      <c r="W32" s="381"/>
      <c r="X32" s="381"/>
      <c r="Y32" s="381"/>
      <c r="Z32" s="381"/>
    </row>
    <row r="33" spans="1:26" x14ac:dyDescent="0.25">
      <c r="A33" s="381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1"/>
      <c r="V33" s="381"/>
      <c r="W33" s="381"/>
      <c r="X33" s="381"/>
      <c r="Y33" s="381"/>
      <c r="Z33" s="381"/>
    </row>
    <row r="34" spans="1:26" x14ac:dyDescent="0.2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</row>
    <row r="35" spans="1:26" x14ac:dyDescent="0.2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  <c r="U35" s="381"/>
      <c r="V35" s="381"/>
      <c r="W35" s="381"/>
      <c r="X35" s="381"/>
      <c r="Y35" s="381"/>
      <c r="Z35" s="381"/>
    </row>
    <row r="36" spans="1:26" x14ac:dyDescent="0.25">
      <c r="A36" s="381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  <c r="U36" s="381"/>
      <c r="V36" s="381"/>
      <c r="W36" s="381"/>
      <c r="X36" s="381"/>
      <c r="Y36" s="381"/>
      <c r="Z36" s="381"/>
    </row>
    <row r="37" spans="1:26" x14ac:dyDescent="0.2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</row>
    <row r="38" spans="1:26" x14ac:dyDescent="0.2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  <c r="U38" s="381"/>
      <c r="V38" s="381"/>
      <c r="W38" s="381"/>
      <c r="X38" s="381"/>
      <c r="Y38" s="381"/>
      <c r="Z38" s="381"/>
    </row>
    <row r="39" spans="1:26" x14ac:dyDescent="0.25">
      <c r="A39" s="381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  <c r="U39" s="381"/>
      <c r="V39" s="381"/>
      <c r="W39" s="381"/>
      <c r="X39" s="381"/>
      <c r="Y39" s="381"/>
      <c r="Z39" s="381"/>
    </row>
    <row r="40" spans="1:26" x14ac:dyDescent="0.25">
      <c r="A40" s="381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</row>
    <row r="41" spans="1:26" x14ac:dyDescent="0.25">
      <c r="A41" s="381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</row>
    <row r="42" spans="1:26" x14ac:dyDescent="0.25">
      <c r="A42" s="381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</row>
    <row r="43" spans="1:26" x14ac:dyDescent="0.25">
      <c r="A43" s="381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</row>
    <row r="44" spans="1:26" x14ac:dyDescent="0.25">
      <c r="A44" s="381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</row>
    <row r="45" spans="1:26" x14ac:dyDescent="0.25">
      <c r="A45" s="381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</row>
    <row r="46" spans="1:26" x14ac:dyDescent="0.25">
      <c r="A46" s="381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</row>
    <row r="47" spans="1:26" x14ac:dyDescent="0.25">
      <c r="A47" s="381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</row>
    <row r="48" spans="1:26" x14ac:dyDescent="0.25">
      <c r="A48" s="381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  <c r="T48" s="381"/>
      <c r="U48" s="381"/>
      <c r="V48" s="381"/>
      <c r="W48" s="381"/>
      <c r="X48" s="381"/>
      <c r="Y48" s="381"/>
      <c r="Z48" s="381"/>
    </row>
    <row r="49" spans="1:26" x14ac:dyDescent="0.25">
      <c r="A49" s="381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  <c r="U49" s="381"/>
      <c r="V49" s="381"/>
      <c r="W49" s="381"/>
      <c r="X49" s="381"/>
      <c r="Y49" s="381"/>
      <c r="Z49" s="381"/>
    </row>
    <row r="50" spans="1:26" x14ac:dyDescent="0.25">
      <c r="A50" s="381"/>
      <c r="B50" s="381"/>
      <c r="C50" s="381"/>
      <c r="D50" s="381"/>
      <c r="E50" s="381"/>
      <c r="F50" s="381"/>
      <c r="G50" s="381"/>
      <c r="H50" s="381"/>
      <c r="I50" s="381"/>
      <c r="J50" s="381"/>
      <c r="K50" s="381"/>
      <c r="L50" s="381"/>
      <c r="M50" s="381"/>
      <c r="N50" s="381"/>
      <c r="O50" s="381"/>
      <c r="P50" s="381"/>
      <c r="Q50" s="381"/>
      <c r="R50" s="381"/>
      <c r="S50" s="381"/>
      <c r="T50" s="381"/>
      <c r="U50" s="381"/>
      <c r="V50" s="381"/>
      <c r="W50" s="381"/>
      <c r="X50" s="381"/>
      <c r="Y50" s="381"/>
      <c r="Z50" s="381"/>
    </row>
    <row r="51" spans="1:26" x14ac:dyDescent="0.25">
      <c r="A51" s="381"/>
      <c r="B51" s="381"/>
      <c r="C51" s="381"/>
      <c r="D51" s="381"/>
      <c r="E51" s="381"/>
      <c r="F51" s="381"/>
      <c r="G51" s="381"/>
      <c r="H51" s="381"/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</row>
    <row r="52" spans="1:26" x14ac:dyDescent="0.25">
      <c r="A52" s="381"/>
      <c r="B52" s="381"/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</row>
    <row r="53" spans="1:26" x14ac:dyDescent="0.25">
      <c r="A53" s="381"/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</row>
    <row r="54" spans="1:26" x14ac:dyDescent="0.25">
      <c r="A54" s="381"/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</row>
    <row r="55" spans="1:26" x14ac:dyDescent="0.25">
      <c r="A55" s="381"/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</row>
    <row r="56" spans="1:26" x14ac:dyDescent="0.25">
      <c r="A56" s="381"/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</row>
    <row r="57" spans="1:26" x14ac:dyDescent="0.25">
      <c r="A57" s="381"/>
      <c r="B57" s="381"/>
      <c r="C57" s="381"/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</row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78" spans="20:24" x14ac:dyDescent="0.25">
      <c r="T9878" s="32"/>
      <c r="U9878" s="33"/>
      <c r="X9878" s="34"/>
    </row>
    <row r="9879" spans="20:24" x14ac:dyDescent="0.25">
      <c r="T9879" s="32"/>
      <c r="U9879" s="33"/>
      <c r="X9879" s="34"/>
    </row>
    <row r="9880" spans="20:24" x14ac:dyDescent="0.25">
      <c r="T9880" s="32"/>
      <c r="U9880" s="33"/>
      <c r="X9880" s="34"/>
    </row>
    <row r="9881" spans="20:24" x14ac:dyDescent="0.25">
      <c r="T9881" s="32"/>
      <c r="U9881" s="33"/>
      <c r="X9881" s="34"/>
    </row>
    <row r="9882" spans="20:24" x14ac:dyDescent="0.25">
      <c r="T9882" s="32"/>
      <c r="U9882" s="33"/>
      <c r="X9882" s="34"/>
    </row>
    <row r="9884" spans="20:24" x14ac:dyDescent="0.25">
      <c r="T9884" s="32"/>
      <c r="U9884" s="33"/>
      <c r="X9884" s="34"/>
    </row>
    <row r="9885" spans="20:24" x14ac:dyDescent="0.25">
      <c r="T9885" s="32"/>
      <c r="U9885" s="33"/>
      <c r="X9885" s="34"/>
    </row>
    <row r="9886" spans="20:24" x14ac:dyDescent="0.25">
      <c r="T9886" s="32"/>
      <c r="U9886" s="33"/>
      <c r="X9886" s="34"/>
    </row>
    <row r="9887" spans="20:24" x14ac:dyDescent="0.25">
      <c r="T9887" s="32"/>
      <c r="U9887" s="33"/>
      <c r="X9887" s="34"/>
    </row>
    <row r="9888" spans="20:24" x14ac:dyDescent="0.25">
      <c r="T9888" s="32"/>
      <c r="U9888" s="33"/>
      <c r="X9888" s="34"/>
    </row>
    <row r="9889" spans="20:24" x14ac:dyDescent="0.25">
      <c r="T9889" s="32"/>
      <c r="U9889" s="33"/>
      <c r="X9889" s="34"/>
    </row>
    <row r="9890" spans="20:24" x14ac:dyDescent="0.25">
      <c r="T9890" s="32"/>
      <c r="U9890" s="33"/>
      <c r="X9890" s="34"/>
    </row>
    <row r="9891" spans="20:24" x14ac:dyDescent="0.25">
      <c r="T9891" s="32"/>
      <c r="U9891" s="33"/>
      <c r="X9891" s="34"/>
    </row>
    <row r="9909" spans="20:24" x14ac:dyDescent="0.25">
      <c r="T9909" s="32"/>
      <c r="U9909" s="33"/>
      <c r="X9909" s="34"/>
    </row>
    <row r="9910" spans="20:24" x14ac:dyDescent="0.25">
      <c r="T9910" s="32"/>
      <c r="U9910" s="33"/>
      <c r="X9910" s="34"/>
    </row>
    <row r="9911" spans="20:24" x14ac:dyDescent="0.25">
      <c r="T9911" s="32"/>
      <c r="U9911" s="33"/>
      <c r="X9911" s="34"/>
    </row>
    <row r="9912" spans="20:24" x14ac:dyDescent="0.25">
      <c r="T9912" s="32"/>
      <c r="U9912" s="33"/>
      <c r="X9912" s="34"/>
    </row>
    <row r="9913" spans="20:24" x14ac:dyDescent="0.25">
      <c r="T9913" s="32"/>
      <c r="U9913" s="33"/>
      <c r="X9913" s="34"/>
    </row>
    <row r="9914" spans="20:24" x14ac:dyDescent="0.25">
      <c r="T9914" s="32"/>
      <c r="U9914" s="33"/>
      <c r="X9914" s="34"/>
    </row>
    <row r="9915" spans="20:24" x14ac:dyDescent="0.25">
      <c r="T9915" s="32"/>
      <c r="U9915" s="33"/>
      <c r="X9915" s="34"/>
    </row>
    <row r="9916" spans="20:24" x14ac:dyDescent="0.25">
      <c r="T9916" s="32"/>
      <c r="U9916" s="33"/>
      <c r="X9916" s="34"/>
    </row>
    <row r="9917" spans="20:24" x14ac:dyDescent="0.25">
      <c r="T9917" s="32"/>
      <c r="U9917" s="33"/>
      <c r="X9917" s="34"/>
    </row>
    <row r="9918" spans="20:24" x14ac:dyDescent="0.25">
      <c r="T9918" s="32"/>
      <c r="U9918" s="33"/>
      <c r="X9918" s="34"/>
    </row>
    <row r="9919" spans="20:24" x14ac:dyDescent="0.25">
      <c r="T9919" s="32"/>
      <c r="U9919" s="33"/>
      <c r="X9919" s="34"/>
    </row>
    <row r="9920" spans="20:24" x14ac:dyDescent="0.25">
      <c r="T9920" s="32"/>
      <c r="U9920" s="33"/>
      <c r="X9920" s="34"/>
    </row>
    <row r="9921" spans="20:24" x14ac:dyDescent="0.25">
      <c r="T9921" s="32"/>
      <c r="U9921" s="33"/>
      <c r="X9921" s="34"/>
    </row>
    <row r="9922" spans="20:24" x14ac:dyDescent="0.25">
      <c r="T9922" s="32"/>
      <c r="U9922" s="33"/>
      <c r="X9922" s="34"/>
    </row>
    <row r="9923" spans="20:24" x14ac:dyDescent="0.25">
      <c r="T9923" s="32"/>
      <c r="U9923" s="33"/>
      <c r="X9923" s="34"/>
    </row>
    <row r="9924" spans="20:24" x14ac:dyDescent="0.25">
      <c r="T9924" s="32"/>
      <c r="U9924" s="33"/>
      <c r="X9924" s="34"/>
    </row>
    <row r="9925" spans="20:24" x14ac:dyDescent="0.25">
      <c r="T9925" s="32"/>
      <c r="U9925" s="33"/>
      <c r="X9925" s="34"/>
    </row>
  </sheetData>
  <sheetProtection insertRows="0" autoFilter="0"/>
  <phoneticPr fontId="16" type="noConversion"/>
  <conditionalFormatting sqref="E1:S1">
    <cfRule type="cellIs" dxfId="264" priority="1065" operator="equal">
      <formula>"x"</formula>
    </cfRule>
  </conditionalFormatting>
  <conditionalFormatting sqref="U1">
    <cfRule type="cellIs" dxfId="263" priority="1064" operator="greaterThan">
      <formula>0</formula>
    </cfRule>
  </conditionalFormatting>
  <conditionalFormatting sqref="V1">
    <cfRule type="cellIs" dxfId="262" priority="1062" operator="equal">
      <formula>"Perso"</formula>
    </cfRule>
  </conditionalFormatting>
  <conditionalFormatting sqref="W1">
    <cfRule type="cellIs" dxfId="261" priority="1063" operator="greaterThan">
      <formula>0</formula>
    </cfRule>
  </conditionalFormatting>
  <conditionalFormatting sqref="V1">
    <cfRule type="cellIs" dxfId="260" priority="1061" operator="equal">
      <formula>20</formula>
    </cfRule>
  </conditionalFormatting>
  <conditionalFormatting sqref="E1:S1">
    <cfRule type="cellIs" dxfId="259" priority="1060" operator="equal">
      <formula>"P"</formula>
    </cfRule>
  </conditionalFormatting>
  <conditionalFormatting sqref="E1:S1">
    <cfRule type="cellIs" dxfId="258" priority="1059" operator="equal">
      <formula>"x"</formula>
    </cfRule>
  </conditionalFormatting>
  <conditionalFormatting sqref="Y1">
    <cfRule type="cellIs" dxfId="257" priority="1058" operator="greaterThan">
      <formula>0</formula>
    </cfRule>
  </conditionalFormatting>
  <conditionalFormatting sqref="E1:S1">
    <cfRule type="expression" dxfId="256" priority="1056">
      <formula>E1="B"</formula>
    </cfRule>
  </conditionalFormatting>
  <conditionalFormatting sqref="W1">
    <cfRule type="cellIs" dxfId="255" priority="1054" operator="greaterThan">
      <formula>0</formula>
    </cfRule>
    <cfRule type="cellIs" priority="1055" operator="equal">
      <formula>22</formula>
    </cfRule>
  </conditionalFormatting>
  <conditionalFormatting sqref="W1">
    <cfRule type="cellIs" dxfId="254" priority="1053" operator="equal">
      <formula>22</formula>
    </cfRule>
  </conditionalFormatting>
  <conditionalFormatting sqref="W1">
    <cfRule type="cellIs" dxfId="253" priority="1052" operator="equal">
      <formula>22</formula>
    </cfRule>
  </conditionalFormatting>
  <conditionalFormatting sqref="C1:D1">
    <cfRule type="expression" dxfId="252" priority="1051">
      <formula>$Y1&lt;&gt;""</formula>
    </cfRule>
  </conditionalFormatting>
  <conditionalFormatting sqref="E13:S13">
    <cfRule type="cellIs" dxfId="251" priority="224" operator="equal">
      <formula>"x"</formula>
    </cfRule>
  </conditionalFormatting>
  <conditionalFormatting sqref="U13">
    <cfRule type="cellIs" dxfId="250" priority="223" operator="greaterThan">
      <formula>0</formula>
    </cfRule>
  </conditionalFormatting>
  <conditionalFormatting sqref="V13">
    <cfRule type="cellIs" dxfId="249" priority="221" operator="equal">
      <formula>"Perso"</formula>
    </cfRule>
  </conditionalFormatting>
  <conditionalFormatting sqref="W13">
    <cfRule type="cellIs" dxfId="248" priority="222" operator="greaterThan">
      <formula>0</formula>
    </cfRule>
  </conditionalFormatting>
  <conditionalFormatting sqref="V13">
    <cfRule type="cellIs" dxfId="247" priority="220" operator="equal">
      <formula>20</formula>
    </cfRule>
  </conditionalFormatting>
  <conditionalFormatting sqref="E13:S13">
    <cfRule type="cellIs" dxfId="246" priority="219" operator="equal">
      <formula>"P"</formula>
    </cfRule>
  </conditionalFormatting>
  <conditionalFormatting sqref="E13:S13">
    <cfRule type="cellIs" dxfId="245" priority="218" operator="equal">
      <formula>"x"</formula>
    </cfRule>
  </conditionalFormatting>
  <conditionalFormatting sqref="Y13">
    <cfRule type="cellIs" dxfId="244" priority="217" operator="greaterThan">
      <formula>0</formula>
    </cfRule>
  </conditionalFormatting>
  <conditionalFormatting sqref="E13:S13">
    <cfRule type="expression" dxfId="243" priority="216">
      <formula>E13="B"</formula>
    </cfRule>
  </conditionalFormatting>
  <conditionalFormatting sqref="W13">
    <cfRule type="cellIs" dxfId="242" priority="214" operator="greaterThan">
      <formula>0</formula>
    </cfRule>
    <cfRule type="cellIs" priority="215" operator="equal">
      <formula>22</formula>
    </cfRule>
  </conditionalFormatting>
  <conditionalFormatting sqref="W13">
    <cfRule type="cellIs" dxfId="241" priority="213" operator="equal">
      <formula>22</formula>
    </cfRule>
  </conditionalFormatting>
  <conditionalFormatting sqref="W13">
    <cfRule type="cellIs" dxfId="240" priority="212" operator="equal">
      <formula>22</formula>
    </cfRule>
  </conditionalFormatting>
  <conditionalFormatting sqref="C13:D13">
    <cfRule type="expression" dxfId="239" priority="211">
      <formula>$Y13&lt;&gt;""</formula>
    </cfRule>
  </conditionalFormatting>
  <conditionalFormatting sqref="E12:S12">
    <cfRule type="cellIs" dxfId="238" priority="210" operator="equal">
      <formula>"x"</formula>
    </cfRule>
  </conditionalFormatting>
  <conditionalFormatting sqref="U12">
    <cfRule type="cellIs" dxfId="237" priority="209" operator="greaterThan">
      <formula>0</formula>
    </cfRule>
  </conditionalFormatting>
  <conditionalFormatting sqref="V12">
    <cfRule type="cellIs" dxfId="236" priority="207" operator="equal">
      <formula>"Perso"</formula>
    </cfRule>
  </conditionalFormatting>
  <conditionalFormatting sqref="W12">
    <cfRule type="cellIs" dxfId="235" priority="208" operator="greaterThan">
      <formula>0</formula>
    </cfRule>
  </conditionalFormatting>
  <conditionalFormatting sqref="V12">
    <cfRule type="cellIs" dxfId="234" priority="206" operator="equal">
      <formula>20</formula>
    </cfRule>
  </conditionalFormatting>
  <conditionalFormatting sqref="E12:S12">
    <cfRule type="cellIs" dxfId="233" priority="205" operator="equal">
      <formula>"P"</formula>
    </cfRule>
  </conditionalFormatting>
  <conditionalFormatting sqref="E12:S12">
    <cfRule type="cellIs" dxfId="232" priority="204" operator="equal">
      <formula>"x"</formula>
    </cfRule>
  </conditionalFormatting>
  <conditionalFormatting sqref="Y12">
    <cfRule type="cellIs" dxfId="231" priority="203" operator="greaterThan">
      <formula>0</formula>
    </cfRule>
  </conditionalFormatting>
  <conditionalFormatting sqref="E12:S12">
    <cfRule type="expression" dxfId="230" priority="202">
      <formula>E12="B"</formula>
    </cfRule>
  </conditionalFormatting>
  <conditionalFormatting sqref="W12">
    <cfRule type="cellIs" dxfId="229" priority="200" operator="greaterThan">
      <formula>0</formula>
    </cfRule>
    <cfRule type="cellIs" priority="201" operator="equal">
      <formula>22</formula>
    </cfRule>
  </conditionalFormatting>
  <conditionalFormatting sqref="W12">
    <cfRule type="cellIs" dxfId="228" priority="199" operator="equal">
      <formula>22</formula>
    </cfRule>
  </conditionalFormatting>
  <conditionalFormatting sqref="W12">
    <cfRule type="cellIs" dxfId="227" priority="198" operator="equal">
      <formula>22</formula>
    </cfRule>
  </conditionalFormatting>
  <conditionalFormatting sqref="C12:D12">
    <cfRule type="expression" dxfId="226" priority="197">
      <formula>$Y12&lt;&gt;""</formula>
    </cfRule>
  </conditionalFormatting>
  <conditionalFormatting sqref="E11:S11">
    <cfRule type="cellIs" dxfId="225" priority="196" operator="equal">
      <formula>"x"</formula>
    </cfRule>
  </conditionalFormatting>
  <conditionalFormatting sqref="U11">
    <cfRule type="cellIs" dxfId="224" priority="195" operator="greaterThan">
      <formula>0</formula>
    </cfRule>
  </conditionalFormatting>
  <conditionalFormatting sqref="V11">
    <cfRule type="cellIs" dxfId="223" priority="193" operator="equal">
      <formula>"Perso"</formula>
    </cfRule>
  </conditionalFormatting>
  <conditionalFormatting sqref="W11">
    <cfRule type="cellIs" dxfId="222" priority="194" operator="greaterThan">
      <formula>0</formula>
    </cfRule>
  </conditionalFormatting>
  <conditionalFormatting sqref="V11">
    <cfRule type="cellIs" dxfId="221" priority="192" operator="equal">
      <formula>20</formula>
    </cfRule>
  </conditionalFormatting>
  <conditionalFormatting sqref="E11:S11">
    <cfRule type="cellIs" dxfId="220" priority="191" operator="equal">
      <formula>"P"</formula>
    </cfRule>
  </conditionalFormatting>
  <conditionalFormatting sqref="E11:S11">
    <cfRule type="cellIs" dxfId="219" priority="190" operator="equal">
      <formula>"x"</formula>
    </cfRule>
  </conditionalFormatting>
  <conditionalFormatting sqref="Y11">
    <cfRule type="cellIs" dxfId="218" priority="189" operator="greaterThan">
      <formula>0</formula>
    </cfRule>
  </conditionalFormatting>
  <conditionalFormatting sqref="E11:S11">
    <cfRule type="expression" dxfId="217" priority="188">
      <formula>E11="B"</formula>
    </cfRule>
  </conditionalFormatting>
  <conditionalFormatting sqref="W11">
    <cfRule type="cellIs" dxfId="216" priority="186" operator="greaterThan">
      <formula>0</formula>
    </cfRule>
    <cfRule type="cellIs" priority="187" operator="equal">
      <formula>22</formula>
    </cfRule>
  </conditionalFormatting>
  <conditionalFormatting sqref="W11">
    <cfRule type="cellIs" dxfId="215" priority="185" operator="equal">
      <formula>22</formula>
    </cfRule>
  </conditionalFormatting>
  <conditionalFormatting sqref="W11">
    <cfRule type="cellIs" dxfId="214" priority="184" operator="equal">
      <formula>22</formula>
    </cfRule>
  </conditionalFormatting>
  <conditionalFormatting sqref="C11:D11">
    <cfRule type="expression" dxfId="213" priority="183">
      <formula>$Y11&lt;&gt;""</formula>
    </cfRule>
  </conditionalFormatting>
  <conditionalFormatting sqref="E10:S10">
    <cfRule type="cellIs" dxfId="212" priority="182" operator="equal">
      <formula>"x"</formula>
    </cfRule>
  </conditionalFormatting>
  <conditionalFormatting sqref="U10">
    <cfRule type="cellIs" dxfId="211" priority="181" operator="greaterThan">
      <formula>0</formula>
    </cfRule>
  </conditionalFormatting>
  <conditionalFormatting sqref="V10">
    <cfRule type="cellIs" dxfId="210" priority="179" operator="equal">
      <formula>"Perso"</formula>
    </cfRule>
  </conditionalFormatting>
  <conditionalFormatting sqref="W10">
    <cfRule type="cellIs" dxfId="209" priority="180" operator="greaterThan">
      <formula>0</formula>
    </cfRule>
  </conditionalFormatting>
  <conditionalFormatting sqref="V10">
    <cfRule type="cellIs" dxfId="208" priority="178" operator="equal">
      <formula>20</formula>
    </cfRule>
  </conditionalFormatting>
  <conditionalFormatting sqref="E10:S10">
    <cfRule type="cellIs" dxfId="207" priority="177" operator="equal">
      <formula>"P"</formula>
    </cfRule>
  </conditionalFormatting>
  <conditionalFormatting sqref="E10:S10">
    <cfRule type="cellIs" dxfId="206" priority="176" operator="equal">
      <formula>"x"</formula>
    </cfRule>
  </conditionalFormatting>
  <conditionalFormatting sqref="Y10">
    <cfRule type="cellIs" dxfId="205" priority="175" operator="greaterThan">
      <formula>0</formula>
    </cfRule>
  </conditionalFormatting>
  <conditionalFormatting sqref="E10:S10">
    <cfRule type="expression" dxfId="204" priority="174">
      <formula>E10="B"</formula>
    </cfRule>
  </conditionalFormatting>
  <conditionalFormatting sqref="W10">
    <cfRule type="cellIs" dxfId="203" priority="172" operator="greaterThan">
      <formula>0</formula>
    </cfRule>
    <cfRule type="cellIs" priority="173" operator="equal">
      <formula>22</formula>
    </cfRule>
  </conditionalFormatting>
  <conditionalFormatting sqref="W10">
    <cfRule type="cellIs" dxfId="202" priority="171" operator="equal">
      <formula>22</formula>
    </cfRule>
  </conditionalFormatting>
  <conditionalFormatting sqref="W10">
    <cfRule type="cellIs" dxfId="201" priority="170" operator="equal">
      <formula>22</formula>
    </cfRule>
  </conditionalFormatting>
  <conditionalFormatting sqref="C10:D10">
    <cfRule type="expression" dxfId="200" priority="169">
      <formula>$Y10&lt;&gt;""</formula>
    </cfRule>
  </conditionalFormatting>
  <conditionalFormatting sqref="E9:S9">
    <cfRule type="cellIs" dxfId="199" priority="140" operator="equal">
      <formula>"x"</formula>
    </cfRule>
  </conditionalFormatting>
  <conditionalFormatting sqref="U9">
    <cfRule type="cellIs" dxfId="198" priority="139" operator="greaterThan">
      <formula>0</formula>
    </cfRule>
  </conditionalFormatting>
  <conditionalFormatting sqref="V9">
    <cfRule type="cellIs" dxfId="197" priority="137" operator="equal">
      <formula>"Perso"</formula>
    </cfRule>
  </conditionalFormatting>
  <conditionalFormatting sqref="W9">
    <cfRule type="cellIs" dxfId="196" priority="138" operator="greaterThan">
      <formula>0</formula>
    </cfRule>
  </conditionalFormatting>
  <conditionalFormatting sqref="V9">
    <cfRule type="cellIs" dxfId="195" priority="136" operator="equal">
      <formula>20</formula>
    </cfRule>
  </conditionalFormatting>
  <conditionalFormatting sqref="E9:S9">
    <cfRule type="cellIs" dxfId="194" priority="135" operator="equal">
      <formula>"P"</formula>
    </cfRule>
  </conditionalFormatting>
  <conditionalFormatting sqref="E9:S9">
    <cfRule type="cellIs" dxfId="193" priority="134" operator="equal">
      <formula>"x"</formula>
    </cfRule>
  </conditionalFormatting>
  <conditionalFormatting sqref="Y9">
    <cfRule type="cellIs" dxfId="192" priority="133" operator="greaterThan">
      <formula>0</formula>
    </cfRule>
  </conditionalFormatting>
  <conditionalFormatting sqref="E9:S9">
    <cfRule type="expression" dxfId="191" priority="132">
      <formula>E9="B"</formula>
    </cfRule>
  </conditionalFormatting>
  <conditionalFormatting sqref="W9">
    <cfRule type="cellIs" dxfId="190" priority="130" operator="greaterThan">
      <formula>0</formula>
    </cfRule>
    <cfRule type="cellIs" priority="131" operator="equal">
      <formula>22</formula>
    </cfRule>
  </conditionalFormatting>
  <conditionalFormatting sqref="W9">
    <cfRule type="cellIs" dxfId="189" priority="129" operator="equal">
      <formula>22</formula>
    </cfRule>
  </conditionalFormatting>
  <conditionalFormatting sqref="W9">
    <cfRule type="cellIs" dxfId="188" priority="128" operator="equal">
      <formula>22</formula>
    </cfRule>
  </conditionalFormatting>
  <conditionalFormatting sqref="C9:D9">
    <cfRule type="expression" dxfId="187" priority="127">
      <formula>$Y9&lt;&gt;""</formula>
    </cfRule>
  </conditionalFormatting>
  <conditionalFormatting sqref="E8:S8">
    <cfRule type="cellIs" dxfId="186" priority="126" operator="equal">
      <formula>"x"</formula>
    </cfRule>
  </conditionalFormatting>
  <conditionalFormatting sqref="U8">
    <cfRule type="cellIs" dxfId="185" priority="125" operator="greaterThan">
      <formula>0</formula>
    </cfRule>
  </conditionalFormatting>
  <conditionalFormatting sqref="V8">
    <cfRule type="cellIs" dxfId="184" priority="123" operator="equal">
      <formula>"Perso"</formula>
    </cfRule>
  </conditionalFormatting>
  <conditionalFormatting sqref="W8">
    <cfRule type="cellIs" dxfId="183" priority="124" operator="greaterThan">
      <formula>0</formula>
    </cfRule>
  </conditionalFormatting>
  <conditionalFormatting sqref="V8">
    <cfRule type="cellIs" dxfId="182" priority="122" operator="equal">
      <formula>20</formula>
    </cfRule>
  </conditionalFormatting>
  <conditionalFormatting sqref="E8:S8">
    <cfRule type="cellIs" dxfId="181" priority="121" operator="equal">
      <formula>"P"</formula>
    </cfRule>
  </conditionalFormatting>
  <conditionalFormatting sqref="E8:S8">
    <cfRule type="cellIs" dxfId="180" priority="120" operator="equal">
      <formula>"x"</formula>
    </cfRule>
  </conditionalFormatting>
  <conditionalFormatting sqref="Y8">
    <cfRule type="cellIs" dxfId="179" priority="119" operator="greaterThan">
      <formula>0</formula>
    </cfRule>
  </conditionalFormatting>
  <conditionalFormatting sqref="E8:S8">
    <cfRule type="expression" dxfId="178" priority="118">
      <formula>E8="B"</formula>
    </cfRule>
  </conditionalFormatting>
  <conditionalFormatting sqref="W8">
    <cfRule type="cellIs" dxfId="177" priority="116" operator="greaterThan">
      <formula>0</formula>
    </cfRule>
    <cfRule type="cellIs" priority="117" operator="equal">
      <formula>22</formula>
    </cfRule>
  </conditionalFormatting>
  <conditionalFormatting sqref="W8">
    <cfRule type="cellIs" dxfId="176" priority="115" operator="equal">
      <formula>22</formula>
    </cfRule>
  </conditionalFormatting>
  <conditionalFormatting sqref="W8">
    <cfRule type="cellIs" dxfId="175" priority="114" operator="equal">
      <formula>22</formula>
    </cfRule>
  </conditionalFormatting>
  <conditionalFormatting sqref="C8:D8">
    <cfRule type="expression" dxfId="174" priority="113">
      <formula>$Y8&lt;&gt;""</formula>
    </cfRule>
  </conditionalFormatting>
  <conditionalFormatting sqref="E7:S7">
    <cfRule type="cellIs" dxfId="173" priority="112" operator="equal">
      <formula>"x"</formula>
    </cfRule>
  </conditionalFormatting>
  <conditionalFormatting sqref="U7">
    <cfRule type="cellIs" dxfId="172" priority="111" operator="greaterThan">
      <formula>0</formula>
    </cfRule>
  </conditionalFormatting>
  <conditionalFormatting sqref="V7">
    <cfRule type="cellIs" dxfId="171" priority="109" operator="equal">
      <formula>"Perso"</formula>
    </cfRule>
  </conditionalFormatting>
  <conditionalFormatting sqref="W7">
    <cfRule type="cellIs" dxfId="170" priority="110" operator="greaterThan">
      <formula>0</formula>
    </cfRule>
  </conditionalFormatting>
  <conditionalFormatting sqref="V7">
    <cfRule type="cellIs" dxfId="169" priority="108" operator="equal">
      <formula>20</formula>
    </cfRule>
  </conditionalFormatting>
  <conditionalFormatting sqref="E7:S7">
    <cfRule type="cellIs" dxfId="168" priority="107" operator="equal">
      <formula>"P"</formula>
    </cfRule>
  </conditionalFormatting>
  <conditionalFormatting sqref="E7:S7">
    <cfRule type="cellIs" dxfId="167" priority="106" operator="equal">
      <formula>"x"</formula>
    </cfRule>
  </conditionalFormatting>
  <conditionalFormatting sqref="Y7">
    <cfRule type="cellIs" dxfId="166" priority="105" operator="greaterThan">
      <formula>0</formula>
    </cfRule>
  </conditionalFormatting>
  <conditionalFormatting sqref="E7:S7">
    <cfRule type="expression" dxfId="165" priority="104">
      <formula>E7="B"</formula>
    </cfRule>
  </conditionalFormatting>
  <conditionalFormatting sqref="W7">
    <cfRule type="cellIs" dxfId="164" priority="102" operator="greaterThan">
      <formula>0</formula>
    </cfRule>
    <cfRule type="cellIs" priority="103" operator="equal">
      <formula>22</formula>
    </cfRule>
  </conditionalFormatting>
  <conditionalFormatting sqref="W7">
    <cfRule type="cellIs" dxfId="163" priority="101" operator="equal">
      <formula>22</formula>
    </cfRule>
  </conditionalFormatting>
  <conditionalFormatting sqref="W7">
    <cfRule type="cellIs" dxfId="162" priority="100" operator="equal">
      <formula>22</formula>
    </cfRule>
  </conditionalFormatting>
  <conditionalFormatting sqref="C7:D7">
    <cfRule type="expression" dxfId="161" priority="99">
      <formula>$Y7&lt;&gt;""</formula>
    </cfRule>
  </conditionalFormatting>
  <conditionalFormatting sqref="E6:S6">
    <cfRule type="cellIs" dxfId="160" priority="98" operator="equal">
      <formula>"x"</formula>
    </cfRule>
  </conditionalFormatting>
  <conditionalFormatting sqref="U6">
    <cfRule type="cellIs" dxfId="159" priority="97" operator="greaterThan">
      <formula>0</formula>
    </cfRule>
  </conditionalFormatting>
  <conditionalFormatting sqref="V6">
    <cfRule type="cellIs" dxfId="158" priority="95" operator="equal">
      <formula>"Perso"</formula>
    </cfRule>
  </conditionalFormatting>
  <conditionalFormatting sqref="W6">
    <cfRule type="cellIs" dxfId="157" priority="96" operator="greaterThan">
      <formula>0</formula>
    </cfRule>
  </conditionalFormatting>
  <conditionalFormatting sqref="V6">
    <cfRule type="cellIs" dxfId="156" priority="94" operator="equal">
      <formula>20</formula>
    </cfRule>
  </conditionalFormatting>
  <conditionalFormatting sqref="E6:S6">
    <cfRule type="cellIs" dxfId="155" priority="93" operator="equal">
      <formula>"P"</formula>
    </cfRule>
  </conditionalFormatting>
  <conditionalFormatting sqref="E6:S6">
    <cfRule type="cellIs" dxfId="154" priority="92" operator="equal">
      <formula>"x"</formula>
    </cfRule>
  </conditionalFormatting>
  <conditionalFormatting sqref="Y6">
    <cfRule type="cellIs" dxfId="153" priority="91" operator="greaterThan">
      <formula>0</formula>
    </cfRule>
  </conditionalFormatting>
  <conditionalFormatting sqref="E6:S6">
    <cfRule type="expression" dxfId="152" priority="90">
      <formula>E6="B"</formula>
    </cfRule>
  </conditionalFormatting>
  <conditionalFormatting sqref="W6">
    <cfRule type="cellIs" dxfId="151" priority="88" operator="greaterThan">
      <formula>0</formula>
    </cfRule>
    <cfRule type="cellIs" priority="89" operator="equal">
      <formula>22</formula>
    </cfRule>
  </conditionalFormatting>
  <conditionalFormatting sqref="W6">
    <cfRule type="cellIs" dxfId="150" priority="87" operator="equal">
      <formula>22</formula>
    </cfRule>
  </conditionalFormatting>
  <conditionalFormatting sqref="W6">
    <cfRule type="cellIs" dxfId="149" priority="86" operator="equal">
      <formula>22</formula>
    </cfRule>
  </conditionalFormatting>
  <conditionalFormatting sqref="C6:D6">
    <cfRule type="expression" dxfId="148" priority="85">
      <formula>$Y6&lt;&gt;""</formula>
    </cfRule>
  </conditionalFormatting>
  <conditionalFormatting sqref="E5:S5">
    <cfRule type="cellIs" dxfId="147" priority="84" operator="equal">
      <formula>"x"</formula>
    </cfRule>
  </conditionalFormatting>
  <conditionalFormatting sqref="U5">
    <cfRule type="cellIs" dxfId="146" priority="83" operator="greaterThan">
      <formula>0</formula>
    </cfRule>
  </conditionalFormatting>
  <conditionalFormatting sqref="V5">
    <cfRule type="cellIs" dxfId="145" priority="81" operator="equal">
      <formula>"Perso"</formula>
    </cfRule>
  </conditionalFormatting>
  <conditionalFormatting sqref="W5">
    <cfRule type="cellIs" dxfId="144" priority="82" operator="greaterThan">
      <formula>0</formula>
    </cfRule>
  </conditionalFormatting>
  <conditionalFormatting sqref="V5">
    <cfRule type="cellIs" dxfId="143" priority="80" operator="equal">
      <formula>20</formula>
    </cfRule>
  </conditionalFormatting>
  <conditionalFormatting sqref="E5:S5">
    <cfRule type="cellIs" dxfId="142" priority="79" operator="equal">
      <formula>"P"</formula>
    </cfRule>
  </conditionalFormatting>
  <conditionalFormatting sqref="E5:S5">
    <cfRule type="cellIs" dxfId="141" priority="78" operator="equal">
      <formula>"x"</formula>
    </cfRule>
  </conditionalFormatting>
  <conditionalFormatting sqref="Y5">
    <cfRule type="cellIs" dxfId="140" priority="77" operator="greaterThan">
      <formula>0</formula>
    </cfRule>
  </conditionalFormatting>
  <conditionalFormatting sqref="E5:S5">
    <cfRule type="expression" dxfId="139" priority="76">
      <formula>E5="B"</formula>
    </cfRule>
  </conditionalFormatting>
  <conditionalFormatting sqref="W5">
    <cfRule type="cellIs" dxfId="138" priority="74" operator="greaterThan">
      <formula>0</formula>
    </cfRule>
    <cfRule type="cellIs" priority="75" operator="equal">
      <formula>22</formula>
    </cfRule>
  </conditionalFormatting>
  <conditionalFormatting sqref="W5">
    <cfRule type="cellIs" dxfId="137" priority="73" operator="equal">
      <formula>22</formula>
    </cfRule>
  </conditionalFormatting>
  <conditionalFormatting sqref="W5">
    <cfRule type="cellIs" dxfId="136" priority="72" operator="equal">
      <formula>22</formula>
    </cfRule>
  </conditionalFormatting>
  <conditionalFormatting sqref="C5:D5">
    <cfRule type="expression" dxfId="135" priority="71">
      <formula>$Y5&lt;&gt;""</formula>
    </cfRule>
  </conditionalFormatting>
  <conditionalFormatting sqref="E4:S4">
    <cfRule type="cellIs" dxfId="134" priority="70" operator="equal">
      <formula>"x"</formula>
    </cfRule>
  </conditionalFormatting>
  <conditionalFormatting sqref="U4">
    <cfRule type="cellIs" dxfId="133" priority="69" operator="greaterThan">
      <formula>0</formula>
    </cfRule>
  </conditionalFormatting>
  <conditionalFormatting sqref="V4">
    <cfRule type="cellIs" dxfId="132" priority="67" operator="equal">
      <formula>"Perso"</formula>
    </cfRule>
  </conditionalFormatting>
  <conditionalFormatting sqref="W4">
    <cfRule type="cellIs" dxfId="131" priority="68" operator="greaterThan">
      <formula>0</formula>
    </cfRule>
  </conditionalFormatting>
  <conditionalFormatting sqref="V4">
    <cfRule type="cellIs" dxfId="130" priority="66" operator="equal">
      <formula>20</formula>
    </cfRule>
  </conditionalFormatting>
  <conditionalFormatting sqref="E4:S4">
    <cfRule type="cellIs" dxfId="129" priority="65" operator="equal">
      <formula>"P"</formula>
    </cfRule>
  </conditionalFormatting>
  <conditionalFormatting sqref="E4:S4">
    <cfRule type="cellIs" dxfId="128" priority="64" operator="equal">
      <formula>"x"</formula>
    </cfRule>
  </conditionalFormatting>
  <conditionalFormatting sqref="Y4">
    <cfRule type="cellIs" dxfId="127" priority="63" operator="greaterThan">
      <formula>0</formula>
    </cfRule>
  </conditionalFormatting>
  <conditionalFormatting sqref="E4:S4">
    <cfRule type="expression" dxfId="126" priority="62">
      <formula>E4="B"</formula>
    </cfRule>
  </conditionalFormatting>
  <conditionalFormatting sqref="W4">
    <cfRule type="cellIs" dxfId="125" priority="60" operator="greaterThan">
      <formula>0</formula>
    </cfRule>
    <cfRule type="cellIs" priority="61" operator="equal">
      <formula>22</formula>
    </cfRule>
  </conditionalFormatting>
  <conditionalFormatting sqref="W4">
    <cfRule type="cellIs" dxfId="124" priority="59" operator="equal">
      <formula>22</formula>
    </cfRule>
  </conditionalFormatting>
  <conditionalFormatting sqref="W4">
    <cfRule type="cellIs" dxfId="123" priority="58" operator="equal">
      <formula>22</formula>
    </cfRule>
  </conditionalFormatting>
  <conditionalFormatting sqref="C4:D4">
    <cfRule type="expression" dxfId="122" priority="57">
      <formula>$Y4&lt;&gt;""</formula>
    </cfRule>
  </conditionalFormatting>
  <conditionalFormatting sqref="E3:S3">
    <cfRule type="cellIs" dxfId="121" priority="28" operator="equal">
      <formula>"x"</formula>
    </cfRule>
  </conditionalFormatting>
  <conditionalFormatting sqref="U3">
    <cfRule type="cellIs" dxfId="120" priority="27" operator="greaterThan">
      <formula>0</formula>
    </cfRule>
  </conditionalFormatting>
  <conditionalFormatting sqref="V3">
    <cfRule type="cellIs" dxfId="119" priority="25" operator="equal">
      <formula>"Perso"</formula>
    </cfRule>
  </conditionalFormatting>
  <conditionalFormatting sqref="W3">
    <cfRule type="cellIs" dxfId="118" priority="26" operator="greaterThan">
      <formula>0</formula>
    </cfRule>
  </conditionalFormatting>
  <conditionalFormatting sqref="V3">
    <cfRule type="cellIs" dxfId="117" priority="24" operator="equal">
      <formula>20</formula>
    </cfRule>
  </conditionalFormatting>
  <conditionalFormatting sqref="E3:S3">
    <cfRule type="cellIs" dxfId="116" priority="23" operator="equal">
      <formula>"P"</formula>
    </cfRule>
  </conditionalFormatting>
  <conditionalFormatting sqref="E3:S3">
    <cfRule type="cellIs" dxfId="115" priority="22" operator="equal">
      <formula>"x"</formula>
    </cfRule>
  </conditionalFormatting>
  <conditionalFormatting sqref="Y3">
    <cfRule type="cellIs" dxfId="114" priority="21" operator="greaterThan">
      <formula>0</formula>
    </cfRule>
  </conditionalFormatting>
  <conditionalFormatting sqref="E3:S3">
    <cfRule type="expression" dxfId="113" priority="20">
      <formula>E3="B"</formula>
    </cfRule>
  </conditionalFormatting>
  <conditionalFormatting sqref="W3">
    <cfRule type="cellIs" dxfId="112" priority="18" operator="greaterThan">
      <formula>0</formula>
    </cfRule>
    <cfRule type="cellIs" priority="19" operator="equal">
      <formula>22</formula>
    </cfRule>
  </conditionalFormatting>
  <conditionalFormatting sqref="W3">
    <cfRule type="cellIs" dxfId="111" priority="17" operator="equal">
      <formula>22</formula>
    </cfRule>
  </conditionalFormatting>
  <conditionalFormatting sqref="W3">
    <cfRule type="cellIs" dxfId="110" priority="16" operator="equal">
      <formula>22</formula>
    </cfRule>
  </conditionalFormatting>
  <conditionalFormatting sqref="C3:D3">
    <cfRule type="expression" dxfId="109" priority="15">
      <formula>$Y3&lt;&gt;""</formula>
    </cfRule>
  </conditionalFormatting>
  <conditionalFormatting sqref="E2:S2">
    <cfRule type="cellIs" dxfId="108" priority="14" operator="equal">
      <formula>"x"</formula>
    </cfRule>
  </conditionalFormatting>
  <conditionalFormatting sqref="U2">
    <cfRule type="cellIs" dxfId="107" priority="13" operator="greaterThan">
      <formula>0</formula>
    </cfRule>
  </conditionalFormatting>
  <conditionalFormatting sqref="V2">
    <cfRule type="cellIs" dxfId="106" priority="11" operator="equal">
      <formula>"Perso"</formula>
    </cfRule>
  </conditionalFormatting>
  <conditionalFormatting sqref="W2">
    <cfRule type="cellIs" dxfId="105" priority="12" operator="greaterThan">
      <formula>0</formula>
    </cfRule>
  </conditionalFormatting>
  <conditionalFormatting sqref="V2">
    <cfRule type="cellIs" dxfId="104" priority="10" operator="equal">
      <formula>20</formula>
    </cfRule>
  </conditionalFormatting>
  <conditionalFormatting sqref="E2:S2">
    <cfRule type="cellIs" dxfId="103" priority="9" operator="equal">
      <formula>"P"</formula>
    </cfRule>
  </conditionalFormatting>
  <conditionalFormatting sqref="E2:S2">
    <cfRule type="cellIs" dxfId="102" priority="8" operator="equal">
      <formula>"x"</formula>
    </cfRule>
  </conditionalFormatting>
  <conditionalFormatting sqref="Y2">
    <cfRule type="cellIs" dxfId="101" priority="7" operator="greaterThan">
      <formula>0</formula>
    </cfRule>
  </conditionalFormatting>
  <conditionalFormatting sqref="E2:S2">
    <cfRule type="expression" dxfId="100" priority="6">
      <formula>E2="B"</formula>
    </cfRule>
  </conditionalFormatting>
  <conditionalFormatting sqref="W2">
    <cfRule type="cellIs" dxfId="99" priority="4" operator="greaterThan">
      <formula>0</formula>
    </cfRule>
    <cfRule type="cellIs" priority="5" operator="equal">
      <formula>22</formula>
    </cfRule>
  </conditionalFormatting>
  <conditionalFormatting sqref="W2">
    <cfRule type="cellIs" dxfId="98" priority="3" operator="equal">
      <formula>22</formula>
    </cfRule>
  </conditionalFormatting>
  <conditionalFormatting sqref="W2">
    <cfRule type="cellIs" dxfId="97" priority="2" operator="equal">
      <formula>22</formula>
    </cfRule>
  </conditionalFormatting>
  <conditionalFormatting sqref="C2:D2">
    <cfRule type="expression" dxfId="96" priority="1">
      <formula>$Y2&lt;&gt;""</formula>
    </cfRule>
  </conditionalFormatting>
  <hyperlinks>
    <hyperlink ref="I1" r:id="rId1" xr:uid="{F1CF05D1-9D60-4CA3-B21F-838FE1C1F274}"/>
    <hyperlink ref="K1" r:id="rId2" xr:uid="{A57DB6E6-FD8A-4D0C-844C-0855870B8C26}"/>
    <hyperlink ref="L1" r:id="rId3" xr:uid="{417E7AC2-EA75-4B94-8BDC-2F0F42EF5CF1}"/>
    <hyperlink ref="M1" r:id="rId4" xr:uid="{BB633AB3-CAAB-488E-AA17-5B255E9D95F3}"/>
    <hyperlink ref="N1" r:id="rId5" xr:uid="{2F3FF0E3-289E-4304-9B6A-BB5A1134B529}"/>
    <hyperlink ref="O1" r:id="rId6" xr:uid="{A0DA6445-B5F4-48B6-BDEE-54874FFC0AE2}"/>
    <hyperlink ref="P1" r:id="rId7" xr:uid="{8FD9BFA9-EABC-43DB-81AC-676776551209}"/>
    <hyperlink ref="Q1" r:id="rId8" xr:uid="{FACFD703-0679-43CF-AABC-0D30ACA052DA}"/>
    <hyperlink ref="E1" r:id="rId9" xr:uid="{19D7A5E7-679A-40E5-BD33-83D009706BE3}"/>
    <hyperlink ref="J1" r:id="rId10" xr:uid="{9F0B6381-507C-4356-832E-ED83057C4139}"/>
    <hyperlink ref="H1" r:id="rId11" xr:uid="{18DE5851-224E-4EF0-A005-5F361E7A1452}"/>
    <hyperlink ref="G1" r:id="rId12" xr:uid="{3BBE470C-2F7E-4AF0-889A-6F65B54DB035}"/>
    <hyperlink ref="R1" r:id="rId13" xr:uid="{8D3786DC-B728-49C7-93F8-17229F328D82}"/>
    <hyperlink ref="F1" r:id="rId14" xr:uid="{1FA11B2D-EDE5-481B-A4EB-F2AF027ED569}"/>
    <hyperlink ref="S1" r:id="rId15" xr:uid="{067AC27D-1F44-456C-96ED-7A7CC63652DE}"/>
  </hyperlinks>
  <pageMargins left="0.7" right="0.7" top="0.75" bottom="0.75" header="0.3" footer="0.3"/>
  <pageSetup paperSize="9" fitToHeight="0" orientation="landscape" horizontalDpi="4294967293" verticalDpi="0" r:id="rId16"/>
  <tableParts count="1">
    <tablePart r:id="rId1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1CBA6-9785-4223-97C9-BAFEB6C57AB9}">
  <sheetPr codeName="Feuil7"/>
  <dimension ref="A1:I20"/>
  <sheetViews>
    <sheetView topLeftCell="A5" workbookViewId="0">
      <selection activeCell="L10" sqref="L10"/>
    </sheetView>
  </sheetViews>
  <sheetFormatPr baseColWidth="10" defaultRowHeight="15.75" x14ac:dyDescent="0.25"/>
  <cols>
    <col min="1" max="1" width="11.85546875" customWidth="1"/>
    <col min="2" max="5" width="15.7109375" customWidth="1"/>
    <col min="6" max="6" width="15.7109375" style="220" customWidth="1"/>
    <col min="9" max="9" width="15.5703125" customWidth="1"/>
  </cols>
  <sheetData>
    <row r="1" spans="1:9" x14ac:dyDescent="0.25">
      <c r="B1" s="13" t="s">
        <v>162</v>
      </c>
      <c r="C1" s="13" t="s">
        <v>38</v>
      </c>
    </row>
    <row r="2" spans="1:9" ht="21.75" thickBot="1" x14ac:dyDescent="0.4">
      <c r="B2" s="130">
        <f>COUNTIF(TableauEnfant[Cotisations],"&gt;0")</f>
        <v>12</v>
      </c>
      <c r="C2" s="14">
        <f>22*B2</f>
        <v>264</v>
      </c>
    </row>
    <row r="3" spans="1:9" thickBot="1" x14ac:dyDescent="0.3">
      <c r="A3" s="47"/>
      <c r="B3" s="48" t="s">
        <v>53</v>
      </c>
      <c r="C3" s="49"/>
      <c r="D3" s="49" t="s">
        <v>63</v>
      </c>
      <c r="E3" s="49" t="s">
        <v>52</v>
      </c>
      <c r="F3" s="49" t="s">
        <v>90</v>
      </c>
      <c r="G3" s="49" t="s">
        <v>64</v>
      </c>
      <c r="H3" s="49"/>
      <c r="I3" s="50" t="s">
        <v>34</v>
      </c>
    </row>
    <row r="4" spans="1:9" ht="15" x14ac:dyDescent="0.25">
      <c r="A4" s="51" t="s">
        <v>39</v>
      </c>
      <c r="B4" s="25">
        <v>95</v>
      </c>
      <c r="C4" s="19"/>
      <c r="D4" s="225" t="e">
        <f>Enfants!#REF!</f>
        <v>#REF!</v>
      </c>
      <c r="E4" s="225" t="e">
        <f>Enfants!#REF!</f>
        <v>#REF!</v>
      </c>
      <c r="F4" s="225" t="e">
        <f>Enfants!#REF!</f>
        <v>#REF!</v>
      </c>
      <c r="G4" s="225" t="e">
        <f>Enfants!#REF!</f>
        <v>#REF!</v>
      </c>
      <c r="H4" s="225"/>
      <c r="I4" s="20" t="e">
        <f>B4*G4</f>
        <v>#REF!</v>
      </c>
    </row>
    <row r="5" spans="1:9" ht="15" x14ac:dyDescent="0.25">
      <c r="A5" s="51" t="s">
        <v>49</v>
      </c>
      <c r="B5" s="25">
        <v>130</v>
      </c>
      <c r="C5" s="19"/>
      <c r="D5" s="225" t="e">
        <f>Enfants!#REF!</f>
        <v>#REF!</v>
      </c>
      <c r="E5" s="225" t="e">
        <f>Enfants!#REF!</f>
        <v>#REF!</v>
      </c>
      <c r="F5" s="225" t="e">
        <f>Enfants!#REF!</f>
        <v>#REF!</v>
      </c>
      <c r="G5" s="225" t="e">
        <f>Enfants!#REF!</f>
        <v>#REF!</v>
      </c>
      <c r="H5" s="225"/>
      <c r="I5" s="20" t="e">
        <f>B5*G5</f>
        <v>#REF!</v>
      </c>
    </row>
    <row r="6" spans="1:9" ht="15" x14ac:dyDescent="0.25">
      <c r="A6" s="51" t="s">
        <v>50</v>
      </c>
      <c r="B6" s="25">
        <v>165</v>
      </c>
      <c r="C6" s="19"/>
      <c r="D6" s="225" t="e">
        <f>Enfants!#REF!</f>
        <v>#REF!</v>
      </c>
      <c r="E6" s="225" t="e">
        <f>Enfants!#REF!</f>
        <v>#REF!</v>
      </c>
      <c r="F6" s="225" t="e">
        <f>Enfants!#REF!</f>
        <v>#REF!</v>
      </c>
      <c r="G6" s="225" t="e">
        <f>Enfants!#REF!</f>
        <v>#REF!</v>
      </c>
      <c r="H6" s="225"/>
      <c r="I6" s="20" t="e">
        <f>B6*G6</f>
        <v>#REF!</v>
      </c>
    </row>
    <row r="7" spans="1:9" thickBot="1" x14ac:dyDescent="0.3">
      <c r="A7" s="52" t="s">
        <v>40</v>
      </c>
      <c r="B7" s="25">
        <v>38</v>
      </c>
      <c r="C7" s="19"/>
      <c r="D7" s="225" t="e">
        <f>Enfants!#REF!</f>
        <v>#REF!</v>
      </c>
      <c r="E7" s="225" t="e">
        <f>Enfants!#REF!</f>
        <v>#REF!</v>
      </c>
      <c r="F7" s="225" t="e">
        <f>Enfants!#REF!</f>
        <v>#REF!</v>
      </c>
      <c r="G7" s="225" t="e">
        <f>Enfants!#REF!</f>
        <v>#REF!</v>
      </c>
      <c r="H7" s="225"/>
      <c r="I7" s="20" t="e">
        <f>(B7+C7)*G7</f>
        <v>#REF!</v>
      </c>
    </row>
    <row r="8" spans="1:9" thickBot="1" x14ac:dyDescent="0.3">
      <c r="A8" s="18"/>
      <c r="B8" s="53"/>
      <c r="C8" s="53"/>
      <c r="D8" s="219" t="e">
        <f>SUM(D4:D7)</f>
        <v>#REF!</v>
      </c>
      <c r="E8" s="54" t="e">
        <f>SUM(E4:E7)</f>
        <v>#REF!</v>
      </c>
      <c r="F8" s="54" t="e">
        <f>SUM(F4:F7)</f>
        <v>#REF!</v>
      </c>
      <c r="G8" s="55" t="e">
        <f>SUM(G4:G7)</f>
        <v>#REF!</v>
      </c>
      <c r="H8" s="55"/>
      <c r="I8" s="21" t="e">
        <f>SUM(I4:I7)</f>
        <v>#REF!</v>
      </c>
    </row>
    <row r="9" spans="1:9" thickBot="1" x14ac:dyDescent="0.3">
      <c r="A9" s="466" t="s">
        <v>94</v>
      </c>
      <c r="B9" s="467"/>
      <c r="C9" s="467"/>
      <c r="D9" s="467"/>
      <c r="E9" s="452" t="s">
        <v>91</v>
      </c>
      <c r="F9" s="452"/>
      <c r="G9" s="453"/>
      <c r="H9" s="120"/>
      <c r="I9" s="22" t="e">
        <f>TableauEnfant[[#Totals],[Tarifs préférentiels]]</f>
        <v>#REF!</v>
      </c>
    </row>
    <row r="10" spans="1:9" thickBot="1" x14ac:dyDescent="0.3">
      <c r="A10" s="468"/>
      <c r="B10" s="469"/>
      <c r="C10" s="469"/>
      <c r="D10" s="469"/>
      <c r="E10" s="23" t="s">
        <v>65</v>
      </c>
      <c r="F10" s="64">
        <v>39</v>
      </c>
      <c r="G10" s="59" t="e">
        <f>F8+E8</f>
        <v>#REF!</v>
      </c>
      <c r="H10" s="120"/>
      <c r="I10" s="22" t="e">
        <f>-(F10*G10)</f>
        <v>#REF!</v>
      </c>
    </row>
    <row r="11" spans="1:9" ht="21" customHeight="1" thickBot="1" x14ac:dyDescent="0.3">
      <c r="A11" s="468"/>
      <c r="B11" s="469"/>
      <c r="C11" s="469"/>
      <c r="D11" s="469"/>
      <c r="E11" s="454" t="s">
        <v>66</v>
      </c>
      <c r="F11" s="454"/>
      <c r="G11" s="455"/>
      <c r="H11" s="104"/>
      <c r="I11" s="22" t="e">
        <f>SUM(I9:I10)</f>
        <v>#REF!</v>
      </c>
    </row>
    <row r="12" spans="1:9" ht="18" customHeight="1" thickBot="1" x14ac:dyDescent="0.3">
      <c r="A12" s="468"/>
      <c r="B12" s="469"/>
      <c r="C12" s="469"/>
      <c r="D12" s="469"/>
      <c r="E12" s="456" t="s">
        <v>68</v>
      </c>
      <c r="F12" s="456"/>
      <c r="G12" s="456"/>
      <c r="H12" s="104"/>
      <c r="I12" s="22" t="e">
        <f>I8+I11</f>
        <v>#REF!</v>
      </c>
    </row>
    <row r="13" spans="1:9" thickBot="1" x14ac:dyDescent="0.3">
      <c r="A13" s="470"/>
      <c r="B13" s="471"/>
      <c r="C13" s="471"/>
      <c r="D13" s="471"/>
      <c r="E13" s="457" t="s">
        <v>38</v>
      </c>
      <c r="F13" s="457"/>
      <c r="G13" s="458"/>
      <c r="H13" s="105"/>
      <c r="I13" s="302">
        <f>C2</f>
        <v>264</v>
      </c>
    </row>
    <row r="14" spans="1:9" ht="21.75" thickBot="1" x14ac:dyDescent="0.4">
      <c r="A14" s="463" t="s">
        <v>160</v>
      </c>
      <c r="B14" s="464"/>
      <c r="C14" s="464"/>
      <c r="D14" s="464"/>
      <c r="E14" s="464"/>
      <c r="F14" s="465"/>
      <c r="G14" s="460" t="e">
        <f>SUM(I12:I13)</f>
        <v>#REF!</v>
      </c>
      <c r="H14" s="461"/>
      <c r="I14" s="462"/>
    </row>
    <row r="15" spans="1:9" ht="16.5" thickBot="1" x14ac:dyDescent="0.3"/>
    <row r="16" spans="1:9" x14ac:dyDescent="0.25">
      <c r="A16" s="43"/>
      <c r="B16" s="46"/>
      <c r="C16" s="69" t="s">
        <v>67</v>
      </c>
      <c r="D16" s="221" t="e">
        <f>TableauEnfant[[#Totals],[Roller]]</f>
        <v>#REF!</v>
      </c>
      <c r="E16" s="46"/>
      <c r="F16" s="222"/>
    </row>
    <row r="17" spans="1:6" ht="16.5" thickBot="1" x14ac:dyDescent="0.3">
      <c r="A17" s="68"/>
      <c r="B17" s="45"/>
      <c r="C17" s="70" t="s">
        <v>14</v>
      </c>
      <c r="D17" s="223" t="e">
        <f>TableauEnfant[[#Totals],[Costumes]]</f>
        <v>#REF!</v>
      </c>
    </row>
    <row r="18" spans="1:6" x14ac:dyDescent="0.25">
      <c r="A18" s="68"/>
      <c r="B18" s="45"/>
      <c r="C18" s="472" t="s">
        <v>94</v>
      </c>
      <c r="D18" s="45"/>
    </row>
    <row r="19" spans="1:6" ht="16.5" thickBot="1" x14ac:dyDescent="0.3">
      <c r="A19" s="42"/>
      <c r="B19" s="42"/>
      <c r="C19" s="473"/>
      <c r="D19" s="44"/>
      <c r="E19" s="45"/>
      <c r="F19" s="224"/>
    </row>
    <row r="20" spans="1:6" ht="21.75" thickBot="1" x14ac:dyDescent="0.4">
      <c r="A20" s="459" t="s">
        <v>161</v>
      </c>
      <c r="B20" s="459"/>
      <c r="C20" s="459"/>
      <c r="D20" s="459"/>
      <c r="E20" s="459"/>
      <c r="F20" s="303" t="e">
        <f>G14+D16+D17</f>
        <v>#REF!</v>
      </c>
    </row>
  </sheetData>
  <mergeCells count="9">
    <mergeCell ref="A20:E20"/>
    <mergeCell ref="E9:G9"/>
    <mergeCell ref="E11:G11"/>
    <mergeCell ref="E12:G12"/>
    <mergeCell ref="E13:G13"/>
    <mergeCell ref="G14:I14"/>
    <mergeCell ref="A14:F14"/>
    <mergeCell ref="A9:D13"/>
    <mergeCell ref="C18:C19"/>
  </mergeCells>
  <conditionalFormatting sqref="D5">
    <cfRule type="expression" dxfId="52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27FC-ED89-4ABE-B878-F465A351A690}">
  <sheetPr codeName="Feuil11">
    <pageSetUpPr fitToPage="1"/>
  </sheetPr>
  <dimension ref="A1:J3"/>
  <sheetViews>
    <sheetView workbookViewId="0">
      <selection activeCell="A2" sqref="A2:XFD2"/>
    </sheetView>
  </sheetViews>
  <sheetFormatPr baseColWidth="10" defaultRowHeight="15" x14ac:dyDescent="0.25"/>
  <cols>
    <col min="1" max="1" width="13.42578125" customWidth="1"/>
    <col min="2" max="2" width="10.42578125" customWidth="1"/>
    <col min="3" max="3" width="9.5703125" customWidth="1"/>
    <col min="4" max="4" width="12.28515625" customWidth="1"/>
    <col min="5" max="5" width="19.5703125" style="6" customWidth="1"/>
    <col min="6" max="6" width="14.5703125" customWidth="1"/>
    <col min="7" max="7" width="11.5703125" style="6" customWidth="1"/>
    <col min="8" max="8" width="11.5703125" customWidth="1"/>
    <col min="9" max="9" width="12.5703125" style="6" customWidth="1"/>
    <col min="10" max="10" width="25.140625" customWidth="1"/>
  </cols>
  <sheetData>
    <row r="1" spans="1:10" s="328" customFormat="1" x14ac:dyDescent="0.25">
      <c r="A1" s="325" t="s">
        <v>179</v>
      </c>
      <c r="B1" s="325" t="s">
        <v>171</v>
      </c>
      <c r="C1" s="325" t="s">
        <v>172</v>
      </c>
      <c r="D1" s="325" t="s">
        <v>173</v>
      </c>
      <c r="E1" s="6" t="s">
        <v>109</v>
      </c>
      <c r="F1" s="325" t="s">
        <v>174</v>
      </c>
      <c r="G1" s="6" t="s">
        <v>175</v>
      </c>
      <c r="H1" s="325" t="s">
        <v>177</v>
      </c>
      <c r="I1" s="6" t="s">
        <v>176</v>
      </c>
      <c r="J1" s="325" t="s">
        <v>178</v>
      </c>
    </row>
    <row r="2" spans="1:10" s="370" customFormat="1" x14ac:dyDescent="0.25">
      <c r="C2" s="370" t="s">
        <v>220</v>
      </c>
      <c r="D2" s="370" t="s">
        <v>213</v>
      </c>
      <c r="E2" s="6"/>
      <c r="G2" s="6"/>
      <c r="I2" s="6"/>
    </row>
    <row r="3" spans="1:10" s="331" customFormat="1" x14ac:dyDescent="0.25">
      <c r="A3" s="370" t="s">
        <v>67</v>
      </c>
      <c r="B3" s="370"/>
      <c r="C3" s="370" t="s">
        <v>219</v>
      </c>
      <c r="D3" s="370" t="s">
        <v>219</v>
      </c>
      <c r="E3" s="6"/>
      <c r="F3" s="370"/>
      <c r="G3" s="6"/>
      <c r="H3" s="370"/>
      <c r="I3" s="6"/>
      <c r="J3" s="370"/>
    </row>
  </sheetData>
  <pageMargins left="0.7" right="0.7" top="0.75" bottom="0.75" header="0.3" footer="0.3"/>
  <pageSetup paperSize="9" fitToHeight="0" orientation="landscape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5F008-7D58-42A6-B1D3-A304AC28196C}">
  <sheetPr codeName="Feuil12">
    <pageSetUpPr fitToPage="1"/>
  </sheetPr>
  <dimension ref="A1:J13"/>
  <sheetViews>
    <sheetView workbookViewId="0">
      <selection activeCell="A2" sqref="A2:XFD2"/>
    </sheetView>
  </sheetViews>
  <sheetFormatPr baseColWidth="10" defaultRowHeight="15" x14ac:dyDescent="0.25"/>
  <cols>
    <col min="3" max="3" width="15.5703125" customWidth="1"/>
    <col min="5" max="5" width="13.7109375" style="6" customWidth="1"/>
    <col min="6" max="6" width="11.42578125" style="412"/>
    <col min="7" max="7" width="11.42578125" style="411"/>
    <col min="8" max="8" width="11.42578125" style="412"/>
    <col min="9" max="9" width="11.42578125" style="411"/>
    <col min="10" max="10" width="11.42578125" style="412"/>
  </cols>
  <sheetData>
    <row r="1" spans="1:10" x14ac:dyDescent="0.25">
      <c r="A1" t="s">
        <v>229</v>
      </c>
      <c r="B1" t="s">
        <v>171</v>
      </c>
      <c r="C1" t="s">
        <v>172</v>
      </c>
      <c r="D1" t="s">
        <v>173</v>
      </c>
      <c r="E1" s="6" t="s">
        <v>109</v>
      </c>
      <c r="F1" s="412" t="s">
        <v>174</v>
      </c>
      <c r="G1" s="411" t="s">
        <v>175</v>
      </c>
      <c r="H1" s="412" t="s">
        <v>177</v>
      </c>
      <c r="I1" s="411" t="s">
        <v>176</v>
      </c>
      <c r="J1" s="412" t="s">
        <v>178</v>
      </c>
    </row>
    <row r="2" spans="1:10" x14ac:dyDescent="0.25">
      <c r="C2" t="s">
        <v>255</v>
      </c>
      <c r="D2" t="s">
        <v>217</v>
      </c>
      <c r="F2" s="421"/>
      <c r="H2" s="421"/>
      <c r="J2" s="421"/>
    </row>
    <row r="3" spans="1:10" x14ac:dyDescent="0.25">
      <c r="C3" t="s">
        <v>241</v>
      </c>
      <c r="D3" t="s">
        <v>210</v>
      </c>
      <c r="E3" s="6">
        <v>30</v>
      </c>
      <c r="F3" s="421" t="s">
        <v>183</v>
      </c>
      <c r="H3" s="421"/>
      <c r="J3" s="421"/>
    </row>
    <row r="4" spans="1:10" x14ac:dyDescent="0.25">
      <c r="C4">
        <v>5555</v>
      </c>
      <c r="D4" t="s">
        <v>240</v>
      </c>
      <c r="F4" s="420"/>
      <c r="H4" s="420"/>
      <c r="J4" s="420"/>
    </row>
    <row r="5" spans="1:10" x14ac:dyDescent="0.25">
      <c r="C5" t="s">
        <v>232</v>
      </c>
      <c r="D5" t="s">
        <v>239</v>
      </c>
      <c r="F5" s="420"/>
      <c r="H5" s="420"/>
      <c r="J5" s="420"/>
    </row>
    <row r="6" spans="1:10" x14ac:dyDescent="0.25">
      <c r="C6" t="s">
        <v>238</v>
      </c>
      <c r="D6" t="s">
        <v>238</v>
      </c>
      <c r="F6" s="419"/>
      <c r="H6" s="419"/>
      <c r="J6" s="419"/>
    </row>
    <row r="7" spans="1:10" x14ac:dyDescent="0.25">
      <c r="C7" t="s">
        <v>234</v>
      </c>
      <c r="D7" t="s">
        <v>235</v>
      </c>
      <c r="F7" s="418"/>
      <c r="H7" s="418"/>
      <c r="J7" s="418"/>
    </row>
    <row r="8" spans="1:10" x14ac:dyDescent="0.25">
      <c r="C8" t="s">
        <v>233</v>
      </c>
      <c r="D8" t="s">
        <v>233</v>
      </c>
      <c r="F8" s="417"/>
      <c r="H8" s="417"/>
      <c r="J8" s="417"/>
    </row>
    <row r="9" spans="1:10" x14ac:dyDescent="0.25">
      <c r="C9" t="s">
        <v>232</v>
      </c>
      <c r="D9" t="s">
        <v>232</v>
      </c>
      <c r="F9" s="416"/>
      <c r="H9" s="416"/>
      <c r="J9" s="416"/>
    </row>
    <row r="10" spans="1:10" x14ac:dyDescent="0.25">
      <c r="C10" t="s">
        <v>232</v>
      </c>
      <c r="D10" t="s">
        <v>232</v>
      </c>
      <c r="F10" s="415"/>
      <c r="H10" s="415"/>
      <c r="J10" s="415"/>
    </row>
    <row r="11" spans="1:10" x14ac:dyDescent="0.25">
      <c r="C11" t="s">
        <v>231</v>
      </c>
      <c r="D11" t="s">
        <v>231</v>
      </c>
      <c r="F11" s="414"/>
      <c r="H11" s="414"/>
      <c r="J11" s="414"/>
    </row>
    <row r="12" spans="1:10" x14ac:dyDescent="0.25">
      <c r="C12" t="s">
        <v>221</v>
      </c>
      <c r="D12" t="s">
        <v>230</v>
      </c>
      <c r="F12" s="413"/>
      <c r="H12" s="413"/>
      <c r="J12" s="413"/>
    </row>
    <row r="13" spans="1:10" x14ac:dyDescent="0.25">
      <c r="C13" t="s">
        <v>222</v>
      </c>
    </row>
  </sheetData>
  <pageMargins left="0.7" right="0.7" top="0.75" bottom="0.75" header="0.3" footer="0.3"/>
  <pageSetup paperSize="9" scale="95" orientation="landscape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EE133-9174-4CC8-A7FA-165B6D28FD85}">
  <sheetPr codeName="Feuil6">
    <pageSetUpPr fitToPage="1"/>
  </sheetPr>
  <dimension ref="A1:U50"/>
  <sheetViews>
    <sheetView tabSelected="1" workbookViewId="0">
      <selection activeCell="Q22" sqref="Q22"/>
    </sheetView>
  </sheetViews>
  <sheetFormatPr baseColWidth="10" defaultRowHeight="15" x14ac:dyDescent="0.25"/>
  <cols>
    <col min="1" max="1" width="24.42578125" style="10" customWidth="1"/>
    <col min="2" max="2" width="35.7109375" customWidth="1"/>
    <col min="3" max="3" width="12.42578125" customWidth="1"/>
    <col min="13" max="14" width="11.42578125" style="400"/>
  </cols>
  <sheetData>
    <row r="1" spans="1:21" ht="15.75" thickBot="1" x14ac:dyDescent="0.3">
      <c r="A1" s="360" t="s">
        <v>199</v>
      </c>
      <c r="B1" s="361" t="s">
        <v>200</v>
      </c>
      <c r="C1" s="362" t="s">
        <v>148</v>
      </c>
      <c r="D1" s="490" t="s">
        <v>190</v>
      </c>
      <c r="E1" s="491"/>
      <c r="F1" s="363" t="s">
        <v>148</v>
      </c>
      <c r="G1" s="478" t="s">
        <v>201</v>
      </c>
      <c r="H1" s="479"/>
      <c r="I1" s="479"/>
      <c r="J1" s="403" t="s">
        <v>148</v>
      </c>
      <c r="K1" s="492" t="s">
        <v>189</v>
      </c>
      <c r="L1" s="493"/>
      <c r="M1" s="482" t="s">
        <v>206</v>
      </c>
      <c r="N1" s="483"/>
    </row>
    <row r="2" spans="1:21" s="357" customFormat="1" ht="15.75" thickBot="1" x14ac:dyDescent="0.3">
      <c r="A2" s="226" t="s">
        <v>250</v>
      </c>
      <c r="B2" s="401" t="s">
        <v>247</v>
      </c>
      <c r="C2" s="353"/>
      <c r="D2" s="475" t="s">
        <v>248</v>
      </c>
      <c r="E2" s="476"/>
      <c r="F2" s="226"/>
      <c r="G2" s="475" t="s">
        <v>249</v>
      </c>
      <c r="H2" s="477"/>
      <c r="I2" s="476"/>
      <c r="J2" s="15"/>
      <c r="K2" s="475" t="s">
        <v>188</v>
      </c>
      <c r="L2" s="476"/>
      <c r="M2" s="475" t="s">
        <v>205</v>
      </c>
      <c r="N2" s="477"/>
      <c r="O2" s="480"/>
      <c r="P2" s="481"/>
      <c r="S2" s="474"/>
      <c r="T2" s="474"/>
      <c r="U2" s="474"/>
    </row>
    <row r="3" spans="1:21" s="400" customFormat="1" ht="15.75" thickBot="1" x14ac:dyDescent="0.3">
      <c r="A3" s="15"/>
      <c r="B3" s="353"/>
      <c r="C3" s="353"/>
      <c r="D3" s="356"/>
      <c r="E3" s="356"/>
      <c r="F3" s="15"/>
      <c r="G3" s="356"/>
      <c r="H3" s="356"/>
      <c r="I3" s="356"/>
      <c r="J3" s="15"/>
      <c r="O3" s="404"/>
      <c r="P3" s="404"/>
      <c r="Q3" s="352"/>
      <c r="R3" s="352"/>
      <c r="S3" s="399"/>
      <c r="T3" s="399"/>
      <c r="U3" s="399"/>
    </row>
    <row r="4" spans="1:21" s="400" customFormat="1" ht="15.75" thickBot="1" x14ac:dyDescent="0.3">
      <c r="A4" s="226" t="s">
        <v>145</v>
      </c>
      <c r="C4" s="353"/>
      <c r="D4" s="490" t="s">
        <v>190</v>
      </c>
      <c r="E4" s="491"/>
      <c r="F4" s="494"/>
      <c r="G4" s="478" t="s">
        <v>202</v>
      </c>
      <c r="H4" s="479"/>
      <c r="I4" s="479"/>
      <c r="J4" s="402" t="s">
        <v>148</v>
      </c>
      <c r="K4" s="495" t="s">
        <v>189</v>
      </c>
      <c r="L4" s="496"/>
      <c r="M4" s="482" t="s">
        <v>206</v>
      </c>
      <c r="N4" s="483"/>
      <c r="O4" s="484" t="s">
        <v>207</v>
      </c>
      <c r="P4" s="485"/>
      <c r="Q4" s="352"/>
      <c r="R4" s="352"/>
      <c r="S4" s="399"/>
      <c r="T4" s="399"/>
      <c r="U4" s="399"/>
    </row>
    <row r="5" spans="1:21" s="400" customFormat="1" ht="15.75" thickBot="1" x14ac:dyDescent="0.3">
      <c r="A5" s="15"/>
      <c r="B5" s="353"/>
      <c r="C5" s="353"/>
      <c r="D5" s="475" t="s">
        <v>184</v>
      </c>
      <c r="E5" s="476"/>
      <c r="F5" s="226"/>
      <c r="G5" s="475" t="s">
        <v>191</v>
      </c>
      <c r="H5" s="477"/>
      <c r="I5" s="476"/>
      <c r="J5" s="226" t="s">
        <v>185</v>
      </c>
      <c r="K5" s="475" t="s">
        <v>188</v>
      </c>
      <c r="L5" s="476"/>
      <c r="M5" s="475" t="s">
        <v>205</v>
      </c>
      <c r="N5" s="477"/>
      <c r="O5" s="475" t="s">
        <v>207</v>
      </c>
      <c r="P5" s="477"/>
      <c r="Q5" s="486" t="s">
        <v>190</v>
      </c>
      <c r="R5" s="487"/>
      <c r="S5" s="399"/>
      <c r="T5" s="399"/>
      <c r="U5" s="399"/>
    </row>
    <row r="6" spans="1:21" s="400" customFormat="1" x14ac:dyDescent="0.25">
      <c r="A6" s="15"/>
      <c r="B6" s="353"/>
      <c r="C6" s="353"/>
      <c r="D6" s="356"/>
      <c r="E6" s="356"/>
      <c r="F6" s="15"/>
      <c r="G6" s="356"/>
      <c r="H6" s="356"/>
      <c r="I6" s="356"/>
      <c r="J6" s="15"/>
      <c r="K6" s="356"/>
      <c r="L6" s="356"/>
      <c r="M6" s="356"/>
      <c r="N6" s="356"/>
      <c r="P6" s="352"/>
      <c r="Q6" s="352"/>
      <c r="R6" s="352"/>
      <c r="S6" s="399"/>
      <c r="T6" s="399"/>
      <c r="U6" s="399"/>
    </row>
    <row r="7" spans="1:21" s="400" customFormat="1" ht="15.75" thickBot="1" x14ac:dyDescent="0.3">
      <c r="A7" s="15"/>
      <c r="B7" s="353"/>
      <c r="C7" s="353"/>
      <c r="D7" s="356"/>
      <c r="E7" s="356"/>
      <c r="H7" s="356"/>
      <c r="I7" s="356"/>
      <c r="J7" s="15"/>
      <c r="K7" s="356"/>
      <c r="L7" s="356"/>
      <c r="M7" s="356"/>
      <c r="N7" s="356"/>
      <c r="P7" s="352"/>
      <c r="Q7" s="352"/>
      <c r="R7" s="352"/>
      <c r="S7" s="399"/>
      <c r="T7" s="399"/>
      <c r="U7" s="399"/>
    </row>
    <row r="8" spans="1:21" s="400" customFormat="1" ht="15.75" thickBot="1" x14ac:dyDescent="0.3">
      <c r="A8" s="15"/>
      <c r="B8" s="422" t="s">
        <v>187</v>
      </c>
      <c r="C8" s="426" t="s">
        <v>148</v>
      </c>
      <c r="D8" s="488" t="s">
        <v>203</v>
      </c>
      <c r="E8" s="489"/>
      <c r="F8" s="427"/>
      <c r="G8" s="507" t="s">
        <v>195</v>
      </c>
      <c r="H8" s="508"/>
      <c r="I8" s="509"/>
      <c r="J8" s="366" t="s">
        <v>148</v>
      </c>
      <c r="K8" s="497"/>
      <c r="L8" s="497"/>
      <c r="M8" s="497"/>
      <c r="N8" s="356"/>
      <c r="P8" s="352"/>
      <c r="Q8" s="352"/>
      <c r="R8" s="352"/>
      <c r="S8" s="399"/>
      <c r="T8" s="399"/>
      <c r="U8" s="399"/>
    </row>
    <row r="9" spans="1:21" s="357" customFormat="1" ht="15.75" thickBot="1" x14ac:dyDescent="0.3">
      <c r="A9" s="15"/>
      <c r="B9" s="351"/>
      <c r="C9" s="351"/>
      <c r="D9" s="501" t="s">
        <v>192</v>
      </c>
      <c r="E9" s="502"/>
      <c r="F9" s="503"/>
      <c r="G9" s="433" t="s">
        <v>196</v>
      </c>
      <c r="H9" s="434"/>
      <c r="I9" s="434"/>
      <c r="J9" s="435"/>
      <c r="M9" s="352"/>
      <c r="N9" s="352"/>
      <c r="P9" s="352"/>
      <c r="Q9" s="352"/>
    </row>
    <row r="10" spans="1:21" s="357" customFormat="1" ht="15.75" thickBot="1" x14ac:dyDescent="0.3">
      <c r="A10" s="226" t="s">
        <v>251</v>
      </c>
      <c r="D10" s="428"/>
      <c r="E10" s="425"/>
      <c r="F10" s="429"/>
      <c r="G10" s="498" t="s">
        <v>197</v>
      </c>
      <c r="H10" s="499"/>
      <c r="I10" s="499"/>
      <c r="J10" s="500"/>
      <c r="K10" s="480" t="s">
        <v>200</v>
      </c>
      <c r="L10" s="481"/>
      <c r="M10" s="356"/>
      <c r="N10" s="356"/>
    </row>
    <row r="11" spans="1:21" s="365" customFormat="1" ht="15.75" thickBot="1" x14ac:dyDescent="0.3">
      <c r="D11" s="488" t="s">
        <v>203</v>
      </c>
      <c r="E11" s="489"/>
      <c r="F11" s="430"/>
      <c r="G11" s="510" t="s">
        <v>198</v>
      </c>
      <c r="H11" s="511"/>
      <c r="I11" s="511"/>
      <c r="J11" s="364" t="s">
        <v>148</v>
      </c>
      <c r="M11" s="15"/>
      <c r="N11" s="15"/>
      <c r="O11" s="15"/>
      <c r="P11" s="15"/>
    </row>
    <row r="12" spans="1:21" s="365" customFormat="1" ht="15.75" thickBot="1" x14ac:dyDescent="0.3">
      <c r="D12" s="501" t="s">
        <v>193</v>
      </c>
      <c r="E12" s="502"/>
      <c r="F12" s="503"/>
      <c r="G12" s="501" t="s">
        <v>196</v>
      </c>
      <c r="H12" s="502"/>
      <c r="I12" s="502"/>
      <c r="J12" s="503"/>
      <c r="M12" s="15"/>
      <c r="N12" s="15"/>
      <c r="O12" s="15"/>
      <c r="P12" s="15"/>
    </row>
    <row r="13" spans="1:21" s="365" customFormat="1" ht="15.75" thickBot="1" x14ac:dyDescent="0.3">
      <c r="D13" s="431"/>
      <c r="E13" s="15"/>
      <c r="F13" s="430"/>
      <c r="G13" s="498" t="s">
        <v>197</v>
      </c>
      <c r="H13" s="499"/>
      <c r="I13" s="499"/>
      <c r="J13" s="500"/>
      <c r="K13" s="480" t="s">
        <v>200</v>
      </c>
      <c r="L13" s="481"/>
      <c r="M13" s="15"/>
      <c r="N13" s="15"/>
      <c r="O13" s="15"/>
      <c r="P13" s="15"/>
    </row>
    <row r="14" spans="1:21" s="357" customFormat="1" ht="15.75" thickBot="1" x14ac:dyDescent="0.3">
      <c r="B14" s="408"/>
      <c r="D14" s="488" t="s">
        <v>203</v>
      </c>
      <c r="E14" s="489"/>
      <c r="F14" s="430"/>
      <c r="G14" s="512" t="s">
        <v>204</v>
      </c>
      <c r="H14" s="513"/>
      <c r="I14" s="514"/>
      <c r="J14" s="364" t="s">
        <v>148</v>
      </c>
      <c r="M14" s="12"/>
      <c r="N14" s="12"/>
      <c r="O14" s="12"/>
      <c r="P14" s="12"/>
      <c r="Q14"/>
    </row>
    <row r="15" spans="1:21" s="357" customFormat="1" ht="15.75" thickBot="1" x14ac:dyDescent="0.3">
      <c r="D15" s="501" t="s">
        <v>194</v>
      </c>
      <c r="E15" s="502"/>
      <c r="F15" s="503"/>
      <c r="G15" s="504" t="s">
        <v>196</v>
      </c>
      <c r="H15" s="505"/>
      <c r="I15" s="505"/>
      <c r="J15" s="506"/>
      <c r="K15" s="356"/>
      <c r="L15" s="356"/>
      <c r="M15" s="12"/>
      <c r="N15" s="12"/>
      <c r="O15" s="12"/>
      <c r="P15" s="12"/>
      <c r="Q15"/>
    </row>
    <row r="16" spans="1:21" s="357" customFormat="1" ht="15.75" thickBot="1" x14ac:dyDescent="0.3">
      <c r="C16" s="351"/>
      <c r="D16" s="400"/>
      <c r="E16" s="399"/>
      <c r="F16" s="399"/>
      <c r="G16" s="498" t="s">
        <v>216</v>
      </c>
      <c r="H16" s="499"/>
      <c r="I16" s="499"/>
      <c r="J16" s="500"/>
      <c r="K16" s="480" t="s">
        <v>200</v>
      </c>
      <c r="L16" s="481"/>
      <c r="M16" s="12"/>
      <c r="N16" s="497"/>
      <c r="O16" s="497"/>
      <c r="P16" s="15"/>
      <c r="Q16" s="365"/>
    </row>
    <row r="17" spans="1:17" s="354" customFormat="1" ht="15.75" thickBot="1" x14ac:dyDescent="0.3">
      <c r="B17" s="351"/>
      <c r="C17" s="351"/>
      <c r="D17" s="351"/>
      <c r="E17" s="351"/>
      <c r="F17" s="351"/>
      <c r="G17" s="498" t="s">
        <v>197</v>
      </c>
      <c r="H17" s="499"/>
      <c r="I17" s="499"/>
      <c r="J17" s="500"/>
      <c r="K17" s="355"/>
      <c r="L17" s="355"/>
      <c r="M17" s="12"/>
      <c r="N17" s="12"/>
      <c r="O17" s="12"/>
      <c r="P17" s="12"/>
      <c r="Q17"/>
    </row>
    <row r="18" spans="1:17" s="354" customFormat="1" x14ac:dyDescent="0.25">
      <c r="B18" s="359"/>
      <c r="C18" s="359"/>
      <c r="D18" s="516" t="s">
        <v>246</v>
      </c>
      <c r="E18" s="517"/>
      <c r="F18" s="518"/>
      <c r="G18" s="15"/>
      <c r="H18" s="15"/>
      <c r="I18" s="15"/>
      <c r="J18" s="15"/>
      <c r="M18" s="12"/>
      <c r="N18" s="497"/>
      <c r="O18" s="497"/>
      <c r="P18" s="352"/>
      <c r="Q18" s="352"/>
    </row>
    <row r="19" spans="1:17" s="354" customFormat="1" ht="15.75" thickBot="1" x14ac:dyDescent="0.3">
      <c r="B19" s="359"/>
      <c r="C19" s="359"/>
      <c r="D19" s="515" t="s">
        <v>245</v>
      </c>
      <c r="E19" s="515"/>
      <c r="F19" s="515"/>
      <c r="G19" s="432"/>
      <c r="H19" s="15"/>
      <c r="I19" s="15"/>
      <c r="J19" s="15"/>
      <c r="K19" s="15"/>
      <c r="L19" s="15"/>
      <c r="M19" s="12"/>
      <c r="N19" s="12"/>
      <c r="O19" s="12"/>
      <c r="P19" s="12"/>
      <c r="Q19"/>
    </row>
    <row r="20" spans="1:17" s="354" customFormat="1" ht="15.75" thickBot="1" x14ac:dyDescent="0.3">
      <c r="B20" s="424" t="s">
        <v>186</v>
      </c>
      <c r="C20" s="362" t="s">
        <v>148</v>
      </c>
      <c r="G20" s="432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15.75" thickBot="1" x14ac:dyDescent="0.3">
      <c r="C21" s="351"/>
      <c r="D21" s="10"/>
      <c r="E21" s="15"/>
      <c r="F21" s="15"/>
      <c r="G21" s="353"/>
      <c r="H21" s="353"/>
      <c r="I21" s="15"/>
      <c r="J21" s="423"/>
    </row>
    <row r="22" spans="1:17" ht="15.75" thickBot="1" x14ac:dyDescent="0.3">
      <c r="B22" s="61"/>
      <c r="C22" s="61"/>
      <c r="D22" s="519" t="s">
        <v>253</v>
      </c>
      <c r="E22" s="520"/>
      <c r="F22" s="521"/>
      <c r="G22" s="353"/>
      <c r="H22" s="353"/>
      <c r="I22" s="15"/>
      <c r="J22" s="15"/>
    </row>
    <row r="23" spans="1:17" ht="15.75" thickBot="1" x14ac:dyDescent="0.3">
      <c r="B23" s="358" t="s">
        <v>252</v>
      </c>
      <c r="C23" s="362" t="s">
        <v>148</v>
      </c>
      <c r="D23" s="501" t="s">
        <v>254</v>
      </c>
      <c r="E23" s="502"/>
      <c r="F23" s="503"/>
      <c r="G23" s="474"/>
      <c r="H23" s="474"/>
      <c r="I23" s="474"/>
      <c r="J23" s="423"/>
    </row>
    <row r="24" spans="1:17" x14ac:dyDescent="0.25">
      <c r="B24" s="61"/>
      <c r="C24" s="61"/>
      <c r="D24" s="10"/>
      <c r="E24" s="15"/>
      <c r="F24" s="15"/>
      <c r="G24" s="15"/>
      <c r="H24" s="15"/>
      <c r="I24" s="15"/>
      <c r="J24" s="15"/>
    </row>
    <row r="25" spans="1:17" x14ac:dyDescent="0.25">
      <c r="E25" s="15"/>
      <c r="F25" s="15"/>
      <c r="G25" s="15"/>
      <c r="H25" s="15"/>
      <c r="I25" s="15"/>
      <c r="J25" s="15"/>
    </row>
    <row r="26" spans="1:17" x14ac:dyDescent="0.25">
      <c r="A26"/>
      <c r="M26"/>
      <c r="N26"/>
    </row>
    <row r="27" spans="1:17" x14ac:dyDescent="0.25">
      <c r="A27"/>
      <c r="F27" s="370"/>
      <c r="M27"/>
      <c r="N27"/>
    </row>
    <row r="28" spans="1:17" x14ac:dyDescent="0.25">
      <c r="A28"/>
      <c r="M28"/>
      <c r="N28"/>
    </row>
    <row r="29" spans="1:17" x14ac:dyDescent="0.25">
      <c r="A29"/>
      <c r="M29"/>
      <c r="N29"/>
    </row>
    <row r="30" spans="1:17" x14ac:dyDescent="0.25">
      <c r="A30"/>
      <c r="M30"/>
      <c r="N30"/>
    </row>
    <row r="31" spans="1:17" x14ac:dyDescent="0.25">
      <c r="A31"/>
      <c r="M31"/>
      <c r="N31"/>
    </row>
    <row r="32" spans="1:17" x14ac:dyDescent="0.25">
      <c r="A32"/>
      <c r="M32"/>
      <c r="N32"/>
    </row>
    <row r="33" spans="1:14" x14ac:dyDescent="0.25">
      <c r="A33"/>
      <c r="M33"/>
      <c r="N33"/>
    </row>
    <row r="34" spans="1:14" x14ac:dyDescent="0.25">
      <c r="A34"/>
      <c r="M34"/>
      <c r="N34"/>
    </row>
    <row r="35" spans="1:14" x14ac:dyDescent="0.25">
      <c r="A35"/>
      <c r="M35"/>
      <c r="N35"/>
    </row>
    <row r="36" spans="1:14" x14ac:dyDescent="0.25">
      <c r="A36"/>
      <c r="M36"/>
      <c r="N36"/>
    </row>
    <row r="37" spans="1:14" x14ac:dyDescent="0.25">
      <c r="A37"/>
      <c r="M37"/>
      <c r="N37"/>
    </row>
    <row r="38" spans="1:14" x14ac:dyDescent="0.25">
      <c r="A38"/>
      <c r="M38"/>
      <c r="N38"/>
    </row>
    <row r="39" spans="1:14" x14ac:dyDescent="0.25">
      <c r="A39"/>
      <c r="M39"/>
      <c r="N39"/>
    </row>
    <row r="40" spans="1:14" x14ac:dyDescent="0.25">
      <c r="A40"/>
      <c r="M40"/>
      <c r="N40"/>
    </row>
    <row r="41" spans="1:14" x14ac:dyDescent="0.25">
      <c r="A41"/>
      <c r="M41"/>
      <c r="N41"/>
    </row>
    <row r="42" spans="1:14" x14ac:dyDescent="0.25">
      <c r="A42"/>
      <c r="M42"/>
      <c r="N42"/>
    </row>
    <row r="43" spans="1:14" x14ac:dyDescent="0.25">
      <c r="A43"/>
      <c r="M43"/>
      <c r="N43"/>
    </row>
    <row r="44" spans="1:14" x14ac:dyDescent="0.25">
      <c r="A44"/>
      <c r="M44"/>
      <c r="N44"/>
    </row>
    <row r="45" spans="1:14" x14ac:dyDescent="0.25">
      <c r="A45"/>
      <c r="M45"/>
      <c r="N45"/>
    </row>
    <row r="46" spans="1:14" x14ac:dyDescent="0.25">
      <c r="A46"/>
      <c r="M46"/>
      <c r="N46"/>
    </row>
    <row r="47" spans="1:14" x14ac:dyDescent="0.25">
      <c r="A47"/>
      <c r="M47"/>
      <c r="N47"/>
    </row>
    <row r="48" spans="1:14" x14ac:dyDescent="0.25">
      <c r="A48"/>
      <c r="M48"/>
      <c r="N48"/>
    </row>
    <row r="49" spans="1:14" x14ac:dyDescent="0.25">
      <c r="A49"/>
      <c r="M49"/>
      <c r="N49"/>
    </row>
    <row r="50" spans="1:14" x14ac:dyDescent="0.25">
      <c r="A50"/>
      <c r="M50"/>
      <c r="N50"/>
    </row>
  </sheetData>
  <mergeCells count="47">
    <mergeCell ref="D15:F15"/>
    <mergeCell ref="G15:J15"/>
    <mergeCell ref="D8:E8"/>
    <mergeCell ref="G8:I8"/>
    <mergeCell ref="G23:I23"/>
    <mergeCell ref="G11:I11"/>
    <mergeCell ref="G12:J12"/>
    <mergeCell ref="G13:J13"/>
    <mergeCell ref="G14:I14"/>
    <mergeCell ref="D19:F19"/>
    <mergeCell ref="D12:F12"/>
    <mergeCell ref="D14:E14"/>
    <mergeCell ref="D18:F18"/>
    <mergeCell ref="D9:F9"/>
    <mergeCell ref="D22:F22"/>
    <mergeCell ref="D23:F23"/>
    <mergeCell ref="G16:J16"/>
    <mergeCell ref="G17:J17"/>
    <mergeCell ref="G10:J10"/>
    <mergeCell ref="N16:O16"/>
    <mergeCell ref="N18:O18"/>
    <mergeCell ref="K16:L16"/>
    <mergeCell ref="K10:L10"/>
    <mergeCell ref="K13:L13"/>
    <mergeCell ref="M1:N1"/>
    <mergeCell ref="O4:P4"/>
    <mergeCell ref="Q5:R5"/>
    <mergeCell ref="D11:E11"/>
    <mergeCell ref="D1:E1"/>
    <mergeCell ref="G1:I1"/>
    <mergeCell ref="K1:L1"/>
    <mergeCell ref="D2:E2"/>
    <mergeCell ref="G2:I2"/>
    <mergeCell ref="D4:F4"/>
    <mergeCell ref="K4:L4"/>
    <mergeCell ref="K2:L2"/>
    <mergeCell ref="K8:M8"/>
    <mergeCell ref="S2:U2"/>
    <mergeCell ref="D5:E5"/>
    <mergeCell ref="G5:I5"/>
    <mergeCell ref="K5:L5"/>
    <mergeCell ref="M5:N5"/>
    <mergeCell ref="M2:N2"/>
    <mergeCell ref="G4:I4"/>
    <mergeCell ref="O2:P2"/>
    <mergeCell ref="M4:N4"/>
    <mergeCell ref="O5:P5"/>
  </mergeCells>
  <pageMargins left="0.7" right="0.7" top="0.75" bottom="0.75" header="0.3" footer="0.3"/>
  <pageSetup paperSize="9" scale="80" orientation="landscape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B4718-23C5-402E-B415-4DE85C7A0769}">
  <sheetPr codeName="Feuil10">
    <pageSetUpPr fitToPage="1"/>
  </sheetPr>
  <dimension ref="A1:J37"/>
  <sheetViews>
    <sheetView workbookViewId="0">
      <selection activeCell="H17" sqref="H17"/>
    </sheetView>
  </sheetViews>
  <sheetFormatPr baseColWidth="10" defaultRowHeight="15" x14ac:dyDescent="0.25"/>
  <cols>
    <col min="1" max="1" width="11.140625" customWidth="1"/>
    <col min="2" max="6" width="12.140625" customWidth="1"/>
    <col min="7" max="7" width="11.85546875" customWidth="1"/>
    <col min="8" max="17" width="12.140625" customWidth="1"/>
  </cols>
  <sheetData>
    <row r="1" spans="1:8" ht="21.75" thickBot="1" x14ac:dyDescent="0.4">
      <c r="A1" s="524" t="s">
        <v>163</v>
      </c>
      <c r="B1" s="524"/>
      <c r="C1" s="524"/>
      <c r="D1" s="524"/>
      <c r="E1" s="524"/>
      <c r="F1" s="524"/>
      <c r="G1" s="524"/>
      <c r="H1" s="524"/>
    </row>
    <row r="2" spans="1:8" s="229" customFormat="1" ht="35.25" customHeight="1" thickBot="1" x14ac:dyDescent="0.3">
      <c r="A2" s="273" t="s">
        <v>94</v>
      </c>
      <c r="B2" s="230" t="s">
        <v>38</v>
      </c>
      <c r="C2" s="231" t="s">
        <v>153</v>
      </c>
      <c r="D2" s="231" t="s">
        <v>154</v>
      </c>
      <c r="E2" s="232" t="s">
        <v>155</v>
      </c>
      <c r="F2" s="231" t="s">
        <v>156</v>
      </c>
      <c r="G2" s="231"/>
      <c r="H2" s="233" t="s">
        <v>157</v>
      </c>
    </row>
    <row r="3" spans="1:8" s="225" customFormat="1" ht="20.100000000000001" customHeight="1" x14ac:dyDescent="0.25">
      <c r="A3" s="225" t="s">
        <v>158</v>
      </c>
      <c r="B3" s="311" t="s">
        <v>16</v>
      </c>
      <c r="C3" s="312" t="s">
        <v>167</v>
      </c>
      <c r="D3" s="312" t="s">
        <v>154</v>
      </c>
      <c r="E3" s="312" t="s">
        <v>155</v>
      </c>
      <c r="F3" s="314" t="s">
        <v>156</v>
      </c>
      <c r="G3" s="315" t="s">
        <v>168</v>
      </c>
      <c r="H3" s="313" t="s">
        <v>159</v>
      </c>
    </row>
    <row r="4" spans="1:8" ht="20.100000000000001" customHeight="1" x14ac:dyDescent="0.25">
      <c r="A4" s="13" t="s">
        <v>153</v>
      </c>
      <c r="B4" s="236">
        <v>39</v>
      </c>
      <c r="C4" s="306">
        <v>98</v>
      </c>
      <c r="D4" s="237"/>
      <c r="E4" s="237"/>
      <c r="F4" s="238"/>
      <c r="G4" s="239">
        <f>SUM(Tableau422[[#This Row],[1 cour]:[4 cours]])</f>
        <v>98</v>
      </c>
      <c r="H4" s="240">
        <f>SUM(B4:F4)</f>
        <v>137</v>
      </c>
    </row>
    <row r="5" spans="1:8" ht="20.100000000000001" customHeight="1" x14ac:dyDescent="0.25">
      <c r="A5" s="13" t="s">
        <v>154</v>
      </c>
      <c r="B5" s="241">
        <v>39</v>
      </c>
      <c r="C5" s="307">
        <v>98</v>
      </c>
      <c r="D5" s="307">
        <f>35</f>
        <v>35</v>
      </c>
      <c r="E5" s="242"/>
      <c r="F5" s="243"/>
      <c r="G5" s="244">
        <f>SUM(Tableau422[[#This Row],[1 cour]:[4 cours]])</f>
        <v>133</v>
      </c>
      <c r="H5" s="245">
        <f>SUM(B5:F5)</f>
        <v>172</v>
      </c>
    </row>
    <row r="6" spans="1:8" ht="20.100000000000001" customHeight="1" x14ac:dyDescent="0.25">
      <c r="A6" s="13" t="s">
        <v>155</v>
      </c>
      <c r="B6" s="241">
        <v>39</v>
      </c>
      <c r="C6" s="307">
        <v>98</v>
      </c>
      <c r="D6" s="307">
        <v>35</v>
      </c>
      <c r="E6" s="307">
        <v>35</v>
      </c>
      <c r="F6" s="243"/>
      <c r="G6" s="244">
        <f>SUM(Tableau422[[#This Row],[1 cour]:[4 cours]])</f>
        <v>168</v>
      </c>
      <c r="H6" s="245">
        <f>SUM(B6:F6)</f>
        <v>207</v>
      </c>
    </row>
    <row r="7" spans="1:8" ht="20.100000000000001" customHeight="1" thickBot="1" x14ac:dyDescent="0.3">
      <c r="A7" s="13" t="s">
        <v>156</v>
      </c>
      <c r="B7" s="246">
        <v>39</v>
      </c>
      <c r="C7" s="308">
        <v>98</v>
      </c>
      <c r="D7" s="308">
        <v>35</v>
      </c>
      <c r="E7" s="308">
        <v>35</v>
      </c>
      <c r="F7" s="309">
        <v>35</v>
      </c>
      <c r="G7" s="248">
        <f>SUM(Tableau422[[#This Row],[1 cour]:[4 cours]])</f>
        <v>203</v>
      </c>
      <c r="H7" s="249">
        <f>SUM(B7:F7)</f>
        <v>242</v>
      </c>
    </row>
    <row r="8" spans="1:8" ht="20.100000000000001" customHeight="1" x14ac:dyDescent="0.25">
      <c r="A8" s="525" t="s">
        <v>164</v>
      </c>
      <c r="B8" s="525"/>
      <c r="C8" s="525"/>
      <c r="D8" s="525"/>
      <c r="E8" s="525"/>
      <c r="F8" s="525"/>
      <c r="G8" s="525"/>
      <c r="H8" s="525"/>
    </row>
    <row r="9" spans="1:8" ht="20.100000000000001" customHeight="1" thickBot="1" x14ac:dyDescent="0.3">
      <c r="A9" s="250" t="s">
        <v>158</v>
      </c>
      <c r="B9" s="311" t="s">
        <v>16</v>
      </c>
      <c r="C9" s="312" t="s">
        <v>167</v>
      </c>
      <c r="D9" s="312" t="s">
        <v>154</v>
      </c>
      <c r="E9" s="312" t="s">
        <v>155</v>
      </c>
      <c r="F9" s="314" t="s">
        <v>156</v>
      </c>
      <c r="G9" s="315" t="s">
        <v>168</v>
      </c>
      <c r="H9" s="228" t="s">
        <v>159</v>
      </c>
    </row>
    <row r="10" spans="1:8" ht="20.100000000000001" customHeight="1" thickBot="1" x14ac:dyDescent="0.3">
      <c r="A10" s="251" t="s">
        <v>153</v>
      </c>
      <c r="B10" s="252">
        <v>78</v>
      </c>
      <c r="C10" s="316">
        <v>167</v>
      </c>
      <c r="D10" s="252"/>
      <c r="E10" s="252"/>
      <c r="F10" s="252"/>
      <c r="G10" s="253">
        <f>SUM(Tableau52223[[#This Row],[1 cour]:[4 cours]])</f>
        <v>167</v>
      </c>
      <c r="H10" s="310">
        <f>SUM(Tableau52223[[#This Row],[Licence]:[1 cour]])</f>
        <v>245</v>
      </c>
    </row>
    <row r="11" spans="1:8" ht="20.100000000000001" customHeight="1" thickBot="1" x14ac:dyDescent="0.3">
      <c r="A11" s="255" t="s">
        <v>154</v>
      </c>
      <c r="B11" s="242">
        <v>78</v>
      </c>
      <c r="C11" s="316">
        <v>167</v>
      </c>
      <c r="D11" s="317">
        <v>35</v>
      </c>
      <c r="E11" s="242"/>
      <c r="F11" s="257"/>
      <c r="G11" s="252">
        <f>SUM(Tableau52223[[#This Row],[1 cour]:[4 cours]])</f>
        <v>202</v>
      </c>
      <c r="H11" s="254">
        <f>H10+Tableau52223[[#This Row],[2 cours]]</f>
        <v>280</v>
      </c>
    </row>
    <row r="12" spans="1:8" ht="20.100000000000001" customHeight="1" thickBot="1" x14ac:dyDescent="0.3">
      <c r="A12" s="258" t="s">
        <v>155</v>
      </c>
      <c r="B12" s="242">
        <v>78</v>
      </c>
      <c r="C12" s="316">
        <v>167</v>
      </c>
      <c r="D12" s="318">
        <v>35</v>
      </c>
      <c r="E12" s="307">
        <v>35</v>
      </c>
      <c r="F12" s="257"/>
      <c r="G12" s="252">
        <f>SUM(Tableau52223[[#This Row],[1 cour]:[4 cours]])</f>
        <v>237</v>
      </c>
      <c r="H12" s="259">
        <f>H11+Tableau52223[[#This Row],[3 cours]]</f>
        <v>315</v>
      </c>
    </row>
    <row r="13" spans="1:8" ht="20.100000000000001" customHeight="1" x14ac:dyDescent="0.25">
      <c r="A13" s="255" t="s">
        <v>156</v>
      </c>
      <c r="B13" s="242">
        <v>78</v>
      </c>
      <c r="C13" s="316">
        <v>167</v>
      </c>
      <c r="D13" s="318">
        <v>35</v>
      </c>
      <c r="E13" s="307">
        <v>35</v>
      </c>
      <c r="F13" s="307">
        <v>35</v>
      </c>
      <c r="G13" s="252">
        <f>SUM(Tableau52223[[#This Row],[1 cour]:[4 cours]])</f>
        <v>272</v>
      </c>
      <c r="H13" s="259">
        <f>H12+Tableau52223[[#This Row],[4 cours]]</f>
        <v>350</v>
      </c>
    </row>
    <row r="14" spans="1:8" ht="20.100000000000001" customHeight="1" x14ac:dyDescent="0.35">
      <c r="A14" s="524" t="s">
        <v>165</v>
      </c>
      <c r="B14" s="524"/>
      <c r="C14" s="524"/>
      <c r="D14" s="524"/>
      <c r="E14" s="524"/>
      <c r="F14" s="524"/>
      <c r="G14" s="524"/>
      <c r="H14" s="524"/>
    </row>
    <row r="15" spans="1:8" ht="20.100000000000001" customHeight="1" x14ac:dyDescent="0.25">
      <c r="A15" t="s">
        <v>158</v>
      </c>
      <c r="B15" s="311" t="s">
        <v>16</v>
      </c>
      <c r="C15" s="312" t="s">
        <v>167</v>
      </c>
      <c r="D15" s="312" t="s">
        <v>154</v>
      </c>
      <c r="E15" s="312" t="s">
        <v>155</v>
      </c>
      <c r="F15" s="314" t="s">
        <v>156</v>
      </c>
      <c r="G15" s="315" t="s">
        <v>168</v>
      </c>
      <c r="H15" s="235" t="s">
        <v>159</v>
      </c>
    </row>
    <row r="16" spans="1:8" ht="20.100000000000001" customHeight="1" x14ac:dyDescent="0.25">
      <c r="A16" s="13" t="s">
        <v>153</v>
      </c>
      <c r="B16" s="236">
        <v>22</v>
      </c>
      <c r="C16" s="306">
        <v>95</v>
      </c>
      <c r="D16" s="237"/>
      <c r="E16" s="237"/>
      <c r="F16" s="237"/>
      <c r="G16" s="238">
        <f>SUM(Tableau825[[#This Row],[Licence]:[4 cours]])</f>
        <v>117</v>
      </c>
      <c r="H16" s="264">
        <f>SUM(B16:F16)</f>
        <v>117</v>
      </c>
    </row>
    <row r="17" spans="1:10" ht="20.100000000000001" customHeight="1" x14ac:dyDescent="0.25">
      <c r="A17" s="13" t="s">
        <v>154</v>
      </c>
      <c r="B17" s="241">
        <v>22</v>
      </c>
      <c r="C17" s="307">
        <v>95</v>
      </c>
      <c r="D17" s="307">
        <f>35</f>
        <v>35</v>
      </c>
      <c r="E17" s="242"/>
      <c r="F17" s="242"/>
      <c r="G17" s="243">
        <f>SUM(Tableau825[[#This Row],[Licence]:[4 cours]])</f>
        <v>152</v>
      </c>
      <c r="H17" s="265">
        <f>SUM(B17:F17)</f>
        <v>152</v>
      </c>
    </row>
    <row r="18" spans="1:10" ht="20.100000000000001" customHeight="1" x14ac:dyDescent="0.25">
      <c r="A18" s="13" t="s">
        <v>155</v>
      </c>
      <c r="B18" s="241">
        <v>22</v>
      </c>
      <c r="C18" s="307">
        <v>95</v>
      </c>
      <c r="D18" s="307">
        <v>35</v>
      </c>
      <c r="E18" s="307">
        <v>35</v>
      </c>
      <c r="F18" s="242"/>
      <c r="G18" s="243">
        <f>SUM(Tableau825[[#This Row],[Licence]:[4 cours]])</f>
        <v>187</v>
      </c>
      <c r="H18" s="265">
        <f>SUM(B18:F18)</f>
        <v>187</v>
      </c>
    </row>
    <row r="19" spans="1:10" ht="20.100000000000001" customHeight="1" thickBot="1" x14ac:dyDescent="0.3">
      <c r="A19" s="13" t="s">
        <v>156</v>
      </c>
      <c r="B19" s="246">
        <v>22</v>
      </c>
      <c r="C19" s="308">
        <v>95</v>
      </c>
      <c r="D19" s="308">
        <v>35</v>
      </c>
      <c r="E19" s="308">
        <v>35</v>
      </c>
      <c r="F19" s="308">
        <v>35</v>
      </c>
      <c r="G19" s="247">
        <f>SUM(Tableau825[[#This Row],[Licence]:[4 cours]])</f>
        <v>222</v>
      </c>
      <c r="H19" s="266">
        <f>SUM(B19:F19)</f>
        <v>222</v>
      </c>
    </row>
    <row r="20" spans="1:10" ht="20.100000000000001" customHeight="1" thickBot="1" x14ac:dyDescent="0.3">
      <c r="A20" s="525" t="s">
        <v>166</v>
      </c>
      <c r="B20" s="525"/>
      <c r="C20" s="525"/>
      <c r="D20" s="525"/>
      <c r="E20" s="525"/>
      <c r="F20" s="525"/>
      <c r="G20" s="525"/>
      <c r="H20" s="525"/>
    </row>
    <row r="21" spans="1:10" ht="20.100000000000001" customHeight="1" thickBot="1" x14ac:dyDescent="0.3">
      <c r="A21" t="s">
        <v>158</v>
      </c>
      <c r="B21" s="311" t="s">
        <v>16</v>
      </c>
      <c r="C21" s="312" t="s">
        <v>167</v>
      </c>
      <c r="D21" s="312" t="s">
        <v>154</v>
      </c>
      <c r="E21" s="312" t="s">
        <v>155</v>
      </c>
      <c r="F21" s="314" t="s">
        <v>156</v>
      </c>
      <c r="G21" s="315" t="s">
        <v>168</v>
      </c>
      <c r="H21" s="267" t="s">
        <v>159</v>
      </c>
    </row>
    <row r="22" spans="1:10" ht="20.100000000000001" customHeight="1" thickBot="1" x14ac:dyDescent="0.3">
      <c r="A22" s="13" t="s">
        <v>153</v>
      </c>
      <c r="B22" s="260">
        <v>22</v>
      </c>
      <c r="C22" s="319">
        <f>C16/2</f>
        <v>47.5</v>
      </c>
      <c r="D22" s="261"/>
      <c r="E22" s="262"/>
      <c r="F22" s="268"/>
      <c r="G22" s="269">
        <f>SUM(Tableau1026[[#This Row],[1 cour]:[4 cours]])</f>
        <v>47.5</v>
      </c>
      <c r="H22" s="270">
        <f>SUM(B22:F22)</f>
        <v>69.5</v>
      </c>
    </row>
    <row r="23" spans="1:10" ht="20.100000000000001" customHeight="1" thickBot="1" x14ac:dyDescent="0.3">
      <c r="A23" s="13" t="s">
        <v>154</v>
      </c>
      <c r="B23" s="260">
        <v>22</v>
      </c>
      <c r="C23" s="319">
        <f>C17/2</f>
        <v>47.5</v>
      </c>
      <c r="D23" s="321">
        <v>35</v>
      </c>
      <c r="E23" s="242"/>
      <c r="F23" s="256"/>
      <c r="G23" s="269">
        <f>SUM(Tableau1026[[#This Row],[1 cour]:[4 cours]])</f>
        <v>82.5</v>
      </c>
      <c r="H23" s="270">
        <f>SUM(B23:F23)</f>
        <v>104.5</v>
      </c>
    </row>
    <row r="24" spans="1:10" ht="20.100000000000001" customHeight="1" thickBot="1" x14ac:dyDescent="0.3">
      <c r="A24" s="13" t="s">
        <v>155</v>
      </c>
      <c r="B24" s="260">
        <v>22</v>
      </c>
      <c r="C24" s="319">
        <f>C18/2</f>
        <v>47.5</v>
      </c>
      <c r="D24" s="321">
        <v>35</v>
      </c>
      <c r="E24" s="307">
        <v>35</v>
      </c>
      <c r="F24" s="242"/>
      <c r="G24" s="269">
        <f>SUM(Tableau1026[[#This Row],[1 cour]:[4 cours]])</f>
        <v>117.5</v>
      </c>
      <c r="H24" s="270">
        <f>SUM(B24:F24)</f>
        <v>139.5</v>
      </c>
    </row>
    <row r="25" spans="1:10" ht="20.100000000000001" customHeight="1" thickBot="1" x14ac:dyDescent="0.3">
      <c r="A25" s="13" t="s">
        <v>156</v>
      </c>
      <c r="B25" s="263">
        <v>22</v>
      </c>
      <c r="C25" s="320">
        <f>C19/2</f>
        <v>47.5</v>
      </c>
      <c r="D25" s="322">
        <v>35</v>
      </c>
      <c r="E25" s="308">
        <v>35</v>
      </c>
      <c r="F25" s="308">
        <v>35</v>
      </c>
      <c r="G25" s="271">
        <f>SUM(Tableau1026[[#This Row],[1 cour]:[4 cours]])</f>
        <v>152.5</v>
      </c>
      <c r="H25" s="272">
        <f>SUM(B25:F25)</f>
        <v>174.5</v>
      </c>
    </row>
    <row r="27" spans="1:10" x14ac:dyDescent="0.25">
      <c r="A27" s="522" t="s">
        <v>169</v>
      </c>
      <c r="B27" s="522"/>
      <c r="C27" s="522"/>
      <c r="D27" s="522"/>
      <c r="E27" s="522"/>
      <c r="F27" s="522"/>
      <c r="G27" s="522"/>
      <c r="H27" s="323">
        <v>39</v>
      </c>
    </row>
    <row r="29" spans="1:10" ht="21" x14ac:dyDescent="0.35">
      <c r="C29" s="523" t="s">
        <v>170</v>
      </c>
      <c r="D29" s="523"/>
      <c r="E29" s="523"/>
      <c r="J29" s="324"/>
    </row>
    <row r="32" spans="1:10" x14ac:dyDescent="0.25">
      <c r="I32" s="10"/>
    </row>
    <row r="33" spans="9:9" x14ac:dyDescent="0.25">
      <c r="I33" s="10"/>
    </row>
    <row r="34" spans="9:9" x14ac:dyDescent="0.25">
      <c r="I34" s="10"/>
    </row>
    <row r="35" spans="9:9" x14ac:dyDescent="0.25">
      <c r="I35" s="10"/>
    </row>
    <row r="36" spans="9:9" x14ac:dyDescent="0.25">
      <c r="I36" s="10"/>
    </row>
    <row r="37" spans="9:9" x14ac:dyDescent="0.25">
      <c r="I37" s="10"/>
    </row>
  </sheetData>
  <mergeCells count="6">
    <mergeCell ref="A27:G27"/>
    <mergeCell ref="C29:E29"/>
    <mergeCell ref="A1:H1"/>
    <mergeCell ref="A8:H8"/>
    <mergeCell ref="A14:H14"/>
    <mergeCell ref="A20:H20"/>
  </mergeCells>
  <pageMargins left="0.7" right="0.7" top="0.75" bottom="0.75" header="0.3" footer="0.3"/>
  <pageSetup paperSize="9" scale="91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11415-C3F7-4F67-8A41-F57180790451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0AD811-7BBF-4D63-9306-011A98F65E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5</vt:i4>
      </vt:variant>
    </vt:vector>
  </HeadingPairs>
  <TitlesOfParts>
    <vt:vector size="17" baseType="lpstr">
      <vt:lpstr>Adultes</vt:lpstr>
      <vt:lpstr>TableauDeBord</vt:lpstr>
      <vt:lpstr>Liste Banques</vt:lpstr>
      <vt:lpstr>ENCAISSEMENT</vt:lpstr>
      <vt:lpstr>TB_ADULTES</vt:lpstr>
      <vt:lpstr>Enfants</vt:lpstr>
      <vt:lpstr>TB_ENFANTS</vt:lpstr>
      <vt:lpstr>ROLLERS</vt:lpstr>
      <vt:lpstr>COSTUMES</vt:lpstr>
      <vt:lpstr>Feuil1</vt:lpstr>
      <vt:lpstr>TARIF</vt:lpstr>
      <vt:lpstr>BILAN PAR AGES</vt:lpstr>
      <vt:lpstr>COSTUMES</vt:lpstr>
      <vt:lpstr>LICENCES</vt:lpstr>
      <vt:lpstr>PYEUR</vt:lpstr>
      <vt:lpstr>ROLLERS</vt:lpstr>
      <vt:lpstr>TableaudeBord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francois GUIGUE</dc:creator>
  <dc:description/>
  <cp:lastModifiedBy>francois GUIGUE</cp:lastModifiedBy>
  <cp:revision>1</cp:revision>
  <cp:lastPrinted>2020-05-04T11:21:17Z</cp:lastPrinted>
  <dcterms:created xsi:type="dcterms:W3CDTF">2017-02-15T20:38:09Z</dcterms:created>
  <dcterms:modified xsi:type="dcterms:W3CDTF">2020-05-04T15:27:48Z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