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guigu\Desktop\"/>
    </mc:Choice>
  </mc:AlternateContent>
  <xr:revisionPtr revIDLastSave="0" documentId="13_ncr:1_{D8D8A992-4C6D-4F53-B3F4-4E41F1A2831C}" xr6:coauthVersionLast="45" xr6:coauthVersionMax="45" xr10:uidLastSave="{00000000-0000-0000-0000-000000000000}"/>
  <bookViews>
    <workbookView xWindow="-120" yWindow="-120" windowWidth="29040" windowHeight="15840" tabRatio="716" xr2:uid="{00000000-000D-0000-FFFF-FFFF00000000}"/>
  </bookViews>
  <sheets>
    <sheet name="Adultes" sheetId="12" r:id="rId1"/>
    <sheet name="TableauDeBord" sheetId="118" state="hidden" r:id="rId2"/>
    <sheet name="Liste Banques" sheetId="126" state="hidden" r:id="rId3"/>
    <sheet name="ENCAISSEMENT" sheetId="132" r:id="rId4"/>
    <sheet name="TB_ADULTES" sheetId="135" state="hidden" r:id="rId5"/>
    <sheet name="Enfants" sheetId="113" r:id="rId6"/>
    <sheet name="TB_ENFANTS" sheetId="136" state="hidden" r:id="rId7"/>
    <sheet name="ROLLERS" sheetId="139" r:id="rId8"/>
    <sheet name="COSTUMES" sheetId="140" r:id="rId9"/>
    <sheet name="UFOLEP" sheetId="141" state="hidden" r:id="rId10"/>
    <sheet name="FORMULES RECOPIABLES" sheetId="143" state="hidden" r:id="rId11"/>
    <sheet name="Feuil1" sheetId="134" r:id="rId12"/>
    <sheet name="TARIF" sheetId="138" state="hidden" r:id="rId13"/>
    <sheet name="BILAN PAR AGES" sheetId="137" state="hidden" r:id="rId14"/>
  </sheets>
  <externalReferences>
    <externalReference r:id="rId15"/>
  </externalReferences>
  <definedNames>
    <definedName name="_xlnm._FilterDatabase" localSheetId="0" hidden="1">Adultes!#REF!</definedName>
    <definedName name="_xlnm._FilterDatabase" localSheetId="5" hidden="1">Enfants!#REF!</definedName>
    <definedName name="_Hlk39945419" localSheetId="10">'FORMULES RECOPIABLES'!$A$14</definedName>
    <definedName name="_Hlk39946393" localSheetId="10">'FORMULES RECOPIABLES'!$A$13</definedName>
    <definedName name="BANQUES" localSheetId="2">" "</definedName>
    <definedName name="COSTUMES">COSTUMES!$1:$1048576</definedName>
    <definedName name="LICENCES">Tbl_Adultes[Licence N°]</definedName>
    <definedName name="NOMADULTE">OFFSET(Adultes!#REF!,0,0,COUNTA(Adultes!$C:$C)-1)</definedName>
    <definedName name="NOMPRENOMAD">OFFSET(Adultes!#REF!,0,0,COUNTA(Adultes!$C:$C)-1)</definedName>
    <definedName name="PYEUR">Tableau3[PAYEUR]</definedName>
    <definedName name="ROLLERS">ROLLERS!$1:$1048576</definedName>
    <definedName name="TableaudeBord">TableauDeBord!$R$24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" i="135" l="1"/>
  <c r="T10" i="12"/>
  <c r="T9" i="12" l="1"/>
  <c r="T3" i="12" l="1"/>
  <c r="T4" i="12"/>
  <c r="T5" i="12"/>
  <c r="T6" i="12"/>
  <c r="T7" i="12"/>
  <c r="T8" i="12"/>
  <c r="T2" i="12"/>
  <c r="G4" i="135" s="1"/>
  <c r="T5" i="113" l="1"/>
  <c r="T6" i="113"/>
  <c r="AC5" i="132" l="1"/>
  <c r="AE5" i="132" s="1"/>
  <c r="AC6" i="132"/>
  <c r="AE6" i="132" s="1"/>
  <c r="AC7" i="132"/>
  <c r="AE7" i="132" s="1"/>
  <c r="AC8" i="132"/>
  <c r="AE8" i="132" s="1"/>
  <c r="AC9" i="132"/>
  <c r="AE9" i="132" s="1"/>
  <c r="T3" i="113" l="1"/>
  <c r="T4" i="113"/>
  <c r="T7" i="113"/>
  <c r="T2" i="113"/>
  <c r="AC10" i="132" l="1"/>
  <c r="AE10" i="132" s="1"/>
  <c r="AC4" i="132"/>
  <c r="AE4" i="132" s="1"/>
  <c r="AC11" i="132" l="1"/>
  <c r="AE11" i="132" s="1"/>
  <c r="AC13" i="132"/>
  <c r="AE13" i="132" s="1"/>
  <c r="AC2" i="132"/>
  <c r="AE2" i="132" s="1"/>
  <c r="AC3" i="132"/>
  <c r="AE3" i="132" s="1"/>
  <c r="AC12" i="132"/>
  <c r="AE12" i="132" s="1"/>
  <c r="Y2" i="113" l="1"/>
  <c r="Y3" i="113"/>
  <c r="C15" i="118" l="1"/>
  <c r="C14" i="118"/>
  <c r="Y7" i="113" l="1"/>
  <c r="Y4" i="113"/>
  <c r="E7" i="136"/>
  <c r="E6" i="136"/>
  <c r="E5" i="136"/>
  <c r="E4" i="136"/>
  <c r="G8" i="135"/>
  <c r="I8" i="135" s="1"/>
  <c r="F8" i="135"/>
  <c r="G7" i="135"/>
  <c r="I7" i="135" s="1"/>
  <c r="F7" i="135"/>
  <c r="G6" i="135"/>
  <c r="I6" i="135" s="1"/>
  <c r="F6" i="135"/>
  <c r="G5" i="135"/>
  <c r="I5" i="135" s="1"/>
  <c r="F5" i="135"/>
  <c r="F4" i="135"/>
  <c r="C25" i="138"/>
  <c r="H25" i="138" s="1"/>
  <c r="C24" i="138"/>
  <c r="H24" i="138" s="1"/>
  <c r="C23" i="138"/>
  <c r="C22" i="138"/>
  <c r="H22" i="138" s="1"/>
  <c r="H19" i="138"/>
  <c r="G19" i="138"/>
  <c r="H18" i="138"/>
  <c r="G18" i="138"/>
  <c r="D17" i="138"/>
  <c r="H17" i="138" s="1"/>
  <c r="H16" i="138"/>
  <c r="G16" i="138"/>
  <c r="G13" i="138"/>
  <c r="G12" i="138"/>
  <c r="G11" i="138"/>
  <c r="H10" i="138"/>
  <c r="H11" i="138" s="1"/>
  <c r="H12" i="138" s="1"/>
  <c r="H13" i="138" s="1"/>
  <c r="G10" i="138"/>
  <c r="H7" i="138"/>
  <c r="G7" i="138"/>
  <c r="H6" i="138"/>
  <c r="G6" i="138"/>
  <c r="D5" i="138"/>
  <c r="H5" i="138" s="1"/>
  <c r="H4" i="138"/>
  <c r="G4" i="138"/>
  <c r="M18" i="118"/>
  <c r="M17" i="118"/>
  <c r="M16" i="118"/>
  <c r="M15" i="118"/>
  <c r="C8" i="118"/>
  <c r="M7" i="118"/>
  <c r="F7" i="118"/>
  <c r="E7" i="118"/>
  <c r="C6" i="118"/>
  <c r="C5" i="118"/>
  <c r="F5" i="118" s="1"/>
  <c r="F9" i="118" s="1"/>
  <c r="E34" i="118" s="1"/>
  <c r="E37" i="118" s="1"/>
  <c r="G24" i="138" l="1"/>
  <c r="F9" i="135"/>
  <c r="F5" i="136"/>
  <c r="F6" i="136"/>
  <c r="F4" i="136"/>
  <c r="F7" i="136"/>
  <c r="G22" i="138"/>
  <c r="G25" i="138"/>
  <c r="G5" i="118"/>
  <c r="G10" i="118" s="1"/>
  <c r="G5" i="138"/>
  <c r="G17" i="138"/>
  <c r="C9" i="118"/>
  <c r="E10" i="118" s="1"/>
  <c r="F19" i="118"/>
  <c r="G7" i="118"/>
  <c r="D7" i="136"/>
  <c r="D6" i="136"/>
  <c r="G4" i="136"/>
  <c r="F8" i="118"/>
  <c r="E8" i="118"/>
  <c r="F6" i="118"/>
  <c r="E6" i="118"/>
  <c r="D5" i="136"/>
  <c r="E8" i="136"/>
  <c r="H23" i="138"/>
  <c r="G23" i="138"/>
  <c r="G5" i="136"/>
  <c r="I5" i="136" s="1"/>
  <c r="G7" i="136"/>
  <c r="I7" i="136" s="1"/>
  <c r="G6" i="136"/>
  <c r="I6" i="136" s="1"/>
  <c r="D4" i="136"/>
  <c r="C34" i="118" l="1"/>
  <c r="C37" i="118" s="1"/>
  <c r="F8" i="136"/>
  <c r="G10" i="136" s="1"/>
  <c r="I10" i="136" s="1"/>
  <c r="G8" i="118"/>
  <c r="D8" i="136"/>
  <c r="G8" i="136"/>
  <c r="I4" i="136"/>
  <c r="I8" i="136" s="1"/>
  <c r="E9" i="118"/>
  <c r="G6" i="118"/>
  <c r="G9" i="118" l="1"/>
  <c r="D34" i="118"/>
  <c r="D37" i="118" s="1"/>
  <c r="E8" i="135" l="1"/>
  <c r="E4" i="135"/>
  <c r="D6" i="135"/>
  <c r="C16" i="118" s="1"/>
  <c r="D4" i="135"/>
  <c r="D5" i="135"/>
  <c r="D7" i="135"/>
  <c r="C17" i="118" s="1"/>
  <c r="E17" i="118" s="1"/>
  <c r="G17" i="118" s="1"/>
  <c r="E6" i="135"/>
  <c r="D8" i="135"/>
  <c r="C18" i="118" s="1"/>
  <c r="E5" i="135"/>
  <c r="E7" i="135"/>
  <c r="A2" i="135" l="1"/>
  <c r="B2" i="135" s="1"/>
  <c r="I14" i="135" s="1"/>
  <c r="F15" i="118"/>
  <c r="E15" i="118"/>
  <c r="G9" i="135"/>
  <c r="I4" i="135"/>
  <c r="I9" i="135" s="1"/>
  <c r="D9" i="135"/>
  <c r="F18" i="118"/>
  <c r="E18" i="118"/>
  <c r="F14" i="118"/>
  <c r="E14" i="118"/>
  <c r="E16" i="118"/>
  <c r="F16" i="118"/>
  <c r="E9" i="135"/>
  <c r="G11" i="135" s="1"/>
  <c r="G15" i="118" l="1"/>
  <c r="F20" i="118"/>
  <c r="E35" i="118" s="1"/>
  <c r="G14" i="118"/>
  <c r="C19" i="118"/>
  <c r="I11" i="135"/>
  <c r="I12" i="135" s="1"/>
  <c r="I13" i="135" s="1"/>
  <c r="G15" i="135" s="1"/>
  <c r="G16" i="118"/>
  <c r="G18" i="118"/>
  <c r="E19" i="118" l="1"/>
  <c r="C20" i="118"/>
  <c r="C35" i="118" l="1"/>
  <c r="E21" i="118"/>
  <c r="G19" i="118"/>
  <c r="G21" i="118" s="1"/>
  <c r="E20" i="118"/>
  <c r="G20" i="118" l="1"/>
  <c r="D35" i="118"/>
  <c r="G23" i="118"/>
  <c r="B2" i="136" l="1"/>
  <c r="C2" i="136" s="1"/>
  <c r="I13" i="136" s="1"/>
  <c r="I9" i="136"/>
  <c r="I11" i="136" s="1"/>
  <c r="I12" i="136" s="1"/>
  <c r="G14" i="136" l="1"/>
  <c r="G27" i="118"/>
  <c r="D16" i="136"/>
  <c r="D17" i="136"/>
  <c r="G26" i="118"/>
  <c r="G28" i="118" l="1"/>
  <c r="F36" i="118" s="1"/>
  <c r="F37" i="118" s="1"/>
  <c r="F20" i="136"/>
  <c r="G30" i="118" l="1"/>
</calcChain>
</file>

<file path=xl/sharedStrings.xml><?xml version="1.0" encoding="utf-8"?>
<sst xmlns="http://schemas.openxmlformats.org/spreadsheetml/2006/main" count="2906" uniqueCount="1315">
  <si>
    <t>Prénom</t>
  </si>
  <si>
    <t>Total</t>
  </si>
  <si>
    <t>Cotisations</t>
  </si>
  <si>
    <t>Roller</t>
  </si>
  <si>
    <t>Eveil Gym</t>
  </si>
  <si>
    <t>Petite enfance</t>
  </si>
  <si>
    <t>Observations</t>
  </si>
  <si>
    <t>Activité</t>
  </si>
  <si>
    <t>Roller Eveil</t>
  </si>
  <si>
    <t>Roller init</t>
  </si>
  <si>
    <t>Roller Ados</t>
  </si>
  <si>
    <t>NOM</t>
  </si>
  <si>
    <t>Danse Ados</t>
  </si>
  <si>
    <t>Costumes</t>
  </si>
  <si>
    <t>DOIT</t>
  </si>
  <si>
    <t>Licence</t>
  </si>
  <si>
    <t xml:space="preserve">Cotis Cours </t>
  </si>
  <si>
    <t>Double Adh</t>
  </si>
  <si>
    <t>Triple  Adh</t>
  </si>
  <si>
    <t>Total Licence</t>
  </si>
  <si>
    <t>Total Cours</t>
  </si>
  <si>
    <t>T Lic + Cours</t>
  </si>
  <si>
    <t>Nbre TOTAL  de Jeunes</t>
  </si>
  <si>
    <t xml:space="preserve">   </t>
  </si>
  <si>
    <t>Nbre TOTAL d'Adultes</t>
  </si>
  <si>
    <t>Adultes licences + Cotisations</t>
  </si>
  <si>
    <t>Total licences +Cotisatons</t>
  </si>
  <si>
    <t>Cotistions Garde d'Enfants</t>
  </si>
  <si>
    <t>Cotis Costumes</t>
  </si>
  <si>
    <t>Location Rollers</t>
  </si>
  <si>
    <t>Sous total</t>
  </si>
  <si>
    <t>Cours</t>
  </si>
  <si>
    <t>Rollers/Costumes</t>
  </si>
  <si>
    <t>Totaux</t>
  </si>
  <si>
    <t>Enfants/Ados</t>
  </si>
  <si>
    <t>Adultes</t>
  </si>
  <si>
    <t>Accessoirs</t>
  </si>
  <si>
    <t>Licences</t>
  </si>
  <si>
    <t>1 activité</t>
  </si>
  <si>
    <t>Multi</t>
  </si>
  <si>
    <t>Jeunes, licences + cotisations</t>
  </si>
  <si>
    <t>JEUNES</t>
  </si>
  <si>
    <t>Nb:</t>
  </si>
  <si>
    <t>1 Activité</t>
  </si>
  <si>
    <t>2 Activités</t>
  </si>
  <si>
    <t>Tarifs spéciaux</t>
  </si>
  <si>
    <t>Multisports</t>
  </si>
  <si>
    <t>Valeur Licences</t>
  </si>
  <si>
    <t>2 activités</t>
  </si>
  <si>
    <t>3 activités</t>
  </si>
  <si>
    <t>Fleury</t>
  </si>
  <si>
    <t>Bénévoles</t>
  </si>
  <si>
    <t>Coût</t>
  </si>
  <si>
    <t>Déplacement</t>
  </si>
  <si>
    <t>TOTAL GENERAL:</t>
  </si>
  <si>
    <t>3 Activités</t>
  </si>
  <si>
    <t>4 Activités</t>
  </si>
  <si>
    <t>Deplacement</t>
  </si>
  <si>
    <t>TOTAL GÉNÉRAL:</t>
  </si>
  <si>
    <t>BILAN GENERAL</t>
  </si>
  <si>
    <t>ADULTES</t>
  </si>
  <si>
    <t>Cotis.+Cost.+Rollers</t>
  </si>
  <si>
    <t>Nbtotal</t>
  </si>
  <si>
    <t>Plein tarif</t>
  </si>
  <si>
    <t>Tarif Speciaux</t>
  </si>
  <si>
    <t>Tarifs speciaux sans licence</t>
  </si>
  <si>
    <t>Rollers</t>
  </si>
  <si>
    <t>Totaux cours sans licences</t>
  </si>
  <si>
    <t xml:space="preserve"> </t>
  </si>
  <si>
    <t>4 Adh,</t>
  </si>
  <si>
    <t>Nb adultes inscrits</t>
  </si>
  <si>
    <t>Nombres</t>
  </si>
  <si>
    <t>Totaux:</t>
  </si>
  <si>
    <t>Espéces</t>
  </si>
  <si>
    <t>Ché.Vac</t>
  </si>
  <si>
    <t>Caf/TL</t>
  </si>
  <si>
    <t>Société Générale</t>
  </si>
  <si>
    <t>Crédit Agricole</t>
  </si>
  <si>
    <t>Hello Bank</t>
  </si>
  <si>
    <t>Caisse Epargne</t>
  </si>
  <si>
    <t>Crédit Mutuel</t>
  </si>
  <si>
    <t>La Banque Postale</t>
  </si>
  <si>
    <t>BNP Paribas</t>
  </si>
  <si>
    <t>CIC</t>
  </si>
  <si>
    <t>Banque Populaire</t>
  </si>
  <si>
    <t>BANQUES</t>
  </si>
  <si>
    <t>C.Sport</t>
  </si>
  <si>
    <t>Médical</t>
  </si>
  <si>
    <t>Tarifs Réduits</t>
  </si>
  <si>
    <t>Tarifs réduits+Bénévoles</t>
  </si>
  <si>
    <t>Tarifs préférentiels</t>
  </si>
  <si>
    <t>AXA</t>
  </si>
  <si>
    <t>X</t>
  </si>
  <si>
    <t>4 activités</t>
  </si>
  <si>
    <t>B for Bank</t>
  </si>
  <si>
    <t>BODY programme</t>
  </si>
  <si>
    <t>Zumba Mercredi Ados</t>
  </si>
  <si>
    <t>Emetteurs de chéques</t>
  </si>
  <si>
    <t>Adhérents</t>
  </si>
  <si>
    <t>Prénom3</t>
  </si>
  <si>
    <t>Montant09</t>
  </si>
  <si>
    <t>Septembre</t>
  </si>
  <si>
    <t>Montant10</t>
  </si>
  <si>
    <t>Octobre</t>
  </si>
  <si>
    <t>Montant11</t>
  </si>
  <si>
    <t>Novembre</t>
  </si>
  <si>
    <t>Montant12</t>
  </si>
  <si>
    <t>Decembre</t>
  </si>
  <si>
    <t>Montant01</t>
  </si>
  <si>
    <t>Janvier</t>
  </si>
  <si>
    <t>Montant02</t>
  </si>
  <si>
    <t>Février</t>
  </si>
  <si>
    <t>Montant03</t>
  </si>
  <si>
    <t>Mars</t>
  </si>
  <si>
    <t>Montant04</t>
  </si>
  <si>
    <t>Avril</t>
  </si>
  <si>
    <t>Montant05</t>
  </si>
  <si>
    <t>Mai</t>
  </si>
  <si>
    <t>Montant06</t>
  </si>
  <si>
    <t>Juin</t>
  </si>
  <si>
    <t>T.ESPECES</t>
  </si>
  <si>
    <t>T.CHQ VAC</t>
  </si>
  <si>
    <t>T.C SPORT</t>
  </si>
  <si>
    <t>T.CAF/TL</t>
  </si>
  <si>
    <t>Manque</t>
  </si>
  <si>
    <t>OBSERVTIONS</t>
  </si>
  <si>
    <t>Country Débutant</t>
  </si>
  <si>
    <t>Plurisport</t>
  </si>
  <si>
    <t>Activités</t>
  </si>
  <si>
    <t>ENFANTS</t>
  </si>
  <si>
    <t>ZUM KIDS</t>
  </si>
  <si>
    <t>Country Confirm</t>
  </si>
  <si>
    <t>Country novices</t>
  </si>
  <si>
    <t>1 cours</t>
  </si>
  <si>
    <t>2 cours</t>
  </si>
  <si>
    <t>3 cours</t>
  </si>
  <si>
    <t>4 cours</t>
  </si>
  <si>
    <t>Total Licence + Cours</t>
  </si>
  <si>
    <t>Colonne1</t>
  </si>
  <si>
    <t>Colonne8</t>
  </si>
  <si>
    <t>TOTAL GENERAL COURS + LICENCES</t>
  </si>
  <si>
    <t>TOTAL COURS + LICENCES + ROLLERS  + COSTUMES</t>
  </si>
  <si>
    <t>Nb enfants inscrits</t>
  </si>
  <si>
    <t>TARIF NORMAL (ADULTES)</t>
  </si>
  <si>
    <t>TARIFS COUPLES</t>
  </si>
  <si>
    <t>TARIF NORMAL ENFANTS</t>
  </si>
  <si>
    <t>TARIF FAMILIAL ENFANTS (3éme personne et +)</t>
  </si>
  <si>
    <t>1 cour</t>
  </si>
  <si>
    <t>Ttx Cours</t>
  </si>
  <si>
    <t>Personnes BENEVOLE LONG TERME, ANIMATEURS,DIRIGEANT, MEMBRE DU BUREAU</t>
  </si>
  <si>
    <t>That is the question???????</t>
  </si>
  <si>
    <t>prenon1</t>
  </si>
  <si>
    <t>adherant nom</t>
  </si>
  <si>
    <t>prenom2</t>
  </si>
  <si>
    <t>Banque</t>
  </si>
  <si>
    <t>janvier</t>
  </si>
  <si>
    <t>fevrier</t>
  </si>
  <si>
    <t>banque2</t>
  </si>
  <si>
    <t>banque3</t>
  </si>
  <si>
    <t>ROLLERS</t>
  </si>
  <si>
    <t>COSTUMES</t>
  </si>
  <si>
    <t>ESPECES</t>
  </si>
  <si>
    <t>089_96573490</t>
  </si>
  <si>
    <t>089_96552177</t>
  </si>
  <si>
    <t>089_96555712</t>
  </si>
  <si>
    <t>089_96562990</t>
  </si>
  <si>
    <t>gg</t>
  </si>
  <si>
    <t>PAYEUR</t>
  </si>
  <si>
    <t>Rr</t>
  </si>
  <si>
    <t>Ttttttggg</t>
  </si>
  <si>
    <t>31/05/2092</t>
  </si>
  <si>
    <t>marie</t>
  </si>
  <si>
    <t>joseph</t>
  </si>
  <si>
    <t>tifrice</t>
  </si>
  <si>
    <t>elle</t>
  </si>
  <si>
    <t>Dede</t>
  </si>
  <si>
    <t>QueFaire</t>
  </si>
  <si>
    <t>SAISIR…..........</t>
  </si>
  <si>
    <t>Rechercher Adultes</t>
  </si>
  <si>
    <t>Rechercher Enfants</t>
  </si>
  <si>
    <t>Rechercher ENCAISSEMENT</t>
  </si>
  <si>
    <t>Rechercher encais.costu</t>
  </si>
  <si>
    <t>Rechercher rol</t>
  </si>
  <si>
    <t>Date butée certif médical</t>
  </si>
  <si>
    <t>Licence N°</t>
  </si>
  <si>
    <t>Bénévoles et tarifs spéciaux</t>
  </si>
  <si>
    <t>Adult Saisie et Modi</t>
  </si>
  <si>
    <t>Adhérent n°</t>
  </si>
  <si>
    <t>Civilité</t>
  </si>
  <si>
    <t>Nom</t>
  </si>
  <si>
    <t>Date naissance</t>
  </si>
  <si>
    <t>Age</t>
  </si>
  <si>
    <t>Adr</t>
  </si>
  <si>
    <t>Adr2</t>
  </si>
  <si>
    <t>CP</t>
  </si>
  <si>
    <t>Ville</t>
  </si>
  <si>
    <t>Email</t>
  </si>
  <si>
    <t>Tel. fixe</t>
  </si>
  <si>
    <t>Tel. mobile</t>
  </si>
  <si>
    <t>Date adhésion Ufolep</t>
  </si>
  <si>
    <t>Ufolep: tranche d'âge</t>
  </si>
  <si>
    <t>Date homologation</t>
  </si>
  <si>
    <t>CM</t>
  </si>
  <si>
    <t>Activite code</t>
  </si>
  <si>
    <t>Activite</t>
  </si>
  <si>
    <t>Activite principale</t>
  </si>
  <si>
    <t>089_96573175</t>
  </si>
  <si>
    <t>Mme</t>
  </si>
  <si>
    <t>ADAM</t>
  </si>
  <si>
    <t>LOLA</t>
  </si>
  <si>
    <t>43 Grande rue</t>
  </si>
  <si>
    <t>CHAMPLAY</t>
  </si>
  <si>
    <t>06 85 68 27 69</t>
  </si>
  <si>
    <t>Enfant</t>
  </si>
  <si>
    <t>Autres danses (urbaine, classique, ...)</t>
  </si>
  <si>
    <t>Oui</t>
  </si>
  <si>
    <t>AMANDINE</t>
  </si>
  <si>
    <t>43 grande rue</t>
  </si>
  <si>
    <t>amandinedupuis@hotmail.com</t>
  </si>
  <si>
    <t>Adulte</t>
  </si>
  <si>
    <t>089_96577172</t>
  </si>
  <si>
    <t>EMMY</t>
  </si>
  <si>
    <t>Eveil corporel</t>
  </si>
  <si>
    <t>089_96576053</t>
  </si>
  <si>
    <t>AIT MOUSSA AZZA</t>
  </si>
  <si>
    <t>CAMILYA</t>
  </si>
  <si>
    <t>52 ter rue emile zola</t>
  </si>
  <si>
    <t>MIGENNES</t>
  </si>
  <si>
    <t>almeide1980@hotmail.com</t>
  </si>
  <si>
    <t>089_96575131</t>
  </si>
  <si>
    <t>M</t>
  </si>
  <si>
    <t>ANGLADE</t>
  </si>
  <si>
    <t>OSCAR</t>
  </si>
  <si>
    <t>47 Rue du Pont</t>
  </si>
  <si>
    <t>CHARMOY</t>
  </si>
  <si>
    <t>06 28 32 09 24</t>
  </si>
  <si>
    <t>Ecole Multisport R2</t>
  </si>
  <si>
    <t>089_96573879</t>
  </si>
  <si>
    <t>ARFEUX</t>
  </si>
  <si>
    <t>LEA</t>
  </si>
  <si>
    <t>3 bis rue de la crenatiere</t>
  </si>
  <si>
    <t>LAROCHE ST CYDROINE</t>
  </si>
  <si>
    <t>AFXDO30@GMAIL.COM</t>
  </si>
  <si>
    <t>06 61 95 79 76</t>
  </si>
  <si>
    <t>AVELINO</t>
  </si>
  <si>
    <t>MARTINE</t>
  </si>
  <si>
    <t>26 RUE PASTEUR</t>
  </si>
  <si>
    <t>MARTINE..AVELINO@BBOX.FR</t>
  </si>
  <si>
    <t>CHARLINE</t>
  </si>
  <si>
    <t>26 rue Pasteur</t>
  </si>
  <si>
    <t>BACON</t>
  </si>
  <si>
    <t>AURORE</t>
  </si>
  <si>
    <t>7 RUE DE LA TRINITE</t>
  </si>
  <si>
    <t>03 86 62 12 23</t>
  </si>
  <si>
    <t>06 83 45 50 43</t>
  </si>
  <si>
    <t>Activités de la forme - pratique douce</t>
  </si>
  <si>
    <t>089_96575430</t>
  </si>
  <si>
    <t>BAILLOT</t>
  </si>
  <si>
    <t>CHRISTIAN</t>
  </si>
  <si>
    <t>7 rue du printemps</t>
  </si>
  <si>
    <t>03 86 62 66 87</t>
  </si>
  <si>
    <t>Marche nordique</t>
  </si>
  <si>
    <t>089_96575431</t>
  </si>
  <si>
    <t>PATRICIA</t>
  </si>
  <si>
    <t>06 20 37 40 79</t>
  </si>
  <si>
    <t>Non</t>
  </si>
  <si>
    <t>089_96576051</t>
  </si>
  <si>
    <t>BASSI</t>
  </si>
  <si>
    <t>FRANCOISE</t>
  </si>
  <si>
    <t>14 rue d'avrolles</t>
  </si>
  <si>
    <t>chatton</t>
  </si>
  <si>
    <t>CHAMPLOST</t>
  </si>
  <si>
    <t>089_96563183</t>
  </si>
  <si>
    <t>BERGER</t>
  </si>
  <si>
    <t>MYRIAM</t>
  </si>
  <si>
    <t>7 RUE DU PORT</t>
  </si>
  <si>
    <t>EPINEAU LES VOVES</t>
  </si>
  <si>
    <t>ericmyriam@wanadoo.fr</t>
  </si>
  <si>
    <t>03 86 80 42 58</t>
  </si>
  <si>
    <t>06 71 48 49 68</t>
  </si>
  <si>
    <t>089_96576044</t>
  </si>
  <si>
    <t>BERTHAUX</t>
  </si>
  <si>
    <t>64 rue du port</t>
  </si>
  <si>
    <t>BRIENON SUR ARMANCON</t>
  </si>
  <si>
    <t>nj13@orange.fr</t>
  </si>
  <si>
    <t>089_96576022</t>
  </si>
  <si>
    <t>BICHE</t>
  </si>
  <si>
    <t>CECILE</t>
  </si>
  <si>
    <t>29 rooute des noues</t>
  </si>
  <si>
    <t>PAROY SUR THOLON</t>
  </si>
  <si>
    <t>cicilou89@hotmail.fr</t>
  </si>
  <si>
    <t>089_96576996</t>
  </si>
  <si>
    <t>MICHELLE</t>
  </si>
  <si>
    <t>4 rue jean giraudoux</t>
  </si>
  <si>
    <t>JOIGNY</t>
  </si>
  <si>
    <t>089_96569600</t>
  </si>
  <si>
    <t>BIHL</t>
  </si>
  <si>
    <t>DORIAN</t>
  </si>
  <si>
    <t>1 bis rue guibert</t>
  </si>
  <si>
    <t>schery pamela@gmail.com</t>
  </si>
  <si>
    <t>06 03 99 47 48</t>
  </si>
  <si>
    <t>089_96575133</t>
  </si>
  <si>
    <t>BIZARD</t>
  </si>
  <si>
    <t>CALIE</t>
  </si>
  <si>
    <t>6 Rue des Bassadières</t>
  </si>
  <si>
    <t>missemi89@hotmail.com</t>
  </si>
  <si>
    <t>06 73 82 08 72</t>
  </si>
  <si>
    <t>089_96553444</t>
  </si>
  <si>
    <t>BOILEAU</t>
  </si>
  <si>
    <t>CATHERINE</t>
  </si>
  <si>
    <t>4 route de Bleury</t>
  </si>
  <si>
    <t>FLEURY LA VALLEE</t>
  </si>
  <si>
    <t>Yoga Qi-Gong</t>
  </si>
  <si>
    <t>089_96572332</t>
  </si>
  <si>
    <t>BOISSARD</t>
  </si>
  <si>
    <t>MAELINE</t>
  </si>
  <si>
    <t>13 RUE DES NOUES</t>
  </si>
  <si>
    <t>Jeune</t>
  </si>
  <si>
    <t>Boomerang</t>
  </si>
  <si>
    <t>089_96576314</t>
  </si>
  <si>
    <t>DELPHINE</t>
  </si>
  <si>
    <t>Activités de la forme - pratiques cardio</t>
  </si>
  <si>
    <t>089_96570903</t>
  </si>
  <si>
    <t>BOLLENGIER</t>
  </si>
  <si>
    <t>ANNE</t>
  </si>
  <si>
    <t>7 rue du pont</t>
  </si>
  <si>
    <t>ANNE.GUENIOT@WANADOO.FR</t>
  </si>
  <si>
    <t>06 86 97 24 03</t>
  </si>
  <si>
    <t>089_96569609</t>
  </si>
  <si>
    <t>BONNIVARD</t>
  </si>
  <si>
    <t>LUCIE</t>
  </si>
  <si>
    <t>31 RUE DU VALLON</t>
  </si>
  <si>
    <t>CHENY</t>
  </si>
  <si>
    <t>bonnivard.lucie@gmail.com</t>
  </si>
  <si>
    <t>09 54 88 34 31</t>
  </si>
  <si>
    <t>07 82 52 25 16</t>
  </si>
  <si>
    <t>089_96570348</t>
  </si>
  <si>
    <t>VALERIE</t>
  </si>
  <si>
    <t>les5gnomes@aliceadsl.fr</t>
  </si>
  <si>
    <t>06 30 03 48 08</t>
  </si>
  <si>
    <t>089_96572124</t>
  </si>
  <si>
    <t>TIMMY</t>
  </si>
  <si>
    <t>31 rue du vallon</t>
  </si>
  <si>
    <t>06 54 88 34 31</t>
  </si>
  <si>
    <t>089_96564680</t>
  </si>
  <si>
    <t>BOURGEOIS</t>
  </si>
  <si>
    <t>STEPHANIE</t>
  </si>
  <si>
    <t>123 Rue Paul BERT</t>
  </si>
  <si>
    <t>steph.bourgeois@icloud.com</t>
  </si>
  <si>
    <t>06 15 02 68 87</t>
  </si>
  <si>
    <t>089_96576712</t>
  </si>
  <si>
    <t>CAROLINE</t>
  </si>
  <si>
    <t>46C RUE DU PONT</t>
  </si>
  <si>
    <t>CAROLINE.BOURGEOIS@ORANGE.FR</t>
  </si>
  <si>
    <t>089_96576713</t>
  </si>
  <si>
    <t>ESTELLE</t>
  </si>
  <si>
    <t>9 ROUTE D'ARCES</t>
  </si>
  <si>
    <t>ARCES DILO</t>
  </si>
  <si>
    <t>089_96576047</t>
  </si>
  <si>
    <t>BOURGOING</t>
  </si>
  <si>
    <t>MARYVONNE</t>
  </si>
  <si>
    <t>10 rue du roncier</t>
  </si>
  <si>
    <t>089_96576050</t>
  </si>
  <si>
    <t>BOURSIER</t>
  </si>
  <si>
    <t>EMELINE</t>
  </si>
  <si>
    <t>2 a rue des hantes</t>
  </si>
  <si>
    <t>BASSOU</t>
  </si>
  <si>
    <t>emeline896@aol.com</t>
  </si>
  <si>
    <t>089_05328831</t>
  </si>
  <si>
    <t>BOUTON</t>
  </si>
  <si>
    <t>JACQUELINE</t>
  </si>
  <si>
    <t>12 rue du Printemps</t>
  </si>
  <si>
    <t>bouton.jacqueline@orange.fr</t>
  </si>
  <si>
    <t>03 86 91 20 19</t>
  </si>
  <si>
    <t>089_96576052</t>
  </si>
  <si>
    <t>BRISSOT</t>
  </si>
  <si>
    <t>29 rue de joigny</t>
  </si>
  <si>
    <t>CHAMVRES</t>
  </si>
  <si>
    <t>bj.brissot@orange.fr</t>
  </si>
  <si>
    <t>089_96576046</t>
  </si>
  <si>
    <t>BRUNET</t>
  </si>
  <si>
    <t>VERONIQUE</t>
  </si>
  <si>
    <t>23 ruearistide briand</t>
  </si>
  <si>
    <t>veronique.brunet@sfr.fr</t>
  </si>
  <si>
    <t>089_96548490</t>
  </si>
  <si>
    <t>CAMEAU</t>
  </si>
  <si>
    <t>MONIQUE</t>
  </si>
  <si>
    <t>12 ter Route d'Auxerre</t>
  </si>
  <si>
    <t>089_96573158</t>
  </si>
  <si>
    <t>CARON</t>
  </si>
  <si>
    <t>HÉLOISE</t>
  </si>
  <si>
    <t>56C rue principale</t>
  </si>
  <si>
    <t>grand longueron</t>
  </si>
  <si>
    <t>alexandra89000@hotmail.com</t>
  </si>
  <si>
    <t>06 25 74 6171</t>
  </si>
  <si>
    <t>089_96576027</t>
  </si>
  <si>
    <t>CARTAUT</t>
  </si>
  <si>
    <t>ESTEBAN</t>
  </si>
  <si>
    <t>17 rue saint roch</t>
  </si>
  <si>
    <t>GUERCHY</t>
  </si>
  <si>
    <t>annaëlle.cartaut@orange.fr</t>
  </si>
  <si>
    <t>089_96571700</t>
  </si>
  <si>
    <t>CASTERAN</t>
  </si>
  <si>
    <t>INES</t>
  </si>
  <si>
    <t>17 A rue Lucien DUVROT</t>
  </si>
  <si>
    <t>casteran.thomas.gaelle@gmail.com</t>
  </si>
  <si>
    <t>03 86 91 29 70</t>
  </si>
  <si>
    <t>06 84 08 11 35</t>
  </si>
  <si>
    <t>089_96572118</t>
  </si>
  <si>
    <t>CATTACIN</t>
  </si>
  <si>
    <t>NATHALIE</t>
  </si>
  <si>
    <t>17 rue des cognets</t>
  </si>
  <si>
    <t>ORMOY</t>
  </si>
  <si>
    <t>nathacat1@orange.fr</t>
  </si>
  <si>
    <t>03 86 40 18 76</t>
  </si>
  <si>
    <t>06 84 68 77 15</t>
  </si>
  <si>
    <t>089_96571456</t>
  </si>
  <si>
    <t>CESTARI</t>
  </si>
  <si>
    <t>ANNIE-FRANCE</t>
  </si>
  <si>
    <t>18 Route de PARIS</t>
  </si>
  <si>
    <t>p.cestari@orange.fr</t>
  </si>
  <si>
    <t>03 86 62 25 50</t>
  </si>
  <si>
    <t>06 16 32 51 59</t>
  </si>
  <si>
    <t>089_96561696</t>
  </si>
  <si>
    <t>CHAMBON</t>
  </si>
  <si>
    <t>FABIEN</t>
  </si>
  <si>
    <t>1 RUE DE CHABLIS N°4</t>
  </si>
  <si>
    <t>089_96576023</t>
  </si>
  <si>
    <t>CHANG-BERTRIX</t>
  </si>
  <si>
    <t>LYDIE</t>
  </si>
  <si>
    <t>1 rue saint vincent</t>
  </si>
  <si>
    <t>CHAMPVALLON</t>
  </si>
  <si>
    <t>lydiechang@hotmail.fr</t>
  </si>
  <si>
    <t>089_96570344</t>
  </si>
  <si>
    <t>CHEVALLIER</t>
  </si>
  <si>
    <t>FLORENCE</t>
  </si>
  <si>
    <t>7 BOULEVARD GÉNÉRAL DE GAULLE</t>
  </si>
  <si>
    <t>icaun@sfr.fr</t>
  </si>
  <si>
    <t>03 86 56 01 22</t>
  </si>
  <si>
    <t>06 15 90 05 42</t>
  </si>
  <si>
    <t>089_96576702</t>
  </si>
  <si>
    <t>CHRETIEN</t>
  </si>
  <si>
    <t>ANAHYS</t>
  </si>
  <si>
    <t>11 rue des jardins</t>
  </si>
  <si>
    <t>j.maude@laposte.net</t>
  </si>
  <si>
    <t>089_96559118</t>
  </si>
  <si>
    <t>COMPIN</t>
  </si>
  <si>
    <t>CLARA</t>
  </si>
  <si>
    <t>27 rue des blés d'or</t>
  </si>
  <si>
    <t>vero.compin@gmail.com</t>
  </si>
  <si>
    <t>06 64 25 84 83</t>
  </si>
  <si>
    <t>089_96564379</t>
  </si>
  <si>
    <t>FREDERIC</t>
  </si>
  <si>
    <t>27 rue des Bles d'or</t>
  </si>
  <si>
    <t>VERO.COMPIN@GMAIL.COM</t>
  </si>
  <si>
    <t>03 86 91 21 50</t>
  </si>
  <si>
    <t>07 77 31 59 62</t>
  </si>
  <si>
    <t>089_96560342</t>
  </si>
  <si>
    <t>CONNANT</t>
  </si>
  <si>
    <t>ELAIA</t>
  </si>
  <si>
    <t>aurelaia89@hotmail.fr</t>
  </si>
  <si>
    <t>089_96568070</t>
  </si>
  <si>
    <t>CORRE</t>
  </si>
  <si>
    <t>TOM</t>
  </si>
  <si>
    <t>7 RUE DU BUISSON</t>
  </si>
  <si>
    <t>CHICHERY</t>
  </si>
  <si>
    <t>03 86 73 25 20</t>
  </si>
  <si>
    <t>089_96570968</t>
  </si>
  <si>
    <t>fabien-corre@wanadoo.fr</t>
  </si>
  <si>
    <t>03.86.73.25.20</t>
  </si>
  <si>
    <t>06.18.64.18.70</t>
  </si>
  <si>
    <t>089_96572126</t>
  </si>
  <si>
    <t>DALLE</t>
  </si>
  <si>
    <t>LORIE</t>
  </si>
  <si>
    <t>10 rue dU pont</t>
  </si>
  <si>
    <t>Corinnegaspard@aol.com</t>
  </si>
  <si>
    <t>089_96564405</t>
  </si>
  <si>
    <t>DELAHOUSSE</t>
  </si>
  <si>
    <t>CHRISTINE</t>
  </si>
  <si>
    <t>29 Bis Rue des 3 cailloux</t>
  </si>
  <si>
    <t>GURGY</t>
  </si>
  <si>
    <t>christine.delahousse@sfr.fr</t>
  </si>
  <si>
    <t>03 86 53 16 79</t>
  </si>
  <si>
    <t>06 73 05 18 42</t>
  </si>
  <si>
    <t>089_96573495</t>
  </si>
  <si>
    <t>DESCHAMPS</t>
  </si>
  <si>
    <t>ANAIS</t>
  </si>
  <si>
    <t>72 rue du pont</t>
  </si>
  <si>
    <t>awesnosker@gmail.com</t>
  </si>
  <si>
    <t>03 45 85 91 37</t>
  </si>
  <si>
    <t>06 21 09 84 08</t>
  </si>
  <si>
    <t>089_96576025</t>
  </si>
  <si>
    <t>DILLY</t>
  </si>
  <si>
    <t>CINDY</t>
  </si>
  <si>
    <t>4 rue des primeveres</t>
  </si>
  <si>
    <t>pitchoun1089@hotmail.fr</t>
  </si>
  <si>
    <t>089_96576322</t>
  </si>
  <si>
    <t>DIOUX</t>
  </si>
  <si>
    <t>JEANNETTE</t>
  </si>
  <si>
    <t>5 route de bleury</t>
  </si>
  <si>
    <t>jeannette.dioux@orange.fr</t>
  </si>
  <si>
    <t>089_45032540</t>
  </si>
  <si>
    <t>DUCHAMP</t>
  </si>
  <si>
    <t>SYLVIE</t>
  </si>
  <si>
    <t>57 GRANDE RUE</t>
  </si>
  <si>
    <t>089_96574687</t>
  </si>
  <si>
    <t>DUCRE LEYGUE</t>
  </si>
  <si>
    <t>ALEXANDRA</t>
  </si>
  <si>
    <t>13 Rue du PESCHOIR</t>
  </si>
  <si>
    <t>alexandraleygue@gmail.com</t>
  </si>
  <si>
    <t>06 31 11 95 05</t>
  </si>
  <si>
    <t>089_96573174</t>
  </si>
  <si>
    <t>DUEZ</t>
  </si>
  <si>
    <t>LEYNA</t>
  </si>
  <si>
    <t>67 rue emile tabarant</t>
  </si>
  <si>
    <t>carolecanu89@hotmail.fr</t>
  </si>
  <si>
    <t>07 88 08 88 58</t>
  </si>
  <si>
    <t>089_96558952</t>
  </si>
  <si>
    <t>DUPOUY</t>
  </si>
  <si>
    <t>MAELLE</t>
  </si>
  <si>
    <t>14 RUE DE LA TRINITE</t>
  </si>
  <si>
    <t>idupouy@yahoo.fr</t>
  </si>
  <si>
    <t>09 88 66 87 09</t>
  </si>
  <si>
    <t>06 49 24 65 37</t>
  </si>
  <si>
    <t>089_96562818</t>
  </si>
  <si>
    <t>ISABELLE</t>
  </si>
  <si>
    <t>idupouy@YAHOO.fr</t>
  </si>
  <si>
    <t>03 86 62 24 33</t>
  </si>
  <si>
    <t>089_96576704</t>
  </si>
  <si>
    <t>DURAND</t>
  </si>
  <si>
    <t>MELINA</t>
  </si>
  <si>
    <t>7 rue du peschoir</t>
  </si>
  <si>
    <t>mirayasmine@hotmail.com</t>
  </si>
  <si>
    <t>089_06299093</t>
  </si>
  <si>
    <t>DURLOT</t>
  </si>
  <si>
    <t>SARAH</t>
  </si>
  <si>
    <t>25 RUE DE L'EGLISE</t>
  </si>
  <si>
    <t>LA CELLE ST CYR</t>
  </si>
  <si>
    <t>SARAH.DURLOT@SFR.FR</t>
  </si>
  <si>
    <t>089_96570772</t>
  </si>
  <si>
    <t>EL MROUSSI</t>
  </si>
  <si>
    <t>YASMINE</t>
  </si>
  <si>
    <t>3 rue henri barbusse</t>
  </si>
  <si>
    <t>nauval.e81@hotmail.fr</t>
  </si>
  <si>
    <t>09 52 20 44 93</t>
  </si>
  <si>
    <t>06 38 99 35 77</t>
  </si>
  <si>
    <t>089_96570773</t>
  </si>
  <si>
    <t>JANAT</t>
  </si>
  <si>
    <t>10 Rue henri barbusse</t>
  </si>
  <si>
    <t>NAUVAL.e81@yahoo.com</t>
  </si>
  <si>
    <t>089_96564808</t>
  </si>
  <si>
    <t>ERGO</t>
  </si>
  <si>
    <t>SYLVIANE</t>
  </si>
  <si>
    <t>11 Rue des COIGNOTTES</t>
  </si>
  <si>
    <t>sylviane.ergo@gmail.com</t>
  </si>
  <si>
    <t>06 09 83 66 44</t>
  </si>
  <si>
    <t>089_96562994</t>
  </si>
  <si>
    <t>FABRIS</t>
  </si>
  <si>
    <t>NICOLE</t>
  </si>
  <si>
    <t>9 ANCIEN CHEMIN D'ORMOY</t>
  </si>
  <si>
    <t>BONNARD</t>
  </si>
  <si>
    <t>j.fabris@laposte.net</t>
  </si>
  <si>
    <t>03 86 73 24 51</t>
  </si>
  <si>
    <t>06 68 92 19 74</t>
  </si>
  <si>
    <t>089_96576316</t>
  </si>
  <si>
    <t>FAUCHEREAU</t>
  </si>
  <si>
    <t>ANNIE</t>
  </si>
  <si>
    <t>72G RUE DU PONT</t>
  </si>
  <si>
    <t>FAUCHEREAU.MICHEL@ORANGE.FR</t>
  </si>
  <si>
    <t>06.14.36.22.17</t>
  </si>
  <si>
    <t>089_96576317</t>
  </si>
  <si>
    <t>FAUCHEREAU GANIER</t>
  </si>
  <si>
    <t>CLEMENTINE</t>
  </si>
  <si>
    <t>089_96559102</t>
  </si>
  <si>
    <t>FAVROT</t>
  </si>
  <si>
    <t>BRIGITTE</t>
  </si>
  <si>
    <t>10 ROUTE DE LYON</t>
  </si>
  <si>
    <t>c.favrot@orange.fr</t>
  </si>
  <si>
    <t>03 86 91 21 06</t>
  </si>
  <si>
    <t>06 61 56 87 70</t>
  </si>
  <si>
    <t>089_96564244</t>
  </si>
  <si>
    <t>MARINE</t>
  </si>
  <si>
    <t>10 Route de LYON</t>
  </si>
  <si>
    <t>089_96550348</t>
  </si>
  <si>
    <t>FERNANDES</t>
  </si>
  <si>
    <t>JULIANA</t>
  </si>
  <si>
    <t>5 ter rue Charles Lepère</t>
  </si>
  <si>
    <t>089_96576708</t>
  </si>
  <si>
    <t>5 TER RUE CHARLES LEPERE</t>
  </si>
  <si>
    <t>NATHALIE.FERNANDES@HOTMAIL.FR</t>
  </si>
  <si>
    <t>089_96563014</t>
  </si>
  <si>
    <t>FERRANDI</t>
  </si>
  <si>
    <t>TIPHAINE</t>
  </si>
  <si>
    <t>134 rue du pont</t>
  </si>
  <si>
    <t>gilles.ferrandi@wanadoo.fr</t>
  </si>
  <si>
    <t>03 86 91 21 77</t>
  </si>
  <si>
    <t>06 07 34 00 32</t>
  </si>
  <si>
    <t>089_96564783</t>
  </si>
  <si>
    <t>FLEURY</t>
  </si>
  <si>
    <t>KLARA</t>
  </si>
  <si>
    <t>26 Rue du pavillon</t>
  </si>
  <si>
    <t>APPOIGNY</t>
  </si>
  <si>
    <t>kikisp89@orange.fr</t>
  </si>
  <si>
    <t>03 86 53 11 09</t>
  </si>
  <si>
    <t>06 61 88 15 57</t>
  </si>
  <si>
    <t>089_96564784</t>
  </si>
  <si>
    <t>SOPHIE</t>
  </si>
  <si>
    <t>089_96576319</t>
  </si>
  <si>
    <t>FONTAINE</t>
  </si>
  <si>
    <t>MÉLOÉ</t>
  </si>
  <si>
    <t>10 chemin du pressoir</t>
  </si>
  <si>
    <t>champloiseau</t>
  </si>
  <si>
    <t>coralie.d89@free.fr</t>
  </si>
  <si>
    <t>089_96576320</t>
  </si>
  <si>
    <t>LOUANE</t>
  </si>
  <si>
    <t>089_96576315</t>
  </si>
  <si>
    <t>GARDEY</t>
  </si>
  <si>
    <t>ODILE</t>
  </si>
  <si>
    <t>2 RUE DES ALOUETTES</t>
  </si>
  <si>
    <t>O.GARDEY@ORANGE.FR</t>
  </si>
  <si>
    <t>089_41232071</t>
  </si>
  <si>
    <t>GAUTHERIN</t>
  </si>
  <si>
    <t>LOUIS</t>
  </si>
  <si>
    <t>1 PLACE DES FAUVETTES</t>
  </si>
  <si>
    <t>gautherin.louis@wanadoo.fr</t>
  </si>
  <si>
    <t>03 86 91 26 02</t>
  </si>
  <si>
    <t>06 44 23 28 55</t>
  </si>
  <si>
    <t>089_96299453</t>
  </si>
  <si>
    <t>AGNES</t>
  </si>
  <si>
    <t>gautherin.agnes@wanadoo.fr</t>
  </si>
  <si>
    <t>06 31 59 98 87</t>
  </si>
  <si>
    <t>089_96554341</t>
  </si>
  <si>
    <t>SIMON</t>
  </si>
  <si>
    <t>06 38 12 84 15</t>
  </si>
  <si>
    <t>089_96576326</t>
  </si>
  <si>
    <t>GAVET</t>
  </si>
  <si>
    <t>MARIE ELISABETH</t>
  </si>
  <si>
    <t>9 route d'auxerre</t>
  </si>
  <si>
    <t>parmega@orange.fr</t>
  </si>
  <si>
    <t>089_96573167</t>
  </si>
  <si>
    <t>GENEVRIER</t>
  </si>
  <si>
    <t>CELINE</t>
  </si>
  <si>
    <t>3 Rue de la Fontaine St MarTIN</t>
  </si>
  <si>
    <t>celine.genevrier@cegetel.net</t>
  </si>
  <si>
    <t>06 66 44 36 32</t>
  </si>
  <si>
    <t>089_96550014</t>
  </si>
  <si>
    <t>GIBIER</t>
  </si>
  <si>
    <t>1 RUE DES PRIMEVERES</t>
  </si>
  <si>
    <t>silvigi2@yahoo.fr</t>
  </si>
  <si>
    <t>089_96574612</t>
  </si>
  <si>
    <t>GIE</t>
  </si>
  <si>
    <t>CHANTAL</t>
  </si>
  <si>
    <t>20 Grande rue</t>
  </si>
  <si>
    <t>BRANCHES</t>
  </si>
  <si>
    <t>ch.peragallo@gmail.com</t>
  </si>
  <si>
    <t>03 86 73 70 42</t>
  </si>
  <si>
    <t>06 79 54 52 63</t>
  </si>
  <si>
    <t>089_96574613</t>
  </si>
  <si>
    <t>PHILIPPE</t>
  </si>
  <si>
    <t>gie.philippe@orange.fr</t>
  </si>
  <si>
    <t>06 77 84 59 47</t>
  </si>
  <si>
    <t>089_96572586</t>
  </si>
  <si>
    <t>GOTTI</t>
  </si>
  <si>
    <t>11 BIS RUE DE LA LIBERTE</t>
  </si>
  <si>
    <t>APT 5</t>
  </si>
  <si>
    <t>vero.gotti@wanadoo.fr</t>
  </si>
  <si>
    <t>03 86 80 31 08</t>
  </si>
  <si>
    <t>06 75 75 08 34</t>
  </si>
  <si>
    <t>089_96569635</t>
  </si>
  <si>
    <t>GRGURIC</t>
  </si>
  <si>
    <t>NELLY</t>
  </si>
  <si>
    <t>2 RUE DE LA BROSSE</t>
  </si>
  <si>
    <t>LOOZE</t>
  </si>
  <si>
    <t>ngrguric@wanadoo.fr</t>
  </si>
  <si>
    <t>03 86 62 50 87</t>
  </si>
  <si>
    <t>06 04 07 93 82</t>
  </si>
  <si>
    <t>089_96576321</t>
  </si>
  <si>
    <t>GUET</t>
  </si>
  <si>
    <t>ANGÉLIQUE</t>
  </si>
  <si>
    <t>77 grande rue</t>
  </si>
  <si>
    <t>guet.angelique@neuf.fr</t>
  </si>
  <si>
    <t>089_96569634</t>
  </si>
  <si>
    <t>GUIGUE</t>
  </si>
  <si>
    <t>MIREILLE</t>
  </si>
  <si>
    <t>LE PONTON</t>
  </si>
  <si>
    <t>12 BIS CHEMIN PRIVEE EMILE VIO</t>
  </si>
  <si>
    <t>guiguefr@wanadoo.fr</t>
  </si>
  <si>
    <t>06 61 62 35 20</t>
  </si>
  <si>
    <t>089_96576707</t>
  </si>
  <si>
    <t>GUILLAUMIN AZEM</t>
  </si>
  <si>
    <t>CLAUDE EMMA</t>
  </si>
  <si>
    <t>17 RUE HENRI BONNEROT</t>
  </si>
  <si>
    <t>CLAUDE.MMA.GUILLAUMIN@GMAIL.COM</t>
  </si>
  <si>
    <t>089_96573884</t>
  </si>
  <si>
    <t>GUILLEMOT</t>
  </si>
  <si>
    <t>18 rue des pres</t>
  </si>
  <si>
    <t>03 86 40 17 73</t>
  </si>
  <si>
    <t>06 75 21 68 58</t>
  </si>
  <si>
    <t>089_96576711</t>
  </si>
  <si>
    <t>GUYOT</t>
  </si>
  <si>
    <t>ELSA</t>
  </si>
  <si>
    <t>37 GRANDE RUE</t>
  </si>
  <si>
    <t>ELSA.GUYOT@LIVE.FR</t>
  </si>
  <si>
    <t>089_96572356</t>
  </si>
  <si>
    <t>HASIAK</t>
  </si>
  <si>
    <t>PIERRICK</t>
  </si>
  <si>
    <t>2 RUE LA FAYETTE</t>
  </si>
  <si>
    <t>OPHELIEHASIAK@GMAIL.COM</t>
  </si>
  <si>
    <t>089_96571708</t>
  </si>
  <si>
    <t>HOUZE</t>
  </si>
  <si>
    <t>MAGALI</t>
  </si>
  <si>
    <t>15 rue paul bert</t>
  </si>
  <si>
    <t>BEAUMONT</t>
  </si>
  <si>
    <t>pluplumama@hotmail.fr</t>
  </si>
  <si>
    <t>03 86 51 36 09</t>
  </si>
  <si>
    <t>06 37 74 66 88</t>
  </si>
  <si>
    <t>089_96553443</t>
  </si>
  <si>
    <t>HUGON</t>
  </si>
  <si>
    <t>24 bis rue Lucien Ducrot</t>
  </si>
  <si>
    <t>hugon.yannick@wanadoo.fr</t>
  </si>
  <si>
    <t>089_96575972</t>
  </si>
  <si>
    <t>HURE</t>
  </si>
  <si>
    <t>2 BOULEVARD DE GADALMING</t>
  </si>
  <si>
    <t>PHILIPPE.HURE@AKEO.COM</t>
  </si>
  <si>
    <t>089_96575973</t>
  </si>
  <si>
    <t>2 BOULEVARD DE GODALMING</t>
  </si>
  <si>
    <t>PHILIPPE.HURE@AKEONET.COM</t>
  </si>
  <si>
    <t>089_96567067</t>
  </si>
  <si>
    <t>IDRAME</t>
  </si>
  <si>
    <t>2 RUE DES PRIMEVERES</t>
  </si>
  <si>
    <t>06 50 34 07 88</t>
  </si>
  <si>
    <t>089_96569798</t>
  </si>
  <si>
    <t>JOLLY</t>
  </si>
  <si>
    <t>7 rue de l'ancien lavoir</t>
  </si>
  <si>
    <t>03 86 91 43 30</t>
  </si>
  <si>
    <t>06 88 47 14 11</t>
  </si>
  <si>
    <t>089_96574621</t>
  </si>
  <si>
    <t>JOURDEY</t>
  </si>
  <si>
    <t>25 Rue des CHAILLES</t>
  </si>
  <si>
    <t>VILLEMER</t>
  </si>
  <si>
    <t>anne.jourdey@gmail.com</t>
  </si>
  <si>
    <t>03 86 35 36 88</t>
  </si>
  <si>
    <t>06 73 57 38 44</t>
  </si>
  <si>
    <t>089_96575971</t>
  </si>
  <si>
    <t>JULIEN</t>
  </si>
  <si>
    <t>40 RUE DRAMEN</t>
  </si>
  <si>
    <t>HAMEAEU LA RUE NEUVE</t>
  </si>
  <si>
    <t>AILLANT SUR THOLON</t>
  </si>
  <si>
    <t>DOMIBELLE@ORANGE.FR</t>
  </si>
  <si>
    <t>089_96557407</t>
  </si>
  <si>
    <t>JUNIUS</t>
  </si>
  <si>
    <t>AXELLE</t>
  </si>
  <si>
    <t>11 Route de Lyon</t>
  </si>
  <si>
    <t>03 86 91 26 11</t>
  </si>
  <si>
    <t>06.19.29.09.06</t>
  </si>
  <si>
    <t>089_96576997</t>
  </si>
  <si>
    <t>KAUSS</t>
  </si>
  <si>
    <t>MICHELE</t>
  </si>
  <si>
    <t>20 rue de la mairie</t>
  </si>
  <si>
    <t>089_96569802</t>
  </si>
  <si>
    <t>KOR</t>
  </si>
  <si>
    <t>SHAÏMA</t>
  </si>
  <si>
    <t>5 RUE JULES GUESDE</t>
  </si>
  <si>
    <t>SHAIMA89@HOTMAIL.FR</t>
  </si>
  <si>
    <t>03 86 80 25 54</t>
  </si>
  <si>
    <t>06 88 94 95 84</t>
  </si>
  <si>
    <t>089_96576328</t>
  </si>
  <si>
    <t>KOUYATE</t>
  </si>
  <si>
    <t>AWA</t>
  </si>
  <si>
    <t>33 route d'auxerre</t>
  </si>
  <si>
    <t>eva.koya@gmail.com</t>
  </si>
  <si>
    <t>089_96574689</t>
  </si>
  <si>
    <t>KUCHLER</t>
  </si>
  <si>
    <t>VALÉRIE</t>
  </si>
  <si>
    <t>32 Rue Victor HUGO</t>
  </si>
  <si>
    <t>red.cell4@yahoo.fr</t>
  </si>
  <si>
    <t>07 81 27 49 30</t>
  </si>
  <si>
    <t>089_96572135</t>
  </si>
  <si>
    <t>LAIRAUDAT</t>
  </si>
  <si>
    <t>CELESTINE</t>
  </si>
  <si>
    <t>66 rue pierre larousse</t>
  </si>
  <si>
    <t>03 86 80 15 88</t>
  </si>
  <si>
    <t>06 68 86 49 50</t>
  </si>
  <si>
    <t>089_96574690</t>
  </si>
  <si>
    <t>LAMARRE</t>
  </si>
  <si>
    <t>27 Rue LuCien DUCROT</t>
  </si>
  <si>
    <t>apomarli@yahoo.fr</t>
  </si>
  <si>
    <t>06 31 74 26 84</t>
  </si>
  <si>
    <t>089_96575136</t>
  </si>
  <si>
    <t>LAPERTOT</t>
  </si>
  <si>
    <t>ZOE</t>
  </si>
  <si>
    <t>2 Chemin des vaneries</t>
  </si>
  <si>
    <t>BRION</t>
  </si>
  <si>
    <t>sabmojo20@gmail.com</t>
  </si>
  <si>
    <t>06 07 89 04 15</t>
  </si>
  <si>
    <t>089_96576998</t>
  </si>
  <si>
    <t>LEAU</t>
  </si>
  <si>
    <t>48 rue principale</t>
  </si>
  <si>
    <t>le grand longueron</t>
  </si>
  <si>
    <t>089_96574623</t>
  </si>
  <si>
    <t>LEBRUN</t>
  </si>
  <si>
    <t>MANON</t>
  </si>
  <si>
    <t>8 Rue CHAMBAULT</t>
  </si>
  <si>
    <t>NEUILLY</t>
  </si>
  <si>
    <t>lebrun.david@live.fr</t>
  </si>
  <si>
    <t>06 69 98 98 40</t>
  </si>
  <si>
    <t>089_96574681</t>
  </si>
  <si>
    <t>LECLEREFONTAINE</t>
  </si>
  <si>
    <t>PALOMA</t>
  </si>
  <si>
    <t>6 Rue des CHAILLES</t>
  </si>
  <si>
    <t>le.sab@orange.fr</t>
  </si>
  <si>
    <t>03 86 73 80 12</t>
  </si>
  <si>
    <t>06 80 70 80 28</t>
  </si>
  <si>
    <t>089_96577069</t>
  </si>
  <si>
    <t>SABRINA</t>
  </si>
  <si>
    <t>6 rue des chailles</t>
  </si>
  <si>
    <t>089_96575974</t>
  </si>
  <si>
    <t>LECOLE</t>
  </si>
  <si>
    <t>DANIELE</t>
  </si>
  <si>
    <t>21 BOULEVARD LESIRE LACAM</t>
  </si>
  <si>
    <t>LECOLE.DANIELE@ORANGE.FR</t>
  </si>
  <si>
    <t>089_96573160</t>
  </si>
  <si>
    <t>LEDUC</t>
  </si>
  <si>
    <t>10 allée du colonbier</t>
  </si>
  <si>
    <t>jdsignalisation@sfr.fr</t>
  </si>
  <si>
    <t>03 58 44 08 62</t>
  </si>
  <si>
    <t>06 61 71 48 86</t>
  </si>
  <si>
    <t>089_96573161</t>
  </si>
  <si>
    <t>EMMA</t>
  </si>
  <si>
    <t>10 Allée du colombier</t>
  </si>
  <si>
    <t>LE GRAND LONGERON</t>
  </si>
  <si>
    <t>jclsignalisation@sfr.fr</t>
  </si>
  <si>
    <t>089_96572315</t>
  </si>
  <si>
    <t>LENOBLE</t>
  </si>
  <si>
    <t>NINNA</t>
  </si>
  <si>
    <t>1 rue des noues</t>
  </si>
  <si>
    <t>cindy.richard.ninna@gmail.com</t>
  </si>
  <si>
    <t>089_96571696</t>
  </si>
  <si>
    <t>LEROUVILLOIS</t>
  </si>
  <si>
    <t>LEE-LOU</t>
  </si>
  <si>
    <t>48 C1 rue du poNt</t>
  </si>
  <si>
    <t>stephanie.nicolle@neuf.fr</t>
  </si>
  <si>
    <t>03 58 44 00 93</t>
  </si>
  <si>
    <t>06 15 02 19 20</t>
  </si>
  <si>
    <t>089_96575362</t>
  </si>
  <si>
    <t>LESCOT</t>
  </si>
  <si>
    <t>JEAN CLAUDE</t>
  </si>
  <si>
    <t>13 route d'appoigny</t>
  </si>
  <si>
    <t>jeanclaudelescot@orange.fr</t>
  </si>
  <si>
    <t>089_96576323</t>
  </si>
  <si>
    <t>YVETTE</t>
  </si>
  <si>
    <t>yvettelescot@wanadoo.fr</t>
  </si>
  <si>
    <t>089_96576024</t>
  </si>
  <si>
    <t>LESOURD</t>
  </si>
  <si>
    <t>LAURENZO</t>
  </si>
  <si>
    <t>pitchoun.1089@hotmail.fr</t>
  </si>
  <si>
    <t>089_96576048</t>
  </si>
  <si>
    <t>LETOURNEAU</t>
  </si>
  <si>
    <t>REGINE</t>
  </si>
  <si>
    <t>19 rue du pont</t>
  </si>
  <si>
    <t>regine.letourneau@orange.fr</t>
  </si>
  <si>
    <t>089_96575138</t>
  </si>
  <si>
    <t>LIEGEOIS VICART</t>
  </si>
  <si>
    <t>LILIE</t>
  </si>
  <si>
    <t>27 Rue Lucien DUCROT</t>
  </si>
  <si>
    <t>089_96570905</t>
  </si>
  <si>
    <t>MAHIEU</t>
  </si>
  <si>
    <t>MARIE JEANNE</t>
  </si>
  <si>
    <t>44 A RUE DU BOIS FRILEUX</t>
  </si>
  <si>
    <t>ST JULIEN DU SAULT</t>
  </si>
  <si>
    <t>marie.mathieu0231@orange.fr</t>
  </si>
  <si>
    <t>06 08 07 61 39</t>
  </si>
  <si>
    <t>089_96571954</t>
  </si>
  <si>
    <t>MALERE</t>
  </si>
  <si>
    <t>MAELYSS</t>
  </si>
  <si>
    <t>40 Route de SENS</t>
  </si>
  <si>
    <t>maelyss2008@laposte.net</t>
  </si>
  <si>
    <t>03 86 73 04 19</t>
  </si>
  <si>
    <t>06 68 17 59 98</t>
  </si>
  <si>
    <t>089_96561587</t>
  </si>
  <si>
    <t>MARIE</t>
  </si>
  <si>
    <t>CHLOE</t>
  </si>
  <si>
    <t>144 RUE DU PONT</t>
  </si>
  <si>
    <t>sophie.pellerin@orange.fr</t>
  </si>
  <si>
    <t>06 23 57 86 22</t>
  </si>
  <si>
    <t>089_96564251</t>
  </si>
  <si>
    <t>EMILIE</t>
  </si>
  <si>
    <t>03 86 91 21 29</t>
  </si>
  <si>
    <t>089_96564252</t>
  </si>
  <si>
    <t>RAPHAEL</t>
  </si>
  <si>
    <t>089_96564679</t>
  </si>
  <si>
    <t>144 Rue du Pont</t>
  </si>
  <si>
    <t>089_96576329</t>
  </si>
  <si>
    <t>MAROT</t>
  </si>
  <si>
    <t>47 grande rue</t>
  </si>
  <si>
    <t>francoise.marot@sfr.fr</t>
  </si>
  <si>
    <t>089_96576705</t>
  </si>
  <si>
    <t>GHISLAINE</t>
  </si>
  <si>
    <t>103 GRANDE RUE</t>
  </si>
  <si>
    <t>GHIS.MAROT@ORANGE.FR</t>
  </si>
  <si>
    <t>089_96567523</t>
  </si>
  <si>
    <t>MARQUES</t>
  </si>
  <si>
    <t>CELIA</t>
  </si>
  <si>
    <t>18 rue des ruelles</t>
  </si>
  <si>
    <t>pierre.cestari@orange.fr</t>
  </si>
  <si>
    <t>06 07 60 77 16</t>
  </si>
  <si>
    <t>089_96576045</t>
  </si>
  <si>
    <t>MARTEAU</t>
  </si>
  <si>
    <t>25 rue du 14 juillet</t>
  </si>
  <si>
    <t>vero890@hotmail.fr</t>
  </si>
  <si>
    <t>089_96574624</t>
  </si>
  <si>
    <t>MARTIN</t>
  </si>
  <si>
    <t>JADE</t>
  </si>
  <si>
    <t>18 Rue de l'EGLISE</t>
  </si>
  <si>
    <t>delph89@orange.fr</t>
  </si>
  <si>
    <t>03 86 91 24 95</t>
  </si>
  <si>
    <t>06 25 70 50 20</t>
  </si>
  <si>
    <t>089_96576020</t>
  </si>
  <si>
    <t>METAIS</t>
  </si>
  <si>
    <t>INGRID</t>
  </si>
  <si>
    <t>2 chemin de la somme trouvée</t>
  </si>
  <si>
    <t>opalis.coiffure@orange.fr</t>
  </si>
  <si>
    <t>089_96569621</t>
  </si>
  <si>
    <t>MILLOT</t>
  </si>
  <si>
    <t>FABIENNE</t>
  </si>
  <si>
    <t>11 ALLEE DES CHAMPS</t>
  </si>
  <si>
    <t>FABIENNE.LEROUVILLOIS@ORANGE.FR</t>
  </si>
  <si>
    <t>03 86 56 38 60</t>
  </si>
  <si>
    <t>06 75 04 68 35</t>
  </si>
  <si>
    <t>089_96569622</t>
  </si>
  <si>
    <t>11 ALLEE DES CHAmps</t>
  </si>
  <si>
    <t>LE GRAND LONGUERON</t>
  </si>
  <si>
    <t>089_96561461</t>
  </si>
  <si>
    <t>MONGIN</t>
  </si>
  <si>
    <t>KARINE</t>
  </si>
  <si>
    <t>1 RUE DES PROMENADES</t>
  </si>
  <si>
    <t>eric.mongin@orange.fr</t>
  </si>
  <si>
    <t>03 86 73 87 14</t>
  </si>
  <si>
    <t>06 86 93 25 75</t>
  </si>
  <si>
    <t>089_96555795</t>
  </si>
  <si>
    <t>MUNOS</t>
  </si>
  <si>
    <t>4 bis route de Joigny</t>
  </si>
  <si>
    <t>munostitine@gmail.com</t>
  </si>
  <si>
    <t>089_41231013</t>
  </si>
  <si>
    <t>NICAISE</t>
  </si>
  <si>
    <t>DANIELLE</t>
  </si>
  <si>
    <t>26 ROUTE DE LAROCHE</t>
  </si>
  <si>
    <t>danielle.nicaise@free.fr</t>
  </si>
  <si>
    <t>03 86 91 40 09</t>
  </si>
  <si>
    <t>06 53 23 79 78</t>
  </si>
  <si>
    <t>089_96564688</t>
  </si>
  <si>
    <t>NICOLAS</t>
  </si>
  <si>
    <t>10 Chemin du Petit enclos</t>
  </si>
  <si>
    <t>CHAMPLOISEAU</t>
  </si>
  <si>
    <t>cathy.89@sfr.fr</t>
  </si>
  <si>
    <t>03 86 73 87 74</t>
  </si>
  <si>
    <t>06 30 16 51 39</t>
  </si>
  <si>
    <t>089_96564689</t>
  </si>
  <si>
    <t>KYLLIAN</t>
  </si>
  <si>
    <t>10 chemin du petit enclos</t>
  </si>
  <si>
    <t>089_96564690</t>
  </si>
  <si>
    <t>MICKAEL</t>
  </si>
  <si>
    <t>089_96574692</t>
  </si>
  <si>
    <t>FABRICE</t>
  </si>
  <si>
    <t>10 Chemin du petit enclos</t>
  </si>
  <si>
    <t>089_96575970</t>
  </si>
  <si>
    <t>17 GRANDE RUE</t>
  </si>
  <si>
    <t>JEANNOT.NICO@WANADOO.FR</t>
  </si>
  <si>
    <t>089_96576021</t>
  </si>
  <si>
    <t>NICOLINI</t>
  </si>
  <si>
    <t>ROMANE</t>
  </si>
  <si>
    <t>29 route des noues</t>
  </si>
  <si>
    <t>089_96573159</t>
  </si>
  <si>
    <t>NICOLLE</t>
  </si>
  <si>
    <t>13 Rue de la République</t>
  </si>
  <si>
    <t>chauveau.aurore@orange.fr</t>
  </si>
  <si>
    <t>03 86 35 19 56</t>
  </si>
  <si>
    <t>089_96575958</t>
  </si>
  <si>
    <t>EDEN</t>
  </si>
  <si>
    <t>13 RUE DE LA REPUBLIQUE</t>
  </si>
  <si>
    <t>CHAUVEAU.AURORE@ORANGE.FR</t>
  </si>
  <si>
    <t>089_96564238</t>
  </si>
  <si>
    <t>NIEL</t>
  </si>
  <si>
    <t>MARIE-LAURENCE</t>
  </si>
  <si>
    <t>2 Rue DUMONT</t>
  </si>
  <si>
    <t>marielaurence.niel@wanadoo.fr</t>
  </si>
  <si>
    <t>03 86 73 82 67</t>
  </si>
  <si>
    <t>06 03 32 73 91</t>
  </si>
  <si>
    <t>089_96573880</t>
  </si>
  <si>
    <t>OUDIN</t>
  </si>
  <si>
    <t>LARA</t>
  </si>
  <si>
    <t>22 rue marie marvingt</t>
  </si>
  <si>
    <t>Appt 24</t>
  </si>
  <si>
    <t>cecile.mansuy@mfacteur.fr</t>
  </si>
  <si>
    <t>089_96573881</t>
  </si>
  <si>
    <t>06 16 88 08 72</t>
  </si>
  <si>
    <t>089_96576318</t>
  </si>
  <si>
    <t>PARENTI</t>
  </si>
  <si>
    <t>DANIEL</t>
  </si>
  <si>
    <t>1 RUE PAUL LANGEVIN</t>
  </si>
  <si>
    <t>089_96576325</t>
  </si>
  <si>
    <t>CLAUDINE</t>
  </si>
  <si>
    <t>1 rue paul langevin</t>
  </si>
  <si>
    <t>089_96576706</t>
  </si>
  <si>
    <t>PARRAIN</t>
  </si>
  <si>
    <t>9 BIS RUE DES GAUZYS</t>
  </si>
  <si>
    <t>DPARRAIN@SFR.FR</t>
  </si>
  <si>
    <t>089_96567522</t>
  </si>
  <si>
    <t>PASCAL</t>
  </si>
  <si>
    <t>EVELYNE</t>
  </si>
  <si>
    <t>26 Rue du Port</t>
  </si>
  <si>
    <t>evelyne.p@hotmail.fr</t>
  </si>
  <si>
    <t>06 37 98 04 76</t>
  </si>
  <si>
    <t>089_96573500</t>
  </si>
  <si>
    <t>PAUL</t>
  </si>
  <si>
    <t>LÉNA</t>
  </si>
  <si>
    <t>11 Rue GUYNEMER</t>
  </si>
  <si>
    <t>gaspard.anais@sfr.fr</t>
  </si>
  <si>
    <t>06 13 85 15 75</t>
  </si>
  <si>
    <t>089_96576026</t>
  </si>
  <si>
    <t>11 rue guynemer</t>
  </si>
  <si>
    <t>089_96552191</t>
  </si>
  <si>
    <t>PEREIRA</t>
  </si>
  <si>
    <t>SANDRA</t>
  </si>
  <si>
    <t>16 ROUTE DE PARIS</t>
  </si>
  <si>
    <t>pereiraantonio7682@neuf.fr</t>
  </si>
  <si>
    <t>03 86 91 30 67</t>
  </si>
  <si>
    <t>06 71 58 22 75</t>
  </si>
  <si>
    <t>089_96577169</t>
  </si>
  <si>
    <t>PETIT</t>
  </si>
  <si>
    <t>MARIE CLAIRE</t>
  </si>
  <si>
    <t>114 rue de la liberte</t>
  </si>
  <si>
    <t>mcpetit7@wanadoo.fr</t>
  </si>
  <si>
    <t>089_96576924</t>
  </si>
  <si>
    <t>POIRIER</t>
  </si>
  <si>
    <t>19 route de longueron</t>
  </si>
  <si>
    <t>claude.poirier0870@orange.fr</t>
  </si>
  <si>
    <t>06.72.72.90.60</t>
  </si>
  <si>
    <t>089_96550352</t>
  </si>
  <si>
    <t>PORQUET</t>
  </si>
  <si>
    <t>EUGENIE</t>
  </si>
  <si>
    <t>2 Ter Rue des Romains</t>
  </si>
  <si>
    <t>geniesfitness@orange.fr</t>
  </si>
  <si>
    <t>03 86 91 26 01</t>
  </si>
  <si>
    <t>06 62 49 22 93</t>
  </si>
  <si>
    <t>089_96576710</t>
  </si>
  <si>
    <t>PORTE</t>
  </si>
  <si>
    <t>35 RUE DU RIMBEUF</t>
  </si>
  <si>
    <t>EVE.PORTE@WANADOO.FR</t>
  </si>
  <si>
    <t>089_96576049</t>
  </si>
  <si>
    <t>PRUNIER</t>
  </si>
  <si>
    <t>ELISE</t>
  </si>
  <si>
    <t>55 rue paul ceyanne</t>
  </si>
  <si>
    <t>eliseetcedric.prunier@sfr.fr</t>
  </si>
  <si>
    <t>089_96564785</t>
  </si>
  <si>
    <t>RASOANIRINA</t>
  </si>
  <si>
    <t>7 rue pierre et marie curie</t>
  </si>
  <si>
    <t>03 86 80 90 52</t>
  </si>
  <si>
    <t>06 77 28 95 03</t>
  </si>
  <si>
    <t>089_96571854</t>
  </si>
  <si>
    <t>REGNERY</t>
  </si>
  <si>
    <t>CLAIRE</t>
  </si>
  <si>
    <t>7 ALLEE DES BLEUETS</t>
  </si>
  <si>
    <t>claire.regnery89@gmail.com</t>
  </si>
  <si>
    <t>06 62 26 70 63</t>
  </si>
  <si>
    <t>089_96577171</t>
  </si>
  <si>
    <t>ALIX</t>
  </si>
  <si>
    <t>7 rue des bleuets</t>
  </si>
  <si>
    <t>089_96576703</t>
  </si>
  <si>
    <t>REUILLÉ</t>
  </si>
  <si>
    <t>67 b grande rue</t>
  </si>
  <si>
    <t>gegebernard89@yahoo.fr</t>
  </si>
  <si>
    <t>089_96572922</t>
  </si>
  <si>
    <t>REUTER</t>
  </si>
  <si>
    <t>10 Chemin des HOUCHES</t>
  </si>
  <si>
    <t>p.reuter@free.fr</t>
  </si>
  <si>
    <t>03 86 47 89 03</t>
  </si>
  <si>
    <t>06 79 76 54 88</t>
  </si>
  <si>
    <t>089_96572589</t>
  </si>
  <si>
    <t>RICHEPAIN</t>
  </si>
  <si>
    <t>LILIANE</t>
  </si>
  <si>
    <t>7A ROUTE DE LA MOUILLERE</t>
  </si>
  <si>
    <t>daniel.richepain@orange.fr</t>
  </si>
  <si>
    <t>03 86 73 32 33</t>
  </si>
  <si>
    <t>06 70 53 47 44</t>
  </si>
  <si>
    <t>089_96576043</t>
  </si>
  <si>
    <t>RIOU</t>
  </si>
  <si>
    <t>CONSTANCE</t>
  </si>
  <si>
    <t>2 allée pasteur</t>
  </si>
  <si>
    <t>marques.jessica@orange.fr</t>
  </si>
  <si>
    <t>089_15045640</t>
  </si>
  <si>
    <t>ROMOJARO</t>
  </si>
  <si>
    <t>16 RUE DU 19 MARS 1962</t>
  </si>
  <si>
    <t>dominique.romojaro@orange.fr</t>
  </si>
  <si>
    <t>03.86.91.30.88</t>
  </si>
  <si>
    <t>06 82 11 33 49</t>
  </si>
  <si>
    <t>089_96569602</t>
  </si>
  <si>
    <t>ROSALIE</t>
  </si>
  <si>
    <t>10 ROUTE DE JOIGNY</t>
  </si>
  <si>
    <t>sylvie.rosalie@wanadoo.fr</t>
  </si>
  <si>
    <t>03 86 62 51 32</t>
  </si>
  <si>
    <t>06 77 25 66 99</t>
  </si>
  <si>
    <t>089_96576019</t>
  </si>
  <si>
    <t>ROUSSEAU</t>
  </si>
  <si>
    <t>6 allée de diez</t>
  </si>
  <si>
    <t>ST GEORGES SUR BAULCHE</t>
  </si>
  <si>
    <t>sylvie.rousseau55@otange.fr</t>
  </si>
  <si>
    <t>089_96570901</t>
  </si>
  <si>
    <t>SAURREL</t>
  </si>
  <si>
    <t>LAURYNE</t>
  </si>
  <si>
    <t>37 ROUTE DE BONNARD</t>
  </si>
  <si>
    <t>loicsaurrel@gmail.com</t>
  </si>
  <si>
    <t>03 86 63 67 21</t>
  </si>
  <si>
    <t>06 22 22 01 68</t>
  </si>
  <si>
    <t>089_96571703</t>
  </si>
  <si>
    <t>SCHERY</t>
  </si>
  <si>
    <t>PAMELA</t>
  </si>
  <si>
    <t>1 BIS RUE GUIBERT</t>
  </si>
  <si>
    <t>SCHERY.PAMELA@GMAIL.COM</t>
  </si>
  <si>
    <t>06 03 09 47 48</t>
  </si>
  <si>
    <t>089_96575129</t>
  </si>
  <si>
    <t>10 Route de JAULGES</t>
  </si>
  <si>
    <t>CHEU</t>
  </si>
  <si>
    <t>03 86 35 24 84</t>
  </si>
  <si>
    <t>06 60 11 92 55</t>
  </si>
  <si>
    <t>089_96554322</t>
  </si>
  <si>
    <t>SELLIER</t>
  </si>
  <si>
    <t>NADIA</t>
  </si>
  <si>
    <t>7 rue de l'Ancien Chemin d'Ormoy</t>
  </si>
  <si>
    <t>nadiasellier@hotmail.fr</t>
  </si>
  <si>
    <t>06 29 74 07 35</t>
  </si>
  <si>
    <t>089_96574630</t>
  </si>
  <si>
    <t>SENIS</t>
  </si>
  <si>
    <t>AXEL</t>
  </si>
  <si>
    <t>23 TER de le LIBERTE</t>
  </si>
  <si>
    <t>so.laboucarie@gmail.com</t>
  </si>
  <si>
    <t>06 79 96 42 56</t>
  </si>
  <si>
    <t>089_96576054</t>
  </si>
  <si>
    <t>SERVAN</t>
  </si>
  <si>
    <t>MYLENE</t>
  </si>
  <si>
    <t>6 c</t>
  </si>
  <si>
    <t>RUE DE LA FONTAINE ST MARTin</t>
  </si>
  <si>
    <t>089_96573489</t>
  </si>
  <si>
    <t>VANESSA</t>
  </si>
  <si>
    <t>6 rue des mignottes</t>
  </si>
  <si>
    <t>vava.simon@orange.fr</t>
  </si>
  <si>
    <t>03 86 63 02 31</t>
  </si>
  <si>
    <t>06 31 76 77 01</t>
  </si>
  <si>
    <t>089_96576313</t>
  </si>
  <si>
    <t>SKIRKA-FERDJI</t>
  </si>
  <si>
    <t>LOUNA</t>
  </si>
  <si>
    <t>3 RUE DES ACACIAS</t>
  </si>
  <si>
    <t>VALSKIRKA@HOTMAIL.COM</t>
  </si>
  <si>
    <t>089_96574616</t>
  </si>
  <si>
    <t>SOKOLOWSKI</t>
  </si>
  <si>
    <t>KATIA</t>
  </si>
  <si>
    <t>2a Rue de la  BAiGnADE</t>
  </si>
  <si>
    <t>katia.sokolowki@gmail.com</t>
  </si>
  <si>
    <t>06 82 64 55 96</t>
  </si>
  <si>
    <t>089_20368336</t>
  </si>
  <si>
    <t>THOMAS</t>
  </si>
  <si>
    <t>26 rue Jules Guesde</t>
  </si>
  <si>
    <t>fabienne.thomas@wanadoo.fr</t>
  </si>
  <si>
    <t>03 86 80 47 41</t>
  </si>
  <si>
    <t>06 78 86 65 55</t>
  </si>
  <si>
    <t>089_96553769</t>
  </si>
  <si>
    <t>LIONEL</t>
  </si>
  <si>
    <t>089_96576714</t>
  </si>
  <si>
    <t>TRAN</t>
  </si>
  <si>
    <t>LOAN-CHINH</t>
  </si>
  <si>
    <t>8 rue de la guimbarde</t>
  </si>
  <si>
    <t>089_96575434</t>
  </si>
  <si>
    <t>VARLET</t>
  </si>
  <si>
    <t>THI BACH YEN</t>
  </si>
  <si>
    <t>34 avenue Jean HEMERY</t>
  </si>
  <si>
    <t>firstyodaone@wanadoo.fr</t>
  </si>
  <si>
    <t>06 28 33 44 04</t>
  </si>
  <si>
    <t>089_96572321</t>
  </si>
  <si>
    <t>VASSARD</t>
  </si>
  <si>
    <t>MATHIS</t>
  </si>
  <si>
    <t>10 chemin des epis</t>
  </si>
  <si>
    <t>089_96572325</t>
  </si>
  <si>
    <t>NOLAN</t>
  </si>
  <si>
    <t>089_96560315</t>
  </si>
  <si>
    <t>VERHEE</t>
  </si>
  <si>
    <t>SONIA</t>
  </si>
  <si>
    <t>6 PLACETTE DES FAUVETTES</t>
  </si>
  <si>
    <t>sverhee@laposte.net</t>
  </si>
  <si>
    <t>03.86.62.00.05</t>
  </si>
  <si>
    <t>06 87 52 71 35</t>
  </si>
  <si>
    <t>089_96571006</t>
  </si>
  <si>
    <t>VERJOT</t>
  </si>
  <si>
    <t>CIDEX 304</t>
  </si>
  <si>
    <t>2 CHEMIN DE L'EGEOIRE CHAUDE</t>
  </si>
  <si>
    <t>POILLY SUR THOLON</t>
  </si>
  <si>
    <t>sylvie.verjot@wanadoo.fr</t>
  </si>
  <si>
    <t>03 86 63 50 66</t>
  </si>
  <si>
    <t>06 85 33 01 01</t>
  </si>
  <si>
    <t>089_96572453</t>
  </si>
  <si>
    <t>VERMESSE</t>
  </si>
  <si>
    <t>GAUTHIER</t>
  </si>
  <si>
    <t>21 RUE MOZART</t>
  </si>
  <si>
    <t>domitille.vermesse@orange.fr</t>
  </si>
  <si>
    <t>03 86 73 51 52</t>
  </si>
  <si>
    <t>06 73 51 52 22</t>
  </si>
  <si>
    <t>089_96572454</t>
  </si>
  <si>
    <t>HUGO</t>
  </si>
  <si>
    <t>21 rue mozart</t>
  </si>
  <si>
    <t>089_96574631</t>
  </si>
  <si>
    <t>AMELIE</t>
  </si>
  <si>
    <t>21 Rue MOZART</t>
  </si>
  <si>
    <t>03 86 73 28 77</t>
  </si>
  <si>
    <t>089_96552195</t>
  </si>
  <si>
    <t>VINCENT</t>
  </si>
  <si>
    <t>HELENE</t>
  </si>
  <si>
    <t>25 rue Lucien Ducrot</t>
  </si>
  <si>
    <t>vincentthierry@wanadoo.fr</t>
  </si>
  <si>
    <t>03 86 91 23 82</t>
  </si>
  <si>
    <t>06 16 67 82 45</t>
  </si>
  <si>
    <t>089_96575130</t>
  </si>
  <si>
    <t>25 Rue Lucien DUCROT</t>
  </si>
  <si>
    <t>vincentisabelle89@orange.fr</t>
  </si>
  <si>
    <t>089_96576709</t>
  </si>
  <si>
    <t>THIERRY</t>
  </si>
  <si>
    <t>25 RUE LUCIEN DUCROT</t>
  </si>
  <si>
    <t>VINCENTTHIERRY@WANADOO.FR</t>
  </si>
  <si>
    <t>089_96576324</t>
  </si>
  <si>
    <t>VIRGOT</t>
  </si>
  <si>
    <t>9 grande rue</t>
  </si>
  <si>
    <t>089_96577170</t>
  </si>
  <si>
    <t>VIVANCOS THOOR</t>
  </si>
  <si>
    <t>NATHALY</t>
  </si>
  <si>
    <t>exdn 92</t>
  </si>
  <si>
    <t>31/05/2094</t>
  </si>
  <si>
    <t>31/05/2090</t>
  </si>
  <si>
    <t>31/05/2091</t>
  </si>
  <si>
    <t>BODY</t>
  </si>
  <si>
    <t>Débutants</t>
  </si>
  <si>
    <t>Novices et inter</t>
  </si>
  <si>
    <t>Confirmé Adultes</t>
  </si>
  <si>
    <t>Equiligym</t>
  </si>
  <si>
    <t>UFOZEN</t>
  </si>
  <si>
    <t>FLEURY (Gi Gong jeudi)</t>
  </si>
  <si>
    <t>Nordique 18h30</t>
  </si>
  <si>
    <t>Santé</t>
  </si>
  <si>
    <t>Tui Na Lundi</t>
  </si>
  <si>
    <t>Gi Gong Jeudi</t>
  </si>
  <si>
    <t>Zumba Lundi A</t>
  </si>
  <si>
    <t>Zumba Mercredi Adultes</t>
  </si>
  <si>
    <t>Cotisation</t>
  </si>
  <si>
    <t>COTISATIONS ADULTES</t>
  </si>
  <si>
    <t>=@SI.CONDITIONS([@[Bénévoles et tarifs spéciaux]]&lt;&gt;"";[@[Bénévoles et tarifs spéciaux]];[@Activités]=0;"";[@Activités]="Fleury";160;[@Activités]=1;137;[@Activités]=2;172;[@Activités]=3;207)</t>
  </si>
  <si>
    <t>CONDITIONS ENFANTS</t>
  </si>
  <si>
    <t>=@SIERREUR(SI.CONDITIONS([@[Tarifs préférentiels]]&lt;&gt;0;[@[Tarifs préférentiels]];[@Multi]&lt;&gt;"";60;[@Activité]=1;117;[@Activité]=2;152;[@Activité]=3;187);"")</t>
  </si>
  <si>
    <t>Enfants</t>
  </si>
  <si>
    <t>=SI([@Multi]="x";"Multi";NB.SI.ENS(TableauEnfant[@[Plurisport]:[ZUM KIDS]];"x"))</t>
  </si>
  <si>
    <t>=SI([@[FLEURY (Gi Gong jeudi)]]="X";"Fleury";NB.SI.ENS(Tableau2[@[BODY]:[Zumba Mercredi Adultes]];"X"))</t>
  </si>
  <si>
    <t>ACTIVITES</t>
  </si>
  <si>
    <t>Obsevations</t>
  </si>
  <si>
    <t>adulte1</t>
  </si>
  <si>
    <t>adulte2</t>
  </si>
  <si>
    <t>adulte3</t>
  </si>
  <si>
    <t>adulte4</t>
  </si>
  <si>
    <t>adulte5</t>
  </si>
  <si>
    <t>adulte6</t>
  </si>
  <si>
    <t>adulte7</t>
  </si>
  <si>
    <t>adulte8</t>
  </si>
  <si>
    <t>p1</t>
  </si>
  <si>
    <t>p2</t>
  </si>
  <si>
    <t>p3</t>
  </si>
  <si>
    <t>p4</t>
  </si>
  <si>
    <t>p5</t>
  </si>
  <si>
    <t>p6</t>
  </si>
  <si>
    <t>p7</t>
  </si>
  <si>
    <t>p8</t>
  </si>
  <si>
    <t>enfant1</t>
  </si>
  <si>
    <t>enfant2</t>
  </si>
  <si>
    <t>enfant3</t>
  </si>
  <si>
    <t>enfant4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</si>
  <si>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</si>
  <si>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</si>
  <si>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</si>
  <si>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</si>
  <si>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</si>
  <si>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</si>
  <si>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</si>
  <si>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</si>
  <si>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</si>
  <si>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</si>
  <si>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</si>
  <si>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s</t>
  </si>
  <si>
    <t>z</t>
  </si>
  <si>
    <t>h</t>
  </si>
  <si>
    <t>u</t>
  </si>
  <si>
    <t>peone1</t>
  </si>
  <si>
    <t>peone2</t>
  </si>
  <si>
    <t>peone3</t>
  </si>
  <si>
    <t>peone4</t>
  </si>
  <si>
    <t>Zumba Lundi</t>
  </si>
  <si>
    <t>enfant5</t>
  </si>
  <si>
    <t>enfant6</t>
  </si>
  <si>
    <t>peone5</t>
  </si>
  <si>
    <t>peone6</t>
  </si>
  <si>
    <t>5001</t>
  </si>
  <si>
    <t>5002</t>
  </si>
  <si>
    <t>5003</t>
  </si>
  <si>
    <t>5004</t>
  </si>
  <si>
    <t>5005</t>
  </si>
  <si>
    <t>5006</t>
  </si>
  <si>
    <t>5007</t>
  </si>
  <si>
    <t>NORDIQUE</t>
  </si>
  <si>
    <t>NOUVEAU</t>
  </si>
  <si>
    <t>Client</t>
  </si>
  <si>
    <t/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</si>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</sst>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_-* #,##0.00&quot; €&quot;_-;\-* #,##0.00&quot; €&quot;_-;_-* \-??&quot; €&quot;_-;_-@_-"/>
    <numFmt numFmtId="168" formatCode="#,##0.00\ &quot;€&quot;;[Red]#,##0.00\ &quot;€&quot;"/>
    <numFmt numFmtId="169" formatCode="#,##0.00\ _€"/>
    <numFmt numFmtId="170" formatCode="#,##0.00\ _€;[Red]\-#,##0.00\ _€"/>
    <numFmt numFmtId="171" formatCode="_-* #,##0.00\ [$€-40C]_-;\-* #,##0.00\ [$€-40C]_-;_-* &quot;-&quot;??\ [$€-40C]_-;_-@_-"/>
    <numFmt numFmtId="172" formatCode="#,##0.00\ [$€-40C];[Red]\-#,##0.00\ [$€-40C]"/>
    <numFmt numFmtId="173" formatCode="#,##0_ ;\-#,##0\ "/>
    <numFmt numFmtId="174" formatCode="0;[Red]0"/>
    <numFmt numFmtId="175" formatCode="_-* #,##0.00\ _€_-;\-* #,##0.00\ _€_-;_-* &quot;-&quot;??\ _€_-;_-@_-"/>
    <numFmt numFmtId="176" formatCode="#,##0.00\ &quot;€&quot;"/>
    <numFmt numFmtId="177" formatCode="m/d/yyyy"/>
  </numFmts>
  <fonts count="48" x14ac:knownFonts="1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charset val="1"/>
    </font>
    <font>
      <b/>
      <sz val="11"/>
      <color rgb="FF000000"/>
      <name val="Calibri"/>
      <family val="2"/>
    </font>
    <font>
      <sz val="11"/>
      <color theme="1"/>
      <name val="Calibri"/>
      <family val="2"/>
      <charset val="1"/>
    </font>
    <font>
      <b/>
      <i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sz val="8"/>
      <name val="Calibri"/>
      <family val="2"/>
      <charset val="1"/>
    </font>
    <font>
      <b/>
      <sz val="16"/>
      <color rgb="FFFF0000"/>
      <name val="Calibri"/>
      <family val="2"/>
    </font>
    <font>
      <b/>
      <sz val="16"/>
      <color rgb="FF000000"/>
      <name val="Calibri"/>
      <family val="2"/>
    </font>
    <font>
      <b/>
      <sz val="18"/>
      <color rgb="FF000000"/>
      <name val="Calibri"/>
      <family val="2"/>
    </font>
    <font>
      <b/>
      <sz val="18"/>
      <color rgb="FFFF0000"/>
      <name val="Calibri"/>
      <family val="2"/>
    </font>
    <font>
      <b/>
      <sz val="20"/>
      <color rgb="FFFF0000"/>
      <name val="Calibri"/>
      <family val="2"/>
    </font>
    <font>
      <u/>
      <sz val="11"/>
      <color theme="10"/>
      <name val="Calibri"/>
      <family val="2"/>
      <charset val="1"/>
    </font>
    <font>
      <sz val="11"/>
      <color theme="7" tint="-0.499984740745262"/>
      <name val="Calibri"/>
      <family val="2"/>
      <charset val="1"/>
    </font>
    <font>
      <b/>
      <sz val="11"/>
      <color theme="1"/>
      <name val="Calibri"/>
      <family val="2"/>
    </font>
    <font>
      <b/>
      <sz val="11"/>
      <color theme="1"/>
      <name val="Calibri"/>
      <family val="2"/>
      <charset val="1"/>
    </font>
    <font>
      <b/>
      <sz val="18"/>
      <color theme="1"/>
      <name val="Calibri"/>
      <family val="2"/>
    </font>
    <font>
      <b/>
      <sz val="18"/>
      <name val="Calibri"/>
      <family val="2"/>
    </font>
    <font>
      <b/>
      <sz val="12"/>
      <color rgb="FF000000"/>
      <name val="Calibri"/>
      <family val="2"/>
    </font>
    <font>
      <b/>
      <sz val="14"/>
      <color rgb="FFFF0000"/>
      <name val="Calibri"/>
      <family val="2"/>
    </font>
    <font>
      <sz val="16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u/>
      <sz val="11"/>
      <color theme="10"/>
      <name val="Calibri"/>
      <family val="2"/>
      <charset val="1"/>
    </font>
    <font>
      <b/>
      <i/>
      <sz val="11"/>
      <color rgb="FF000000"/>
      <name val="Calibri"/>
      <family val="2"/>
    </font>
    <font>
      <b/>
      <sz val="12"/>
      <color rgb="FF000000"/>
      <name val="Tahoma"/>
      <family val="2"/>
    </font>
    <font>
      <b/>
      <sz val="11"/>
      <name val="Calibri"/>
    </font>
    <font>
      <b/>
      <sz val="11"/>
      <color theme="1"/>
      <name val="Calibri"/>
    </font>
    <font>
      <b/>
      <sz val="12"/>
      <color theme="1"/>
      <name val="Calibri"/>
      <family val="2"/>
      <scheme val="minor"/>
    </font>
    <font>
      <b/>
      <sz val="12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8"/>
      <color theme="1"/>
      <name val="Tahoma"/>
      <family val="2"/>
    </font>
    <font>
      <sz val="18"/>
      <name val="Calibri"/>
      <family val="2"/>
      <charset val="1"/>
    </font>
    <font>
      <b/>
      <sz val="18"/>
      <color theme="1"/>
      <name val="Calibri"/>
      <family val="2"/>
      <charset val="1"/>
    </font>
    <font>
      <b/>
      <sz val="18"/>
      <name val="Calibri"/>
      <family val="2"/>
      <charset val="1"/>
    </font>
    <font>
      <sz val="18"/>
      <color rgb="FF000000"/>
      <name val="Calibri"/>
      <family val="2"/>
      <charset val="1"/>
    </font>
    <font>
      <b/>
      <i/>
      <sz val="11"/>
      <color rgb="FF000000"/>
      <name val="Calibri"/>
      <family val="2"/>
      <charset val="1"/>
    </font>
    <font>
      <b/>
      <sz val="11"/>
      <color theme="1"/>
      <name val="Calibri"/>
      <scheme val="minor"/>
    </font>
    <font>
      <sz val="11"/>
      <color rgb="FFFF0000"/>
      <name val="Calibri"/>
    </font>
    <font>
      <sz val="11"/>
      <name val="Calibri"/>
      <scheme val="minor"/>
    </font>
    <font>
      <sz val="11"/>
      <color theme="1"/>
      <name val="Calibri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BFCB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EA8E7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 style="thin">
        <color theme="6"/>
      </left>
      <right style="thin">
        <color indexed="64"/>
      </right>
      <top style="thin">
        <color theme="6"/>
      </top>
      <bottom/>
      <diagonal/>
    </border>
    <border>
      <left style="thin">
        <color auto="1"/>
      </left>
      <right style="thin">
        <color theme="6"/>
      </right>
      <top style="thin">
        <color auto="1"/>
      </top>
      <bottom style="medium">
        <color theme="6"/>
      </bottom>
      <diagonal/>
    </border>
    <border>
      <left style="thin">
        <color theme="6"/>
      </left>
      <right style="thin">
        <color theme="6"/>
      </right>
      <top style="thin">
        <color auto="1"/>
      </top>
      <bottom style="medium">
        <color theme="6"/>
      </bottom>
      <diagonal/>
    </border>
    <border>
      <left style="thin">
        <color theme="6"/>
      </left>
      <right style="thin">
        <color auto="1"/>
      </right>
      <top style="thin">
        <color auto="1"/>
      </top>
      <bottom style="medium">
        <color theme="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6"/>
      </bottom>
      <diagonal/>
    </border>
    <border>
      <left style="thin">
        <color theme="6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8">
    <xf numFmtId="0" fontId="0" fillId="0" borderId="0"/>
    <xf numFmtId="167" fontId="4" fillId="0" borderId="0" applyBorder="0" applyProtection="0"/>
    <xf numFmtId="167" fontId="4" fillId="0" borderId="0" applyBorder="0" applyProtection="0"/>
    <xf numFmtId="0" fontId="4" fillId="0" borderId="0"/>
    <xf numFmtId="167" fontId="4" fillId="0" borderId="0" applyBorder="0" applyProtection="0"/>
    <xf numFmtId="0" fontId="1" fillId="15" borderId="6">
      <alignment horizontal="left"/>
      <protection locked="0"/>
    </xf>
    <xf numFmtId="0" fontId="19" fillId="0" borderId="0" applyNumberFormat="0" applyFill="0" applyBorder="0" applyAlignment="0" applyProtection="0"/>
    <xf numFmtId="166" fontId="4" fillId="0" borderId="0" applyFont="0" applyFill="0" applyBorder="0" applyAlignment="0" applyProtection="0"/>
  </cellStyleXfs>
  <cellXfs count="523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167" fontId="0" fillId="0" borderId="0" xfId="1" applyFont="1"/>
    <xf numFmtId="0" fontId="0" fillId="0" borderId="0" xfId="0" applyAlignment="1">
      <alignment horizontal="center"/>
    </xf>
    <xf numFmtId="0" fontId="4" fillId="0" borderId="0" xfId="3"/>
    <xf numFmtId="167" fontId="4" fillId="0" borderId="0" xfId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4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/>
    </xf>
    <xf numFmtId="167" fontId="7" fillId="5" borderId="0" xfId="1" applyFont="1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4" fillId="0" borderId="0" xfId="3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167" fontId="4" fillId="0" borderId="0" xfId="1" applyBorder="1" applyProtection="1"/>
    <xf numFmtId="167" fontId="4" fillId="0" borderId="21" xfId="1" applyBorder="1" applyProtection="1"/>
    <xf numFmtId="167" fontId="4" fillId="10" borderId="25" xfId="1" applyFill="1" applyBorder="1" applyProtection="1"/>
    <xf numFmtId="167" fontId="4" fillId="0" borderId="25" xfId="1" applyBorder="1" applyProtection="1"/>
    <xf numFmtId="167" fontId="4" fillId="0" borderId="7" xfId="1" applyBorder="1" applyProtection="1"/>
    <xf numFmtId="167" fontId="17" fillId="13" borderId="23" xfId="1" applyFont="1" applyFill="1" applyBorder="1" applyAlignment="1" applyProtection="1">
      <alignment horizontal="center"/>
    </xf>
    <xf numFmtId="167" fontId="4" fillId="6" borderId="0" xfId="1" applyFill="1" applyBorder="1" applyProtection="1"/>
    <xf numFmtId="0" fontId="6" fillId="10" borderId="7" xfId="3" applyFont="1" applyFill="1" applyBorder="1" applyAlignment="1">
      <alignment horizontal="center" vertical="center" wrapText="1"/>
    </xf>
    <xf numFmtId="0" fontId="0" fillId="8" borderId="0" xfId="0" applyFill="1"/>
    <xf numFmtId="0" fontId="0" fillId="8" borderId="0" xfId="0" applyFill="1" applyAlignment="1">
      <alignment horizontal="center"/>
    </xf>
    <xf numFmtId="0" fontId="4" fillId="0" borderId="0" xfId="3" applyFill="1" applyAlignment="1">
      <alignment horizontal="center" vertical="center" wrapText="1"/>
    </xf>
    <xf numFmtId="0" fontId="4" fillId="0" borderId="0" xfId="3" applyAlignment="1">
      <alignment horizontal="center" shrinkToFit="1"/>
    </xf>
    <xf numFmtId="0" fontId="4" fillId="0" borderId="0" xfId="3" applyAlignment="1">
      <alignment horizontal="center" vertical="center" shrinkToFit="1"/>
    </xf>
    <xf numFmtId="0" fontId="5" fillId="0" borderId="0" xfId="3" applyFont="1" applyAlignment="1">
      <alignment horizontal="center" shrinkToFit="1"/>
    </xf>
    <xf numFmtId="165" fontId="4" fillId="0" borderId="0" xfId="3" applyNumberFormat="1" applyAlignment="1">
      <alignment shrinkToFit="1"/>
    </xf>
    <xf numFmtId="167" fontId="0" fillId="0" borderId="0" xfId="4" applyFont="1" applyAlignment="1">
      <alignment shrinkToFit="1"/>
    </xf>
    <xf numFmtId="169" fontId="0" fillId="0" borderId="0" xfId="4" applyNumberFormat="1" applyFont="1" applyAlignment="1">
      <alignment shrinkToFit="1"/>
    </xf>
    <xf numFmtId="167" fontId="4" fillId="0" borderId="0" xfId="1" applyAlignment="1">
      <alignment shrinkToFit="1"/>
    </xf>
    <xf numFmtId="167" fontId="6" fillId="10" borderId="7" xfId="4" applyFont="1" applyFill="1" applyBorder="1" applyAlignment="1">
      <alignment horizontal="center" vertical="center" wrapText="1" shrinkToFit="1"/>
    </xf>
    <xf numFmtId="169" fontId="6" fillId="10" borderId="7" xfId="3" applyNumberFormat="1" applyFont="1" applyFill="1" applyBorder="1" applyAlignment="1">
      <alignment horizontal="center" vertical="center" wrapText="1" shrinkToFit="1"/>
    </xf>
    <xf numFmtId="167" fontId="0" fillId="10" borderId="7" xfId="1" applyFont="1" applyFill="1" applyBorder="1" applyAlignment="1">
      <alignment horizontal="center" vertical="center" wrapText="1" shrinkToFit="1"/>
    </xf>
    <xf numFmtId="0" fontId="4" fillId="0" borderId="0" xfId="3" applyAlignment="1">
      <alignment wrapText="1"/>
    </xf>
    <xf numFmtId="0" fontId="4" fillId="0" borderId="20" xfId="3" applyBorder="1" applyAlignment="1" applyProtection="1">
      <alignment horizontal="center" wrapText="1" shrinkToFit="1"/>
    </xf>
    <xf numFmtId="0" fontId="4" fillId="0" borderId="0" xfId="3" applyFill="1" applyBorder="1" applyAlignment="1" applyProtection="1">
      <alignment horizontal="center" wrapText="1" shrinkToFit="1"/>
    </xf>
    <xf numFmtId="0" fontId="4" fillId="0" borderId="0" xfId="3" applyFill="1" applyBorder="1" applyAlignment="1" applyProtection="1">
      <alignment horizontal="center" vertical="center" wrapText="1" shrinkToFit="1"/>
    </xf>
    <xf numFmtId="0" fontId="4" fillId="0" borderId="0" xfId="3" applyBorder="1" applyAlignment="1" applyProtection="1">
      <alignment horizontal="center" vertical="center" wrapText="1" shrinkToFit="1"/>
    </xf>
    <xf numFmtId="0" fontId="0" fillId="0" borderId="11" xfId="0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20" xfId="3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0" borderId="20" xfId="3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Fill="1" applyBorder="1" applyProtection="1">
      <protection hidden="1"/>
    </xf>
    <xf numFmtId="164" fontId="9" fillId="0" borderId="0" xfId="0" applyNumberFormat="1" applyFont="1" applyFill="1" applyBorder="1" applyProtection="1">
      <protection hidden="1"/>
    </xf>
    <xf numFmtId="167" fontId="20" fillId="16" borderId="7" xfId="1" applyFont="1" applyFill="1" applyBorder="1" applyProtection="1"/>
    <xf numFmtId="1" fontId="9" fillId="0" borderId="0" xfId="0" applyNumberFormat="1" applyFont="1" applyFill="1" applyBorder="1" applyAlignment="1" applyProtection="1">
      <alignment horizontal="center"/>
      <protection hidden="1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4" fillId="0" borderId="0" xfId="3" applyFill="1" applyAlignment="1">
      <alignment horizontal="center" wrapText="1" shrinkToFit="1"/>
    </xf>
    <xf numFmtId="167" fontId="8" fillId="0" borderId="33" xfId="1" applyFont="1" applyFill="1" applyBorder="1" applyAlignment="1" applyProtection="1">
      <alignment horizontal="left" wrapText="1" shrinkToFit="1"/>
    </xf>
    <xf numFmtId="0" fontId="8" fillId="0" borderId="35" xfId="3" applyFont="1" applyFill="1" applyBorder="1" applyAlignment="1" applyProtection="1">
      <alignment horizontal="left" wrapText="1" shrinkToFit="1"/>
    </xf>
    <xf numFmtId="0" fontId="4" fillId="0" borderId="20" xfId="3" applyFill="1" applyBorder="1" applyAlignment="1">
      <alignment horizontal="center" vertical="center"/>
    </xf>
    <xf numFmtId="167" fontId="4" fillId="0" borderId="0" xfId="1" applyFill="1" applyBorder="1" applyProtection="1"/>
    <xf numFmtId="0" fontId="0" fillId="0" borderId="20" xfId="0" applyFill="1" applyBorder="1" applyAlignment="1">
      <alignment horizontal="center"/>
    </xf>
    <xf numFmtId="171" fontId="17" fillId="2" borderId="29" xfId="0" applyNumberFormat="1" applyFont="1" applyFill="1" applyBorder="1"/>
    <xf numFmtId="173" fontId="16" fillId="0" borderId="0" xfId="0" applyNumberFormat="1" applyFont="1" applyBorder="1" applyAlignment="1">
      <alignment horizontal="center"/>
    </xf>
    <xf numFmtId="171" fontId="16" fillId="4" borderId="26" xfId="0" applyNumberFormat="1" applyFont="1" applyFill="1" applyBorder="1"/>
    <xf numFmtId="171" fontId="16" fillId="4" borderId="17" xfId="0" applyNumberFormat="1" applyFont="1" applyFill="1" applyBorder="1" applyAlignment="1">
      <alignment horizontal="center"/>
    </xf>
    <xf numFmtId="171" fontId="16" fillId="4" borderId="25" xfId="0" applyNumberFormat="1" applyFont="1" applyFill="1" applyBorder="1" applyAlignment="1">
      <alignment horizontal="center"/>
    </xf>
    <xf numFmtId="171" fontId="16" fillId="4" borderId="0" xfId="0" applyNumberFormat="1" applyFont="1" applyFill="1" applyBorder="1"/>
    <xf numFmtId="171" fontId="17" fillId="0" borderId="23" xfId="0" applyNumberFormat="1" applyFont="1" applyFill="1" applyBorder="1"/>
    <xf numFmtId="171" fontId="17" fillId="10" borderId="24" xfId="0" applyNumberFormat="1" applyFont="1" applyFill="1" applyBorder="1"/>
    <xf numFmtId="171" fontId="17" fillId="0" borderId="0" xfId="0" applyNumberFormat="1" applyFont="1" applyFill="1" applyBorder="1" applyAlignment="1">
      <alignment horizontal="center"/>
    </xf>
    <xf numFmtId="171" fontId="16" fillId="7" borderId="26" xfId="0" applyNumberFormat="1" applyFont="1" applyFill="1" applyBorder="1"/>
    <xf numFmtId="171" fontId="16" fillId="7" borderId="26" xfId="0" applyNumberFormat="1" applyFont="1" applyFill="1" applyBorder="1" applyAlignment="1">
      <alignment horizontal="center"/>
    </xf>
    <xf numFmtId="171" fontId="16" fillId="7" borderId="25" xfId="0" applyNumberFormat="1" applyFont="1" applyFill="1" applyBorder="1"/>
    <xf numFmtId="171" fontId="16" fillId="7" borderId="11" xfId="0" applyNumberFormat="1" applyFont="1" applyFill="1" applyBorder="1" applyAlignment="1">
      <alignment horizontal="center"/>
    </xf>
    <xf numFmtId="171" fontId="16" fillId="7" borderId="15" xfId="0" applyNumberFormat="1" applyFont="1" applyFill="1" applyBorder="1" applyAlignment="1">
      <alignment horizontal="center"/>
    </xf>
    <xf numFmtId="171" fontId="16" fillId="7" borderId="0" xfId="0" applyNumberFormat="1" applyFont="1" applyFill="1" applyBorder="1"/>
    <xf numFmtId="171" fontId="17" fillId="0" borderId="23" xfId="0" applyNumberFormat="1" applyFont="1" applyBorder="1"/>
    <xf numFmtId="171" fontId="17" fillId="12" borderId="25" xfId="0" applyNumberFormat="1" applyFont="1" applyFill="1" applyBorder="1"/>
    <xf numFmtId="171" fontId="16" fillId="14" borderId="0" xfId="0" applyNumberFormat="1" applyFont="1" applyFill="1" applyBorder="1"/>
    <xf numFmtId="171" fontId="17" fillId="12" borderId="24" xfId="0" applyNumberFormat="1" applyFont="1" applyFill="1" applyBorder="1"/>
    <xf numFmtId="171" fontId="16" fillId="0" borderId="0" xfId="0" applyNumberFormat="1" applyFont="1" applyFill="1" applyAlignment="1">
      <alignment horizontal="right"/>
    </xf>
    <xf numFmtId="0" fontId="19" fillId="5" borderId="0" xfId="6" applyFill="1" applyAlignment="1">
      <alignment horizontal="center" vertical="center"/>
    </xf>
    <xf numFmtId="0" fontId="19" fillId="5" borderId="7" xfId="6" applyFill="1" applyBorder="1" applyAlignment="1">
      <alignment horizontal="center" vertical="center" wrapText="1" shrinkToFit="1"/>
    </xf>
    <xf numFmtId="0" fontId="19" fillId="5" borderId="0" xfId="6" applyFill="1" applyAlignment="1">
      <alignment horizontal="center" vertical="center" wrapText="1"/>
    </xf>
    <xf numFmtId="0" fontId="2" fillId="0" borderId="0" xfId="0" applyFont="1"/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19" fillId="0" borderId="0" xfId="6" applyFill="1" applyAlignment="1">
      <alignment horizontal="center" vertical="center" wrapText="1"/>
    </xf>
    <xf numFmtId="0" fontId="0" fillId="0" borderId="0" xfId="0" applyFill="1" applyProtection="1">
      <protection hidden="1"/>
    </xf>
    <xf numFmtId="0" fontId="0" fillId="0" borderId="0" xfId="0" applyBorder="1" applyAlignment="1">
      <alignment horizontal="center"/>
    </xf>
    <xf numFmtId="0" fontId="9" fillId="0" borderId="0" xfId="0" applyFont="1" applyFill="1" applyBorder="1" applyAlignment="1" applyProtection="1">
      <alignment horizontal="center"/>
      <protection hidden="1"/>
    </xf>
    <xf numFmtId="171" fontId="16" fillId="0" borderId="0" xfId="0" applyNumberFormat="1" applyFont="1" applyBorder="1" applyAlignment="1">
      <alignment horizontal="center"/>
    </xf>
    <xf numFmtId="171" fontId="16" fillId="2" borderId="28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6" fillId="0" borderId="0" xfId="7" applyNumberFormat="1" applyFont="1" applyBorder="1" applyAlignment="1">
      <alignment horizontal="right"/>
    </xf>
    <xf numFmtId="0" fontId="16" fillId="0" borderId="0" xfId="0" applyNumberFormat="1" applyFont="1" applyBorder="1" applyAlignment="1">
      <alignment horizontal="center"/>
    </xf>
    <xf numFmtId="0" fontId="16" fillId="4" borderId="26" xfId="0" applyNumberFormat="1" applyFont="1" applyFill="1" applyBorder="1" applyAlignment="1">
      <alignment horizontal="center"/>
    </xf>
    <xf numFmtId="0" fontId="16" fillId="7" borderId="26" xfId="0" applyNumberFormat="1" applyFont="1" applyFill="1" applyBorder="1" applyAlignment="1">
      <alignment horizontal="center"/>
    </xf>
    <xf numFmtId="171" fontId="16" fillId="4" borderId="15" xfId="0" applyNumberFormat="1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171" fontId="16" fillId="0" borderId="0" xfId="0" applyNumberFormat="1" applyFont="1" applyFill="1" applyBorder="1" applyAlignment="1">
      <alignment horizontal="center"/>
    </xf>
    <xf numFmtId="0" fontId="16" fillId="0" borderId="0" xfId="7" applyNumberFormat="1" applyFont="1" applyBorder="1" applyAlignment="1"/>
    <xf numFmtId="173" fontId="16" fillId="0" borderId="0" xfId="0" applyNumberFormat="1" applyFont="1" applyAlignment="1">
      <alignment horizontal="center"/>
    </xf>
    <xf numFmtId="0" fontId="16" fillId="0" borderId="0" xfId="0" applyNumberFormat="1" applyFont="1"/>
    <xf numFmtId="171" fontId="16" fillId="0" borderId="0" xfId="0" applyNumberFormat="1" applyFont="1"/>
    <xf numFmtId="0" fontId="16" fillId="0" borderId="0" xfId="7" applyNumberFormat="1" applyFont="1" applyAlignment="1"/>
    <xf numFmtId="0" fontId="16" fillId="4" borderId="11" xfId="7" applyNumberFormat="1" applyFont="1" applyFill="1" applyBorder="1" applyAlignment="1"/>
    <xf numFmtId="171" fontId="23" fillId="11" borderId="6" xfId="0" applyNumberFormat="1" applyFont="1" applyFill="1" applyBorder="1" applyProtection="1">
      <protection hidden="1"/>
    </xf>
    <xf numFmtId="171" fontId="23" fillId="11" borderId="1" xfId="0" applyNumberFormat="1" applyFont="1" applyFill="1" applyBorder="1" applyProtection="1">
      <protection hidden="1"/>
    </xf>
    <xf numFmtId="171" fontId="23" fillId="11" borderId="2" xfId="0" applyNumberFormat="1" applyFont="1" applyFill="1" applyBorder="1" applyProtection="1">
      <protection hidden="1"/>
    </xf>
    <xf numFmtId="171" fontId="23" fillId="11" borderId="36" xfId="0" applyNumberFormat="1" applyFont="1" applyFill="1" applyBorder="1" applyProtection="1">
      <protection hidden="1"/>
    </xf>
    <xf numFmtId="171" fontId="16" fillId="0" borderId="0" xfId="0" applyNumberFormat="1" applyFont="1" applyAlignment="1">
      <alignment horizontal="center"/>
    </xf>
    <xf numFmtId="0" fontId="16" fillId="4" borderId="20" xfId="7" applyNumberFormat="1" applyFont="1" applyFill="1" applyBorder="1" applyAlignment="1"/>
    <xf numFmtId="171" fontId="16" fillId="4" borderId="33" xfId="0" applyNumberFormat="1" applyFont="1" applyFill="1" applyBorder="1"/>
    <xf numFmtId="171" fontId="16" fillId="4" borderId="17" xfId="0" applyNumberFormat="1" applyFont="1" applyFill="1" applyBorder="1"/>
    <xf numFmtId="171" fontId="16" fillId="4" borderId="34" xfId="0" applyNumberFormat="1" applyFont="1" applyFill="1" applyBorder="1"/>
    <xf numFmtId="171" fontId="16" fillId="0" borderId="37" xfId="1" applyNumberFormat="1" applyFont="1" applyBorder="1"/>
    <xf numFmtId="171" fontId="16" fillId="4" borderId="20" xfId="0" applyNumberFormat="1" applyFont="1" applyFill="1" applyBorder="1"/>
    <xf numFmtId="171" fontId="16" fillId="0" borderId="0" xfId="1" applyNumberFormat="1" applyFont="1" applyFill="1" applyBorder="1"/>
    <xf numFmtId="171" fontId="16" fillId="0" borderId="6" xfId="1" applyNumberFormat="1" applyFont="1" applyBorder="1" applyProtection="1">
      <protection hidden="1"/>
    </xf>
    <xf numFmtId="171" fontId="16" fillId="0" borderId="1" xfId="1" applyNumberFormat="1" applyFont="1" applyBorder="1" applyProtection="1">
      <protection hidden="1"/>
    </xf>
    <xf numFmtId="171" fontId="16" fillId="4" borderId="25" xfId="0" applyNumberFormat="1" applyFont="1" applyFill="1" applyBorder="1"/>
    <xf numFmtId="171" fontId="17" fillId="4" borderId="11" xfId="0" applyNumberFormat="1" applyFont="1" applyFill="1" applyBorder="1"/>
    <xf numFmtId="171" fontId="17" fillId="4" borderId="25" xfId="0" applyNumberFormat="1" applyFont="1" applyFill="1" applyBorder="1"/>
    <xf numFmtId="0" fontId="16" fillId="0" borderId="22" xfId="7" applyNumberFormat="1" applyFont="1" applyFill="1" applyBorder="1" applyAlignment="1"/>
    <xf numFmtId="171" fontId="16" fillId="0" borderId="23" xfId="0" applyNumberFormat="1" applyFont="1" applyFill="1" applyBorder="1"/>
    <xf numFmtId="171" fontId="16" fillId="0" borderId="24" xfId="0" applyNumberFormat="1" applyFont="1" applyFill="1" applyBorder="1"/>
    <xf numFmtId="171" fontId="16" fillId="0" borderId="0" xfId="3" applyNumberFormat="1" applyFont="1" applyFill="1" applyBorder="1" applyAlignment="1">
      <alignment horizontal="center"/>
    </xf>
    <xf numFmtId="0" fontId="16" fillId="0" borderId="0" xfId="7" applyNumberFormat="1" applyFont="1" applyFill="1" applyBorder="1" applyAlignment="1"/>
    <xf numFmtId="171" fontId="16" fillId="0" borderId="0" xfId="0" applyNumberFormat="1" applyFont="1" applyFill="1" applyBorder="1"/>
    <xf numFmtId="0" fontId="16" fillId="0" borderId="0" xfId="0" applyNumberFormat="1" applyFont="1" applyFill="1" applyBorder="1" applyAlignment="1">
      <alignment horizontal="center"/>
    </xf>
    <xf numFmtId="171" fontId="17" fillId="0" borderId="0" xfId="3" applyNumberFormat="1" applyFont="1" applyFill="1" applyBorder="1" applyAlignment="1">
      <alignment horizontal="center" vertical="center"/>
    </xf>
    <xf numFmtId="171" fontId="24" fillId="0" borderId="0" xfId="1" applyNumberFormat="1" applyFont="1" applyFill="1" applyBorder="1"/>
    <xf numFmtId="171" fontId="16" fillId="0" borderId="0" xfId="0" applyNumberFormat="1" applyFont="1" applyBorder="1"/>
    <xf numFmtId="0" fontId="16" fillId="0" borderId="0" xfId="0" applyNumberFormat="1" applyFont="1" applyBorder="1"/>
    <xf numFmtId="0" fontId="16" fillId="7" borderId="11" xfId="7" applyNumberFormat="1" applyFont="1" applyFill="1" applyBorder="1" applyAlignment="1"/>
    <xf numFmtId="171" fontId="16" fillId="0" borderId="6" xfId="0" applyNumberFormat="1" applyFont="1" applyBorder="1" applyProtection="1">
      <protection hidden="1"/>
    </xf>
    <xf numFmtId="171" fontId="16" fillId="0" borderId="1" xfId="0" applyNumberFormat="1" applyFont="1" applyBorder="1" applyProtection="1">
      <protection hidden="1"/>
    </xf>
    <xf numFmtId="171" fontId="16" fillId="0" borderId="2" xfId="0" applyNumberFormat="1" applyFont="1" applyBorder="1" applyProtection="1">
      <protection hidden="1"/>
    </xf>
    <xf numFmtId="171" fontId="16" fillId="0" borderId="0" xfId="3" applyNumberFormat="1" applyFont="1" applyFill="1" applyBorder="1" applyAlignment="1">
      <alignment horizontal="center" vertical="center"/>
    </xf>
    <xf numFmtId="171" fontId="17" fillId="0" borderId="0" xfId="1" applyNumberFormat="1" applyFont="1" applyFill="1" applyBorder="1"/>
    <xf numFmtId="171" fontId="17" fillId="0" borderId="0" xfId="1" applyNumberFormat="1" applyFont="1" applyFill="1" applyBorder="1" applyAlignment="1">
      <alignment horizontal="right"/>
    </xf>
    <xf numFmtId="0" fontId="16" fillId="7" borderId="20" xfId="7" applyNumberFormat="1" applyFont="1" applyFill="1" applyBorder="1" applyAlignment="1"/>
    <xf numFmtId="171" fontId="16" fillId="7" borderId="33" xfId="0" applyNumberFormat="1" applyFont="1" applyFill="1" applyBorder="1"/>
    <xf numFmtId="171" fontId="16" fillId="7" borderId="34" xfId="0" applyNumberFormat="1" applyFont="1" applyFill="1" applyBorder="1"/>
    <xf numFmtId="171" fontId="16" fillId="7" borderId="21" xfId="0" applyNumberFormat="1" applyFont="1" applyFill="1" applyBorder="1"/>
    <xf numFmtId="171" fontId="16" fillId="0" borderId="2" xfId="1" applyNumberFormat="1" applyFont="1" applyBorder="1" applyProtection="1">
      <protection hidden="1"/>
    </xf>
    <xf numFmtId="171" fontId="16" fillId="0" borderId="42" xfId="1" applyNumberFormat="1" applyFont="1" applyBorder="1"/>
    <xf numFmtId="171" fontId="17" fillId="2" borderId="25" xfId="0" applyNumberFormat="1" applyFont="1" applyFill="1" applyBorder="1"/>
    <xf numFmtId="171" fontId="17" fillId="7" borderId="15" xfId="0" applyNumberFormat="1" applyFont="1" applyFill="1" applyBorder="1"/>
    <xf numFmtId="0" fontId="16" fillId="0" borderId="22" xfId="7" applyNumberFormat="1" applyFont="1" applyBorder="1" applyAlignment="1"/>
    <xf numFmtId="0" fontId="16" fillId="0" borderId="23" xfId="0" applyNumberFormat="1" applyFont="1" applyBorder="1"/>
    <xf numFmtId="171" fontId="16" fillId="0" borderId="23" xfId="0" applyNumberFormat="1" applyFont="1" applyBorder="1"/>
    <xf numFmtId="171" fontId="16" fillId="0" borderId="22" xfId="0" applyNumberFormat="1" applyFont="1" applyBorder="1"/>
    <xf numFmtId="171" fontId="16" fillId="0" borderId="38" xfId="1" applyNumberFormat="1" applyFont="1" applyBorder="1"/>
    <xf numFmtId="0" fontId="16" fillId="14" borderId="0" xfId="7" applyNumberFormat="1" applyFont="1" applyFill="1" applyBorder="1" applyAlignment="1"/>
    <xf numFmtId="0" fontId="16" fillId="14" borderId="0" xfId="0" applyNumberFormat="1" applyFont="1" applyFill="1" applyBorder="1"/>
    <xf numFmtId="171" fontId="17" fillId="14" borderId="0" xfId="0" applyNumberFormat="1" applyFont="1" applyFill="1" applyBorder="1"/>
    <xf numFmtId="0" fontId="16" fillId="6" borderId="17" xfId="7" applyNumberFormat="1" applyFont="1" applyFill="1" applyBorder="1" applyAlignment="1"/>
    <xf numFmtId="171" fontId="16" fillId="6" borderId="19" xfId="0" applyNumberFormat="1" applyFont="1" applyFill="1" applyBorder="1"/>
    <xf numFmtId="0" fontId="16" fillId="6" borderId="19" xfId="0" applyNumberFormat="1" applyFont="1" applyFill="1" applyBorder="1"/>
    <xf numFmtId="171" fontId="16" fillId="6" borderId="18" xfId="0" applyNumberFormat="1" applyFont="1" applyFill="1" applyBorder="1"/>
    <xf numFmtId="0" fontId="16" fillId="6" borderId="20" xfId="7" applyNumberFormat="1" applyFont="1" applyFill="1" applyBorder="1" applyAlignment="1"/>
    <xf numFmtId="171" fontId="16" fillId="6" borderId="0" xfId="0" applyNumberFormat="1" applyFont="1" applyFill="1" applyBorder="1"/>
    <xf numFmtId="0" fontId="16" fillId="6" borderId="0" xfId="0" applyNumberFormat="1" applyFont="1" applyFill="1" applyBorder="1"/>
    <xf numFmtId="171" fontId="16" fillId="6" borderId="21" xfId="0" applyNumberFormat="1" applyFont="1" applyFill="1" applyBorder="1"/>
    <xf numFmtId="0" fontId="16" fillId="6" borderId="22" xfId="7" applyNumberFormat="1" applyFont="1" applyFill="1" applyBorder="1" applyAlignment="1"/>
    <xf numFmtId="171" fontId="16" fillId="6" borderId="23" xfId="0" applyNumberFormat="1" applyFont="1" applyFill="1" applyBorder="1"/>
    <xf numFmtId="0" fontId="16" fillId="6" borderId="23" xfId="0" applyNumberFormat="1" applyFont="1" applyFill="1" applyBorder="1"/>
    <xf numFmtId="171" fontId="16" fillId="6" borderId="24" xfId="0" applyNumberFormat="1" applyFont="1" applyFill="1" applyBorder="1"/>
    <xf numFmtId="0" fontId="16" fillId="0" borderId="0" xfId="7" applyNumberFormat="1" applyFont="1" applyFill="1" applyAlignment="1"/>
    <xf numFmtId="171" fontId="16" fillId="0" borderId="0" xfId="0" applyNumberFormat="1" applyFont="1" applyFill="1"/>
    <xf numFmtId="171" fontId="16" fillId="0" borderId="12" xfId="0" applyNumberFormat="1" applyFont="1" applyBorder="1"/>
    <xf numFmtId="171" fontId="16" fillId="0" borderId="30" xfId="0" applyNumberFormat="1" applyFont="1" applyBorder="1" applyAlignment="1">
      <alignment horizontal="center"/>
    </xf>
    <xf numFmtId="171" fontId="16" fillId="0" borderId="5" xfId="0" applyNumberFormat="1" applyFont="1" applyBorder="1" applyAlignment="1">
      <alignment horizontal="center"/>
    </xf>
    <xf numFmtId="171" fontId="16" fillId="5" borderId="3" xfId="0" applyNumberFormat="1" applyFont="1" applyFill="1" applyBorder="1"/>
    <xf numFmtId="171" fontId="16" fillId="5" borderId="1" xfId="0" applyNumberFormat="1" applyFont="1" applyFill="1" applyBorder="1"/>
    <xf numFmtId="171" fontId="16" fillId="5" borderId="4" xfId="1" applyNumberFormat="1" applyFont="1" applyFill="1" applyBorder="1"/>
    <xf numFmtId="171" fontId="16" fillId="0" borderId="3" xfId="0" applyNumberFormat="1" applyFont="1" applyBorder="1"/>
    <xf numFmtId="171" fontId="16" fillId="0" borderId="1" xfId="0" applyNumberFormat="1" applyFont="1" applyBorder="1"/>
    <xf numFmtId="171" fontId="16" fillId="0" borderId="4" xfId="0" applyNumberFormat="1" applyFont="1" applyBorder="1"/>
    <xf numFmtId="171" fontId="16" fillId="5" borderId="31" xfId="0" applyNumberFormat="1" applyFont="1" applyFill="1" applyBorder="1"/>
    <xf numFmtId="0" fontId="16" fillId="5" borderId="7" xfId="0" applyNumberFormat="1" applyFont="1" applyFill="1" applyBorder="1"/>
    <xf numFmtId="171" fontId="16" fillId="5" borderId="7" xfId="0" applyNumberFormat="1" applyFont="1" applyFill="1" applyBorder="1"/>
    <xf numFmtId="171" fontId="16" fillId="5" borderId="32" xfId="0" applyNumberFormat="1" applyFont="1" applyFill="1" applyBorder="1"/>
    <xf numFmtId="171" fontId="16" fillId="2" borderId="27" xfId="0" applyNumberFormat="1" applyFont="1" applyFill="1" applyBorder="1" applyAlignment="1">
      <alignment horizontal="right"/>
    </xf>
    <xf numFmtId="171" fontId="16" fillId="2" borderId="28" xfId="0" applyNumberFormat="1" applyFont="1" applyFill="1" applyBorder="1"/>
    <xf numFmtId="171" fontId="16" fillId="2" borderId="29" xfId="0" applyNumberFormat="1" applyFont="1" applyFill="1" applyBorder="1"/>
    <xf numFmtId="0" fontId="2" fillId="2" borderId="11" xfId="0" applyFont="1" applyFill="1" applyBorder="1" applyAlignment="1">
      <alignment horizontal="center"/>
    </xf>
    <xf numFmtId="167" fontId="25" fillId="0" borderId="0" xfId="1" applyFont="1"/>
    <xf numFmtId="167" fontId="25" fillId="0" borderId="18" xfId="1" applyFont="1" applyBorder="1" applyProtection="1"/>
    <xf numFmtId="167" fontId="25" fillId="0" borderId="21" xfId="1" applyFont="1" applyBorder="1" applyProtection="1"/>
    <xf numFmtId="167" fontId="25" fillId="0" borderId="24" xfId="1" applyFont="1" applyBorder="1" applyProtection="1"/>
    <xf numFmtId="167" fontId="25" fillId="0" borderId="0" xfId="1" applyFont="1" applyBorder="1" applyProtection="1"/>
    <xf numFmtId="0" fontId="0" fillId="0" borderId="0" xfId="0" applyAlignment="1">
      <alignment horizontal="center"/>
    </xf>
    <xf numFmtId="0" fontId="5" fillId="0" borderId="0" xfId="0" applyFont="1" applyAlignment="1">
      <alignment wrapText="1"/>
    </xf>
    <xf numFmtId="167" fontId="4" fillId="0" borderId="0" xfId="1" applyBorder="1"/>
    <xf numFmtId="0" fontId="0" fillId="0" borderId="0" xfId="0" applyAlignment="1">
      <alignment wrapText="1"/>
    </xf>
    <xf numFmtId="0" fontId="0" fillId="5" borderId="27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4" fillId="5" borderId="28" xfId="3" applyFill="1" applyBorder="1" applyAlignment="1">
      <alignment horizontal="center" vertical="center" wrapText="1"/>
    </xf>
    <xf numFmtId="0" fontId="0" fillId="4" borderId="29" xfId="0" applyFill="1" applyBorder="1" applyAlignment="1">
      <alignment horizontal="center" vertical="center" wrapText="1"/>
    </xf>
    <xf numFmtId="167" fontId="4" fillId="0" borderId="14" xfId="1" applyBorder="1"/>
    <xf numFmtId="167" fontId="4" fillId="0" borderId="44" xfId="1" applyBorder="1" applyAlignment="1">
      <alignment horizontal="center" vertical="center"/>
    </xf>
    <xf numFmtId="167" fontId="4" fillId="0" borderId="8" xfId="1" applyBorder="1" applyAlignment="1">
      <alignment horizontal="center" vertical="center"/>
    </xf>
    <xf numFmtId="167" fontId="4" fillId="0" borderId="14" xfId="1" applyBorder="1" applyAlignment="1">
      <alignment horizontal="center" vertical="center"/>
    </xf>
    <xf numFmtId="167" fontId="4" fillId="0" borderId="45" xfId="1" applyBorder="1" applyAlignment="1">
      <alignment horizontal="center" vertical="center"/>
    </xf>
    <xf numFmtId="167" fontId="4" fillId="2" borderId="46" xfId="1" applyFill="1" applyBorder="1" applyAlignment="1">
      <alignment horizontal="center" vertical="center"/>
    </xf>
    <xf numFmtId="167" fontId="4" fillId="0" borderId="3" xfId="1" applyBorder="1" applyAlignment="1">
      <alignment horizontal="center" vertical="center"/>
    </xf>
    <xf numFmtId="167" fontId="4" fillId="0" borderId="1" xfId="1" applyBorder="1" applyAlignment="1">
      <alignment horizontal="center" vertical="center"/>
    </xf>
    <xf numFmtId="167" fontId="4" fillId="0" borderId="2" xfId="1" applyBorder="1" applyAlignment="1">
      <alignment horizontal="center" vertical="center"/>
    </xf>
    <xf numFmtId="167" fontId="4" fillId="0" borderId="37" xfId="1" applyBorder="1" applyAlignment="1">
      <alignment horizontal="center" vertical="center"/>
    </xf>
    <xf numFmtId="167" fontId="4" fillId="2" borderId="13" xfId="1" applyFill="1" applyBorder="1" applyAlignment="1">
      <alignment horizontal="center" vertical="center"/>
    </xf>
    <xf numFmtId="167" fontId="4" fillId="0" borderId="47" xfId="1" applyBorder="1" applyAlignment="1">
      <alignment horizontal="center" vertical="center"/>
    </xf>
    <xf numFmtId="167" fontId="4" fillId="0" borderId="39" xfId="1" applyBorder="1" applyAlignment="1">
      <alignment horizontal="center" vertical="center"/>
    </xf>
    <xf numFmtId="167" fontId="4" fillId="0" borderId="38" xfId="1" applyBorder="1" applyAlignment="1">
      <alignment horizontal="center" vertical="center"/>
    </xf>
    <xf numFmtId="167" fontId="4" fillId="2" borderId="40" xfId="1" applyFill="1" applyBorder="1" applyAlignment="1">
      <alignment horizontal="center" vertical="center"/>
    </xf>
    <xf numFmtId="0" fontId="0" fillId="17" borderId="49" xfId="0" applyFill="1" applyBorder="1"/>
    <xf numFmtId="0" fontId="0" fillId="17" borderId="12" xfId="0" applyFill="1" applyBorder="1" applyAlignment="1">
      <alignment horizontal="center" vertical="center"/>
    </xf>
    <xf numFmtId="167" fontId="0" fillId="0" borderId="30" xfId="1" applyFont="1" applyBorder="1" applyAlignment="1">
      <alignment horizontal="center" vertical="center"/>
    </xf>
    <xf numFmtId="167" fontId="0" fillId="0" borderId="50" xfId="1" applyFont="1" applyBorder="1" applyAlignment="1">
      <alignment horizontal="center" vertical="center"/>
    </xf>
    <xf numFmtId="167" fontId="4" fillId="2" borderId="36" xfId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167" fontId="4" fillId="2" borderId="5" xfId="1" applyFill="1" applyBorder="1" applyAlignment="1">
      <alignment horizontal="center" vertical="center"/>
    </xf>
    <xf numFmtId="167" fontId="9" fillId="0" borderId="12" xfId="1" applyFont="1" applyBorder="1" applyAlignment="1" applyProtection="1">
      <alignment horizontal="center" vertical="center"/>
      <protection hidden="1"/>
    </xf>
    <xf numFmtId="0" fontId="9" fillId="0" borderId="30" xfId="0" applyFont="1" applyBorder="1" applyAlignment="1" applyProtection="1">
      <alignment horizontal="center" vertical="center"/>
      <protection hidden="1"/>
    </xf>
    <xf numFmtId="167" fontId="4" fillId="0" borderId="30" xfId="1" applyBorder="1" applyAlignment="1">
      <alignment horizontal="center" vertical="center"/>
    </xf>
    <xf numFmtId="167" fontId="9" fillId="0" borderId="27" xfId="1" applyFont="1" applyBorder="1" applyAlignment="1" applyProtection="1">
      <alignment horizontal="center" vertical="center"/>
      <protection hidden="1"/>
    </xf>
    <xf numFmtId="167" fontId="4" fillId="2" borderId="14" xfId="1" applyFill="1" applyBorder="1" applyAlignment="1">
      <alignment horizontal="center" vertical="center"/>
    </xf>
    <xf numFmtId="167" fontId="4" fillId="2" borderId="2" xfId="1" applyFill="1" applyBorder="1" applyAlignment="1">
      <alignment horizontal="center" vertical="center"/>
    </xf>
    <xf numFmtId="167" fontId="4" fillId="2" borderId="39" xfId="1" applyFill="1" applyBorder="1" applyAlignment="1">
      <alignment horizontal="center" vertical="center"/>
    </xf>
    <xf numFmtId="167" fontId="4" fillId="0" borderId="50" xfId="1" applyBorder="1"/>
    <xf numFmtId="0" fontId="0" fillId="0" borderId="30" xfId="0" applyBorder="1" applyAlignment="1">
      <alignment horizontal="center" vertical="center"/>
    </xf>
    <xf numFmtId="167" fontId="4" fillId="0" borderId="50" xfId="1" applyBorder="1" applyAlignment="1">
      <alignment horizontal="center" vertical="center"/>
    </xf>
    <xf numFmtId="167" fontId="4" fillId="2" borderId="50" xfId="1" applyFill="1" applyBorder="1" applyAlignment="1">
      <alignment horizontal="center" vertical="center"/>
    </xf>
    <xf numFmtId="167" fontId="4" fillId="0" borderId="51" xfId="1" applyBorder="1" applyAlignment="1">
      <alignment horizontal="center" vertical="center"/>
    </xf>
    <xf numFmtId="167" fontId="4" fillId="2" borderId="51" xfId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4" borderId="18" xfId="0" applyNumberFormat="1" applyFont="1" applyFill="1" applyBorder="1"/>
    <xf numFmtId="0" fontId="16" fillId="4" borderId="21" xfId="0" applyNumberFormat="1" applyFont="1" applyFill="1" applyBorder="1"/>
    <xf numFmtId="0" fontId="17" fillId="4" borderId="15" xfId="0" applyNumberFormat="1" applyFont="1" applyFill="1" applyBorder="1"/>
    <xf numFmtId="0" fontId="16" fillId="0" borderId="26" xfId="0" applyNumberFormat="1" applyFont="1" applyFill="1" applyBorder="1" applyProtection="1">
      <protection hidden="1"/>
    </xf>
    <xf numFmtId="0" fontId="16" fillId="7" borderId="25" xfId="0" applyNumberFormat="1" applyFont="1" applyFill="1" applyBorder="1"/>
    <xf numFmtId="0" fontId="16" fillId="7" borderId="34" xfId="0" applyNumberFormat="1" applyFont="1" applyFill="1" applyBorder="1"/>
    <xf numFmtId="0" fontId="17" fillId="7" borderId="25" xfId="0" applyNumberFormat="1" applyFont="1" applyFill="1" applyBorder="1"/>
    <xf numFmtId="0" fontId="16" fillId="0" borderId="24" xfId="0" applyNumberFormat="1" applyFont="1" applyBorder="1"/>
    <xf numFmtId="0" fontId="16" fillId="2" borderId="27" xfId="0" applyNumberFormat="1" applyFont="1" applyFill="1" applyBorder="1" applyAlignment="1">
      <alignment horizontal="center"/>
    </xf>
    <xf numFmtId="0" fontId="16" fillId="0" borderId="30" xfId="0" applyNumberFormat="1" applyFont="1" applyBorder="1" applyAlignment="1">
      <alignment horizontal="center"/>
    </xf>
    <xf numFmtId="0" fontId="16" fillId="5" borderId="1" xfId="0" applyNumberFormat="1" applyFont="1" applyFill="1" applyBorder="1"/>
    <xf numFmtId="0" fontId="16" fillId="2" borderId="28" xfId="0" applyNumberFormat="1" applyFont="1" applyFill="1" applyBorder="1"/>
    <xf numFmtId="0" fontId="16" fillId="0" borderId="0" xfId="0" applyNumberFormat="1" applyFont="1" applyAlignment="1">
      <alignment horizontal="center"/>
    </xf>
    <xf numFmtId="0" fontId="16" fillId="4" borderId="0" xfId="0" applyNumberFormat="1" applyFont="1" applyFill="1" applyBorder="1" applyAlignment="1">
      <alignment horizontal="center"/>
    </xf>
    <xf numFmtId="0" fontId="17" fillId="4" borderId="26" xfId="0" applyNumberFormat="1" applyFont="1" applyFill="1" applyBorder="1" applyAlignment="1">
      <alignment horizontal="center"/>
    </xf>
    <xf numFmtId="0" fontId="16" fillId="0" borderId="23" xfId="0" applyNumberFormat="1" applyFont="1" applyFill="1" applyBorder="1" applyAlignment="1">
      <alignment horizontal="center"/>
    </xf>
    <xf numFmtId="0" fontId="16" fillId="7" borderId="0" xfId="0" applyNumberFormat="1" applyFont="1" applyFill="1" applyBorder="1" applyAlignment="1">
      <alignment horizontal="center"/>
    </xf>
    <xf numFmtId="0" fontId="17" fillId="7" borderId="26" xfId="0" applyNumberFormat="1" applyFont="1" applyFill="1" applyBorder="1" applyAlignment="1">
      <alignment horizontal="center"/>
    </xf>
    <xf numFmtId="0" fontId="16" fillId="0" borderId="23" xfId="0" applyNumberFormat="1" applyFont="1" applyBorder="1" applyAlignment="1">
      <alignment horizontal="center"/>
    </xf>
    <xf numFmtId="0" fontId="16" fillId="14" borderId="0" xfId="0" applyNumberFormat="1" applyFont="1" applyFill="1" applyBorder="1" applyAlignment="1">
      <alignment horizontal="center"/>
    </xf>
    <xf numFmtId="0" fontId="16" fillId="6" borderId="19" xfId="0" applyNumberFormat="1" applyFont="1" applyFill="1" applyBorder="1" applyAlignment="1">
      <alignment horizontal="center"/>
    </xf>
    <xf numFmtId="0" fontId="16" fillId="6" borderId="0" xfId="0" applyNumberFormat="1" applyFont="1" applyFill="1" applyBorder="1" applyAlignment="1">
      <alignment horizontal="center"/>
    </xf>
    <xf numFmtId="0" fontId="16" fillId="6" borderId="23" xfId="0" applyNumberFormat="1" applyFont="1" applyFill="1" applyBorder="1" applyAlignment="1">
      <alignment horizontal="center"/>
    </xf>
    <xf numFmtId="0" fontId="16" fillId="0" borderId="0" xfId="0" applyNumberFormat="1" applyFont="1" applyFill="1" applyAlignment="1">
      <alignment horizontal="center"/>
    </xf>
    <xf numFmtId="0" fontId="17" fillId="5" borderId="1" xfId="0" applyNumberFormat="1" applyFont="1" applyFill="1" applyBorder="1" applyAlignment="1">
      <alignment horizontal="center"/>
    </xf>
    <xf numFmtId="0" fontId="17" fillId="0" borderId="1" xfId="0" applyNumberFormat="1" applyFont="1" applyBorder="1" applyAlignment="1">
      <alignment horizontal="center"/>
    </xf>
    <xf numFmtId="0" fontId="16" fillId="5" borderId="7" xfId="0" applyNumberFormat="1" applyFont="1" applyFill="1" applyBorder="1" applyAlignment="1">
      <alignment horizontal="center"/>
    </xf>
    <xf numFmtId="0" fontId="17" fillId="2" borderId="28" xfId="0" applyNumberFormat="1" applyFont="1" applyFill="1" applyBorder="1" applyAlignment="1">
      <alignment horizontal="center"/>
    </xf>
    <xf numFmtId="167" fontId="7" fillId="5" borderId="25" xfId="1" applyFont="1" applyFill="1" applyBorder="1" applyProtection="1"/>
    <xf numFmtId="167" fontId="26" fillId="2" borderId="25" xfId="1" applyFont="1" applyFill="1" applyBorder="1"/>
    <xf numFmtId="167" fontId="4" fillId="18" borderId="0" xfId="1" applyFill="1"/>
    <xf numFmtId="167" fontId="4" fillId="4" borderId="8" xfId="1" applyFill="1" applyBorder="1" applyAlignment="1">
      <alignment horizontal="center" vertical="center"/>
    </xf>
    <xf numFmtId="167" fontId="4" fillId="4" borderId="1" xfId="1" applyFill="1" applyBorder="1" applyAlignment="1">
      <alignment horizontal="center" vertical="center"/>
    </xf>
    <xf numFmtId="167" fontId="4" fillId="4" borderId="48" xfId="1" applyFill="1" applyBorder="1" applyAlignment="1">
      <alignment horizontal="center" vertical="center"/>
    </xf>
    <xf numFmtId="167" fontId="4" fillId="4" borderId="39" xfId="1" applyFill="1" applyBorder="1" applyAlignment="1">
      <alignment horizontal="center" vertical="center"/>
    </xf>
    <xf numFmtId="167" fontId="0" fillId="2" borderId="36" xfId="1" applyFont="1" applyFill="1" applyBorder="1" applyAlignment="1">
      <alignment horizontal="center" vertical="center"/>
    </xf>
    <xf numFmtId="167" fontId="0" fillId="0" borderId="44" xfId="1" applyFont="1" applyBorder="1" applyAlignment="1">
      <alignment horizontal="center"/>
    </xf>
    <xf numFmtId="167" fontId="0" fillId="0" borderId="8" xfId="1" applyFont="1" applyBorder="1" applyAlignment="1">
      <alignment horizontal="center"/>
    </xf>
    <xf numFmtId="167" fontId="4" fillId="0" borderId="46" xfId="1" applyBorder="1" applyAlignment="1">
      <alignment horizontal="center"/>
    </xf>
    <xf numFmtId="167" fontId="0" fillId="0" borderId="14" xfId="1" applyFont="1" applyBorder="1" applyAlignment="1">
      <alignment horizontal="center"/>
    </xf>
    <xf numFmtId="167" fontId="0" fillId="0" borderId="45" xfId="1" applyFont="1" applyBorder="1" applyAlignment="1">
      <alignment horizontal="center"/>
    </xf>
    <xf numFmtId="167" fontId="0" fillId="4" borderId="30" xfId="1" applyFont="1" applyFill="1" applyBorder="1" applyAlignment="1">
      <alignment horizontal="center" vertical="center"/>
    </xf>
    <xf numFmtId="167" fontId="0" fillId="4" borderId="1" xfId="1" applyFont="1" applyFill="1" applyBorder="1" applyAlignment="1">
      <alignment horizontal="center" vertical="center"/>
    </xf>
    <xf numFmtId="167" fontId="4" fillId="4" borderId="1" xfId="1" applyFill="1" applyBorder="1" applyAlignment="1" applyProtection="1">
      <alignment horizontal="center" vertical="center"/>
      <protection hidden="1"/>
    </xf>
    <xf numFmtId="175" fontId="9" fillId="4" borderId="30" xfId="0" applyNumberFormat="1" applyFont="1" applyFill="1" applyBorder="1" applyAlignment="1" applyProtection="1">
      <alignment horizontal="center" vertical="center"/>
      <protection hidden="1"/>
    </xf>
    <xf numFmtId="175" fontId="9" fillId="4" borderId="28" xfId="0" applyNumberFormat="1" applyFont="1" applyFill="1" applyBorder="1" applyAlignment="1" applyProtection="1">
      <alignment horizontal="center" vertical="center"/>
      <protection hidden="1"/>
    </xf>
    <xf numFmtId="175" fontId="9" fillId="4" borderId="1" xfId="0" applyNumberFormat="1" applyFont="1" applyFill="1" applyBorder="1" applyAlignment="1" applyProtection="1">
      <alignment horizontal="center" vertical="center"/>
      <protection hidden="1"/>
    </xf>
    <xf numFmtId="175" fontId="9" fillId="4" borderId="48" xfId="0" applyNumberFormat="1" applyFont="1" applyFill="1" applyBorder="1" applyAlignment="1" applyProtection="1">
      <alignment horizontal="center" vertical="center"/>
      <protection hidden="1"/>
    </xf>
    <xf numFmtId="167" fontId="2" fillId="19" borderId="0" xfId="1" applyFont="1" applyFill="1"/>
    <xf numFmtId="0" fontId="28" fillId="0" borderId="0" xfId="0" applyFont="1"/>
    <xf numFmtId="0" fontId="0" fillId="0" borderId="0" xfId="0" applyAlignment="1">
      <alignment horizontal="center"/>
    </xf>
    <xf numFmtId="0" fontId="6" fillId="10" borderId="7" xfId="4" applyNumberFormat="1" applyFont="1" applyFill="1" applyBorder="1" applyAlignment="1">
      <alignment horizontal="center" vertical="center" wrapText="1" shrinkToFit="1"/>
    </xf>
    <xf numFmtId="0" fontId="5" fillId="0" borderId="0" xfId="3" applyNumberFormat="1" applyFont="1" applyAlignment="1">
      <alignment horizontal="center" shrinkToFit="1"/>
    </xf>
    <xf numFmtId="0" fontId="0" fillId="0" borderId="0" xfId="0" applyAlignment="1">
      <alignment horizontal="center"/>
    </xf>
    <xf numFmtId="167" fontId="4" fillId="0" borderId="7" xfId="1" applyBorder="1"/>
    <xf numFmtId="170" fontId="4" fillId="0" borderId="0" xfId="1" applyNumberFormat="1"/>
    <xf numFmtId="167" fontId="4" fillId="0" borderId="10" xfId="1" applyBorder="1"/>
    <xf numFmtId="0" fontId="9" fillId="20" borderId="53" xfId="0" applyFont="1" applyFill="1" applyBorder="1" applyAlignment="1">
      <alignment horizontal="center"/>
    </xf>
    <xf numFmtId="0" fontId="29" fillId="0" borderId="43" xfId="6" applyFont="1" applyBorder="1" applyAlignment="1">
      <alignment horizontal="center" vertical="center" wrapText="1"/>
    </xf>
    <xf numFmtId="0" fontId="29" fillId="0" borderId="54" xfId="6" applyFont="1" applyBorder="1" applyAlignment="1">
      <alignment horizontal="center" vertical="center" wrapText="1"/>
    </xf>
    <xf numFmtId="0" fontId="10" fillId="0" borderId="54" xfId="0" applyFont="1" applyBorder="1" applyAlignment="1">
      <alignment vertical="center" wrapText="1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29" fillId="0" borderId="0" xfId="6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167" fontId="3" fillId="0" borderId="0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7" fontId="0" fillId="0" borderId="25" xfId="1" applyFont="1" applyBorder="1" applyProtection="1"/>
    <xf numFmtId="0" fontId="19" fillId="5" borderId="0" xfId="6" applyFill="1"/>
    <xf numFmtId="49" fontId="4" fillId="11" borderId="0" xfId="3" applyNumberFormat="1" applyFill="1" applyAlignment="1" applyProtection="1">
      <alignment horizontal="center" vertical="center" shrinkToFit="1"/>
      <protection locked="0"/>
    </xf>
    <xf numFmtId="167" fontId="4" fillId="0" borderId="0" xfId="4" applyBorder="1" applyAlignment="1" applyProtection="1">
      <alignment shrinkToFit="1"/>
      <protection locked="0"/>
    </xf>
    <xf numFmtId="167" fontId="30" fillId="0" borderId="0" xfId="4" applyFont="1" applyBorder="1" applyAlignment="1" applyProtection="1">
      <alignment shrinkToFit="1"/>
    </xf>
    <xf numFmtId="167" fontId="4" fillId="11" borderId="0" xfId="4" applyFill="1" applyBorder="1" applyAlignment="1" applyProtection="1">
      <alignment shrinkToFit="1"/>
      <protection locked="0"/>
    </xf>
    <xf numFmtId="0" fontId="0" fillId="0" borderId="0" xfId="0" applyFill="1" applyBorder="1" applyAlignment="1">
      <alignment vertical="center"/>
    </xf>
    <xf numFmtId="0" fontId="9" fillId="0" borderId="0" xfId="4" applyNumberFormat="1" applyFont="1" applyBorder="1" applyAlignment="1" applyProtection="1">
      <alignment horizontal="center" shrinkToFit="1"/>
    </xf>
    <xf numFmtId="0" fontId="19" fillId="0" borderId="0" xfId="6" applyFill="1" applyAlignment="1">
      <alignment vertical="center" wrapText="1"/>
    </xf>
    <xf numFmtId="0" fontId="4" fillId="0" borderId="0" xfId="3" applyFill="1" applyBorder="1"/>
    <xf numFmtId="0" fontId="31" fillId="0" borderId="0" xfId="0" applyNumberFormat="1" applyFont="1"/>
    <xf numFmtId="170" fontId="4" fillId="0" borderId="0" xfId="1" applyNumberFormat="1" applyFill="1"/>
    <xf numFmtId="167" fontId="4" fillId="0" borderId="0" xfId="1" applyFill="1"/>
    <xf numFmtId="0" fontId="0" fillId="0" borderId="0" xfId="0" applyFill="1"/>
    <xf numFmtId="0" fontId="0" fillId="0" borderId="0" xfId="0" applyFill="1"/>
    <xf numFmtId="0" fontId="0" fillId="0" borderId="0" xfId="0" applyFill="1"/>
    <xf numFmtId="0" fontId="5" fillId="5" borderId="43" xfId="0" applyFont="1" applyFill="1" applyBorder="1" applyAlignment="1">
      <alignment horizontal="left" vertical="center" wrapText="1"/>
    </xf>
    <xf numFmtId="0" fontId="5" fillId="3" borderId="9" xfId="0" applyNumberFormat="1" applyFont="1" applyFill="1" applyBorder="1" applyAlignment="1">
      <alignment horizontal="left"/>
    </xf>
    <xf numFmtId="14" fontId="5" fillId="0" borderId="0" xfId="0" applyNumberFormat="1" applyFont="1" applyBorder="1" applyAlignment="1">
      <alignment horizontal="center" vertical="center" wrapText="1"/>
    </xf>
    <xf numFmtId="176" fontId="4" fillId="0" borderId="43" xfId="1" applyNumberFormat="1" applyBorder="1"/>
    <xf numFmtId="0" fontId="6" fillId="0" borderId="7" xfId="3" applyFont="1" applyFill="1" applyBorder="1" applyAlignment="1">
      <alignment horizontal="center" vertical="center" wrapText="1"/>
    </xf>
    <xf numFmtId="0" fontId="6" fillId="10" borderId="7" xfId="3" applyFont="1" applyFill="1" applyBorder="1" applyAlignment="1">
      <alignment horizontal="left" vertical="center" wrapText="1" shrinkToFit="1"/>
    </xf>
    <xf numFmtId="169" fontId="4" fillId="11" borderId="0" xfId="3" applyNumberFormat="1" applyFill="1" applyAlignment="1" applyProtection="1">
      <alignment horizontal="left" shrinkToFit="1"/>
      <protection locked="0"/>
    </xf>
    <xf numFmtId="0" fontId="0" fillId="0" borderId="0" xfId="0" applyFill="1" applyBorder="1" applyAlignment="1">
      <alignment horizontal="left" vertical="center"/>
    </xf>
    <xf numFmtId="0" fontId="4" fillId="0" borderId="0" xfId="3" applyAlignment="1">
      <alignment horizontal="left" shrinkToFit="1"/>
    </xf>
    <xf numFmtId="167" fontId="12" fillId="0" borderId="1" xfId="1" applyFont="1" applyFill="1" applyBorder="1"/>
    <xf numFmtId="0" fontId="32" fillId="0" borderId="1" xfId="0" applyFont="1" applyFill="1" applyBorder="1"/>
    <xf numFmtId="167" fontId="12" fillId="0" borderId="1" xfId="1" applyNumberFormat="1" applyFont="1" applyFill="1" applyBorder="1" applyAlignment="1"/>
    <xf numFmtId="0" fontId="21" fillId="0" borderId="1" xfId="0" applyFont="1" applyFill="1" applyBorder="1"/>
    <xf numFmtId="0" fontId="12" fillId="0" borderId="1" xfId="0" applyFont="1" applyFill="1" applyBorder="1"/>
    <xf numFmtId="0" fontId="33" fillId="0" borderId="2" xfId="0" applyFont="1" applyFill="1" applyBorder="1"/>
    <xf numFmtId="167" fontId="33" fillId="0" borderId="13" xfId="1" applyNumberFormat="1" applyFont="1" applyFill="1" applyBorder="1" applyAlignment="1" applyProtection="1">
      <protection locked="0"/>
    </xf>
    <xf numFmtId="167" fontId="4" fillId="0" borderId="13" xfId="1" applyBorder="1"/>
    <xf numFmtId="167" fontId="4" fillId="0" borderId="1" xfId="1" applyNumberFormat="1" applyBorder="1" applyProtection="1">
      <protection locked="0"/>
    </xf>
    <xf numFmtId="170" fontId="4" fillId="0" borderId="13" xfId="1" applyNumberFormat="1" applyFill="1" applyBorder="1"/>
    <xf numFmtId="176" fontId="4" fillId="0" borderId="13" xfId="1" applyNumberFormat="1" applyFill="1" applyBorder="1"/>
    <xf numFmtId="167" fontId="4" fillId="0" borderId="13" xfId="1" applyNumberFormat="1" applyFill="1" applyBorder="1"/>
    <xf numFmtId="174" fontId="33" fillId="0" borderId="13" xfId="1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/>
    <xf numFmtId="0" fontId="8" fillId="0" borderId="0" xfId="0" applyFont="1" applyFill="1" applyBorder="1" applyAlignment="1">
      <alignment horizontal="left"/>
    </xf>
    <xf numFmtId="176" fontId="4" fillId="0" borderId="41" xfId="1" applyNumberFormat="1" applyBorder="1"/>
    <xf numFmtId="0" fontId="34" fillId="0" borderId="54" xfId="0" applyNumberFormat="1" applyFont="1" applyFill="1" applyBorder="1" applyAlignment="1">
      <alignment horizontal="center"/>
    </xf>
    <xf numFmtId="0" fontId="34" fillId="0" borderId="43" xfId="0" applyNumberFormat="1" applyFont="1" applyFill="1" applyBorder="1" applyAlignment="1">
      <alignment vertical="center" wrapText="1"/>
    </xf>
    <xf numFmtId="0" fontId="32" fillId="0" borderId="1" xfId="0" applyFont="1" applyFill="1" applyBorder="1" applyAlignment="1">
      <alignment horizontal="center"/>
    </xf>
    <xf numFmtId="0" fontId="12" fillId="0" borderId="1" xfId="0" applyFont="1" applyFill="1" applyBorder="1" applyAlignment="1" applyProtection="1">
      <alignment horizontal="center"/>
      <protection locked="0" hidden="1"/>
    </xf>
    <xf numFmtId="0" fontId="12" fillId="0" borderId="1" xfId="0" applyFont="1" applyFill="1" applyBorder="1" applyAlignment="1">
      <alignment horizontal="center"/>
    </xf>
    <xf numFmtId="167" fontId="4" fillId="0" borderId="13" xfId="1" applyNumberFormat="1" applyBorder="1"/>
    <xf numFmtId="0" fontId="34" fillId="0" borderId="0" xfId="0" applyNumberFormat="1" applyFont="1" applyFill="1" applyBorder="1" applyAlignment="1">
      <alignment vertical="center" wrapText="1"/>
    </xf>
    <xf numFmtId="0" fontId="32" fillId="0" borderId="0" xfId="0" applyFont="1" applyFill="1" applyBorder="1"/>
    <xf numFmtId="0" fontId="33" fillId="0" borderId="0" xfId="0" applyFont="1" applyFill="1" applyBorder="1"/>
    <xf numFmtId="167" fontId="33" fillId="0" borderId="0" xfId="1" applyNumberFormat="1" applyFont="1" applyFill="1" applyBorder="1" applyAlignment="1" applyProtection="1">
      <protection locked="0"/>
    </xf>
    <xf numFmtId="167" fontId="4" fillId="0" borderId="0" xfId="1" applyNumberFormat="1" applyBorder="1" applyProtection="1">
      <protection locked="0"/>
    </xf>
    <xf numFmtId="170" fontId="4" fillId="0" borderId="0" xfId="1" applyNumberFormat="1" applyFill="1" applyBorder="1"/>
    <xf numFmtId="176" fontId="4" fillId="0" borderId="0" xfId="1" applyNumberFormat="1" applyFill="1" applyBorder="1"/>
    <xf numFmtId="167" fontId="4" fillId="0" borderId="0" xfId="1" applyNumberFormat="1" applyFill="1" applyBorder="1"/>
    <xf numFmtId="174" fontId="33" fillId="0" borderId="0" xfId="1" applyNumberFormat="1" applyFont="1" applyFill="1" applyBorder="1" applyAlignment="1">
      <alignment horizontal="center"/>
    </xf>
    <xf numFmtId="0" fontId="31" fillId="0" borderId="43" xfId="0" applyNumberFormat="1" applyFont="1" applyBorder="1"/>
    <xf numFmtId="0" fontId="0" fillId="0" borderId="1" xfId="0" applyBorder="1"/>
    <xf numFmtId="167" fontId="4" fillId="0" borderId="1" xfId="1" applyBorder="1"/>
    <xf numFmtId="0" fontId="2" fillId="0" borderId="1" xfId="0" applyFont="1" applyBorder="1"/>
    <xf numFmtId="0" fontId="0" fillId="0" borderId="2" xfId="0" applyBorder="1"/>
    <xf numFmtId="0" fontId="0" fillId="0" borderId="13" xfId="0" applyBorder="1"/>
    <xf numFmtId="167" fontId="4" fillId="0" borderId="13" xfId="1" applyFill="1" applyBorder="1"/>
    <xf numFmtId="14" fontId="0" fillId="0" borderId="0" xfId="0" applyNumberFormat="1"/>
    <xf numFmtId="22" fontId="0" fillId="0" borderId="0" xfId="0" applyNumberFormat="1"/>
    <xf numFmtId="0" fontId="9" fillId="20" borderId="52" xfId="6" applyNumberFormat="1" applyFont="1" applyFill="1" applyBorder="1" applyAlignment="1">
      <alignment horizontal="center"/>
    </xf>
    <xf numFmtId="0" fontId="9" fillId="20" borderId="53" xfId="6" applyFont="1" applyFill="1" applyBorder="1" applyAlignment="1">
      <alignment horizontal="center"/>
    </xf>
    <xf numFmtId="0" fontId="5" fillId="5" borderId="53" xfId="0" applyNumberFormat="1" applyFont="1" applyFill="1" applyBorder="1" applyAlignment="1">
      <alignment horizontal="center" wrapText="1"/>
    </xf>
    <xf numFmtId="167" fontId="4" fillId="0" borderId="52" xfId="1" applyNumberFormat="1" applyBorder="1"/>
    <xf numFmtId="167" fontId="9" fillId="20" borderId="55" xfId="1" applyNumberFormat="1" applyFont="1" applyFill="1" applyBorder="1" applyAlignment="1"/>
    <xf numFmtId="0" fontId="9" fillId="20" borderId="53" xfId="6" applyFont="1" applyFill="1" applyBorder="1" applyAlignment="1" applyProtection="1">
      <alignment horizontal="center"/>
    </xf>
    <xf numFmtId="0" fontId="5" fillId="10" borderId="57" xfId="0" applyFont="1" applyFill="1" applyBorder="1" applyAlignment="1">
      <alignment horizontal="center" vertical="center" wrapText="1"/>
    </xf>
    <xf numFmtId="0" fontId="5" fillId="5" borderId="58" xfId="0" applyFont="1" applyFill="1" applyBorder="1" applyAlignment="1">
      <alignment vertical="center" wrapText="1"/>
    </xf>
    <xf numFmtId="0" fontId="5" fillId="5" borderId="59" xfId="0" applyFont="1" applyFill="1" applyBorder="1" applyAlignment="1">
      <alignment vertical="center" wrapText="1"/>
    </xf>
    <xf numFmtId="0" fontId="29" fillId="5" borderId="57" xfId="6" applyFont="1" applyFill="1" applyBorder="1" applyAlignment="1">
      <alignment horizontal="center" vertical="center" wrapText="1"/>
    </xf>
    <xf numFmtId="0" fontId="29" fillId="5" borderId="59" xfId="6" applyFont="1" applyFill="1" applyBorder="1" applyAlignment="1">
      <alignment horizontal="center" vertical="center" wrapText="1"/>
    </xf>
    <xf numFmtId="0" fontId="29" fillId="5" borderId="1" xfId="6" applyFont="1" applyFill="1" applyBorder="1" applyAlignment="1">
      <alignment horizontal="center" vertical="center" wrapText="1"/>
    </xf>
    <xf numFmtId="0" fontId="29" fillId="5" borderId="56" xfId="6" applyFont="1" applyFill="1" applyBorder="1" applyAlignment="1">
      <alignment horizontal="center" vertical="center" wrapText="1"/>
    </xf>
    <xf numFmtId="0" fontId="29" fillId="5" borderId="60" xfId="6" applyFont="1" applyFill="1" applyBorder="1" applyAlignment="1">
      <alignment horizontal="center" vertical="center" wrapText="1"/>
    </xf>
    <xf numFmtId="0" fontId="22" fillId="0" borderId="57" xfId="0" applyFont="1" applyBorder="1"/>
    <xf numFmtId="0" fontId="10" fillId="5" borderId="57" xfId="0" applyFont="1" applyFill="1" applyBorder="1" applyAlignment="1">
      <alignment horizontal="center" wrapText="1"/>
    </xf>
    <xf numFmtId="0" fontId="29" fillId="0" borderId="57" xfId="6" applyFont="1" applyBorder="1" applyAlignment="1">
      <alignment horizontal="center" vertical="center" wrapText="1"/>
    </xf>
    <xf numFmtId="0" fontId="5" fillId="5" borderId="59" xfId="0" applyFont="1" applyFill="1" applyBorder="1" applyAlignment="1">
      <alignment horizontal="center" vertical="center" wrapText="1"/>
    </xf>
    <xf numFmtId="168" fontId="5" fillId="10" borderId="57" xfId="0" applyNumberFormat="1" applyFont="1" applyFill="1" applyBorder="1" applyAlignment="1">
      <alignment horizontal="center" vertical="center" wrapText="1"/>
    </xf>
    <xf numFmtId="167" fontId="5" fillId="5" borderId="59" xfId="1" applyFont="1" applyFill="1" applyBorder="1" applyAlignment="1">
      <alignment horizontal="center" vertical="center" wrapText="1"/>
    </xf>
    <xf numFmtId="0" fontId="36" fillId="0" borderId="17" xfId="0" applyFont="1" applyBorder="1" applyAlignment="1">
      <alignment vertical="center"/>
    </xf>
    <xf numFmtId="0" fontId="0" fillId="0" borderId="19" xfId="0" applyBorder="1"/>
    <xf numFmtId="0" fontId="0" fillId="0" borderId="18" xfId="0" applyBorder="1"/>
    <xf numFmtId="0" fontId="36" fillId="0" borderId="20" xfId="0" applyFont="1" applyBorder="1" applyAlignment="1">
      <alignment vertical="center"/>
    </xf>
    <xf numFmtId="0" fontId="0" fillId="0" borderId="21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17" xfId="0" applyBorder="1"/>
    <xf numFmtId="0" fontId="37" fillId="0" borderId="20" xfId="0" applyFont="1" applyBorder="1" applyAlignment="1">
      <alignment vertical="center"/>
    </xf>
    <xf numFmtId="49" fontId="19" fillId="21" borderId="0" xfId="6" applyNumberFormat="1" applyFill="1" applyBorder="1" applyAlignment="1" applyProtection="1">
      <alignment horizontal="center"/>
      <protection locked="0"/>
    </xf>
    <xf numFmtId="0" fontId="9" fillId="20" borderId="0" xfId="6" applyNumberFormat="1" applyFont="1" applyFill="1" applyBorder="1" applyAlignment="1">
      <alignment horizontal="center"/>
    </xf>
    <xf numFmtId="0" fontId="9" fillId="20" borderId="0" xfId="6" applyFont="1" applyFill="1" applyBorder="1" applyAlignment="1">
      <alignment horizontal="center"/>
    </xf>
    <xf numFmtId="0" fontId="9" fillId="20" borderId="0" xfId="6" applyFont="1" applyFill="1" applyBorder="1" applyAlignment="1" applyProtection="1">
      <alignment horizontal="center"/>
    </xf>
    <xf numFmtId="0" fontId="9" fillId="20" borderId="54" xfId="6" applyFont="1" applyFill="1" applyBorder="1" applyAlignment="1">
      <alignment horizontal="center"/>
    </xf>
    <xf numFmtId="0" fontId="9" fillId="20" borderId="54" xfId="0" applyFont="1" applyFill="1" applyBorder="1" applyAlignment="1">
      <alignment horizontal="center"/>
    </xf>
    <xf numFmtId="0" fontId="5" fillId="5" borderId="0" xfId="0" applyNumberFormat="1" applyFont="1" applyFill="1" applyBorder="1" applyAlignment="1">
      <alignment horizontal="center" wrapText="1"/>
    </xf>
    <xf numFmtId="167" fontId="9" fillId="20" borderId="61" xfId="1" applyNumberFormat="1" applyFont="1" applyFill="1" applyBorder="1" applyAlignment="1"/>
    <xf numFmtId="0" fontId="35" fillId="0" borderId="62" xfId="3" applyNumberFormat="1" applyFont="1" applyFill="1" applyBorder="1" applyAlignment="1" applyProtection="1">
      <alignment horizontal="left"/>
      <protection locked="0"/>
    </xf>
    <xf numFmtId="0" fontId="38" fillId="22" borderId="7" xfId="0" applyNumberFormat="1" applyFont="1" applyFill="1" applyBorder="1" applyAlignment="1">
      <alignment horizontal="center" vertical="center" wrapText="1"/>
    </xf>
    <xf numFmtId="0" fontId="38" fillId="22" borderId="7" xfId="0" applyNumberFormat="1" applyFont="1" applyFill="1" applyBorder="1" applyAlignment="1">
      <alignment vertical="center" wrapText="1"/>
    </xf>
    <xf numFmtId="167" fontId="39" fillId="12" borderId="8" xfId="1" applyFont="1" applyFill="1" applyBorder="1" applyAlignment="1">
      <alignment vertical="center" wrapText="1"/>
    </xf>
    <xf numFmtId="0" fontId="40" fillId="12" borderId="8" xfId="0" applyFont="1" applyFill="1" applyBorder="1" applyAlignment="1">
      <alignment vertical="center" wrapText="1"/>
    </xf>
    <xf numFmtId="167" fontId="39" fillId="4" borderId="8" xfId="1" applyFont="1" applyFill="1" applyBorder="1" applyAlignment="1">
      <alignment vertical="center" wrapText="1"/>
    </xf>
    <xf numFmtId="0" fontId="40" fillId="4" borderId="8" xfId="0" applyFont="1" applyFill="1" applyBorder="1" applyAlignment="1">
      <alignment vertical="center" wrapText="1"/>
    </xf>
    <xf numFmtId="167" fontId="41" fillId="12" borderId="8" xfId="1" applyFont="1" applyFill="1" applyBorder="1" applyAlignment="1">
      <alignment vertical="center" wrapText="1"/>
    </xf>
    <xf numFmtId="167" fontId="40" fillId="4" borderId="8" xfId="1" applyFont="1" applyFill="1" applyBorder="1" applyAlignment="1">
      <alignment vertical="center" wrapText="1"/>
    </xf>
    <xf numFmtId="167" fontId="40" fillId="12" borderId="8" xfId="1" applyFont="1" applyFill="1" applyBorder="1" applyAlignment="1">
      <alignment vertical="center" wrapText="1"/>
    </xf>
    <xf numFmtId="0" fontId="40" fillId="4" borderId="8" xfId="0" applyFont="1" applyFill="1" applyBorder="1" applyAlignment="1">
      <alignment horizontal="center" vertical="center" wrapText="1"/>
    </xf>
    <xf numFmtId="167" fontId="24" fillId="12" borderId="8" xfId="1" applyFont="1" applyFill="1" applyBorder="1" applyAlignment="1">
      <alignment vertical="center" wrapText="1"/>
    </xf>
    <xf numFmtId="0" fontId="40" fillId="12" borderId="8" xfId="0" applyFont="1" applyFill="1" applyBorder="1" applyAlignment="1" applyProtection="1">
      <alignment horizontal="center" vertical="center" wrapText="1"/>
      <protection locked="0" hidden="1"/>
    </xf>
    <xf numFmtId="0" fontId="40" fillId="0" borderId="8" xfId="0" applyFont="1" applyFill="1" applyBorder="1" applyAlignment="1">
      <alignment horizontal="center" vertical="center" wrapText="1"/>
    </xf>
    <xf numFmtId="167" fontId="42" fillId="0" borderId="8" xfId="1" applyFont="1" applyBorder="1" applyAlignment="1">
      <alignment vertical="center" wrapText="1"/>
    </xf>
    <xf numFmtId="167" fontId="42" fillId="0" borderId="8" xfId="1" applyFont="1" applyBorder="1" applyAlignment="1">
      <alignment horizontal="center" vertical="center" wrapText="1"/>
    </xf>
    <xf numFmtId="170" fontId="40" fillId="18" borderId="8" xfId="0" applyNumberFormat="1" applyFont="1" applyFill="1" applyBorder="1" applyAlignment="1">
      <alignment horizontal="center" vertical="center" wrapText="1"/>
    </xf>
    <xf numFmtId="167" fontId="42" fillId="0" borderId="14" xfId="1" applyFont="1" applyBorder="1" applyAlignment="1">
      <alignment vertical="center" wrapText="1"/>
    </xf>
    <xf numFmtId="174" fontId="40" fillId="0" borderId="14" xfId="0" applyNumberFormat="1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 wrapText="1"/>
    </xf>
    <xf numFmtId="167" fontId="32" fillId="0" borderId="1" xfId="1" applyFont="1" applyFill="1" applyBorder="1"/>
    <xf numFmtId="167" fontId="32" fillId="0" borderId="1" xfId="1" applyNumberFormat="1" applyFont="1" applyFill="1" applyBorder="1" applyAlignment="1"/>
    <xf numFmtId="0" fontId="33" fillId="0" borderId="1" xfId="0" applyFont="1" applyFill="1" applyBorder="1"/>
    <xf numFmtId="0" fontId="35" fillId="0" borderId="6" xfId="3" applyNumberFormat="1" applyFont="1" applyFill="1" applyBorder="1" applyAlignment="1" applyProtection="1">
      <alignment horizontal="left"/>
      <protection locked="0"/>
    </xf>
    <xf numFmtId="0" fontId="2" fillId="0" borderId="62" xfId="3" quotePrefix="1" applyFont="1" applyBorder="1" applyAlignment="1" applyProtection="1">
      <alignment horizontal="left"/>
      <protection locked="0"/>
    </xf>
    <xf numFmtId="0" fontId="2" fillId="0" borderId="62" xfId="3" applyFont="1" applyBorder="1" applyAlignment="1" applyProtection="1">
      <alignment horizontal="left"/>
      <protection locked="0"/>
    </xf>
    <xf numFmtId="167" fontId="32" fillId="0" borderId="0" xfId="1" applyFont="1" applyFill="1" applyBorder="1"/>
    <xf numFmtId="167" fontId="32" fillId="0" borderId="0" xfId="1" applyNumberFormat="1" applyFont="1" applyFill="1" applyBorder="1" applyAlignment="1"/>
    <xf numFmtId="167" fontId="4" fillId="0" borderId="0" xfId="1" applyNumberFormat="1" applyBorder="1"/>
    <xf numFmtId="14" fontId="5" fillId="10" borderId="56" xfId="0" applyNumberFormat="1" applyFont="1" applyFill="1" applyBorder="1" applyAlignment="1">
      <alignment horizontal="center" vertical="center" wrapText="1"/>
    </xf>
    <xf numFmtId="14" fontId="3" fillId="0" borderId="16" xfId="3" applyNumberFormat="1" applyFont="1" applyBorder="1" applyAlignment="1" applyProtection="1">
      <alignment horizontal="center"/>
      <protection locked="0"/>
    </xf>
    <xf numFmtId="0" fontId="4" fillId="11" borderId="0" xfId="3" applyNumberFormat="1" applyFill="1" applyAlignment="1" applyProtection="1">
      <alignment horizontal="center" shrinkToFit="1"/>
      <protection locked="0"/>
    </xf>
    <xf numFmtId="0" fontId="4" fillId="11" borderId="0" xfId="3" applyFill="1" applyAlignment="1" applyProtection="1">
      <alignment horizontal="center" vertical="center" shrinkToFit="1"/>
      <protection locked="0"/>
    </xf>
    <xf numFmtId="0" fontId="45" fillId="11" borderId="0" xfId="3" applyFont="1" applyFill="1" applyAlignment="1" applyProtection="1">
      <alignment wrapText="1"/>
      <protection locked="0"/>
    </xf>
    <xf numFmtId="0" fontId="4" fillId="11" borderId="0" xfId="3" applyFill="1" applyAlignment="1" applyProtection="1">
      <alignment horizontal="center" vertical="center" wrapText="1" shrinkToFit="1"/>
      <protection locked="0"/>
    </xf>
    <xf numFmtId="0" fontId="4" fillId="11" borderId="0" xfId="3" applyFill="1" applyAlignment="1" applyProtection="1">
      <alignment horizontal="center" wrapText="1" shrinkToFit="1"/>
      <protection locked="0"/>
    </xf>
    <xf numFmtId="0" fontId="44" fillId="0" borderId="0" xfId="3" applyNumberFormat="1" applyFont="1" applyFill="1" applyAlignment="1" applyProtection="1">
      <alignment horizontal="center" wrapText="1" shrinkToFit="1"/>
    </xf>
    <xf numFmtId="167" fontId="4" fillId="0" borderId="0" xfId="3" applyNumberFormat="1" applyFill="1" applyAlignment="1" applyProtection="1">
      <alignment wrapText="1"/>
      <protection locked="0"/>
    </xf>
    <xf numFmtId="167" fontId="43" fillId="0" borderId="0" xfId="3" applyNumberFormat="1" applyFont="1" applyFill="1" applyAlignment="1" applyProtection="1">
      <alignment wrapText="1"/>
    </xf>
    <xf numFmtId="170" fontId="4" fillId="11" borderId="0" xfId="3" applyNumberFormat="1" applyFill="1" applyAlignment="1" applyProtection="1">
      <alignment wrapText="1"/>
      <protection locked="0"/>
    </xf>
    <xf numFmtId="167" fontId="4" fillId="0" borderId="0" xfId="1" applyNumberFormat="1" applyBorder="1" applyProtection="1"/>
    <xf numFmtId="170" fontId="4" fillId="11" borderId="0" xfId="3" applyNumberFormat="1" applyFill="1" applyAlignment="1" applyProtection="1">
      <alignment horizontal="left" wrapText="1"/>
      <protection locked="0"/>
    </xf>
    <xf numFmtId="0" fontId="4" fillId="11" borderId="0" xfId="3" applyNumberFormat="1" applyFill="1" applyBorder="1" applyAlignment="1" applyProtection="1">
      <alignment horizontal="center" wrapText="1" shrinkToFit="1"/>
      <protection locked="0"/>
    </xf>
    <xf numFmtId="0" fontId="2" fillId="0" borderId="0" xfId="3" quotePrefix="1" applyFont="1" applyBorder="1" applyAlignment="1" applyProtection="1">
      <alignment horizontal="left"/>
      <protection locked="0"/>
    </xf>
    <xf numFmtId="0" fontId="2" fillId="0" borderId="0" xfId="3" applyFont="1" applyBorder="1" applyAlignment="1" applyProtection="1">
      <alignment horizontal="left"/>
      <protection locked="0"/>
    </xf>
    <xf numFmtId="177" fontId="5" fillId="0" borderId="0" xfId="0" applyNumberFormat="1" applyFont="1" applyBorder="1" applyAlignment="1">
      <alignment horizontal="center" vertical="center" wrapText="1"/>
    </xf>
    <xf numFmtId="49" fontId="44" fillId="23" borderId="52" xfId="6" applyNumberFormat="1" applyFont="1" applyFill="1" applyBorder="1" applyAlignment="1" applyProtection="1">
      <alignment horizontal="center"/>
      <protection locked="0"/>
    </xf>
    <xf numFmtId="0" fontId="46" fillId="20" borderId="6" xfId="3" applyNumberFormat="1" applyFont="1" applyFill="1" applyBorder="1" applyAlignment="1" applyProtection="1">
      <alignment horizontal="left"/>
      <protection locked="0"/>
    </xf>
    <xf numFmtId="0" fontId="32" fillId="20" borderId="6" xfId="3" applyFont="1" applyFill="1" applyBorder="1" applyAlignment="1" applyProtection="1">
      <alignment horizontal="left"/>
      <protection locked="0"/>
    </xf>
    <xf numFmtId="0" fontId="47" fillId="20" borderId="52" xfId="6" applyNumberFormat="1" applyFont="1" applyFill="1" applyBorder="1" applyAlignment="1">
      <alignment horizontal="center"/>
    </xf>
    <xf numFmtId="0" fontId="47" fillId="20" borderId="53" xfId="6" applyFont="1" applyFill="1" applyBorder="1" applyAlignment="1">
      <alignment horizontal="center"/>
    </xf>
    <xf numFmtId="0" fontId="47" fillId="20" borderId="53" xfId="0" applyFont="1" applyFill="1" applyBorder="1" applyAlignment="1">
      <alignment horizontal="center"/>
    </xf>
    <xf numFmtId="0" fontId="44" fillId="5" borderId="53" xfId="0" applyNumberFormat="1" applyFont="1" applyFill="1" applyBorder="1" applyAlignment="1">
      <alignment horizontal="center" wrapText="1"/>
    </xf>
    <xf numFmtId="167" fontId="47" fillId="20" borderId="55" xfId="1" applyNumberFormat="1" applyFont="1" applyFill="1" applyBorder="1" applyAlignment="1"/>
    <xf numFmtId="0" fontId="44" fillId="3" borderId="9" xfId="0" applyNumberFormat="1" applyFont="1" applyFill="1" applyBorder="1" applyAlignment="1">
      <alignment horizontal="left"/>
    </xf>
    <xf numFmtId="171" fontId="16" fillId="0" borderId="11" xfId="0" applyNumberFormat="1" applyFont="1" applyBorder="1" applyAlignment="1">
      <alignment horizontal="center"/>
    </xf>
    <xf numFmtId="171" fontId="16" fillId="0" borderId="26" xfId="0" applyNumberFormat="1" applyFont="1" applyBorder="1" applyAlignment="1">
      <alignment horizontal="center"/>
    </xf>
    <xf numFmtId="171" fontId="16" fillId="0" borderId="15" xfId="0" applyNumberFormat="1" applyFont="1" applyBorder="1" applyAlignment="1">
      <alignment horizontal="center"/>
    </xf>
    <xf numFmtId="171" fontId="16" fillId="4" borderId="11" xfId="0" applyNumberFormat="1" applyFont="1" applyFill="1" applyBorder="1" applyAlignment="1">
      <alignment horizontal="center"/>
    </xf>
    <xf numFmtId="171" fontId="16" fillId="4" borderId="15" xfId="0" applyNumberFormat="1" applyFont="1" applyFill="1" applyBorder="1" applyAlignment="1">
      <alignment horizontal="center"/>
    </xf>
    <xf numFmtId="171" fontId="16" fillId="9" borderId="11" xfId="0" applyNumberFormat="1" applyFont="1" applyFill="1" applyBorder="1" applyAlignment="1">
      <alignment horizontal="center"/>
    </xf>
    <xf numFmtId="171" fontId="16" fillId="9" borderId="15" xfId="0" applyNumberFormat="1" applyFont="1" applyFill="1" applyBorder="1" applyAlignment="1">
      <alignment horizontal="center"/>
    </xf>
    <xf numFmtId="171" fontId="17" fillId="0" borderId="0" xfId="1" applyNumberFormat="1" applyFont="1" applyFill="1" applyBorder="1" applyAlignment="1"/>
    <xf numFmtId="171" fontId="16" fillId="0" borderId="0" xfId="0" applyNumberFormat="1" applyFont="1" applyFill="1" applyBorder="1" applyAlignment="1">
      <alignment horizontal="right" vertical="center"/>
    </xf>
    <xf numFmtId="171" fontId="16" fillId="0" borderId="0" xfId="0" applyNumberFormat="1" applyFont="1" applyFill="1" applyBorder="1" applyAlignment="1">
      <alignment horizontal="right"/>
    </xf>
    <xf numFmtId="172" fontId="16" fillId="0" borderId="0" xfId="0" applyNumberFormat="1" applyFont="1" applyFill="1" applyBorder="1" applyAlignment="1">
      <alignment horizontal="right"/>
    </xf>
    <xf numFmtId="0" fontId="15" fillId="13" borderId="22" xfId="0" applyFont="1" applyFill="1" applyBorder="1" applyAlignment="1">
      <alignment horizontal="right" vertical="center"/>
    </xf>
    <xf numFmtId="0" fontId="15" fillId="13" borderId="23" xfId="0" applyFont="1" applyFill="1" applyBorder="1" applyAlignment="1">
      <alignment horizontal="right" vertical="center"/>
    </xf>
    <xf numFmtId="167" fontId="18" fillId="2" borderId="22" xfId="1" applyFont="1" applyFill="1" applyBorder="1" applyProtection="1"/>
    <xf numFmtId="167" fontId="18" fillId="2" borderId="23" xfId="1" applyFont="1" applyFill="1" applyBorder="1" applyProtection="1"/>
    <xf numFmtId="167" fontId="18" fillId="2" borderId="15" xfId="1" applyFont="1" applyFill="1" applyBorder="1" applyProtection="1"/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0" fontId="0" fillId="0" borderId="13" xfId="0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15" fillId="10" borderId="0" xfId="3" applyFont="1" applyFill="1" applyAlignment="1">
      <alignment horizontal="center" wrapText="1"/>
    </xf>
    <xf numFmtId="167" fontId="14" fillId="2" borderId="22" xfId="1" applyFont="1" applyFill="1" applyBorder="1" applyProtection="1"/>
    <xf numFmtId="167" fontId="14" fillId="2" borderId="23" xfId="1" applyFont="1" applyFill="1" applyBorder="1" applyProtection="1"/>
    <xf numFmtId="167" fontId="14" fillId="2" borderId="15" xfId="1" applyFont="1" applyFill="1" applyBorder="1" applyProtection="1"/>
    <xf numFmtId="0" fontId="15" fillId="13" borderId="22" xfId="0" applyFont="1" applyFill="1" applyBorder="1" applyAlignment="1">
      <alignment horizontal="center" vertical="center"/>
    </xf>
    <xf numFmtId="0" fontId="15" fillId="13" borderId="23" xfId="0" applyFont="1" applyFill="1" applyBorder="1" applyAlignment="1">
      <alignment horizontal="center" vertical="center"/>
    </xf>
    <xf numFmtId="0" fontId="15" fillId="13" borderId="2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9" xfId="3" applyFont="1" applyFill="1" applyBorder="1" applyAlignment="1" applyProtection="1">
      <alignment horizontal="center" vertical="center" wrapText="1" shrinkToFit="1"/>
    </xf>
    <xf numFmtId="0" fontId="4" fillId="0" borderId="0" xfId="3" applyFill="1" applyBorder="1" applyAlignment="1" applyProtection="1">
      <alignment horizontal="center" vertical="center" wrapText="1" shrinkToFit="1"/>
    </xf>
    <xf numFmtId="0" fontId="2" fillId="19" borderId="0" xfId="0" applyFont="1" applyFill="1" applyAlignment="1">
      <alignment horizontal="center"/>
    </xf>
    <xf numFmtId="0" fontId="27" fillId="7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</cellXfs>
  <cellStyles count="8">
    <cellStyle name="Lien hypertexte" xfId="6" builtinId="8"/>
    <cellStyle name="Milliers" xfId="7" builtinId="3"/>
    <cellStyle name="Monétaire" xfId="1" builtinId="4"/>
    <cellStyle name="Monétaire 2" xfId="4" xr:uid="{00000000-0005-0000-0000-000003000000}"/>
    <cellStyle name="Normal" xfId="0" builtinId="0"/>
    <cellStyle name="Normal 2" xfId="3" xr:uid="{00000000-0005-0000-0000-000005000000}"/>
    <cellStyle name="Style 1" xfId="5" xr:uid="{00000000-0005-0000-0000-000006000000}"/>
    <cellStyle name="Texte explicatif 2" xfId="2" xr:uid="{00000000-0005-0000-0000-000007000000}"/>
  </cellStyles>
  <dxfs count="276"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medium">
          <color indexed="64"/>
        </top>
        <bottom style="thin">
          <color auto="1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medium">
          <color indexed="64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thin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medium">
          <color indexed="64"/>
        </top>
        <bottom style="thin">
          <color indexed="64"/>
        </bottom>
      </border>
      <protection locked="1" hidden="1"/>
    </dxf>
    <dxf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65" formatCode="_(&quot;€&quot;* #,##0.00_);_(&quot;€&quot;* \(#,##0.00\);_(&quot;€&quot;* &quot;-&quot;??_);_(@_)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right style="medium">
          <color auto="1"/>
        </right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7" formatCode="m/d/yyyy"/>
    </dxf>
    <dxf>
      <numFmt numFmtId="177" formatCode="m/d/yyyy"/>
    </dxf>
    <dxf>
      <numFmt numFmtId="178" formatCode="m/d/yyyy\ h:mm"/>
    </dxf>
    <dxf>
      <numFmt numFmtId="177" formatCode="m/d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numFmt numFmtId="176" formatCode="#,##0.00\ &quot;€&quot;"/>
      <fill>
        <patternFill patternType="solid">
          <fgColor indexed="64"/>
          <bgColor theme="3" tint="0.79998168889431442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70" formatCode="#,##0.00\ _€;[Red]\-#,##0.00\ _€"/>
      <fill>
        <patternFill patternType="solid">
          <fgColor indexed="64"/>
          <bgColor theme="2"/>
        </patternFill>
      </fill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70" formatCode="#,##0.00\ _€;[Red]\-#,##0.00\ _€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7" formatCode="_-* #,##0.00&quot; €&quot;_-;\-* #,##0.00&quot; €&quot;_-;_-* \-??&quot; €&quot;_-;_-@_-"/>
      <protection locked="1" hidden="0"/>
    </dxf>
    <dxf>
      <numFmt numFmtId="169" formatCode="#,##0.00\ _€"/>
      <fill>
        <patternFill patternType="solid">
          <fgColor indexed="64"/>
          <bgColor theme="3" tint="0.79998168889431442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70" formatCode="#,##0.00\ _€;[Red]\-#,##0.00\ _€"/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protection locked="0" hidden="0"/>
    </dxf>
    <dxf>
      <numFmt numFmtId="165" formatCode="_(&quot;€&quot;* #,##0.00_);_(&quot;€&quot;* \(#,##0.00\);_(&quot;€&quot;* &quot;-&quot;??_);_(@_)"/>
      <fill>
        <patternFill patternType="solid">
          <fgColor indexed="64"/>
          <bgColor theme="3" tint="0.79998168889431442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/>
      </font>
      <numFmt numFmtId="167" formatCode="_-* #,##0.00&quot; €&quot;_-;\-* #,##0.00&quot; €&quot;_-;_-* \-??&quot; €&quot;_-;_-@_-"/>
      <alignment horizontal="general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7" formatCode="_-* #,##0.00&quot; €&quot;_-;\-* #,##0.00&quot; €&quot;_-;_-* \-??&quot; €&quot;_-;_-@_-"/>
      <alignment horizontal="general" vertical="bottom" textRotation="0" wrapText="1" indent="0" justifyLastLine="0" shrinkToFit="0" readingOrder="0"/>
      <protection locked="0" hidden="0"/>
    </dxf>
    <dxf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1" readingOrder="0"/>
      <protection locked="1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0" formatCode="@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1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1" readingOrder="0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auto="1"/>
      </font>
      <fill>
        <patternFill patternType="solid">
          <fgColor indexed="64"/>
          <bgColor theme="9" tint="0.7999816888943144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color auto="1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rgb="FF000000"/>
          <bgColor rgb="FFD6DCE4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border outline="0">
        <left style="thin">
          <color rgb="FF000000"/>
        </left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4" formatCode="0;[Red]0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4" formatCode="0;[Red]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76" formatCode="#,##0.00\ &quot;€&quot;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76" formatCode="#,##0.00\ &quot;€&quot;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70" formatCode="#,##0.00\ _€;[Red]\-#,##0.00\ _€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numFmt numFmtId="167" formatCode="_-* #,##0.00&quot; €&quot;_-;\-* #,##0.00&quot; €&quot;_-;_-* \-??&quot; €&quot;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67" formatCode="_-* #,##0.00&quot; €&quot;_-;\-* #,##0.00&quot; €&quot;_-;_-* \-??&quot; €&quot;_-;_-@_-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bgColor auto="1"/>
        </patternFill>
      </fill>
      <border diagonalUp="0" diagonalDown="0" outline="0">
        <left style="thin">
          <color auto="1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/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border>
        <top style="medium">
          <color indexed="64"/>
        </top>
      </border>
    </dxf>
    <dxf>
      <fill>
        <patternFill patternType="solid">
          <fgColor indexed="64"/>
          <bgColor theme="2" tint="-9.9978637043366805E-2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4" formatCode="0;[Red]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ill>
        <patternFill patternType="solid">
          <fgColor indexed="64"/>
          <bgColor rgb="FFFBFCBE"/>
        </patternFill>
      </fill>
    </dxf>
    <dxf>
      <fill>
        <patternFill patternType="solid">
          <fgColor indexed="64"/>
          <bgColor rgb="FFFBFCBE"/>
        </patternFill>
      </fill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theme="6" tint="0.79998168889431442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6"/>
        </left>
        <right style="thin">
          <color indexed="64"/>
        </right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7" formatCode="_-* #,##0.00&quot; €&quot;_-;\-* #,##0.00&quot; €&quot;_-;_-* \-??&quot; €&quot;_-;_-@_-"/>
      <border diagonalUp="0" diagonalDown="0">
        <left style="thin">
          <color auto="1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76" formatCode="#,##0.00\ &quot;€&quot;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theme="6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EA8E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EA8E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theme="6"/>
        </top>
        <bottom/>
        <vertical/>
        <horizontal/>
      </border>
    </dxf>
    <dxf>
      <numFmt numFmtId="177" formatCode="m/d/yyyy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color rgb="FF9C0006"/>
      </font>
      <fill>
        <patternFill>
          <bgColor theme="5" tint="0.39994506668294322"/>
        </patternFill>
      </fill>
    </dxf>
    <dxf>
      <font>
        <b/>
        <i val="0"/>
        <color rgb="FF9C0006"/>
      </font>
      <fill>
        <patternFill>
          <bgColor theme="5" tint="0.39994506668294322"/>
        </patternFill>
      </fill>
    </dxf>
    <dxf>
      <font>
        <color rgb="FF9C0006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color rgb="FF9C0006"/>
      </font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ont>
        <b/>
        <i val="0"/>
      </font>
    </dxf>
  </dxfs>
  <tableStyles count="3" defaultTableStyle="TableStyleMedium2" defaultPivotStyle="PivotStyleLight16">
    <tableStyle name="Style de tableau 1" pivot="0" count="1" xr9:uid="{00000000-0011-0000-FFFF-FFFF00000000}">
      <tableStyleElement type="firstColumnStripe" dxfId="275"/>
    </tableStyle>
    <tableStyle name="Style de tableau 2" pivot="0" count="0" xr9:uid="{00000000-0011-0000-FFFF-FFFF01000000}"/>
    <tableStyle name="Style de tableau 3" pivot="0" count="0" xr9:uid="{00000000-0011-0000-FFFF-FFFF02000000}"/>
  </table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8FAADC"/>
      <rgbColor rgb="FF993366"/>
      <rgbColor rgb="FFFFF2CC"/>
      <rgbColor rgb="FFDAE3F3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6E6"/>
      <rgbColor rgb="FFE2F0D9"/>
      <rgbColor rgb="FFD9D9D9"/>
      <rgbColor rgb="FFD0CECE"/>
      <rgbColor rgb="FFF4B183"/>
      <rgbColor rgb="FFCC99FF"/>
      <rgbColor rgb="FFF8CBAD"/>
      <rgbColor rgb="FF4472C4"/>
      <rgbColor rgb="FF33CCCC"/>
      <rgbColor rgb="FF99CC00"/>
      <rgbColor rgb="FFFFCC00"/>
      <rgbColor rgb="FFFF9900"/>
      <rgbColor rgb="FFC55A11"/>
      <rgbColor rgb="FF666699"/>
      <rgbColor rgb="FFAFABAB"/>
      <rgbColor rgb="FF003366"/>
      <rgbColor rgb="FF70AD47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AE1D6"/>
      <color rgb="FFF2FDBB"/>
      <color rgb="FFFF33CC"/>
      <color rgb="FFFEA8E7"/>
      <color rgb="FFFF6699"/>
      <color rgb="FFF4B183"/>
      <color rgb="FFFF0000"/>
      <color rgb="FFA3B4FB"/>
      <color rgb="FFFCB798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0</xdr:row>
      <xdr:rowOff>0</xdr:rowOff>
    </xdr:from>
    <xdr:to>
      <xdr:col>17</xdr:col>
      <xdr:colOff>313481</xdr:colOff>
      <xdr:row>0</xdr:row>
      <xdr:rowOff>0</xdr:rowOff>
    </xdr:to>
    <xdr:pic>
      <xdr:nvPicPr>
        <xdr:cNvPr id="16" name="Graphique 15" descr="Visage amoureux blanc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flipV="1">
          <a:off x="14480411" y="0"/>
          <a:ext cx="313481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139873</xdr:rowOff>
    </xdr:from>
    <xdr:to>
      <xdr:col>1</xdr:col>
      <xdr:colOff>952500</xdr:colOff>
      <xdr:row>2</xdr:row>
      <xdr:rowOff>27459</xdr:rowOff>
    </xdr:to>
    <xdr:sp macro="[0]!SortirTableauBord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139873"/>
          <a:ext cx="952500" cy="395586"/>
        </a:xfrm>
        <a:prstGeom prst="rect">
          <a:avLst/>
        </a:prstGeom>
        <a:solidFill>
          <a:srgbClr val="FF0000"/>
        </a:solidFill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0000"/>
                </a:outerShdw>
              </a:effectLst>
            </a:rPr>
            <a:t>QUIT</a:t>
          </a:r>
          <a:endParaRPr lang="fr-FR" sz="1100" b="1">
            <a:solidFill>
              <a:sysClr val="windowText" lastClr="000000"/>
            </a:solidFill>
            <a:effectLst>
              <a:outerShdw blurRad="50800" dist="50800" dir="5400000" algn="ctr" rotWithShape="0">
                <a:srgbClr val="FF0000"/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60284</xdr:colOff>
      <xdr:row>3</xdr:row>
      <xdr:rowOff>12056</xdr:rowOff>
    </xdr:from>
    <xdr:to>
      <xdr:col>9</xdr:col>
      <xdr:colOff>590791</xdr:colOff>
      <xdr:row>7</xdr:row>
      <xdr:rowOff>156740</xdr:rowOff>
    </xdr:to>
    <xdr:sp macro="" textlink="">
      <xdr:nvSpPr>
        <xdr:cNvPr id="7" name="Accolade fermante 6">
          <a:extLst>
            <a:ext uri="{FF2B5EF4-FFF2-40B4-BE49-F238E27FC236}">
              <a16:creationId xmlns:a16="http://schemas.microsoft.com/office/drawing/2014/main" id="{0E1CE351-9F9F-4E56-B3C7-7DCA9A3EA390}"/>
            </a:ext>
          </a:extLst>
        </xdr:cNvPr>
        <xdr:cNvSpPr/>
      </xdr:nvSpPr>
      <xdr:spPr>
        <a:xfrm>
          <a:off x="12890459" y="38997881"/>
          <a:ext cx="530507" cy="1211484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95250</xdr:rowOff>
    </xdr:from>
    <xdr:to>
      <xdr:col>0</xdr:col>
      <xdr:colOff>1104900</xdr:colOff>
      <xdr:row>3</xdr:row>
      <xdr:rowOff>19050</xdr:rowOff>
    </xdr:to>
    <xdr:sp macro="[0]!QUITTE_L_APPLICATION" textlink="">
      <xdr:nvSpPr>
        <xdr:cNvPr id="2" name="Rectangle 1">
          <a:extLst>
            <a:ext uri="{FF2B5EF4-FFF2-40B4-BE49-F238E27FC236}">
              <a16:creationId xmlns:a16="http://schemas.microsoft.com/office/drawing/2014/main" id="{D0867DFA-183C-4815-9D59-3297E601445C}"/>
            </a:ext>
          </a:extLst>
        </xdr:cNvPr>
        <xdr:cNvSpPr/>
      </xdr:nvSpPr>
      <xdr:spPr>
        <a:xfrm>
          <a:off x="161925" y="285750"/>
          <a:ext cx="942975" cy="304800"/>
        </a:xfrm>
        <a:prstGeom prst="rect">
          <a:avLst/>
        </a:prstGeom>
        <a:solidFill>
          <a:srgbClr val="FFFF00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QUIT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38100</xdr:rowOff>
    </xdr:from>
    <xdr:to>
      <xdr:col>0</xdr:col>
      <xdr:colOff>704850</xdr:colOff>
      <xdr:row>1</xdr:row>
      <xdr:rowOff>352425</xdr:rowOff>
    </xdr:to>
    <xdr:sp macro="[0]!FERME_TARI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C853A40-A0D3-4BB8-A86C-8BEEE519F814}"/>
            </a:ext>
          </a:extLst>
        </xdr:cNvPr>
        <xdr:cNvSpPr/>
      </xdr:nvSpPr>
      <xdr:spPr>
        <a:xfrm>
          <a:off x="47625" y="314325"/>
          <a:ext cx="657225" cy="31432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</a:rPr>
            <a:t>QUIT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GER/APE%20CHARMOY/APE%20CHARMO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ultes"/>
      <sheetName val="Enfants"/>
      <sheetName val="TableauDeBord"/>
      <sheetName val="Liste Banques"/>
      <sheetName val="ENCAISSEMENT"/>
      <sheetName val="Feuil1"/>
      <sheetName val="APE CHARMO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l_Adultes" displayName="Tbl_Adultes" ref="A1:X10" headerRowDxfId="269" tableBorderDxfId="268">
  <autoFilter ref="A1:X10" xr:uid="{00000000-0009-0000-0100-000002000000}"/>
  <tableColumns count="24">
    <tableColumn id="1" xr3:uid="{00000000-0010-0000-0000-000001000000}" name="Date butée certif médical" totalsRowLabel="Total" dataDxfId="267"/>
    <tableColumn id="2" xr3:uid="{00000000-0010-0000-0000-000002000000}" name="Licence N°" dataDxfId="266" totalsRowDxfId="265"/>
    <tableColumn id="3" xr3:uid="{00000000-0010-0000-0000-000003000000}" name="NOM" dataDxfId="264" totalsRowDxfId="263" dataCellStyle="Normal 2"/>
    <tableColumn id="4" xr3:uid="{00000000-0010-0000-0000-000004000000}" name="Prénom" dataDxfId="262" totalsRowDxfId="261" dataCellStyle="Normal 2"/>
    <tableColumn id="5" xr3:uid="{00000000-0010-0000-0000-000005000000}" name="BODY" dataDxfId="260" totalsRowDxfId="259"/>
    <tableColumn id="6" xr3:uid="{00000000-0010-0000-0000-000006000000}" name="Débutants" dataDxfId="258" totalsRowDxfId="257"/>
    <tableColumn id="7" xr3:uid="{00000000-0010-0000-0000-000007000000}" name="Novices et inter" dataDxfId="256" totalsRowDxfId="255"/>
    <tableColumn id="8" xr3:uid="{00000000-0010-0000-0000-000008000000}" name="Confirmé Adultes" dataDxfId="254" totalsRowDxfId="253"/>
    <tableColumn id="9" xr3:uid="{00000000-0010-0000-0000-000009000000}" name="Equiligym" dataDxfId="252" totalsRowDxfId="251"/>
    <tableColumn id="10" xr3:uid="{00000000-0010-0000-0000-00000A000000}" name="UFOZEN" dataDxfId="250" totalsRowDxfId="249"/>
    <tableColumn id="11" xr3:uid="{00000000-0010-0000-0000-00000B000000}" name="FLEURY (Gi Gong jeudi)" dataDxfId="248" totalsRowDxfId="247"/>
    <tableColumn id="12" xr3:uid="{00000000-0010-0000-0000-00000C000000}" name="NORDIQUE" dataDxfId="246" totalsRowDxfId="245"/>
    <tableColumn id="13" xr3:uid="{00000000-0010-0000-0000-00000D000000}" name="Nordique 18h30" dataDxfId="244" totalsRowDxfId="243"/>
    <tableColumn id="14" xr3:uid="{00000000-0010-0000-0000-00000E000000}" name="Santé" dataDxfId="242" totalsRowDxfId="241"/>
    <tableColumn id="15" xr3:uid="{00000000-0010-0000-0000-00000F000000}" name="Plurisport" dataDxfId="240" totalsRowDxfId="239"/>
    <tableColumn id="16" xr3:uid="{00000000-0010-0000-0000-000010000000}" name="Tui Na Lundi" dataDxfId="238" totalsRowDxfId="237"/>
    <tableColumn id="17" xr3:uid="{00000000-0010-0000-0000-000011000000}" name="Gi Gong Jeudi" dataDxfId="236" totalsRowDxfId="235"/>
    <tableColumn id="18" xr3:uid="{00000000-0010-0000-0000-000012000000}" name="Zumba Lundi A" dataDxfId="234" totalsRowDxfId="233"/>
    <tableColumn id="19" xr3:uid="{00000000-0010-0000-0000-000013000000}" name="Zumba Mercredi Adultes" dataDxfId="232" totalsRowDxfId="231"/>
    <tableColumn id="20" xr3:uid="{00000000-0010-0000-0000-000014000000}" name="Activités" dataDxfId="230" totalsRowDxfId="229">
      <calculatedColumnFormula>IF(Tbl_Adultes[[#This Row],[FLEURY (Gi Gong jeudi)]]="X","Fleury",COUNTIFS(Tbl_Adultes[[#This Row],[BODY]:[Zumba Mercredi Adultes]],"X"))</calculatedColumnFormula>
    </tableColumn>
    <tableColumn id="21" xr3:uid="{00000000-0010-0000-0000-000015000000}" name="Bénévoles et tarifs spéciaux" dataDxfId="228" totalsRowDxfId="227" dataCellStyle="Monétaire"/>
    <tableColumn id="22" xr3:uid="{00000000-0010-0000-0000-000016000000}" name="Cotisation" dataDxfId="226" totalsRowDxfId="225" dataCellStyle="Monétaire"/>
    <tableColumn id="23" xr3:uid="{00000000-0010-0000-0000-000017000000}" name="Costumes" dataDxfId="224" totalsRowDxfId="223" dataCellStyle="Monétaire"/>
    <tableColumn id="24" xr3:uid="{00000000-0010-0000-0000-000018000000}" name="Obsevations" totalsRowFunction="count" dataDxfId="222" totalsRowDxfId="221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ableauListeBanque" displayName="TableauListeBanque" ref="A1:A19" totalsRowShown="0" headerRowDxfId="220" dataDxfId="219">
  <autoFilter ref="A1:A19" xr:uid="{00000000-0009-0000-0100-000006000000}"/>
  <sortState xmlns:xlrd2="http://schemas.microsoft.com/office/spreadsheetml/2017/richdata2" ref="A2:A19">
    <sortCondition ref="A1:A19"/>
  </sortState>
  <tableColumns count="1">
    <tableColumn id="1" xr3:uid="{00000000-0010-0000-0100-000001000000}" name="BANQUES" dataDxfId="218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Encaissement" displayName="TableauEncaissement" ref="A1:AH13" totalsRowShown="0" headerRowDxfId="214" dataDxfId="212" totalsRowDxfId="210" headerRowBorderDxfId="213" tableBorderDxfId="211" totalsRowBorderDxfId="209" dataCellStyle="Monétaire">
  <autoFilter ref="A1:AH13" xr:uid="{00000000-0009-0000-0100-000001000000}"/>
  <sortState xmlns:xlrd2="http://schemas.microsoft.com/office/spreadsheetml/2017/richdata2" ref="A2:AH13">
    <sortCondition ref="C1:C13"/>
  </sortState>
  <tableColumns count="34">
    <tableColumn id="1" xr3:uid="{00000000-0010-0000-0200-000001000000}" name="Emetteurs de chéques" dataDxfId="208"/>
    <tableColumn id="2" xr3:uid="{00000000-0010-0000-0200-000002000000}" name="Prénom" dataDxfId="207"/>
    <tableColumn id="3" xr3:uid="{00000000-0010-0000-0200-000003000000}" name="Adhérents" dataDxfId="206" totalsRowDxfId="205" dataCellStyle="Normal 2"/>
    <tableColumn id="4" xr3:uid="{00000000-0010-0000-0200-000004000000}" name="Prénom3" dataDxfId="204" totalsRowDxfId="203" dataCellStyle="Normal 2"/>
    <tableColumn id="11" xr3:uid="{00000000-0010-0000-0200-00000B000000}" name="Montant09" dataDxfId="202" totalsRowDxfId="201" dataCellStyle="Monétaire"/>
    <tableColumn id="12" xr3:uid="{00000000-0010-0000-0200-00000C000000}" name="Septembre" dataDxfId="200" totalsRowDxfId="199"/>
    <tableColumn id="13" xr3:uid="{00000000-0010-0000-0200-00000D000000}" name="Montant10" dataDxfId="198" totalsRowDxfId="197" dataCellStyle="Monétaire"/>
    <tableColumn id="14" xr3:uid="{00000000-0010-0000-0200-00000E000000}" name="Octobre" dataDxfId="196" totalsRowDxfId="195"/>
    <tableColumn id="15" xr3:uid="{00000000-0010-0000-0200-00000F000000}" name="Montant11" dataDxfId="194" totalsRowDxfId="193" dataCellStyle="Monétaire"/>
    <tableColumn id="16" xr3:uid="{00000000-0010-0000-0200-000010000000}" name="Novembre" dataDxfId="192" totalsRowDxfId="191"/>
    <tableColumn id="17" xr3:uid="{00000000-0010-0000-0200-000011000000}" name="Montant12" dataDxfId="190" totalsRowDxfId="189" dataCellStyle="Monétaire"/>
    <tableColumn id="18" xr3:uid="{00000000-0010-0000-0200-000012000000}" name="Decembre" dataDxfId="188" totalsRowDxfId="187"/>
    <tableColumn id="19" xr3:uid="{00000000-0010-0000-0200-000013000000}" name="Montant01" dataDxfId="186" totalsRowDxfId="185" dataCellStyle="Monétaire"/>
    <tableColumn id="20" xr3:uid="{00000000-0010-0000-0200-000014000000}" name="Janvier" dataDxfId="184" totalsRowDxfId="183"/>
    <tableColumn id="21" xr3:uid="{00000000-0010-0000-0200-000015000000}" name="Montant02" dataDxfId="182" totalsRowDxfId="181" dataCellStyle="Monétaire"/>
    <tableColumn id="22" xr3:uid="{00000000-0010-0000-0200-000016000000}" name="Février" dataDxfId="180" totalsRowDxfId="179"/>
    <tableColumn id="23" xr3:uid="{00000000-0010-0000-0200-000017000000}" name="Montant03" dataDxfId="178" totalsRowDxfId="177" dataCellStyle="Monétaire"/>
    <tableColumn id="24" xr3:uid="{00000000-0010-0000-0200-000018000000}" name="Mars" dataDxfId="176" totalsRowDxfId="175"/>
    <tableColumn id="25" xr3:uid="{00000000-0010-0000-0200-000019000000}" name="Montant04" dataDxfId="174" totalsRowDxfId="173" dataCellStyle="Monétaire"/>
    <tableColumn id="26" xr3:uid="{00000000-0010-0000-0200-00001A000000}" name="Avril" dataDxfId="172" totalsRowDxfId="171"/>
    <tableColumn id="27" xr3:uid="{00000000-0010-0000-0200-00001B000000}" name="Montant05" dataDxfId="170" totalsRowDxfId="169" dataCellStyle="Monétaire"/>
    <tableColumn id="28" xr3:uid="{00000000-0010-0000-0200-00001C000000}" name="Mai" dataDxfId="168" totalsRowDxfId="167"/>
    <tableColumn id="29" xr3:uid="{00000000-0010-0000-0200-00001D000000}" name="Montant06" dataDxfId="166" totalsRowDxfId="165" dataCellStyle="Monétaire"/>
    <tableColumn id="30" xr3:uid="{00000000-0010-0000-0200-00001E000000}" name="Juin" dataDxfId="164" totalsRowDxfId="163"/>
    <tableColumn id="34" xr3:uid="{00000000-0010-0000-0200-000022000000}" name="T.ESPECES" dataDxfId="162" totalsRowDxfId="161" dataCellStyle="Monétaire"/>
    <tableColumn id="33" xr3:uid="{00000000-0010-0000-0200-000021000000}" name="T.CHQ VAC" dataDxfId="160" totalsRowDxfId="159" dataCellStyle="Monétaire"/>
    <tableColumn id="32" xr3:uid="{00000000-0010-0000-0200-000020000000}" name="T.C SPORT" dataDxfId="158" totalsRowDxfId="157" dataCellStyle="Monétaire"/>
    <tableColumn id="10" xr3:uid="{00000000-0010-0000-0200-00000A000000}" name="T.CAF/TL" dataDxfId="156" totalsRowDxfId="155" dataCellStyle="Monétaire"/>
    <tableColumn id="31" xr3:uid="{00000000-0010-0000-0200-00001F000000}" name="Total" dataDxfId="154" totalsRowDxfId="153" dataCellStyle="Monétaire">
      <calculatedColumnFormula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calculatedColumnFormula>
    </tableColumn>
    <tableColumn id="35" xr3:uid="{00000000-0010-0000-0200-000023000000}" name="DOIT" dataDxfId="152" dataCellStyle="Monétaire"/>
    <tableColumn id="42" xr3:uid="{00000000-0010-0000-0200-00002A000000}" name="Manque" dataDxfId="151" totalsRowDxfId="150" dataCellStyle="Monétaire">
      <calculatedColumnFormula>TableauEncaissement[[#This Row],[Total]]-TableauEncaissement[[#This Row],[DOIT]]</calculatedColumnFormula>
    </tableColumn>
    <tableColumn id="5" xr3:uid="{00000000-0010-0000-0200-000005000000}" name="ROLLERS" dataDxfId="149" totalsRowDxfId="148" dataCellStyle="Monétaire"/>
    <tableColumn id="6" xr3:uid="{00000000-0010-0000-0200-000006000000}" name="COSTUMES" dataDxfId="147" totalsRowDxfId="146" dataCellStyle="Monétaire"/>
    <tableColumn id="43" xr3:uid="{00000000-0010-0000-0200-00002B000000}" name="OBSERVTIONS" dataDxfId="145" totalsRowDxfId="144" dataCellStyle="Monétaire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bl_Enfants" displayName="Tbl_Enfants" ref="A1:Z7" totalsRowShown="0" headerRowDxfId="99" totalsRowDxfId="97" tableBorderDxfId="98">
  <autoFilter ref="A1:Z7" xr:uid="{00000000-0009-0000-0100-000004000000}"/>
  <sortState xmlns:xlrd2="http://schemas.microsoft.com/office/spreadsheetml/2017/richdata2" ref="A2:Z12">
    <sortCondition ref="C1:C12"/>
  </sortState>
  <tableColumns count="26">
    <tableColumn id="1" xr3:uid="{00000000-0010-0000-0300-000001000000}" name="Médical" dataDxfId="96" dataCellStyle="Normal 2"/>
    <tableColumn id="2" xr3:uid="{00000000-0010-0000-0300-000002000000}" name="Licences" dataDxfId="95" totalsRowDxfId="94" dataCellStyle="Normal 2"/>
    <tableColumn id="27" xr3:uid="{00000000-0010-0000-0300-00001B000000}" name="NOM" dataDxfId="93" totalsRowDxfId="92" dataCellStyle="Normal 2"/>
    <tableColumn id="29" xr3:uid="{00000000-0010-0000-0300-00001D000000}" name="Prénom" dataDxfId="91" totalsRowDxfId="90" dataCellStyle="Normal 2"/>
    <tableColumn id="24" xr3:uid="{00000000-0010-0000-0300-000018000000}" name="Plurisport" dataDxfId="89" totalsRowDxfId="88" dataCellStyle="Normal 2"/>
    <tableColumn id="25" xr3:uid="{00000000-0010-0000-0300-000019000000}" name="Country Débutant" dataDxfId="87" totalsRowDxfId="86" dataCellStyle="Normal 2"/>
    <tableColumn id="3" xr3:uid="{00000000-0010-0000-0300-000003000000}" name="Country novices" dataDxfId="85" dataCellStyle="Normal 2"/>
    <tableColumn id="20" xr3:uid="{00000000-0010-0000-0300-000014000000}" name="BODY programme" dataDxfId="84" dataCellStyle="Normal 2"/>
    <tableColumn id="4" xr3:uid="{00000000-0010-0000-0300-000004000000}" name="Zumba Lundi" dataDxfId="83" dataCellStyle="Normal 2"/>
    <tableColumn id="5" xr3:uid="{00000000-0010-0000-0300-000005000000}" name="Zumba Mercredi Ados" dataDxfId="82" dataCellStyle="Normal 2"/>
    <tableColumn id="6" xr3:uid="{00000000-0010-0000-0300-000006000000}" name="Multi" dataDxfId="81" dataCellStyle="Normal 2"/>
    <tableColumn id="8" xr3:uid="{00000000-0010-0000-0300-000008000000}" name="Eveil Gym" dataDxfId="80" dataCellStyle="Normal 2"/>
    <tableColumn id="9" xr3:uid="{00000000-0010-0000-0300-000009000000}" name="Danse Ados" dataDxfId="79" dataCellStyle="Normal 2"/>
    <tableColumn id="10" xr3:uid="{00000000-0010-0000-0300-00000A000000}" name="Petite enfance" dataDxfId="78" dataCellStyle="Normal 2"/>
    <tableColumn id="11" xr3:uid="{00000000-0010-0000-0300-00000B000000}" name="Roller Eveil" dataDxfId="77" dataCellStyle="Normal 2"/>
    <tableColumn id="12" xr3:uid="{00000000-0010-0000-0300-00000C000000}" name="Roller init" dataDxfId="76" dataCellStyle="Normal 2"/>
    <tableColumn id="13" xr3:uid="{00000000-0010-0000-0300-00000D000000}" name="Roller Ados" dataDxfId="75" dataCellStyle="Normal 2"/>
    <tableColumn id="14" xr3:uid="{00000000-0010-0000-0300-00000E000000}" name="Country Confirm" dataDxfId="74" totalsRowDxfId="73" dataCellStyle="Normal 2"/>
    <tableColumn id="7" xr3:uid="{00000000-0010-0000-0300-000007000000}" name="ZUM KIDS" dataDxfId="72" totalsRowDxfId="71" dataCellStyle="Normal 2"/>
    <tableColumn id="15" xr3:uid="{00000000-0010-0000-0300-00000F000000}" name="Activité" dataDxfId="70" totalsRowDxfId="69" dataCellStyle="Normal 2">
      <calculatedColumnFormula>IF(Tbl_Enfants[[#This Row],[Multi]]="x","Multi",COUNTIFS(Tbl_Enfants[[#This Row],[Plurisport]:[ZUM KIDS]],"x"))</calculatedColumnFormula>
    </tableColumn>
    <tableColumn id="17" xr3:uid="{00000000-0010-0000-0300-000011000000}" name="Costumes" dataDxfId="68" totalsRowDxfId="67" dataCellStyle="Normal 2"/>
    <tableColumn id="18" xr3:uid="{00000000-0010-0000-0300-000012000000}" name="Roller" dataDxfId="66" totalsRowDxfId="65" dataCellStyle="Normal 2"/>
    <tableColumn id="23" xr3:uid="{00000000-0010-0000-0300-000017000000}" name="Tarifs préférentiels" dataDxfId="64" totalsRowDxfId="63" dataCellStyle="Normal 2"/>
    <tableColumn id="21" xr3:uid="{00000000-0010-0000-0300-000015000000}" name="Cotisations" dataDxfId="62" totalsRowDxfId="61" dataCellStyle="Monétaire"/>
    <tableColumn id="16" xr3:uid="{00000000-0010-0000-0300-000010000000}" name="Cotis.+Cost.+Rollers" dataDxfId="60" totalsRowDxfId="59" dataCellStyle="Monétaire"/>
    <tableColumn id="19" xr3:uid="{00000000-0010-0000-0300-000013000000}" name="Observations" dataDxfId="58" totalsRowDxfId="57" dataCellStyle="Normal 2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7" displayName="Tableau7" ref="A1:J2" totalsRowShown="0" headerRowDxfId="55">
  <autoFilter ref="A1:J2" xr:uid="{00000000-0009-0000-0100-000007000000}"/>
  <tableColumns count="10">
    <tableColumn id="1" xr3:uid="{00000000-0010-0000-0400-000001000000}" name="ROLLERS"/>
    <tableColumn id="2" xr3:uid="{00000000-0010-0000-0400-000002000000}" name="prenon1"/>
    <tableColumn id="3" xr3:uid="{00000000-0010-0000-0400-000003000000}" name="adherant nom"/>
    <tableColumn id="4" xr3:uid="{00000000-0010-0000-0400-000004000000}" name="prenom2"/>
    <tableColumn id="5" xr3:uid="{00000000-0010-0000-0400-000005000000}" name="Decembre" dataCellStyle="Monétaire"/>
    <tableColumn id="6" xr3:uid="{00000000-0010-0000-0400-000006000000}" name="Banque"/>
    <tableColumn id="7" xr3:uid="{00000000-0010-0000-0400-000007000000}" name="janvier" dataCellStyle="Monétaire"/>
    <tableColumn id="8" xr3:uid="{00000000-0010-0000-0400-000008000000}" name="banque2"/>
    <tableColumn id="9" xr3:uid="{00000000-0010-0000-0400-000009000000}" name="fevrier" dataCellStyle="Monétaire"/>
    <tableColumn id="10" xr3:uid="{00000000-0010-0000-0400-00000A000000}" name="banque3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ableau3" displayName="Tableau3" ref="A1:J2" totalsRowShown="0" headerRowDxfId="54" dataDxfId="53" headerRowCellStyle="Monétaire">
  <autoFilter ref="A1:J2" xr:uid="{00000000-0009-0000-0100-000003000000}"/>
  <sortState xmlns:xlrd2="http://schemas.microsoft.com/office/spreadsheetml/2017/richdata2" ref="A2:J19">
    <sortCondition ref="A1:A19"/>
  </sortState>
  <tableColumns count="10">
    <tableColumn id="1" xr3:uid="{00000000-0010-0000-0500-000001000000}" name="PAYEUR"/>
    <tableColumn id="2" xr3:uid="{00000000-0010-0000-0500-000002000000}" name="prenon1"/>
    <tableColumn id="3" xr3:uid="{00000000-0010-0000-0500-000003000000}" name="adherant nom"/>
    <tableColumn id="4" xr3:uid="{00000000-0010-0000-0500-000004000000}" name="prenom2"/>
    <tableColumn id="5" xr3:uid="{00000000-0010-0000-0500-000005000000}" name="Decembre" dataCellStyle="Monétaire"/>
    <tableColumn id="6" xr3:uid="{00000000-0010-0000-0500-000006000000}" name="Banque" dataDxfId="52"/>
    <tableColumn id="7" xr3:uid="{00000000-0010-0000-0500-000007000000}" name="janvier" dataDxfId="51" dataCellStyle="Monétaire"/>
    <tableColumn id="8" xr3:uid="{00000000-0010-0000-0500-000008000000}" name="banque2" dataDxfId="50"/>
    <tableColumn id="9" xr3:uid="{00000000-0010-0000-0500-000009000000}" name="fevrier" dataDxfId="49" dataCellStyle="Monétaire"/>
    <tableColumn id="10" xr3:uid="{00000000-0010-0000-0500-00000A000000}" name="banque3" dataDxfId="48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Tableau1" displayName="Tableau1" ref="A1:T231" totalsRowShown="0">
  <autoFilter ref="A1:T231" xr:uid="{00000000-0009-0000-0100-000005000000}"/>
  <sortState xmlns:xlrd2="http://schemas.microsoft.com/office/spreadsheetml/2017/richdata2" ref="A2:T2">
    <sortCondition ref="C1:C231"/>
  </sortState>
  <tableColumns count="20">
    <tableColumn id="1" xr3:uid="{00000000-0010-0000-0600-000001000000}" name="Adhérent n°"/>
    <tableColumn id="2" xr3:uid="{00000000-0010-0000-0600-000002000000}" name="Civilité"/>
    <tableColumn id="3" xr3:uid="{00000000-0010-0000-0600-000003000000}" name="Nom"/>
    <tableColumn id="4" xr3:uid="{00000000-0010-0000-0600-000004000000}" name="Prénom"/>
    <tableColumn id="5" xr3:uid="{00000000-0010-0000-0600-000005000000}" name="Date naissance" dataDxfId="47"/>
    <tableColumn id="6" xr3:uid="{00000000-0010-0000-0600-000006000000}" name="Age"/>
    <tableColumn id="7" xr3:uid="{00000000-0010-0000-0600-000007000000}" name="Adr"/>
    <tableColumn id="8" xr3:uid="{00000000-0010-0000-0600-000008000000}" name="Adr2"/>
    <tableColumn id="9" xr3:uid="{00000000-0010-0000-0600-000009000000}" name="CP"/>
    <tableColumn id="10" xr3:uid="{00000000-0010-0000-0600-00000A000000}" name="Ville"/>
    <tableColumn id="11" xr3:uid="{00000000-0010-0000-0600-00000B000000}" name="Email"/>
    <tableColumn id="12" xr3:uid="{00000000-0010-0000-0600-00000C000000}" name="Tel. fixe"/>
    <tableColumn id="13" xr3:uid="{00000000-0010-0000-0600-00000D000000}" name="Tel. mobile"/>
    <tableColumn id="14" xr3:uid="{00000000-0010-0000-0600-00000E000000}" name="Date adhésion Ufolep" dataDxfId="46"/>
    <tableColumn id="15" xr3:uid="{00000000-0010-0000-0600-00000F000000}" name="Ufolep: tranche d'âge"/>
    <tableColumn id="16" xr3:uid="{00000000-0010-0000-0600-000010000000}" name="Date homologation" dataDxfId="45"/>
    <tableColumn id="17" xr3:uid="{00000000-0010-0000-0600-000011000000}" name="CM" dataDxfId="44"/>
    <tableColumn id="18" xr3:uid="{00000000-0010-0000-0600-000012000000}" name="Activite code"/>
    <tableColumn id="19" xr3:uid="{00000000-0010-0000-0600-000013000000}" name="Activite"/>
    <tableColumn id="20" xr3:uid="{00000000-0010-0000-0600-000014000000}" name="Activite principale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7000000}" name="Tableau422" displayName="Tableau422" ref="A3:H7" totalsRowShown="0" headerRowDxfId="43" dataDxfId="42" tableBorderDxfId="41" headerRowCellStyle="Monétaire">
  <autoFilter ref="A3:H7" xr:uid="{00000000-0009-0000-0100-00000F000000}"/>
  <tableColumns count="8">
    <tableColumn id="1" xr3:uid="{00000000-0010-0000-0700-000001000000}" name="Colonne1" dataDxfId="40"/>
    <tableColumn id="2" xr3:uid="{00000000-0010-0000-0700-000002000000}" name="Licence" dataDxfId="39" dataCellStyle="Monétaire"/>
    <tableColumn id="3" xr3:uid="{00000000-0010-0000-0700-000003000000}" name="1 cour" dataDxfId="38" dataCellStyle="Monétaire"/>
    <tableColumn id="4" xr3:uid="{00000000-0010-0000-0700-000004000000}" name="2 cours" dataDxfId="37" dataCellStyle="Monétaire"/>
    <tableColumn id="5" xr3:uid="{00000000-0010-0000-0700-000005000000}" name="3 cours" dataDxfId="36" dataCellStyle="Monétaire"/>
    <tableColumn id="6" xr3:uid="{00000000-0010-0000-0700-000006000000}" name="4 cours" dataDxfId="35" dataCellStyle="Monétaire"/>
    <tableColumn id="7" xr3:uid="{00000000-0010-0000-0700-000007000000}" name="Ttx Cours" dataDxfId="34" dataCellStyle="Monétaire">
      <calculatedColumnFormula>SUM(Tableau422[[#This Row],[1 cour]:[4 cours]])</calculatedColumnFormula>
    </tableColumn>
    <tableColumn id="8" xr3:uid="{00000000-0010-0000-0700-000008000000}" name="Colonne8" dataDxfId="33" dataCellStyle="Monétaire">
      <calculatedColumnFormula>SUM(B4:F4)</calculatedColumnFormula>
    </tableColumn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8000000}" name="Tableau52223" displayName="Tableau52223" ref="A9:H13" totalsRowShown="0" headerRowDxfId="32" dataDxfId="31" tableBorderDxfId="30" headerRowCellStyle="Monétaire">
  <autoFilter ref="A9:H13" xr:uid="{00000000-0009-0000-0100-000010000000}"/>
  <tableColumns count="8">
    <tableColumn id="1" xr3:uid="{00000000-0010-0000-0800-000001000000}" name="Colonne1" dataDxfId="29"/>
    <tableColumn id="2" xr3:uid="{00000000-0010-0000-0800-000002000000}" name="Licence" dataDxfId="28"/>
    <tableColumn id="3" xr3:uid="{00000000-0010-0000-0800-000003000000}" name="1 cour" dataDxfId="27"/>
    <tableColumn id="4" xr3:uid="{00000000-0010-0000-0800-000004000000}" name="2 cours" dataDxfId="26"/>
    <tableColumn id="5" xr3:uid="{00000000-0010-0000-0800-000005000000}" name="3 cours" dataDxfId="25"/>
    <tableColumn id="6" xr3:uid="{00000000-0010-0000-0800-000006000000}" name="4 cours" dataDxfId="24"/>
    <tableColumn id="7" xr3:uid="{00000000-0010-0000-0800-000007000000}" name="Ttx Cours" dataDxfId="23" dataCellStyle="Monétaire">
      <calculatedColumnFormula>SUM(Tableau52223[[#This Row],[1 cour]:[4 cours]])</calculatedColumnFormula>
    </tableColumn>
    <tableColumn id="8" xr3:uid="{00000000-0010-0000-0800-000008000000}" name="Colonne8" dataDxfId="22" dataCellStyle="Monétaire">
      <calculatedColumnFormula>Tableau52223[[#This Row],[Ttx Cours]]+#REF!</calculatedColumnFormula>
    </tableColumn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9000000}" name="Tableau825" displayName="Tableau825" ref="A15:H19" totalsRowShown="0" headerRowDxfId="21" dataDxfId="20" tableBorderDxfId="19" headerRowCellStyle="Monétaire" dataCellStyle="Monétaire">
  <autoFilter ref="A15:H19" xr:uid="{00000000-0009-0000-0100-000012000000}"/>
  <tableColumns count="8">
    <tableColumn id="1" xr3:uid="{00000000-0010-0000-0900-000001000000}" name="Colonne1" dataDxfId="18"/>
    <tableColumn id="2" xr3:uid="{00000000-0010-0000-0900-000002000000}" name="Licence" dataDxfId="17" dataCellStyle="Monétaire"/>
    <tableColumn id="3" xr3:uid="{00000000-0010-0000-0900-000003000000}" name="1 cour" dataDxfId="16" dataCellStyle="Monétaire"/>
    <tableColumn id="4" xr3:uid="{00000000-0010-0000-0900-000004000000}" name="2 cours" dataDxfId="15" dataCellStyle="Monétaire"/>
    <tableColumn id="5" xr3:uid="{00000000-0010-0000-0900-000005000000}" name="3 cours" dataDxfId="14" dataCellStyle="Monétaire"/>
    <tableColumn id="6" xr3:uid="{00000000-0010-0000-0900-000006000000}" name="4 cours" dataDxfId="13" dataCellStyle="Monétaire"/>
    <tableColumn id="7" xr3:uid="{00000000-0010-0000-0900-000007000000}" name="Ttx Cours" dataDxfId="12" dataCellStyle="Monétaire">
      <calculatedColumnFormula>SUM(Tableau825[[#This Row],[Licence]:[4 cours]])</calculatedColumnFormula>
    </tableColumn>
    <tableColumn id="8" xr3:uid="{00000000-0010-0000-0900-000008000000}" name="Colonne8" dataDxfId="11" dataCellStyle="Monétaire">
      <calculatedColumnFormula>SUM(B16:F16)</calculatedColumnFormula>
    </tableColumn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A000000}" name="Tableau1026" displayName="Tableau1026" ref="A21:H25" totalsRowShown="0" headerRowDxfId="10" dataDxfId="9" tableBorderDxfId="8" headerRowCellStyle="Monétaire">
  <autoFilter ref="A21:H25" xr:uid="{00000000-0009-0000-0100-000013000000}"/>
  <tableColumns count="8">
    <tableColumn id="1" xr3:uid="{00000000-0010-0000-0A00-000001000000}" name="Colonne1" dataDxfId="7"/>
    <tableColumn id="2" xr3:uid="{00000000-0010-0000-0A00-000002000000}" name="Licence" dataDxfId="6" dataCellStyle="Monétaire"/>
    <tableColumn id="3" xr3:uid="{00000000-0010-0000-0A00-000003000000}" name="1 cour" dataDxfId="5">
      <calculatedColumnFormula>C16/2</calculatedColumnFormula>
    </tableColumn>
    <tableColumn id="4" xr3:uid="{00000000-0010-0000-0A00-000004000000}" name="2 cours" dataDxfId="4"/>
    <tableColumn id="5" xr3:uid="{00000000-0010-0000-0A00-000005000000}" name="3 cours" dataDxfId="3" dataCellStyle="Monétaire"/>
    <tableColumn id="6" xr3:uid="{00000000-0010-0000-0A00-000006000000}" name="4 cours" dataDxfId="2" dataCellStyle="Monétaire"/>
    <tableColumn id="7" xr3:uid="{00000000-0010-0000-0A00-000007000000}" name="Ttx Cours" dataDxfId="1" dataCellStyle="Monétaire">
      <calculatedColumnFormula>SUM(Tableau1026[[#This Row],[1 cour]:[4 cours]])</calculatedColumnFormula>
    </tableColumn>
    <tableColumn id="8" xr3:uid="{00000000-0010-0000-0A00-000008000000}" name="Colonne8" dataDxfId="0" dataCellStyle="Monétaire">
      <calculatedColumnFormula>SUM(B22:F22)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3">
            <a:lumMod val="20000"/>
            <a:lumOff val="80000"/>
          </a:schemeClr>
        </a:solidFill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EDUCATEURS\MARCHE%20NORDIQUE%20SANTE.xlsx" TargetMode="External"/><Relationship Id="rId13" Type="http://schemas.openxmlformats.org/officeDocument/2006/relationships/hyperlink" Target="EDUCATEURS\QI%20GONG.xlsx" TargetMode="External"/><Relationship Id="rId3" Type="http://schemas.openxmlformats.org/officeDocument/2006/relationships/hyperlink" Target="EDUCATEURS\COUNTRY%20CONFIRMES%20Ados%20Adultes.xlsx" TargetMode="External"/><Relationship Id="rId7" Type="http://schemas.openxmlformats.org/officeDocument/2006/relationships/hyperlink" Target="EDUCATEURS\MARCHE%20NORDIQUE.xlsx" TargetMode="External"/><Relationship Id="rId12" Type="http://schemas.openxmlformats.org/officeDocument/2006/relationships/hyperlink" Target="EDUCATEURS\MARCHE%20NORDIQUE%20%20SOIR.xlsx" TargetMode="External"/><Relationship Id="rId2" Type="http://schemas.openxmlformats.org/officeDocument/2006/relationships/hyperlink" Target="EDUCATEURS\COUNTRY%20Ados%20et%20D&#233;butant.xlsx" TargetMode="External"/><Relationship Id="rId16" Type="http://schemas.openxmlformats.org/officeDocument/2006/relationships/table" Target="../tables/table1.xml"/><Relationship Id="rId1" Type="http://schemas.openxmlformats.org/officeDocument/2006/relationships/hyperlink" Target="EDUCATEURS\BODY%20Ados%20Adultes.xlsx" TargetMode="External"/><Relationship Id="rId6" Type="http://schemas.openxmlformats.org/officeDocument/2006/relationships/hyperlink" Target="EDUCATEURS\FLEURY.xlsx" TargetMode="External"/><Relationship Id="rId11" Type="http://schemas.openxmlformats.org/officeDocument/2006/relationships/hyperlink" Target="EDUCATEURS\COUNTRY%20NOVICE%20INTERMEDIAIRE.xlsx" TargetMode="External"/><Relationship Id="rId5" Type="http://schemas.openxmlformats.org/officeDocument/2006/relationships/hyperlink" Target="EDUCATEURS\UFOZEN.xlsx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EDUCATEURS\ZUMBA%20MERCREDI%20ADULTES%20ADOS.xlsx" TargetMode="External"/><Relationship Id="rId4" Type="http://schemas.openxmlformats.org/officeDocument/2006/relationships/hyperlink" Target="EDUCATEURS\EQUILIGYM%20CHARMOY.xlsx" TargetMode="External"/><Relationship Id="rId9" Type="http://schemas.openxmlformats.org/officeDocument/2006/relationships/hyperlink" Target="EDUCATEURS\ZUMBA%20LUNDI.xlsx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EDUCATEURS\ROLLERS%20ADOS.xlsx" TargetMode="External"/><Relationship Id="rId13" Type="http://schemas.openxmlformats.org/officeDocument/2006/relationships/hyperlink" Target="EDUCATEURS\COUNTRY%20CONFIRME.xlsx" TargetMode="External"/><Relationship Id="rId3" Type="http://schemas.openxmlformats.org/officeDocument/2006/relationships/hyperlink" Target="EDUCATEURS\EVEIL%20GYM.xlsx" TargetMode="External"/><Relationship Id="rId7" Type="http://schemas.openxmlformats.org/officeDocument/2006/relationships/hyperlink" Target="EDUCATEURS\ROLLERS%20INITIATION.xlsx" TargetMode="External"/><Relationship Id="rId12" Type="http://schemas.openxmlformats.org/officeDocument/2006/relationships/hyperlink" Target="EDUCATEURS\COUNTRY%20NOVICE%20INTERMEDIAIRE.xlsx" TargetMode="External"/><Relationship Id="rId17" Type="http://schemas.openxmlformats.org/officeDocument/2006/relationships/table" Target="../tables/table4.xml"/><Relationship Id="rId2" Type="http://schemas.openxmlformats.org/officeDocument/2006/relationships/hyperlink" Target="EDUCATEURS\MULTISPORT%20ADOS.xlsx" TargetMode="External"/><Relationship Id="rId16" Type="http://schemas.openxmlformats.org/officeDocument/2006/relationships/printerSettings" Target="../printerSettings/printerSettings6.bin"/><Relationship Id="rId1" Type="http://schemas.openxmlformats.org/officeDocument/2006/relationships/hyperlink" Target="EDUCATEURS\ZUMBA%20LUNDI.xlsx" TargetMode="External"/><Relationship Id="rId6" Type="http://schemas.openxmlformats.org/officeDocument/2006/relationships/hyperlink" Target="EDUCATEURS\ROLLERS%20EVEIL.xlsx" TargetMode="External"/><Relationship Id="rId11" Type="http://schemas.openxmlformats.org/officeDocument/2006/relationships/hyperlink" Target="EDUCATEURS\BODY%20Ados%20Adultes.xlsx" TargetMode="External"/><Relationship Id="rId5" Type="http://schemas.openxmlformats.org/officeDocument/2006/relationships/hyperlink" Target="EDUCATEURS\PETITE%20ENFANCE.xlsx" TargetMode="External"/><Relationship Id="rId15" Type="http://schemas.openxmlformats.org/officeDocument/2006/relationships/hyperlink" Target="EDUCATEURS\ZUM%20KIDS.xlsx" TargetMode="External"/><Relationship Id="rId10" Type="http://schemas.openxmlformats.org/officeDocument/2006/relationships/hyperlink" Target="EDUCATEURS\ZUMBA%20MERCREDI.xlsx" TargetMode="External"/><Relationship Id="rId4" Type="http://schemas.openxmlformats.org/officeDocument/2006/relationships/hyperlink" Target="EDUCATEURS\DANSE%20ADOS.xlsx" TargetMode="External"/><Relationship Id="rId9" Type="http://schemas.openxmlformats.org/officeDocument/2006/relationships/hyperlink" Target="EDUCATEURS\PLURISPORT%20ADOS.xlsx" TargetMode="External"/><Relationship Id="rId14" Type="http://schemas.openxmlformats.org/officeDocument/2006/relationships/hyperlink" Target="EDUCATEURS\COUNTRY%20ENFANT%20DEBUTANT.xls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4" tint="0.59999389629810485"/>
  </sheetPr>
  <dimension ref="A1:X9328"/>
  <sheetViews>
    <sheetView showZeros="0" tabSelected="1" zoomScale="79" zoomScaleNormal="79" workbookViewId="0">
      <pane xSplit="4" ySplit="1" topLeftCell="E2" activePane="bottomRight" state="frozen"/>
      <selection activeCell="I5" sqref="I5"/>
      <selection pane="topRight" activeCell="I5" sqref="I5"/>
      <selection pane="bottomLeft" activeCell="I5" sqref="I5"/>
      <selection pane="bottomRight" activeCell="A9" sqref="A9:X9"/>
    </sheetView>
  </sheetViews>
  <sheetFormatPr baseColWidth="10" defaultRowHeight="21" customHeight="1" x14ac:dyDescent="0.25"/>
  <cols>
    <col min="1" max="1" width="16.7109375" style="385" customWidth="1"/>
    <col min="2" max="2" width="16" customWidth="1"/>
    <col min="3" max="3" width="20.7109375" customWidth="1"/>
    <col min="4" max="4" width="14.85546875" customWidth="1"/>
    <col min="5" max="5" width="14.140625" style="4" customWidth="1"/>
    <col min="6" max="6" width="12.7109375" style="7" customWidth="1"/>
    <col min="7" max="7" width="11.28515625" style="7" customWidth="1"/>
    <col min="8" max="8" width="9.85546875" style="4" customWidth="1"/>
    <col min="9" max="10" width="12.7109375" style="4" customWidth="1"/>
    <col min="11" max="11" width="12.140625" style="4" customWidth="1"/>
    <col min="12" max="12" width="12.7109375" style="8" customWidth="1"/>
    <col min="13" max="13" width="11.42578125" style="8" customWidth="1"/>
    <col min="14" max="14" width="12.7109375" style="8" customWidth="1"/>
    <col min="15" max="15" width="12.7109375" style="4" customWidth="1"/>
    <col min="16" max="16" width="14.7109375" style="8" customWidth="1"/>
    <col min="17" max="17" width="15.5703125" style="7" customWidth="1"/>
    <col min="18" max="18" width="12.28515625" customWidth="1"/>
    <col min="19" max="19" width="12.85546875" style="4" customWidth="1"/>
    <col min="20" max="20" width="13.5703125" style="318" customWidth="1"/>
    <col min="21" max="21" width="16.140625" style="1" customWidth="1"/>
    <col min="22" max="22" width="16" style="6" customWidth="1"/>
    <col min="23" max="23" width="13.42578125" style="6" customWidth="1"/>
    <col min="24" max="24" width="36.28515625" style="3" customWidth="1"/>
  </cols>
  <sheetData>
    <row r="1" spans="1:24" ht="45.75" thickBot="1" x14ac:dyDescent="0.3">
      <c r="A1" s="455" t="s">
        <v>183</v>
      </c>
      <c r="B1" s="393" t="s">
        <v>184</v>
      </c>
      <c r="C1" s="394" t="s">
        <v>11</v>
      </c>
      <c r="D1" s="395" t="s">
        <v>0</v>
      </c>
      <c r="E1" s="396" t="s">
        <v>1236</v>
      </c>
      <c r="F1" s="397" t="s">
        <v>1237</v>
      </c>
      <c r="G1" s="397" t="s">
        <v>1238</v>
      </c>
      <c r="H1" s="397" t="s">
        <v>1239</v>
      </c>
      <c r="I1" s="398" t="s">
        <v>1240</v>
      </c>
      <c r="J1" s="397" t="s">
        <v>1241</v>
      </c>
      <c r="K1" s="399" t="s">
        <v>1242</v>
      </c>
      <c r="L1" s="396" t="s">
        <v>1310</v>
      </c>
      <c r="M1" s="396" t="s">
        <v>1243</v>
      </c>
      <c r="N1" s="400" t="s">
        <v>1244</v>
      </c>
      <c r="O1" s="401" t="s">
        <v>127</v>
      </c>
      <c r="P1" s="402" t="s">
        <v>1245</v>
      </c>
      <c r="Q1" s="403" t="s">
        <v>1246</v>
      </c>
      <c r="R1" s="397" t="s">
        <v>1247</v>
      </c>
      <c r="S1" s="396" t="s">
        <v>1248</v>
      </c>
      <c r="T1" s="404" t="s">
        <v>128</v>
      </c>
      <c r="U1" s="405" t="s">
        <v>185</v>
      </c>
      <c r="V1" s="406" t="s">
        <v>1249</v>
      </c>
      <c r="W1" s="404" t="s">
        <v>13</v>
      </c>
      <c r="X1" s="404" t="s">
        <v>1258</v>
      </c>
    </row>
    <row r="2" spans="1:24" s="206" customFormat="1" ht="24.75" customHeight="1" x14ac:dyDescent="0.25">
      <c r="A2" s="337">
        <v>2021</v>
      </c>
      <c r="B2" s="418" t="s">
        <v>1303</v>
      </c>
      <c r="C2" s="426" t="s">
        <v>1259</v>
      </c>
      <c r="D2" s="426" t="s">
        <v>1267</v>
      </c>
      <c r="E2" s="419"/>
      <c r="F2" s="420"/>
      <c r="G2" s="420"/>
      <c r="H2" s="420"/>
      <c r="I2" s="421"/>
      <c r="J2" s="420"/>
      <c r="K2" s="420"/>
      <c r="L2" s="422"/>
      <c r="M2" s="422"/>
      <c r="N2" s="422"/>
      <c r="O2" s="423"/>
      <c r="P2" s="423"/>
      <c r="Q2" s="422"/>
      <c r="R2" s="420"/>
      <c r="S2" s="422"/>
      <c r="T2" s="424">
        <f>IF(Tbl_Adultes[[#This Row],[FLEURY (Gi Gong jeudi)]]="X","Fleury",COUNTIFS(Tbl_Adultes[[#This Row],[BODY]:[Zumba Mercredi Adultes]],"X"))</f>
        <v>0</v>
      </c>
      <c r="U2" s="362"/>
      <c r="V2" s="390"/>
      <c r="W2" s="425"/>
      <c r="X2" s="336"/>
    </row>
    <row r="3" spans="1:24" s="206" customFormat="1" ht="24.75" customHeight="1" x14ac:dyDescent="0.25">
      <c r="A3" s="337">
        <v>2020</v>
      </c>
      <c r="B3" s="418" t="s">
        <v>1304</v>
      </c>
      <c r="C3" s="426" t="s">
        <v>1260</v>
      </c>
      <c r="D3" s="426" t="s">
        <v>1268</v>
      </c>
      <c r="E3" s="419"/>
      <c r="F3" s="420"/>
      <c r="G3" s="420"/>
      <c r="H3" s="420"/>
      <c r="I3" s="421"/>
      <c r="J3" s="420"/>
      <c r="K3" s="420"/>
      <c r="L3" s="422"/>
      <c r="M3" s="422"/>
      <c r="N3" s="422"/>
      <c r="O3" s="423"/>
      <c r="P3" s="423"/>
      <c r="Q3" s="422"/>
      <c r="R3" s="420"/>
      <c r="S3" s="422"/>
      <c r="T3" s="424">
        <f>IF(Tbl_Adultes[[#This Row],[FLEURY (Gi Gong jeudi)]]="X","Fleury",COUNTIFS(Tbl_Adultes[[#This Row],[BODY]:[Zumba Mercredi Adultes]],"X"))</f>
        <v>0</v>
      </c>
      <c r="U3" s="362"/>
      <c r="V3" s="390"/>
      <c r="W3" s="425"/>
      <c r="X3" s="336"/>
    </row>
    <row r="4" spans="1:24" s="206" customFormat="1" ht="24.75" customHeight="1" x14ac:dyDescent="0.25">
      <c r="A4" s="337">
        <v>25</v>
      </c>
      <c r="B4" s="418" t="s">
        <v>1305</v>
      </c>
      <c r="C4" s="426" t="s">
        <v>1261</v>
      </c>
      <c r="D4" s="426" t="s">
        <v>1269</v>
      </c>
      <c r="E4" s="419"/>
      <c r="F4" s="420"/>
      <c r="G4" s="420"/>
      <c r="H4" s="420"/>
      <c r="I4" s="421"/>
      <c r="J4" s="420"/>
      <c r="K4" s="420"/>
      <c r="L4" s="422"/>
      <c r="M4" s="422"/>
      <c r="N4" s="422"/>
      <c r="O4" s="423"/>
      <c r="P4" s="423"/>
      <c r="Q4" s="422"/>
      <c r="R4" s="420"/>
      <c r="S4" s="422"/>
      <c r="T4" s="424">
        <f>IF(Tbl_Adultes[[#This Row],[FLEURY (Gi Gong jeudi)]]="X","Fleury",COUNTIFS(Tbl_Adultes[[#This Row],[BODY]:[Zumba Mercredi Adultes]],"X"))</f>
        <v>0</v>
      </c>
      <c r="U4" s="362"/>
      <c r="V4" s="390"/>
      <c r="W4" s="425"/>
      <c r="X4" s="336"/>
    </row>
    <row r="5" spans="1:24" s="206" customFormat="1" ht="24.75" customHeight="1" x14ac:dyDescent="0.25">
      <c r="A5" s="337" t="s">
        <v>1234</v>
      </c>
      <c r="B5" s="418" t="s">
        <v>1306</v>
      </c>
      <c r="C5" s="426" t="s">
        <v>1262</v>
      </c>
      <c r="D5" s="426" t="s">
        <v>1270</v>
      </c>
      <c r="E5" s="387"/>
      <c r="F5" s="388"/>
      <c r="G5" s="388"/>
      <c r="H5" s="388"/>
      <c r="I5" s="392"/>
      <c r="J5" s="388"/>
      <c r="K5" s="388"/>
      <c r="L5" s="388"/>
      <c r="M5" s="388"/>
      <c r="N5" s="388"/>
      <c r="O5" s="309"/>
      <c r="P5" s="309"/>
      <c r="Q5" s="388"/>
      <c r="R5" s="388"/>
      <c r="S5" s="388"/>
      <c r="T5" s="389">
        <f>IF(Tbl_Adultes[[#This Row],[FLEURY (Gi Gong jeudi)]]="X","Fleury",COUNTIFS(Tbl_Adultes[[#This Row],[BODY]:[Zumba Mercredi Adultes]],"X"))</f>
        <v>0</v>
      </c>
      <c r="U5" s="362"/>
      <c r="V5" s="390"/>
      <c r="W5" s="391"/>
      <c r="X5" s="336"/>
    </row>
    <row r="6" spans="1:24" s="206" customFormat="1" ht="24.75" customHeight="1" x14ac:dyDescent="0.25">
      <c r="A6" s="337" t="s">
        <v>1235</v>
      </c>
      <c r="B6" s="418" t="s">
        <v>1307</v>
      </c>
      <c r="C6" s="426" t="s">
        <v>1263</v>
      </c>
      <c r="D6" s="426" t="s">
        <v>1271</v>
      </c>
      <c r="E6" s="387"/>
      <c r="F6" s="388"/>
      <c r="G6" s="388"/>
      <c r="H6" s="388"/>
      <c r="I6" s="392"/>
      <c r="J6" s="388"/>
      <c r="K6" s="388"/>
      <c r="L6" s="388"/>
      <c r="M6" s="388"/>
      <c r="N6" s="388"/>
      <c r="O6" s="309"/>
      <c r="P6" s="309"/>
      <c r="Q6" s="388"/>
      <c r="R6" s="388"/>
      <c r="S6" s="388"/>
      <c r="T6" s="389">
        <f>IF(Tbl_Adultes[[#This Row],[FLEURY (Gi Gong jeudi)]]="X","Fleury",COUNTIFS(Tbl_Adultes[[#This Row],[BODY]:[Zumba Mercredi Adultes]],"X"))</f>
        <v>0</v>
      </c>
      <c r="U6" s="362"/>
      <c r="V6" s="390"/>
      <c r="W6" s="391"/>
      <c r="X6" s="336"/>
    </row>
    <row r="7" spans="1:24" s="206" customFormat="1" ht="24.75" customHeight="1" x14ac:dyDescent="0.25">
      <c r="A7" s="337" t="s">
        <v>170</v>
      </c>
      <c r="B7" s="418" t="s">
        <v>1308</v>
      </c>
      <c r="C7" s="426" t="s">
        <v>1264</v>
      </c>
      <c r="D7" s="426" t="s">
        <v>1272</v>
      </c>
      <c r="E7" s="310"/>
      <c r="F7" s="315"/>
      <c r="G7" s="315"/>
      <c r="H7" s="315"/>
      <c r="I7" s="315"/>
      <c r="J7" s="315"/>
      <c r="K7" s="315"/>
      <c r="L7" s="311"/>
      <c r="M7" s="311"/>
      <c r="N7" s="311"/>
      <c r="O7" s="316"/>
      <c r="P7" s="312"/>
      <c r="Q7" s="311"/>
      <c r="R7" s="315"/>
      <c r="S7" s="315"/>
      <c r="T7" s="389">
        <f>IF(Tbl_Adultes[[#This Row],[FLEURY (Gi Gong jeudi)]]="X","Fleury",COUNTIFS(Tbl_Adultes[[#This Row],[BODY]:[Zumba Mercredi Adultes]],"X"))</f>
        <v>0</v>
      </c>
      <c r="U7" s="338"/>
      <c r="V7" s="390"/>
      <c r="W7" s="317"/>
      <c r="X7" s="335"/>
    </row>
    <row r="8" spans="1:24" s="206" customFormat="1" ht="24.75" customHeight="1" x14ac:dyDescent="0.25">
      <c r="A8" s="337" t="s">
        <v>1233</v>
      </c>
      <c r="B8" s="418" t="s">
        <v>1309</v>
      </c>
      <c r="C8" s="426" t="s">
        <v>1265</v>
      </c>
      <c r="D8" s="426" t="s">
        <v>1273</v>
      </c>
      <c r="E8" s="387"/>
      <c r="F8" s="388"/>
      <c r="G8" s="388"/>
      <c r="H8" s="388"/>
      <c r="I8" s="388"/>
      <c r="J8" s="388"/>
      <c r="K8" s="388"/>
      <c r="L8" s="388"/>
      <c r="M8" s="388"/>
      <c r="N8" s="388"/>
      <c r="O8" s="309"/>
      <c r="P8" s="309"/>
      <c r="Q8" s="388"/>
      <c r="R8" s="388"/>
      <c r="S8" s="388"/>
      <c r="T8" s="389">
        <f>IF(Tbl_Adultes[[#This Row],[FLEURY (Gi Gong jeudi)]]="X","Fleury",COUNTIFS(Tbl_Adultes[[#This Row],[BODY]:[Zumba Mercredi Adultes]],"X"))</f>
        <v>0</v>
      </c>
      <c r="U8" s="362"/>
      <c r="V8" s="390"/>
      <c r="W8" s="391"/>
      <c r="X8" s="336"/>
    </row>
    <row r="9" spans="1:24" ht="21" customHeight="1" x14ac:dyDescent="0.25">
      <c r="A9" s="471"/>
      <c r="B9" s="472"/>
      <c r="C9" s="473" t="s">
        <v>1311</v>
      </c>
      <c r="D9" s="474" t="s">
        <v>1312</v>
      </c>
      <c r="E9" s="475"/>
      <c r="F9" s="476"/>
      <c r="G9" s="476"/>
      <c r="H9" s="476"/>
      <c r="I9" s="476"/>
      <c r="J9" s="476"/>
      <c r="K9" s="476"/>
      <c r="L9" s="476"/>
      <c r="M9" s="476"/>
      <c r="N9" s="476"/>
      <c r="O9" s="477"/>
      <c r="P9" s="477"/>
      <c r="Q9" s="476"/>
      <c r="R9" s="476"/>
      <c r="S9" s="476"/>
      <c r="T9" s="478">
        <f>IF(Tbl_Adultes[[#This Row],[FLEURY (Gi Gong jeudi)]]="X","Fleury",COUNTIFS(Tbl_Adultes[[#This Row],[BODY]:[Zumba Mercredi Adultes]],"X"))</f>
        <v>0</v>
      </c>
      <c r="U9" s="362"/>
      <c r="V9" s="390"/>
      <c r="W9" s="479"/>
      <c r="X9" s="480" t="s">
        <v>1313</v>
      </c>
    </row>
    <row r="10" spans="1:24" ht="21" customHeight="1" x14ac:dyDescent="0.25">
      <c r="A10" s="471"/>
      <c r="B10" s="472"/>
      <c r="C10" s="473" t="s">
        <v>1314</v>
      </c>
      <c r="D10" s="474"/>
      <c r="E10" s="475"/>
      <c r="F10" s="476"/>
      <c r="G10" s="476"/>
      <c r="H10" s="476"/>
      <c r="I10" s="476"/>
      <c r="J10" s="476"/>
      <c r="K10" s="476"/>
      <c r="L10" s="476"/>
      <c r="M10" s="476"/>
      <c r="N10" s="476"/>
      <c r="O10" s="477"/>
      <c r="P10" s="477"/>
      <c r="Q10" s="476"/>
      <c r="R10" s="476"/>
      <c r="S10" s="476"/>
      <c r="T10" s="478">
        <f>IF(Tbl_Adultes[[#This Row],[FLEURY (Gi Gong jeudi)]]="X","Fleury",COUNTIFS(Tbl_Adultes[[#This Row],[BODY]:[Zumba Mercredi Adultes]],"X"))</f>
        <v>0</v>
      </c>
      <c r="U10" s="362"/>
      <c r="V10" s="390"/>
      <c r="W10" s="479"/>
      <c r="X10" s="480" t="s">
        <v>1313</v>
      </c>
    </row>
    <row r="9299" spans="5:19" ht="21" customHeight="1" x14ac:dyDescent="0.25">
      <c r="E9299" s="8"/>
      <c r="F9299" s="8"/>
      <c r="G9299" s="8"/>
      <c r="H9299" s="8"/>
      <c r="I9299" s="8"/>
      <c r="J9299" s="8"/>
      <c r="K9299" s="8"/>
      <c r="O9299" s="8"/>
      <c r="Q9299" s="8"/>
      <c r="S9299" s="8"/>
    </row>
    <row r="9323" ht="21" hidden="1" customHeight="1" x14ac:dyDescent="0.25"/>
    <row r="9324" ht="21" hidden="1" customHeight="1" x14ac:dyDescent="0.25"/>
    <row r="9325" ht="21" hidden="1" customHeight="1" x14ac:dyDescent="0.25"/>
    <row r="9326" ht="21" hidden="1" customHeight="1" x14ac:dyDescent="0.25"/>
    <row r="9327" ht="21" hidden="1" customHeight="1" x14ac:dyDescent="0.25"/>
    <row r="9328" ht="21" hidden="1" customHeight="1" x14ac:dyDescent="0.25"/>
  </sheetData>
  <sheetProtection insertRows="0" sort="0" autoFilter="0"/>
  <phoneticPr fontId="13" type="noConversion"/>
  <conditionalFormatting sqref="E1:S10">
    <cfRule type="cellIs" dxfId="274" priority="271" operator="equal">
      <formula>"x"</formula>
    </cfRule>
  </conditionalFormatting>
  <conditionalFormatting sqref="C1:D10">
    <cfRule type="expression" dxfId="273" priority="266">
      <formula>$V1&lt;&gt;""</formula>
    </cfRule>
  </conditionalFormatting>
  <conditionalFormatting sqref="U1:U10">
    <cfRule type="cellIs" dxfId="272" priority="262" operator="equal">
      <formula>39</formula>
    </cfRule>
  </conditionalFormatting>
  <conditionalFormatting sqref="U2:U6">
    <cfRule type="cellIs" dxfId="271" priority="22" operator="equal">
      <formula>39</formula>
    </cfRule>
  </conditionalFormatting>
  <conditionalFormatting sqref="U1">
    <cfRule type="cellIs" dxfId="270" priority="3" operator="equal">
      <formula>39</formula>
    </cfRule>
  </conditionalFormatting>
  <hyperlinks>
    <hyperlink ref="E1" r:id="rId1" xr:uid="{00000000-0004-0000-0000-000000000000}"/>
    <hyperlink ref="F1" r:id="rId2" xr:uid="{00000000-0004-0000-0000-000001000000}"/>
    <hyperlink ref="H1" r:id="rId3" xr:uid="{00000000-0004-0000-0000-000002000000}"/>
    <hyperlink ref="I1" r:id="rId4" display="Equiligym (Activ'santé" xr:uid="{00000000-0004-0000-0000-000003000000}"/>
    <hyperlink ref="J1" r:id="rId5" xr:uid="{00000000-0004-0000-0000-000004000000}"/>
    <hyperlink ref="K1" r:id="rId6" xr:uid="{00000000-0004-0000-0000-000005000000}"/>
    <hyperlink ref="L1" r:id="rId7" display="Nordique" xr:uid="{00000000-0004-0000-0000-000006000000}"/>
    <hyperlink ref="N1" r:id="rId8" xr:uid="{00000000-0004-0000-0000-000007000000}"/>
    <hyperlink ref="R1" r:id="rId9" xr:uid="{00000000-0004-0000-0000-000008000000}"/>
    <hyperlink ref="S1" r:id="rId10" xr:uid="{00000000-0004-0000-0000-000009000000}"/>
    <hyperlink ref="G1" r:id="rId11" xr:uid="{00000000-0004-0000-0000-00000A000000}"/>
    <hyperlink ref="M1" r:id="rId12" xr:uid="{00000000-0004-0000-0000-00000B000000}"/>
    <hyperlink ref="Q1" r:id="rId13" xr:uid="{00000000-0004-0000-0000-00000C000000}"/>
  </hyperlinks>
  <pageMargins left="0.7" right="0.7" top="0.75" bottom="0.75" header="0.3" footer="0.3"/>
  <pageSetup paperSize="9" orientation="landscape" horizontalDpi="4294967293" verticalDpi="0" r:id="rId14"/>
  <drawing r:id="rId15"/>
  <tableParts count="1">
    <tablePart r:id="rId1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rgb="FFFF0000"/>
  </sheetPr>
  <dimension ref="A1:S37"/>
  <sheetViews>
    <sheetView topLeftCell="B1" zoomScale="60" zoomScaleNormal="60" workbookViewId="0">
      <selection activeCell="C14" sqref="C14"/>
    </sheetView>
  </sheetViews>
  <sheetFormatPr baseColWidth="10" defaultRowHeight="23.25" x14ac:dyDescent="0.35"/>
  <cols>
    <col min="1" max="1" width="9" style="116" hidden="1" customWidth="1"/>
    <col min="2" max="2" width="30.7109375" style="113" customWidth="1"/>
    <col min="3" max="3" width="32.42578125" style="264" customWidth="1"/>
    <col min="4" max="4" width="32.85546875" style="115" customWidth="1"/>
    <col min="5" max="5" width="34.5703125" style="114" customWidth="1"/>
    <col min="6" max="7" width="30.7109375" style="115" customWidth="1"/>
    <col min="8" max="8" width="19.7109375" style="115" customWidth="1"/>
    <col min="9" max="9" width="18.85546875" style="115" customWidth="1"/>
    <col min="10" max="10" width="25" style="115" customWidth="1"/>
    <col min="11" max="11" width="16.42578125" style="115" customWidth="1"/>
    <col min="12" max="12" width="23.140625" style="115" customWidth="1"/>
    <col min="13" max="13" width="18.5703125" style="115" customWidth="1"/>
    <col min="14" max="15" width="11.42578125" style="115" customWidth="1"/>
    <col min="16" max="16" width="25.140625" style="115" customWidth="1"/>
    <col min="17" max="17" width="11.42578125" style="115" customWidth="1"/>
    <col min="18" max="18" width="15.7109375" style="115" customWidth="1"/>
    <col min="19" max="23" width="11.42578125" style="115" customWidth="1"/>
    <col min="24" max="16384" width="11.42578125" style="115"/>
  </cols>
  <sheetData>
    <row r="1" spans="1:19" ht="20.100000000000001" customHeight="1" x14ac:dyDescent="0.35">
      <c r="A1" s="112">
        <v>1</v>
      </c>
    </row>
    <row r="2" spans="1:19" ht="20.100000000000001" customHeight="1" thickBot="1" x14ac:dyDescent="0.4">
      <c r="A2" s="105">
        <v>2</v>
      </c>
      <c r="B2" s="102"/>
      <c r="C2" s="106"/>
      <c r="F2" s="102"/>
      <c r="G2" s="102"/>
      <c r="H2" s="102"/>
      <c r="I2" s="102"/>
      <c r="J2" s="102"/>
    </row>
    <row r="3" spans="1:19" ht="20.100000000000001" customHeight="1" thickBot="1" x14ac:dyDescent="0.4">
      <c r="A3" s="116">
        <v>3</v>
      </c>
      <c r="B3" s="73"/>
      <c r="D3" s="484" t="s">
        <v>129</v>
      </c>
      <c r="E3" s="485"/>
      <c r="F3" s="102"/>
      <c r="G3" s="102"/>
      <c r="H3" s="102"/>
      <c r="I3" s="102"/>
      <c r="J3" s="102"/>
    </row>
    <row r="4" spans="1:19" ht="20.100000000000001" customHeight="1" thickBot="1" x14ac:dyDescent="0.4">
      <c r="A4" s="117"/>
      <c r="B4" s="74" t="s">
        <v>41</v>
      </c>
      <c r="C4" s="107" t="s">
        <v>42</v>
      </c>
      <c r="D4" s="109" t="s">
        <v>47</v>
      </c>
      <c r="E4" s="252" t="s">
        <v>19</v>
      </c>
      <c r="F4" s="75" t="s">
        <v>20</v>
      </c>
      <c r="G4" s="76" t="s">
        <v>21</v>
      </c>
      <c r="H4" s="118" t="s">
        <v>16</v>
      </c>
      <c r="I4" s="119" t="s">
        <v>57</v>
      </c>
      <c r="J4" s="119" t="s">
        <v>17</v>
      </c>
      <c r="K4" s="119" t="s">
        <v>18</v>
      </c>
      <c r="L4" s="120" t="s">
        <v>69</v>
      </c>
      <c r="M4" s="121" t="s">
        <v>1</v>
      </c>
      <c r="N4" s="122"/>
      <c r="O4" s="122"/>
      <c r="P4" s="122"/>
      <c r="Q4" s="122"/>
      <c r="R4" s="122"/>
      <c r="S4" s="122"/>
    </row>
    <row r="5" spans="1:19" ht="20.100000000000001" customHeight="1" x14ac:dyDescent="0.35">
      <c r="A5" s="123">
        <v>1</v>
      </c>
      <c r="B5" s="77" t="s">
        <v>43</v>
      </c>
      <c r="C5" s="265" t="e">
        <f>TB_ENFANTS!#REF!</f>
        <v>#REF!</v>
      </c>
      <c r="D5" s="124">
        <v>22</v>
      </c>
      <c r="E5" s="252"/>
      <c r="F5" s="125" t="e">
        <f>H5*C5</f>
        <v>#REF!</v>
      </c>
      <c r="G5" s="126" t="e">
        <f>E5+F5</f>
        <v>#REF!</v>
      </c>
      <c r="H5" s="118">
        <v>95</v>
      </c>
      <c r="I5" s="119"/>
      <c r="J5" s="119"/>
      <c r="K5" s="119"/>
      <c r="L5" s="120"/>
      <c r="M5" s="127">
        <v>95</v>
      </c>
      <c r="N5" s="111"/>
      <c r="O5" s="111"/>
      <c r="P5" s="111"/>
      <c r="Q5" s="111"/>
      <c r="R5" s="111"/>
      <c r="S5" s="111"/>
    </row>
    <row r="6" spans="1:19" ht="20.100000000000001" customHeight="1" x14ac:dyDescent="0.35">
      <c r="A6" s="123">
        <v>2</v>
      </c>
      <c r="B6" s="77" t="s">
        <v>44</v>
      </c>
      <c r="C6" s="265" t="e">
        <f>TB_ENFANTS!#REF!</f>
        <v>#REF!</v>
      </c>
      <c r="D6" s="126">
        <v>22</v>
      </c>
      <c r="E6" s="253" t="e">
        <f>C6*D6</f>
        <v>#REF!</v>
      </c>
      <c r="F6" s="128" t="e">
        <f>M6*C6</f>
        <v>#REF!</v>
      </c>
      <c r="G6" s="126" t="e">
        <f>E6+F6</f>
        <v>#REF!</v>
      </c>
      <c r="H6" s="118">
        <v>95</v>
      </c>
      <c r="I6" s="119"/>
      <c r="J6" s="119">
        <v>35</v>
      </c>
      <c r="K6" s="119"/>
      <c r="L6" s="120"/>
      <c r="M6" s="127">
        <v>130</v>
      </c>
      <c r="N6" s="111"/>
      <c r="O6" s="129"/>
      <c r="P6" s="111"/>
      <c r="Q6" s="111"/>
      <c r="R6" s="111"/>
      <c r="S6" s="129"/>
    </row>
    <row r="7" spans="1:19" ht="20.100000000000001" customHeight="1" x14ac:dyDescent="0.35">
      <c r="A7" s="123">
        <v>3</v>
      </c>
      <c r="B7" s="77" t="s">
        <v>45</v>
      </c>
      <c r="C7" s="265"/>
      <c r="D7" s="126">
        <v>22</v>
      </c>
      <c r="E7" s="253">
        <f>C7*D7</f>
        <v>0</v>
      </c>
      <c r="F7" s="128" t="e">
        <f>Enfants!#REF!</f>
        <v>#REF!</v>
      </c>
      <c r="G7" s="126" t="e">
        <f>E7+F7</f>
        <v>#REF!</v>
      </c>
      <c r="H7" s="130">
        <v>95</v>
      </c>
      <c r="I7" s="119"/>
      <c r="J7" s="119"/>
      <c r="K7" s="131">
        <v>70</v>
      </c>
      <c r="L7" s="120"/>
      <c r="M7" s="127">
        <f>H7+K7</f>
        <v>165</v>
      </c>
      <c r="N7" s="111"/>
      <c r="O7" s="129"/>
      <c r="P7" s="111"/>
      <c r="Q7" s="111"/>
      <c r="R7" s="111"/>
      <c r="S7" s="129"/>
    </row>
    <row r="8" spans="1:19" ht="20.100000000000001" customHeight="1" thickBot="1" x14ac:dyDescent="0.4">
      <c r="A8" s="123">
        <v>4</v>
      </c>
      <c r="B8" s="77" t="s">
        <v>46</v>
      </c>
      <c r="C8" s="265" t="e">
        <f>Enfants!#REF!</f>
        <v>#REF!</v>
      </c>
      <c r="D8" s="126">
        <v>22</v>
      </c>
      <c r="E8" s="253" t="e">
        <f>C8*D8</f>
        <v>#REF!</v>
      </c>
      <c r="F8" s="128" t="e">
        <f>H8*C8</f>
        <v>#REF!</v>
      </c>
      <c r="G8" s="126" t="e">
        <f>E8+F8</f>
        <v>#REF!</v>
      </c>
      <c r="H8" s="118">
        <v>38</v>
      </c>
      <c r="I8" s="119"/>
      <c r="J8" s="119"/>
      <c r="K8" s="119"/>
      <c r="L8" s="120"/>
      <c r="M8" s="127">
        <v>38</v>
      </c>
      <c r="N8" s="111"/>
      <c r="O8" s="129"/>
      <c r="P8" s="111"/>
      <c r="Q8" s="111"/>
      <c r="R8" s="111"/>
      <c r="S8" s="129"/>
    </row>
    <row r="9" spans="1:19" ht="20.100000000000001" customHeight="1" thickBot="1" x14ac:dyDescent="0.4">
      <c r="A9" s="117">
        <v>5</v>
      </c>
      <c r="B9" s="74" t="s">
        <v>22</v>
      </c>
      <c r="C9" s="266" t="e">
        <f>SUM(C5:C8)</f>
        <v>#REF!</v>
      </c>
      <c r="D9" s="132">
        <v>22</v>
      </c>
      <c r="E9" s="254" t="e">
        <f>SUM(E5:E8)</f>
        <v>#REF!</v>
      </c>
      <c r="F9" s="133" t="e">
        <f>SUM(F5:F8)</f>
        <v>#REF!</v>
      </c>
      <c r="G9" s="134" t="e">
        <f>SUM(E9:F9)</f>
        <v>#REF!</v>
      </c>
      <c r="H9" s="118"/>
      <c r="I9" s="119"/>
      <c r="J9" s="119"/>
      <c r="K9" s="119"/>
      <c r="L9" s="120"/>
      <c r="M9" s="127"/>
      <c r="N9" s="111"/>
      <c r="O9" s="129"/>
      <c r="P9" s="111"/>
      <c r="Q9" s="111"/>
      <c r="R9" s="111"/>
      <c r="S9" s="129"/>
    </row>
    <row r="10" spans="1:19" ht="20.100000000000001" customHeight="1" thickBot="1" x14ac:dyDescent="0.4">
      <c r="A10" s="135">
        <v>6</v>
      </c>
      <c r="B10" s="78" t="s">
        <v>40</v>
      </c>
      <c r="C10" s="267"/>
      <c r="D10" s="136"/>
      <c r="E10" s="255" t="e">
        <f>C9*D9</f>
        <v>#REF!</v>
      </c>
      <c r="F10" s="137"/>
      <c r="G10" s="79" t="e">
        <f>SUM(G5:G8)</f>
        <v>#REF!</v>
      </c>
      <c r="H10" s="118"/>
      <c r="I10" s="119"/>
      <c r="J10" s="119"/>
      <c r="K10" s="119"/>
      <c r="L10" s="120"/>
      <c r="M10" s="127"/>
      <c r="N10" s="138"/>
      <c r="O10" s="129"/>
      <c r="P10" s="111"/>
      <c r="Q10" s="111"/>
      <c r="R10" s="111"/>
      <c r="S10" s="129"/>
    </row>
    <row r="11" spans="1:19" ht="20.100000000000001" customHeight="1" thickBot="1" x14ac:dyDescent="0.4">
      <c r="A11" s="139">
        <v>1</v>
      </c>
      <c r="B11" s="140"/>
      <c r="C11" s="141"/>
      <c r="D11" s="111"/>
      <c r="E11" s="141"/>
      <c r="F11" s="140"/>
      <c r="G11" s="140"/>
      <c r="H11" s="119"/>
      <c r="I11" s="119"/>
      <c r="J11" s="119"/>
      <c r="K11" s="119"/>
      <c r="L11" s="120"/>
      <c r="M11" s="127"/>
      <c r="N11" s="111"/>
      <c r="O11" s="111"/>
      <c r="P11" s="142"/>
      <c r="Q11" s="111"/>
      <c r="R11" s="80"/>
      <c r="S11" s="143"/>
    </row>
    <row r="12" spans="1:19" ht="20.100000000000001" customHeight="1" thickBot="1" x14ac:dyDescent="0.4">
      <c r="A12" s="112">
        <v>2</v>
      </c>
      <c r="B12" s="144"/>
      <c r="C12" s="106"/>
      <c r="D12" s="486" t="s">
        <v>60</v>
      </c>
      <c r="E12" s="487"/>
      <c r="F12" s="144"/>
      <c r="G12" s="144"/>
      <c r="H12" s="119"/>
      <c r="I12" s="119"/>
      <c r="J12" s="119"/>
      <c r="K12" s="119"/>
      <c r="L12" s="120"/>
      <c r="M12" s="127"/>
      <c r="N12" s="111"/>
      <c r="O12" s="111"/>
      <c r="P12" s="111"/>
      <c r="Q12" s="491"/>
      <c r="R12" s="491"/>
      <c r="S12" s="143"/>
    </row>
    <row r="13" spans="1:19" ht="20.100000000000001" customHeight="1" thickBot="1" x14ac:dyDescent="0.4">
      <c r="A13" s="146"/>
      <c r="B13" s="81" t="s">
        <v>60</v>
      </c>
      <c r="C13" s="108" t="s">
        <v>42</v>
      </c>
      <c r="D13" s="82" t="s">
        <v>47</v>
      </c>
      <c r="E13" s="256" t="s">
        <v>19</v>
      </c>
      <c r="F13" s="84" t="s">
        <v>20</v>
      </c>
      <c r="G13" s="85" t="s">
        <v>21</v>
      </c>
      <c r="H13" s="147"/>
      <c r="I13" s="148"/>
      <c r="J13" s="148"/>
      <c r="K13" s="148"/>
      <c r="L13" s="149"/>
      <c r="M13" s="127"/>
      <c r="N13" s="150"/>
      <c r="O13" s="151"/>
      <c r="P13" s="129"/>
      <c r="Q13" s="129"/>
      <c r="R13" s="152"/>
      <c r="S13" s="129"/>
    </row>
    <row r="14" spans="1:19" ht="20.100000000000001" customHeight="1" x14ac:dyDescent="0.35">
      <c r="A14" s="153">
        <v>7</v>
      </c>
      <c r="B14" s="86" t="s">
        <v>43</v>
      </c>
      <c r="C14" s="268">
        <f>TB_ADULTES!D2</f>
        <v>0</v>
      </c>
      <c r="D14" s="154">
        <v>39</v>
      </c>
      <c r="E14" s="257">
        <f t="shared" ref="E14:E19" si="0">C14*D14</f>
        <v>0</v>
      </c>
      <c r="F14" s="154">
        <f>C14*H14</f>
        <v>0</v>
      </c>
      <c r="G14" s="156">
        <f>SUM(E14:F14)</f>
        <v>0</v>
      </c>
      <c r="H14" s="147">
        <v>98</v>
      </c>
      <c r="I14" s="148"/>
      <c r="J14" s="148"/>
      <c r="K14" s="148"/>
      <c r="L14" s="149"/>
      <c r="M14" s="127"/>
      <c r="N14" s="150"/>
      <c r="O14" s="129"/>
      <c r="P14" s="129"/>
      <c r="Q14" s="111"/>
      <c r="R14" s="150"/>
      <c r="S14" s="129"/>
    </row>
    <row r="15" spans="1:19" ht="20.100000000000001" customHeight="1" x14ac:dyDescent="0.35">
      <c r="A15" s="153">
        <v>8</v>
      </c>
      <c r="B15" s="86" t="s">
        <v>44</v>
      </c>
      <c r="C15" s="268">
        <f>TB_ADULTES!D2</f>
        <v>0</v>
      </c>
      <c r="D15" s="155">
        <v>39</v>
      </c>
      <c r="E15" s="257">
        <f t="shared" si="0"/>
        <v>0</v>
      </c>
      <c r="F15" s="155">
        <f>C15*M15</f>
        <v>0</v>
      </c>
      <c r="G15" s="156">
        <f t="shared" ref="G15:G20" si="1">SUM(E15:F15)</f>
        <v>0</v>
      </c>
      <c r="H15" s="147">
        <v>98</v>
      </c>
      <c r="I15" s="148"/>
      <c r="J15" s="148">
        <v>35</v>
      </c>
      <c r="K15" s="148"/>
      <c r="L15" s="149"/>
      <c r="M15" s="127">
        <f>H15+J15</f>
        <v>133</v>
      </c>
      <c r="N15" s="111"/>
      <c r="O15" s="111"/>
      <c r="P15" s="111"/>
      <c r="Q15" s="111"/>
      <c r="R15" s="111"/>
      <c r="S15" s="129"/>
    </row>
    <row r="16" spans="1:19" ht="20.100000000000001" customHeight="1" x14ac:dyDescent="0.35">
      <c r="A16" s="153">
        <v>9</v>
      </c>
      <c r="B16" s="86" t="s">
        <v>55</v>
      </c>
      <c r="C16" s="268" t="e">
        <f>TB_ADULTES!D6</f>
        <v>#REF!</v>
      </c>
      <c r="D16" s="155">
        <v>39</v>
      </c>
      <c r="E16" s="257" t="e">
        <f t="shared" si="0"/>
        <v>#REF!</v>
      </c>
      <c r="F16" s="155" t="e">
        <f>C16*M16</f>
        <v>#REF!</v>
      </c>
      <c r="G16" s="156" t="e">
        <f t="shared" si="1"/>
        <v>#REF!</v>
      </c>
      <c r="H16" s="147">
        <v>98</v>
      </c>
      <c r="I16" s="148"/>
      <c r="J16" s="148"/>
      <c r="K16" s="148">
        <v>70</v>
      </c>
      <c r="L16" s="149"/>
      <c r="M16" s="127">
        <f>H16+K16</f>
        <v>168</v>
      </c>
      <c r="N16" s="111"/>
      <c r="O16" s="111"/>
      <c r="P16" s="111"/>
      <c r="Q16" s="490"/>
      <c r="R16" s="490"/>
      <c r="S16" s="143"/>
    </row>
    <row r="17" spans="1:19" ht="20.100000000000001" customHeight="1" x14ac:dyDescent="0.35">
      <c r="A17" s="153">
        <v>10</v>
      </c>
      <c r="B17" s="86" t="s">
        <v>56</v>
      </c>
      <c r="C17" s="268" t="e">
        <f>TB_ADULTES!D7</f>
        <v>#REF!</v>
      </c>
      <c r="D17" s="155">
        <v>39</v>
      </c>
      <c r="E17" s="257" t="e">
        <f t="shared" si="0"/>
        <v>#REF!</v>
      </c>
      <c r="F17" s="155">
        <v>0</v>
      </c>
      <c r="G17" s="156" t="e">
        <f t="shared" si="1"/>
        <v>#REF!</v>
      </c>
      <c r="H17" s="130">
        <v>98</v>
      </c>
      <c r="I17" s="148"/>
      <c r="J17" s="148" t="s">
        <v>23</v>
      </c>
      <c r="K17" s="148"/>
      <c r="L17" s="157">
        <v>105</v>
      </c>
      <c r="M17" s="158">
        <f>H17+L17</f>
        <v>203</v>
      </c>
      <c r="N17" s="489"/>
      <c r="O17" s="489"/>
      <c r="P17" s="489"/>
      <c r="Q17" s="111"/>
      <c r="R17" s="488"/>
      <c r="S17" s="488"/>
    </row>
    <row r="18" spans="1:19" ht="20.100000000000001" customHeight="1" x14ac:dyDescent="0.35">
      <c r="A18" s="153">
        <v>11</v>
      </c>
      <c r="B18" s="86" t="s">
        <v>50</v>
      </c>
      <c r="C18" s="268" t="e">
        <f>TB_ADULTES!D8</f>
        <v>#REF!</v>
      </c>
      <c r="D18" s="155">
        <v>39</v>
      </c>
      <c r="E18" s="257" t="e">
        <f t="shared" si="0"/>
        <v>#REF!</v>
      </c>
      <c r="F18" s="155" t="e">
        <f>C18*M18</f>
        <v>#REF!</v>
      </c>
      <c r="G18" s="156" t="e">
        <f t="shared" si="1"/>
        <v>#REF!</v>
      </c>
      <c r="H18" s="130">
        <v>98</v>
      </c>
      <c r="I18" s="148">
        <v>23</v>
      </c>
      <c r="J18" s="148"/>
      <c r="K18" s="148"/>
      <c r="L18" s="149"/>
      <c r="M18" s="127">
        <f>H18+I18</f>
        <v>121</v>
      </c>
    </row>
    <row r="19" spans="1:19" ht="20.100000000000001" customHeight="1" thickBot="1" x14ac:dyDescent="0.4">
      <c r="A19" s="153">
        <v>12</v>
      </c>
      <c r="B19" s="86" t="s">
        <v>45</v>
      </c>
      <c r="C19" s="265" t="e">
        <f>TB_ADULTES!G11</f>
        <v>#REF!</v>
      </c>
      <c r="D19" s="155">
        <v>39</v>
      </c>
      <c r="E19" s="257" t="e">
        <f t="shared" si="0"/>
        <v>#REF!</v>
      </c>
      <c r="F19" s="155">
        <f>TB_ADULTES!I10</f>
        <v>0</v>
      </c>
      <c r="G19" s="156" t="e">
        <f t="shared" si="1"/>
        <v>#REF!</v>
      </c>
      <c r="H19" s="130"/>
      <c r="I19" s="148"/>
      <c r="J19" s="148"/>
      <c r="K19" s="148"/>
      <c r="L19" s="149"/>
      <c r="M19" s="127"/>
    </row>
    <row r="20" spans="1:19" ht="20.100000000000001" customHeight="1" thickBot="1" x14ac:dyDescent="0.4">
      <c r="A20" s="146">
        <v>13</v>
      </c>
      <c r="B20" s="81" t="s">
        <v>24</v>
      </c>
      <c r="C20" s="269" t="e">
        <f>SUM(C14:C19)</f>
        <v>#REF!</v>
      </c>
      <c r="D20" s="83">
        <v>39</v>
      </c>
      <c r="E20" s="258" t="e">
        <f>SUM(E14:E19)</f>
        <v>#REF!</v>
      </c>
      <c r="F20" s="159" t="e">
        <f>SUM(F14:F19)</f>
        <v>#REF!</v>
      </c>
      <c r="G20" s="160" t="e">
        <f t="shared" si="1"/>
        <v>#REF!</v>
      </c>
      <c r="H20" s="147"/>
      <c r="I20" s="148"/>
      <c r="J20" s="148"/>
      <c r="K20" s="148"/>
      <c r="L20" s="149"/>
      <c r="M20" s="127"/>
      <c r="N20" s="111"/>
      <c r="O20" s="111"/>
      <c r="P20" s="111"/>
      <c r="Q20" s="111"/>
      <c r="R20" s="111"/>
      <c r="S20" s="140"/>
    </row>
    <row r="21" spans="1:19" ht="20.100000000000001" customHeight="1" thickBot="1" x14ac:dyDescent="0.4">
      <c r="A21" s="161">
        <v>14</v>
      </c>
      <c r="B21" s="87" t="s">
        <v>25</v>
      </c>
      <c r="C21" s="270"/>
      <c r="D21" s="163"/>
      <c r="E21" s="259" t="e">
        <f>D20*C20</f>
        <v>#REF!</v>
      </c>
      <c r="F21" s="164"/>
      <c r="G21" s="88" t="e">
        <f>SUM(G14:G19)</f>
        <v>#REF!</v>
      </c>
      <c r="H21" s="147"/>
      <c r="I21" s="148"/>
      <c r="J21" s="148"/>
      <c r="K21" s="148"/>
      <c r="L21" s="149"/>
      <c r="M21" s="165"/>
      <c r="N21" s="111"/>
      <c r="O21" s="111"/>
      <c r="P21" s="111"/>
      <c r="Q21" s="111"/>
      <c r="R21" s="111"/>
      <c r="S21" s="140"/>
    </row>
    <row r="22" spans="1:19" ht="20.100000000000001" customHeight="1" x14ac:dyDescent="0.35">
      <c r="A22" s="112">
        <v>1</v>
      </c>
      <c r="B22" s="144"/>
      <c r="C22" s="106"/>
      <c r="D22" s="144"/>
      <c r="E22" s="145"/>
      <c r="F22" s="144"/>
      <c r="G22" s="144"/>
      <c r="H22" s="144"/>
      <c r="I22" s="144"/>
      <c r="J22" s="144"/>
      <c r="N22" s="111"/>
      <c r="O22" s="129"/>
      <c r="P22" s="129"/>
      <c r="Q22" s="111"/>
      <c r="R22" s="111"/>
      <c r="S22" s="140"/>
    </row>
    <row r="23" spans="1:19" ht="20.100000000000001" customHeight="1" x14ac:dyDescent="0.35">
      <c r="A23" s="166">
        <v>15</v>
      </c>
      <c r="B23" s="89" t="s">
        <v>26</v>
      </c>
      <c r="C23" s="271"/>
      <c r="D23" s="89"/>
      <c r="E23" s="167"/>
      <c r="F23" s="89"/>
      <c r="G23" s="168" t="e">
        <f>G21+G10</f>
        <v>#REF!</v>
      </c>
      <c r="H23" s="144"/>
      <c r="I23" s="144"/>
      <c r="J23" s="144"/>
      <c r="N23" s="111"/>
      <c r="O23" s="129"/>
      <c r="P23" s="129"/>
      <c r="Q23" s="111"/>
      <c r="R23" s="111"/>
      <c r="S23" s="140"/>
    </row>
    <row r="24" spans="1:19" ht="20.100000000000001" customHeight="1" thickBot="1" x14ac:dyDescent="0.4">
      <c r="A24" s="112">
        <v>1</v>
      </c>
      <c r="B24" s="144"/>
      <c r="C24" s="106"/>
      <c r="D24" s="144"/>
      <c r="E24" s="145"/>
      <c r="F24" s="144"/>
      <c r="G24" s="144"/>
      <c r="H24" s="144"/>
      <c r="I24" s="144"/>
      <c r="J24" s="144"/>
      <c r="N24" s="111"/>
      <c r="O24" s="129"/>
      <c r="P24" s="129"/>
      <c r="Q24" s="111"/>
      <c r="R24" s="111"/>
      <c r="S24" s="140"/>
    </row>
    <row r="25" spans="1:19" ht="20.100000000000001" customHeight="1" x14ac:dyDescent="0.35">
      <c r="A25" s="169">
        <v>16</v>
      </c>
      <c r="B25" s="170" t="s">
        <v>27</v>
      </c>
      <c r="C25" s="272"/>
      <c r="D25" s="170"/>
      <c r="E25" s="171"/>
      <c r="F25" s="170"/>
      <c r="G25" s="172"/>
      <c r="H25" s="144"/>
      <c r="I25" s="144"/>
      <c r="J25" s="144"/>
      <c r="N25" s="111"/>
      <c r="O25" s="129"/>
      <c r="P25" s="129"/>
      <c r="Q25" s="111"/>
      <c r="R25" s="111"/>
      <c r="S25" s="140"/>
    </row>
    <row r="26" spans="1:19" ht="20.100000000000001" customHeight="1" x14ac:dyDescent="0.35">
      <c r="A26" s="173">
        <v>17</v>
      </c>
      <c r="B26" s="174" t="s">
        <v>28</v>
      </c>
      <c r="C26" s="273"/>
      <c r="D26" s="174"/>
      <c r="E26" s="175"/>
      <c r="F26" s="174"/>
      <c r="G26" s="176" t="e">
        <f>Tbl_Enfants[[#Totals],[Costumes]]</f>
        <v>#REF!</v>
      </c>
      <c r="H26" s="144"/>
      <c r="I26" s="144"/>
      <c r="J26" s="144"/>
      <c r="N26" s="138"/>
      <c r="O26" s="129"/>
      <c r="P26" s="129"/>
      <c r="Q26" s="111"/>
      <c r="R26" s="111"/>
      <c r="S26" s="140"/>
    </row>
    <row r="27" spans="1:19" ht="20.100000000000001" customHeight="1" thickBot="1" x14ac:dyDescent="0.4">
      <c r="A27" s="177">
        <v>18</v>
      </c>
      <c r="B27" s="178" t="s">
        <v>29</v>
      </c>
      <c r="C27" s="274"/>
      <c r="D27" s="178"/>
      <c r="E27" s="179"/>
      <c r="F27" s="178"/>
      <c r="G27" s="180" t="e">
        <f>Tbl_Enfants[[#Totals],[Roller]]</f>
        <v>#REF!</v>
      </c>
      <c r="H27" s="144"/>
      <c r="I27" s="144"/>
      <c r="J27" s="144"/>
      <c r="N27" s="111"/>
      <c r="O27" s="111"/>
      <c r="P27" s="111"/>
      <c r="Q27" s="80"/>
      <c r="R27" s="80"/>
      <c r="S27" s="140"/>
    </row>
    <row r="28" spans="1:19" ht="20.100000000000001" customHeight="1" thickBot="1" x14ac:dyDescent="0.4">
      <c r="A28" s="161">
        <v>19</v>
      </c>
      <c r="B28" s="87" t="s">
        <v>30</v>
      </c>
      <c r="C28" s="270"/>
      <c r="D28" s="163"/>
      <c r="E28" s="162"/>
      <c r="F28" s="163"/>
      <c r="G28" s="90" t="e">
        <f>SUM(G25:G27)</f>
        <v>#REF!</v>
      </c>
      <c r="H28" s="144" t="s">
        <v>68</v>
      </c>
      <c r="I28" s="144"/>
      <c r="J28" s="144"/>
      <c r="N28" s="111"/>
      <c r="O28" s="111"/>
      <c r="P28" s="111"/>
      <c r="Q28" s="111"/>
      <c r="R28" s="111"/>
      <c r="S28" s="140"/>
    </row>
    <row r="29" spans="1:19" ht="20.100000000000001" customHeight="1" thickBot="1" x14ac:dyDescent="0.4">
      <c r="A29" s="116">
        <v>1</v>
      </c>
      <c r="B29" s="115"/>
      <c r="H29" s="144"/>
      <c r="I29" s="144"/>
      <c r="J29" s="144"/>
      <c r="N29" s="150"/>
      <c r="O29" s="129"/>
      <c r="P29" s="129"/>
      <c r="Q29" s="111"/>
      <c r="R29" s="129"/>
      <c r="S29" s="140"/>
    </row>
    <row r="30" spans="1:19" ht="20.100000000000001" customHeight="1" thickBot="1" x14ac:dyDescent="0.4">
      <c r="A30" s="181">
        <v>20</v>
      </c>
      <c r="B30" s="182"/>
      <c r="C30" s="275"/>
      <c r="D30" s="91"/>
      <c r="E30" s="260" t="s">
        <v>58</v>
      </c>
      <c r="F30" s="103"/>
      <c r="G30" s="72" t="e">
        <f>G10+G21+G28</f>
        <v>#REF!</v>
      </c>
      <c r="H30" s="144"/>
      <c r="I30" s="144"/>
      <c r="J30" s="144"/>
      <c r="N30" s="150"/>
      <c r="O30" s="129"/>
      <c r="P30" s="129"/>
      <c r="Q30" s="111"/>
      <c r="R30" s="80"/>
      <c r="S30" s="140"/>
    </row>
    <row r="31" spans="1:19" ht="20.100000000000001" customHeight="1" thickBot="1" x14ac:dyDescent="0.4">
      <c r="A31" s="116">
        <v>21</v>
      </c>
      <c r="H31" s="140"/>
      <c r="M31" s="140"/>
      <c r="N31" s="140"/>
      <c r="O31" s="140"/>
    </row>
    <row r="32" spans="1:19" ht="20.100000000000001" customHeight="1" thickBot="1" x14ac:dyDescent="0.4">
      <c r="A32" s="116">
        <v>22</v>
      </c>
      <c r="B32" s="481" t="s">
        <v>59</v>
      </c>
      <c r="C32" s="482"/>
      <c r="D32" s="482"/>
      <c r="E32" s="482"/>
      <c r="F32" s="483"/>
      <c r="H32" s="140"/>
      <c r="M32" s="140"/>
      <c r="N32" s="140"/>
      <c r="O32" s="140"/>
    </row>
    <row r="33" spans="1:15" ht="20.100000000000001" customHeight="1" x14ac:dyDescent="0.35">
      <c r="A33" s="116">
        <v>23</v>
      </c>
      <c r="B33" s="183"/>
      <c r="C33" s="261" t="s">
        <v>71</v>
      </c>
      <c r="D33" s="184" t="s">
        <v>15</v>
      </c>
      <c r="E33" s="261" t="s">
        <v>31</v>
      </c>
      <c r="F33" s="185" t="s">
        <v>32</v>
      </c>
      <c r="M33" s="140"/>
      <c r="N33" s="140"/>
      <c r="O33" s="140"/>
    </row>
    <row r="34" spans="1:15" ht="20.100000000000001" customHeight="1" x14ac:dyDescent="0.35">
      <c r="A34" s="116">
        <v>24</v>
      </c>
      <c r="B34" s="186" t="s">
        <v>34</v>
      </c>
      <c r="C34" s="276" t="e">
        <f>C9</f>
        <v>#REF!</v>
      </c>
      <c r="D34" s="187" t="e">
        <f>E9</f>
        <v>#REF!</v>
      </c>
      <c r="E34" s="262" t="e">
        <f>F9</f>
        <v>#REF!</v>
      </c>
      <c r="F34" s="188"/>
      <c r="M34" s="140"/>
      <c r="N34" s="140"/>
      <c r="O34" s="140"/>
    </row>
    <row r="35" spans="1:15" ht="20.100000000000001" customHeight="1" x14ac:dyDescent="0.35">
      <c r="A35" s="116">
        <v>25</v>
      </c>
      <c r="B35" s="189" t="s">
        <v>35</v>
      </c>
      <c r="C35" s="277" t="e">
        <f>C20</f>
        <v>#REF!</v>
      </c>
      <c r="D35" s="190" t="e">
        <f>E20</f>
        <v>#REF!</v>
      </c>
      <c r="E35" s="262" t="e">
        <f>F20</f>
        <v>#REF!</v>
      </c>
      <c r="F35" s="191"/>
      <c r="M35" s="140"/>
      <c r="N35" s="140"/>
      <c r="O35" s="140"/>
    </row>
    <row r="36" spans="1:15" ht="20.100000000000001" customHeight="1" thickBot="1" x14ac:dyDescent="0.4">
      <c r="A36" s="116">
        <v>26</v>
      </c>
      <c r="B36" s="192" t="s">
        <v>36</v>
      </c>
      <c r="C36" s="278"/>
      <c r="D36" s="194"/>
      <c r="E36" s="193"/>
      <c r="F36" s="195" t="e">
        <f>G28</f>
        <v>#REF!</v>
      </c>
    </row>
    <row r="37" spans="1:15" ht="20.100000000000001" customHeight="1" thickBot="1" x14ac:dyDescent="0.4">
      <c r="A37" s="116">
        <v>27</v>
      </c>
      <c r="B37" s="196" t="s">
        <v>72</v>
      </c>
      <c r="C37" s="279" t="e">
        <f>SUM(C34:C35)</f>
        <v>#REF!</v>
      </c>
      <c r="D37" s="197" t="e">
        <f>SUM(D34:D36)</f>
        <v>#REF!</v>
      </c>
      <c r="E37" s="263" t="e">
        <f>SUM(E34:E36)</f>
        <v>#REF!</v>
      </c>
      <c r="F37" s="198" t="e">
        <f>SUM(F36)</f>
        <v>#REF!</v>
      </c>
    </row>
  </sheetData>
  <mergeCells count="7">
    <mergeCell ref="B32:F32"/>
    <mergeCell ref="D3:E3"/>
    <mergeCell ref="D12:E12"/>
    <mergeCell ref="R17:S17"/>
    <mergeCell ref="N17:P17"/>
    <mergeCell ref="Q16:R16"/>
    <mergeCell ref="Q12:R12"/>
  </mergeCells>
  <pageMargins left="0.23622047244094491" right="0.23622047244094491" top="0.74803149606299213" bottom="0.74803149606299213" header="0.31496062992125984" footer="0.31496062992125984"/>
  <pageSetup paperSize="9" scale="60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theme="9" tint="-0.499984740745262"/>
  </sheetPr>
  <dimension ref="A1:B19"/>
  <sheetViews>
    <sheetView workbookViewId="0">
      <selection activeCell="B22" sqref="B22"/>
    </sheetView>
  </sheetViews>
  <sheetFormatPr baseColWidth="10" defaultRowHeight="15" x14ac:dyDescent="0.25"/>
  <cols>
    <col min="1" max="1" width="30.85546875" customWidth="1"/>
    <col min="2" max="2" width="19.28515625" customWidth="1"/>
  </cols>
  <sheetData>
    <row r="1" spans="1:2" x14ac:dyDescent="0.25">
      <c r="A1" s="8" t="s">
        <v>85</v>
      </c>
      <c r="B1" s="8"/>
    </row>
    <row r="2" spans="1:2" x14ac:dyDescent="0.25">
      <c r="A2" s="28"/>
    </row>
    <row r="3" spans="1:2" x14ac:dyDescent="0.25">
      <c r="A3" s="27" t="s">
        <v>91</v>
      </c>
    </row>
    <row r="4" spans="1:2" x14ac:dyDescent="0.25">
      <c r="A4" s="27" t="s">
        <v>94</v>
      </c>
    </row>
    <row r="5" spans="1:2" x14ac:dyDescent="0.25">
      <c r="A5" s="27" t="s">
        <v>84</v>
      </c>
    </row>
    <row r="6" spans="1:2" x14ac:dyDescent="0.25">
      <c r="A6" s="27" t="s">
        <v>82</v>
      </c>
    </row>
    <row r="7" spans="1:2" x14ac:dyDescent="0.25">
      <c r="A7" t="s">
        <v>86</v>
      </c>
    </row>
    <row r="8" spans="1:2" x14ac:dyDescent="0.25">
      <c r="A8" t="s">
        <v>75</v>
      </c>
    </row>
    <row r="9" spans="1:2" x14ac:dyDescent="0.25">
      <c r="A9" s="27" t="s">
        <v>79</v>
      </c>
    </row>
    <row r="10" spans="1:2" x14ac:dyDescent="0.25">
      <c r="A10" t="s">
        <v>74</v>
      </c>
    </row>
    <row r="11" spans="1:2" x14ac:dyDescent="0.25">
      <c r="A11" s="27" t="s">
        <v>83</v>
      </c>
    </row>
    <row r="12" spans="1:2" x14ac:dyDescent="0.25">
      <c r="A12" s="27" t="s">
        <v>77</v>
      </c>
    </row>
    <row r="13" spans="1:2" x14ac:dyDescent="0.25">
      <c r="A13" s="27" t="s">
        <v>80</v>
      </c>
    </row>
    <row r="14" spans="1:2" x14ac:dyDescent="0.25">
      <c r="A14" t="s">
        <v>73</v>
      </c>
    </row>
    <row r="15" spans="1:2" x14ac:dyDescent="0.25">
      <c r="A15" s="27" t="s">
        <v>78</v>
      </c>
    </row>
    <row r="16" spans="1:2" x14ac:dyDescent="0.25">
      <c r="A16" s="27" t="s">
        <v>81</v>
      </c>
    </row>
    <row r="17" spans="1:1" x14ac:dyDescent="0.25">
      <c r="A17" s="27" t="s">
        <v>76</v>
      </c>
    </row>
    <row r="18" spans="1:1" x14ac:dyDescent="0.25">
      <c r="A18" s="27"/>
    </row>
    <row r="19" spans="1:1" x14ac:dyDescent="0.25">
      <c r="A19" s="27"/>
    </row>
  </sheetData>
  <dataValidations count="1">
    <dataValidation type="list" allowBlank="1" showInputMessage="1" showErrorMessage="1" sqref="I13" xr:uid="{00000000-0002-0000-0200-000000000000}">
      <formula1>INDIRECT("$B$3:$B$26")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H760"/>
  <sheetViews>
    <sheetView zoomScale="71" zoomScaleNormal="71" workbookViewId="0">
      <pane xSplit="4" ySplit="1" topLeftCell="E2" activePane="bottomRight" state="frozen"/>
      <selection activeCell="I5" sqref="I5"/>
      <selection pane="topRight" activeCell="I5" sqref="I5"/>
      <selection pane="bottomLeft" activeCell="I5" sqref="I5"/>
      <selection pane="bottomRight" activeCell="D2" sqref="D2"/>
    </sheetView>
  </sheetViews>
  <sheetFormatPr baseColWidth="10" defaultColWidth="9.140625" defaultRowHeight="15.75" outlineLevelCol="1" x14ac:dyDescent="0.25"/>
  <cols>
    <col min="1" max="1" width="27.85546875" style="329" customWidth="1"/>
    <col min="2" max="2" width="26.85546875" style="329" customWidth="1"/>
    <col min="3" max="3" width="24.5703125" style="329" customWidth="1"/>
    <col min="4" max="4" width="30" style="329" customWidth="1"/>
    <col min="5" max="5" width="18" customWidth="1" outlineLevel="1"/>
    <col min="6" max="6" width="16.85546875" customWidth="1" outlineLevel="1"/>
    <col min="7" max="7" width="12.7109375" style="6" customWidth="1" outlineLevel="1"/>
    <col min="8" max="8" width="17.140625" customWidth="1" outlineLevel="1"/>
    <col min="9" max="9" width="18.7109375" style="95" customWidth="1"/>
    <col min="10" max="10" width="19.7109375" customWidth="1"/>
    <col min="11" max="11" width="15.28515625" customWidth="1"/>
    <col min="12" max="12" width="29.42578125" customWidth="1"/>
    <col min="13" max="13" width="12.85546875" customWidth="1"/>
    <col min="14" max="14" width="19" customWidth="1"/>
    <col min="15" max="15" width="13.28515625" customWidth="1"/>
    <col min="16" max="16" width="19" customWidth="1"/>
    <col min="17" max="17" width="13.7109375" customWidth="1"/>
    <col min="18" max="18" width="19" customWidth="1"/>
    <col min="19" max="19" width="13.7109375" customWidth="1"/>
    <col min="20" max="20" width="19" customWidth="1"/>
    <col min="21" max="21" width="13.7109375" customWidth="1"/>
    <col min="22" max="22" width="19" customWidth="1"/>
    <col min="23" max="23" width="12.28515625" customWidth="1"/>
    <col min="24" max="24" width="19" customWidth="1"/>
    <col min="25" max="25" width="10.28515625" customWidth="1"/>
    <col min="26" max="28" width="19" customWidth="1"/>
    <col min="29" max="29" width="14.85546875" style="6" customWidth="1"/>
    <col min="30" max="30" width="16.5703125" customWidth="1"/>
    <col min="31" max="31" width="19.85546875" style="307" customWidth="1"/>
    <col min="32" max="32" width="15.5703125" style="282" customWidth="1"/>
    <col min="33" max="33" width="12.85546875" style="282" customWidth="1"/>
    <col min="34" max="34" width="38.85546875" style="6" customWidth="1"/>
    <col min="35" max="35" width="37.85546875" customWidth="1"/>
  </cols>
  <sheetData>
    <row r="1" spans="1:34" s="445" customFormat="1" ht="91.5" customHeight="1" x14ac:dyDescent="0.25">
      <c r="A1" s="427" t="s">
        <v>97</v>
      </c>
      <c r="B1" s="428" t="s">
        <v>0</v>
      </c>
      <c r="C1" s="428" t="s">
        <v>98</v>
      </c>
      <c r="D1" s="428" t="s">
        <v>99</v>
      </c>
      <c r="E1" s="429" t="s">
        <v>100</v>
      </c>
      <c r="F1" s="430" t="s">
        <v>101</v>
      </c>
      <c r="G1" s="431" t="s">
        <v>102</v>
      </c>
      <c r="H1" s="432" t="s">
        <v>103</v>
      </c>
      <c r="I1" s="433" t="s">
        <v>104</v>
      </c>
      <c r="J1" s="430" t="s">
        <v>105</v>
      </c>
      <c r="K1" s="434" t="s">
        <v>106</v>
      </c>
      <c r="L1" s="432" t="s">
        <v>107</v>
      </c>
      <c r="M1" s="435" t="s">
        <v>108</v>
      </c>
      <c r="N1" s="430" t="s">
        <v>109</v>
      </c>
      <c r="O1" s="434" t="s">
        <v>110</v>
      </c>
      <c r="P1" s="436" t="s">
        <v>111</v>
      </c>
      <c r="Q1" s="437" t="s">
        <v>112</v>
      </c>
      <c r="R1" s="438" t="s">
        <v>113</v>
      </c>
      <c r="S1" s="434" t="s">
        <v>114</v>
      </c>
      <c r="T1" s="436" t="s">
        <v>115</v>
      </c>
      <c r="U1" s="435" t="s">
        <v>116</v>
      </c>
      <c r="V1" s="430" t="s">
        <v>117</v>
      </c>
      <c r="W1" s="434" t="s">
        <v>118</v>
      </c>
      <c r="X1" s="432" t="s">
        <v>119</v>
      </c>
      <c r="Y1" s="439" t="s">
        <v>120</v>
      </c>
      <c r="Z1" s="439" t="s">
        <v>121</v>
      </c>
      <c r="AA1" s="439" t="s">
        <v>122</v>
      </c>
      <c r="AB1" s="439" t="s">
        <v>123</v>
      </c>
      <c r="AC1" s="440" t="s">
        <v>1</v>
      </c>
      <c r="AD1" s="441" t="s">
        <v>14</v>
      </c>
      <c r="AE1" s="442" t="s">
        <v>124</v>
      </c>
      <c r="AF1" s="440" t="s">
        <v>159</v>
      </c>
      <c r="AG1" s="443" t="s">
        <v>160</v>
      </c>
      <c r="AH1" s="444" t="s">
        <v>125</v>
      </c>
    </row>
    <row r="2" spans="1:34" x14ac:dyDescent="0.25">
      <c r="A2" s="363" t="s">
        <v>1281</v>
      </c>
      <c r="B2" s="378" t="s">
        <v>171</v>
      </c>
      <c r="C2" s="449" t="s">
        <v>1259</v>
      </c>
      <c r="D2" s="449" t="s">
        <v>1267</v>
      </c>
      <c r="E2" s="379">
        <v>1</v>
      </c>
      <c r="F2" s="379"/>
      <c r="G2" s="380">
        <v>3</v>
      </c>
      <c r="H2" s="379"/>
      <c r="I2" s="381">
        <v>3</v>
      </c>
      <c r="J2" s="379"/>
      <c r="K2" s="379">
        <v>7</v>
      </c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82"/>
      <c r="Y2" s="383"/>
      <c r="Z2" s="383"/>
      <c r="AA2" s="383"/>
      <c r="AB2" s="383"/>
      <c r="AC2" s="351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14</v>
      </c>
      <c r="AD2" s="379"/>
      <c r="AE2" s="353">
        <f>TableauEncaissement[[#This Row],[Total]]-TableauEncaissement[[#This Row],[DOIT]]</f>
        <v>14</v>
      </c>
      <c r="AF2" s="384"/>
      <c r="AG2" s="384"/>
      <c r="AH2" s="351"/>
    </row>
    <row r="3" spans="1:34" x14ac:dyDescent="0.25">
      <c r="A3" s="363" t="s">
        <v>1282</v>
      </c>
      <c r="B3" s="378" t="s">
        <v>172</v>
      </c>
      <c r="C3" s="449" t="s">
        <v>1260</v>
      </c>
      <c r="D3" s="449" t="s">
        <v>1268</v>
      </c>
      <c r="E3" s="344"/>
      <c r="F3" s="345"/>
      <c r="G3" s="344"/>
      <c r="H3" s="345"/>
      <c r="I3" s="346"/>
      <c r="J3" s="345"/>
      <c r="K3" s="344"/>
      <c r="L3" s="345"/>
      <c r="M3" s="346"/>
      <c r="N3" s="347"/>
      <c r="O3" s="346"/>
      <c r="P3" s="345"/>
      <c r="Q3" s="346"/>
      <c r="R3" s="348"/>
      <c r="S3" s="346"/>
      <c r="T3" s="348"/>
      <c r="U3" s="346"/>
      <c r="V3" s="345"/>
      <c r="W3" s="346"/>
      <c r="X3" s="349"/>
      <c r="Y3" s="350"/>
      <c r="Z3" s="350"/>
      <c r="AA3" s="350"/>
      <c r="AB3" s="350"/>
      <c r="AC3" s="351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3" s="352"/>
      <c r="AE3" s="353">
        <f>TableauEncaissement[[#This Row],[Total]]-TableauEncaissement[[#This Row],[DOIT]]</f>
        <v>0</v>
      </c>
      <c r="AF3" s="354"/>
      <c r="AG3" s="355"/>
      <c r="AH3" s="356"/>
    </row>
    <row r="4" spans="1:34" x14ac:dyDescent="0.25">
      <c r="A4" s="363" t="s">
        <v>1283</v>
      </c>
      <c r="B4" s="364" t="s">
        <v>168</v>
      </c>
      <c r="C4" s="449" t="s">
        <v>1261</v>
      </c>
      <c r="D4" s="449" t="s">
        <v>1269</v>
      </c>
      <c r="E4" s="344"/>
      <c r="F4" s="345"/>
      <c r="G4" s="344"/>
      <c r="H4" s="345"/>
      <c r="I4" s="346"/>
      <c r="J4" s="345"/>
      <c r="K4" s="344"/>
      <c r="L4" s="345"/>
      <c r="M4" s="346"/>
      <c r="N4" s="347"/>
      <c r="O4" s="346"/>
      <c r="P4" s="365"/>
      <c r="Q4" s="346"/>
      <c r="R4" s="366"/>
      <c r="S4" s="346"/>
      <c r="T4" s="367"/>
      <c r="U4" s="346"/>
      <c r="V4" s="345"/>
      <c r="W4" s="346"/>
      <c r="X4" s="349"/>
      <c r="Y4" s="350"/>
      <c r="Z4" s="350"/>
      <c r="AA4" s="350"/>
      <c r="AB4" s="350"/>
      <c r="AC4" s="368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4" s="352"/>
      <c r="AE4" s="353">
        <f>TableauEncaissement[[#This Row],[Total]]-TableauEncaissement[[#This Row],[DOIT]]</f>
        <v>0</v>
      </c>
      <c r="AF4" s="354"/>
      <c r="AG4" s="355"/>
      <c r="AH4" s="356"/>
    </row>
    <row r="5" spans="1:34" x14ac:dyDescent="0.25">
      <c r="A5" s="363" t="s">
        <v>1284</v>
      </c>
      <c r="B5" s="364" t="s">
        <v>1289</v>
      </c>
      <c r="C5" s="449" t="s">
        <v>1262</v>
      </c>
      <c r="D5" s="449" t="s">
        <v>1270</v>
      </c>
      <c r="E5" s="446"/>
      <c r="F5" s="345"/>
      <c r="G5" s="446"/>
      <c r="H5" s="345"/>
      <c r="I5" s="447"/>
      <c r="J5" s="345"/>
      <c r="K5" s="446"/>
      <c r="L5" s="345"/>
      <c r="M5" s="447"/>
      <c r="N5" s="448"/>
      <c r="O5" s="447"/>
      <c r="P5" s="345"/>
      <c r="Q5" s="447"/>
      <c r="R5" s="345"/>
      <c r="S5" s="447"/>
      <c r="T5" s="345"/>
      <c r="U5" s="447"/>
      <c r="V5" s="345"/>
      <c r="W5" s="447"/>
      <c r="X5" s="349"/>
      <c r="Y5" s="350"/>
      <c r="Z5" s="350"/>
      <c r="AA5" s="350"/>
      <c r="AB5" s="350"/>
      <c r="AC5" s="368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5" s="352"/>
      <c r="AE5" s="353">
        <f>TableauEncaissement[[#This Row],[Total]]-TableauEncaissement[[#This Row],[DOIT]]</f>
        <v>0</v>
      </c>
      <c r="AF5" s="354"/>
      <c r="AG5" s="355"/>
      <c r="AH5" s="356"/>
    </row>
    <row r="6" spans="1:34" x14ac:dyDescent="0.25">
      <c r="A6" s="363" t="s">
        <v>1285</v>
      </c>
      <c r="B6" s="369" t="s">
        <v>1291</v>
      </c>
      <c r="C6" s="426" t="s">
        <v>1263</v>
      </c>
      <c r="D6" s="426" t="s">
        <v>1271</v>
      </c>
      <c r="E6" s="452"/>
      <c r="F6" s="370"/>
      <c r="G6" s="452"/>
      <c r="H6" s="370"/>
      <c r="I6" s="453"/>
      <c r="J6" s="370"/>
      <c r="K6" s="452"/>
      <c r="L6" s="370"/>
      <c r="M6" s="453"/>
      <c r="N6" s="371"/>
      <c r="O6" s="453"/>
      <c r="P6" s="370"/>
      <c r="Q6" s="453"/>
      <c r="R6" s="370"/>
      <c r="S6" s="453"/>
      <c r="T6" s="370"/>
      <c r="U6" s="453"/>
      <c r="V6" s="370"/>
      <c r="W6" s="453"/>
      <c r="X6" s="371"/>
      <c r="Y6" s="372"/>
      <c r="Z6" s="372"/>
      <c r="AA6" s="372"/>
      <c r="AB6" s="372"/>
      <c r="AC6" s="454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6" s="373"/>
      <c r="AE6" s="374">
        <f>TableauEncaissement[[#This Row],[Total]]-TableauEncaissement[[#This Row],[DOIT]]</f>
        <v>0</v>
      </c>
      <c r="AF6" s="375"/>
      <c r="AG6" s="376"/>
      <c r="AH6" s="377"/>
    </row>
    <row r="7" spans="1:34" x14ac:dyDescent="0.25">
      <c r="A7" s="363" t="s">
        <v>1286</v>
      </c>
      <c r="B7" s="369" t="s">
        <v>1290</v>
      </c>
      <c r="C7" s="426" t="s">
        <v>1264</v>
      </c>
      <c r="D7" s="426" t="s">
        <v>1272</v>
      </c>
      <c r="E7" s="452"/>
      <c r="F7" s="370"/>
      <c r="G7" s="452"/>
      <c r="H7" s="370"/>
      <c r="I7" s="453"/>
      <c r="J7" s="370"/>
      <c r="K7" s="452"/>
      <c r="L7" s="370"/>
      <c r="M7" s="453"/>
      <c r="N7" s="371"/>
      <c r="O7" s="453"/>
      <c r="P7" s="370"/>
      <c r="Q7" s="453"/>
      <c r="R7" s="370"/>
      <c r="S7" s="453"/>
      <c r="T7" s="370"/>
      <c r="U7" s="453"/>
      <c r="V7" s="370"/>
      <c r="W7" s="453"/>
      <c r="X7" s="371"/>
      <c r="Y7" s="372"/>
      <c r="Z7" s="372"/>
      <c r="AA7" s="372"/>
      <c r="AB7" s="372"/>
      <c r="AC7" s="454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7" s="373"/>
      <c r="AE7" s="374">
        <f>TableauEncaissement[[#This Row],[Total]]-TableauEncaissement[[#This Row],[DOIT]]</f>
        <v>0</v>
      </c>
      <c r="AF7" s="375"/>
      <c r="AG7" s="376"/>
      <c r="AH7" s="377"/>
    </row>
    <row r="8" spans="1:34" x14ac:dyDescent="0.25">
      <c r="A8" s="363" t="s">
        <v>1287</v>
      </c>
      <c r="B8" s="369" t="s">
        <v>1292</v>
      </c>
      <c r="C8" s="426" t="s">
        <v>1265</v>
      </c>
      <c r="D8" s="426" t="s">
        <v>1273</v>
      </c>
      <c r="E8" s="446"/>
      <c r="F8" s="345"/>
      <c r="G8" s="446"/>
      <c r="H8" s="345"/>
      <c r="I8" s="447"/>
      <c r="J8" s="345"/>
      <c r="K8" s="446"/>
      <c r="L8" s="345"/>
      <c r="M8" s="447"/>
      <c r="N8" s="448"/>
      <c r="O8" s="447"/>
      <c r="P8" s="345"/>
      <c r="Q8" s="447"/>
      <c r="R8" s="345"/>
      <c r="S8" s="447"/>
      <c r="T8" s="345"/>
      <c r="U8" s="447"/>
      <c r="V8" s="345"/>
      <c r="W8" s="447"/>
      <c r="X8" s="349"/>
      <c r="Y8" s="350"/>
      <c r="Z8" s="350"/>
      <c r="AA8" s="350"/>
      <c r="AB8" s="350"/>
      <c r="AC8" s="368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8" s="352"/>
      <c r="AE8" s="353">
        <f>TableauEncaissement[[#This Row],[Total]]-TableauEncaissement[[#This Row],[DOIT]]</f>
        <v>0</v>
      </c>
      <c r="AF8" s="354"/>
      <c r="AG8" s="355"/>
      <c r="AH8" s="356"/>
    </row>
    <row r="9" spans="1:34" x14ac:dyDescent="0.25">
      <c r="A9" s="363" t="s">
        <v>1288</v>
      </c>
      <c r="B9" s="364" t="s">
        <v>1293</v>
      </c>
      <c r="C9" s="426" t="s">
        <v>1266</v>
      </c>
      <c r="D9" s="426" t="s">
        <v>1274</v>
      </c>
      <c r="E9" s="446"/>
      <c r="F9" s="345"/>
      <c r="G9" s="446"/>
      <c r="H9" s="345"/>
      <c r="I9" s="447"/>
      <c r="J9" s="345"/>
      <c r="K9" s="446"/>
      <c r="L9" s="345"/>
      <c r="M9" s="447"/>
      <c r="N9" s="448"/>
      <c r="O9" s="447"/>
      <c r="P9" s="345"/>
      <c r="Q9" s="447"/>
      <c r="R9" s="345"/>
      <c r="S9" s="447"/>
      <c r="T9" s="345"/>
      <c r="U9" s="447"/>
      <c r="V9" s="345"/>
      <c r="W9" s="447"/>
      <c r="X9" s="349"/>
      <c r="Y9" s="350"/>
      <c r="Z9" s="350"/>
      <c r="AA9" s="350"/>
      <c r="AB9" s="350"/>
      <c r="AC9" s="368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9" s="352"/>
      <c r="AE9" s="353">
        <f>TableauEncaissement[[#This Row],[Total]]-TableauEncaissement[[#This Row],[DOIT]]</f>
        <v>0</v>
      </c>
      <c r="AF9" s="354"/>
      <c r="AG9" s="355"/>
      <c r="AH9" s="356"/>
    </row>
    <row r="10" spans="1:34" x14ac:dyDescent="0.25">
      <c r="A10" s="363" t="s">
        <v>155</v>
      </c>
      <c r="B10" s="364" t="s">
        <v>175</v>
      </c>
      <c r="C10" s="450" t="s">
        <v>1275</v>
      </c>
      <c r="D10" s="451" t="s">
        <v>1294</v>
      </c>
      <c r="E10" s="344"/>
      <c r="F10" s="345"/>
      <c r="G10" s="344"/>
      <c r="H10" s="345"/>
      <c r="I10" s="346"/>
      <c r="J10" s="345"/>
      <c r="K10" s="344"/>
      <c r="L10" s="345"/>
      <c r="M10" s="346"/>
      <c r="N10" s="347"/>
      <c r="O10" s="346"/>
      <c r="P10" s="365"/>
      <c r="Q10" s="346"/>
      <c r="R10" s="366"/>
      <c r="S10" s="346"/>
      <c r="T10" s="367"/>
      <c r="U10" s="346"/>
      <c r="V10" s="345"/>
      <c r="W10" s="346">
        <v>17</v>
      </c>
      <c r="X10" s="349"/>
      <c r="Y10" s="350"/>
      <c r="Z10" s="350"/>
      <c r="AA10" s="350"/>
      <c r="AB10" s="350"/>
      <c r="AC10" s="368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17</v>
      </c>
      <c r="AD10" s="352"/>
      <c r="AE10" s="353">
        <f>TableauEncaissement[[#This Row],[Total]]-TableauEncaissement[[#This Row],[DOIT]]</f>
        <v>17</v>
      </c>
      <c r="AF10" s="354"/>
      <c r="AG10" s="355"/>
      <c r="AH10" s="356"/>
    </row>
    <row r="11" spans="1:34" x14ac:dyDescent="0.25">
      <c r="A11" s="363" t="s">
        <v>156</v>
      </c>
      <c r="B11" s="378" t="s">
        <v>168</v>
      </c>
      <c r="C11" s="450" t="s">
        <v>1276</v>
      </c>
      <c r="D11" s="451" t="s">
        <v>1295</v>
      </c>
      <c r="E11" s="379">
        <v>100</v>
      </c>
      <c r="F11" s="379"/>
      <c r="G11" s="380"/>
      <c r="H11" s="379"/>
      <c r="I11" s="381"/>
      <c r="J11" s="379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>
        <v>17</v>
      </c>
      <c r="X11" s="382" t="s">
        <v>161</v>
      </c>
      <c r="Y11" s="383"/>
      <c r="Z11" s="383"/>
      <c r="AA11" s="383"/>
      <c r="AB11" s="383"/>
      <c r="AC11" s="351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117</v>
      </c>
      <c r="AD11" s="379">
        <v>117</v>
      </c>
      <c r="AE11" s="353">
        <f>TableauEncaissement[[#This Row],[Total]]-TableauEncaissement[[#This Row],[DOIT]]</f>
        <v>0</v>
      </c>
      <c r="AF11" s="384"/>
      <c r="AG11" s="384"/>
      <c r="AH11" s="351"/>
    </row>
    <row r="12" spans="1:34" x14ac:dyDescent="0.25">
      <c r="A12" s="363" t="s">
        <v>1279</v>
      </c>
      <c r="B12" s="378" t="s">
        <v>174</v>
      </c>
      <c r="C12" s="450" t="s">
        <v>1277</v>
      </c>
      <c r="D12" s="451" t="s">
        <v>1296</v>
      </c>
      <c r="E12" s="344"/>
      <c r="F12" s="345"/>
      <c r="G12" s="344"/>
      <c r="H12" s="345"/>
      <c r="I12" s="346"/>
      <c r="J12" s="345"/>
      <c r="K12" s="344"/>
      <c r="L12" s="345"/>
      <c r="M12" s="346"/>
      <c r="N12" s="347"/>
      <c r="O12" s="346"/>
      <c r="P12" s="345"/>
      <c r="Q12" s="346"/>
      <c r="R12" s="348"/>
      <c r="S12" s="346"/>
      <c r="T12" s="348"/>
      <c r="U12" s="346"/>
      <c r="V12" s="345"/>
      <c r="W12" s="346"/>
      <c r="X12" s="349"/>
      <c r="Y12" s="350"/>
      <c r="Z12" s="350"/>
      <c r="AA12" s="350"/>
      <c r="AB12" s="350"/>
      <c r="AC12" s="351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12" s="352"/>
      <c r="AE12" s="353">
        <f>TableauEncaissement[[#This Row],[Total]]-TableauEncaissement[[#This Row],[DOIT]]</f>
        <v>0</v>
      </c>
      <c r="AF12" s="354"/>
      <c r="AG12" s="355"/>
      <c r="AH12" s="356"/>
    </row>
    <row r="13" spans="1:34" x14ac:dyDescent="0.25">
      <c r="A13" s="363" t="s">
        <v>1280</v>
      </c>
      <c r="B13" s="378" t="s">
        <v>173</v>
      </c>
      <c r="C13" s="450" t="s">
        <v>1278</v>
      </c>
      <c r="D13" s="451" t="s">
        <v>1297</v>
      </c>
      <c r="E13" s="379"/>
      <c r="F13" s="379"/>
      <c r="G13" s="380"/>
      <c r="H13" s="379"/>
      <c r="I13" s="381"/>
      <c r="J13" s="379"/>
      <c r="K13" s="379"/>
      <c r="L13" s="379"/>
      <c r="M13" s="379"/>
      <c r="N13" s="379"/>
      <c r="O13" s="379"/>
      <c r="P13" s="379"/>
      <c r="Q13" s="379"/>
      <c r="R13" s="379"/>
      <c r="S13" s="379"/>
      <c r="T13" s="379"/>
      <c r="U13" s="379"/>
      <c r="V13" s="379"/>
      <c r="W13" s="379"/>
      <c r="X13" s="382"/>
      <c r="Y13" s="383"/>
      <c r="Z13" s="383"/>
      <c r="AA13" s="383"/>
      <c r="AB13" s="383"/>
      <c r="AC13" s="351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13" s="379"/>
      <c r="AE13" s="353">
        <f>TableauEncaissement[[#This Row],[Total]]-TableauEncaissement[[#This Row],[DOIT]]</f>
        <v>0</v>
      </c>
      <c r="AF13" s="384"/>
      <c r="AG13" s="384"/>
      <c r="AH13" s="351"/>
    </row>
    <row r="14" spans="1:34" x14ac:dyDescent="0.25">
      <c r="AE14" s="330"/>
      <c r="AF14" s="331"/>
      <c r="AG14" s="331"/>
    </row>
    <row r="15" spans="1:34" x14ac:dyDescent="0.25">
      <c r="AE15" s="330"/>
      <c r="AF15" s="331"/>
      <c r="AG15" s="331"/>
    </row>
    <row r="16" spans="1:34" x14ac:dyDescent="0.25">
      <c r="AE16" s="330"/>
      <c r="AF16" s="331"/>
      <c r="AG16" s="331"/>
    </row>
    <row r="17" spans="31:33" x14ac:dyDescent="0.25">
      <c r="AE17" s="330"/>
      <c r="AF17" s="331"/>
      <c r="AG17" s="331"/>
    </row>
    <row r="18" spans="31:33" x14ac:dyDescent="0.25">
      <c r="AE18" s="330"/>
      <c r="AF18" s="331"/>
      <c r="AG18" s="331"/>
    </row>
    <row r="19" spans="31:33" x14ac:dyDescent="0.25">
      <c r="AE19" s="330"/>
      <c r="AF19" s="331"/>
      <c r="AG19" s="331"/>
    </row>
    <row r="20" spans="31:33" x14ac:dyDescent="0.25">
      <c r="AE20" s="330"/>
      <c r="AF20" s="331"/>
      <c r="AG20" s="331"/>
    </row>
    <row r="21" spans="31:33" x14ac:dyDescent="0.25">
      <c r="AE21" s="330"/>
      <c r="AF21" s="331"/>
      <c r="AG21" s="331"/>
    </row>
    <row r="22" spans="31:33" x14ac:dyDescent="0.25">
      <c r="AE22" s="330"/>
      <c r="AF22" s="331"/>
      <c r="AG22" s="331"/>
    </row>
    <row r="23" spans="31:33" x14ac:dyDescent="0.25">
      <c r="AE23" s="330"/>
      <c r="AF23" s="331"/>
      <c r="AG23" s="331"/>
    </row>
    <row r="24" spans="31:33" x14ac:dyDescent="0.25">
      <c r="AE24" s="330"/>
      <c r="AF24" s="331"/>
      <c r="AG24" s="331"/>
    </row>
    <row r="25" spans="31:33" x14ac:dyDescent="0.25">
      <c r="AE25" s="330"/>
      <c r="AF25" s="331"/>
      <c r="AG25" s="331"/>
    </row>
    <row r="26" spans="31:33" x14ac:dyDescent="0.25">
      <c r="AE26" s="330"/>
      <c r="AF26" s="331"/>
      <c r="AG26" s="331"/>
    </row>
    <row r="27" spans="31:33" x14ac:dyDescent="0.25">
      <c r="AE27" s="330"/>
      <c r="AF27" s="331"/>
      <c r="AG27" s="331"/>
    </row>
    <row r="28" spans="31:33" x14ac:dyDescent="0.25">
      <c r="AE28" s="330"/>
      <c r="AF28" s="331"/>
      <c r="AG28" s="331"/>
    </row>
    <row r="29" spans="31:33" x14ac:dyDescent="0.25">
      <c r="AE29" s="330"/>
      <c r="AF29" s="331"/>
      <c r="AG29" s="331"/>
    </row>
    <row r="30" spans="31:33" x14ac:dyDescent="0.25">
      <c r="AE30" s="330"/>
      <c r="AF30" s="331"/>
      <c r="AG30" s="331"/>
    </row>
    <row r="31" spans="31:33" x14ac:dyDescent="0.25">
      <c r="AE31" s="330"/>
      <c r="AF31" s="331"/>
      <c r="AG31" s="331"/>
    </row>
    <row r="32" spans="31:33" x14ac:dyDescent="0.25">
      <c r="AE32" s="330"/>
      <c r="AF32" s="331"/>
      <c r="AG32" s="331"/>
    </row>
    <row r="33" spans="31:33" x14ac:dyDescent="0.25">
      <c r="AE33" s="330"/>
      <c r="AF33" s="331"/>
      <c r="AG33" s="331"/>
    </row>
    <row r="34" spans="31:33" x14ac:dyDescent="0.25">
      <c r="AE34" s="330"/>
      <c r="AF34" s="331"/>
      <c r="AG34" s="331"/>
    </row>
    <row r="35" spans="31:33" x14ac:dyDescent="0.25">
      <c r="AE35" s="330"/>
      <c r="AF35" s="331"/>
      <c r="AG35" s="331"/>
    </row>
    <row r="36" spans="31:33" x14ac:dyDescent="0.25">
      <c r="AE36" s="330"/>
      <c r="AF36" s="331"/>
      <c r="AG36" s="331"/>
    </row>
    <row r="37" spans="31:33" x14ac:dyDescent="0.25">
      <c r="AE37" s="330"/>
      <c r="AF37" s="331"/>
      <c r="AG37" s="331"/>
    </row>
    <row r="38" spans="31:33" x14ac:dyDescent="0.25">
      <c r="AE38" s="330"/>
      <c r="AF38" s="331"/>
      <c r="AG38" s="331"/>
    </row>
    <row r="39" spans="31:33" x14ac:dyDescent="0.25">
      <c r="AE39" s="330"/>
      <c r="AF39" s="331"/>
      <c r="AG39" s="331"/>
    </row>
    <row r="40" spans="31:33" x14ac:dyDescent="0.25">
      <c r="AE40" s="330"/>
      <c r="AF40" s="331"/>
      <c r="AG40" s="331"/>
    </row>
    <row r="41" spans="31:33" x14ac:dyDescent="0.25">
      <c r="AE41" s="330"/>
      <c r="AF41" s="331"/>
      <c r="AG41" s="331"/>
    </row>
    <row r="42" spans="31:33" x14ac:dyDescent="0.25">
      <c r="AE42" s="330"/>
      <c r="AF42" s="331"/>
      <c r="AG42" s="331"/>
    </row>
    <row r="43" spans="31:33" x14ac:dyDescent="0.25">
      <c r="AE43" s="330"/>
      <c r="AF43" s="331"/>
      <c r="AG43" s="331"/>
    </row>
    <row r="44" spans="31:33" x14ac:dyDescent="0.25">
      <c r="AE44" s="330"/>
      <c r="AF44" s="331"/>
      <c r="AG44" s="331"/>
    </row>
    <row r="45" spans="31:33" x14ac:dyDescent="0.25">
      <c r="AE45" s="330"/>
      <c r="AF45" s="331"/>
      <c r="AG45" s="331"/>
    </row>
    <row r="46" spans="31:33" x14ac:dyDescent="0.25">
      <c r="AE46" s="330"/>
      <c r="AF46" s="331"/>
      <c r="AG46" s="331"/>
    </row>
    <row r="47" spans="31:33" x14ac:dyDescent="0.25">
      <c r="AE47" s="330"/>
      <c r="AF47" s="331"/>
      <c r="AG47" s="331"/>
    </row>
    <row r="48" spans="31:33" x14ac:dyDescent="0.25">
      <c r="AE48" s="330"/>
      <c r="AF48" s="331"/>
      <c r="AG48" s="331"/>
    </row>
    <row r="49" spans="31:33" x14ac:dyDescent="0.25">
      <c r="AE49" s="330"/>
      <c r="AF49" s="331"/>
      <c r="AG49" s="331"/>
    </row>
    <row r="50" spans="31:33" x14ac:dyDescent="0.25">
      <c r="AE50" s="330"/>
      <c r="AF50" s="331"/>
      <c r="AG50" s="331"/>
    </row>
    <row r="51" spans="31:33" x14ac:dyDescent="0.25">
      <c r="AE51" s="330"/>
      <c r="AF51" s="331"/>
      <c r="AG51" s="331"/>
    </row>
    <row r="52" spans="31:33" x14ac:dyDescent="0.25">
      <c r="AE52" s="330"/>
      <c r="AF52" s="331"/>
      <c r="AG52" s="331"/>
    </row>
    <row r="53" spans="31:33" x14ac:dyDescent="0.25">
      <c r="AE53" s="330"/>
      <c r="AF53" s="331"/>
      <c r="AG53" s="331"/>
    </row>
    <row r="54" spans="31:33" x14ac:dyDescent="0.25">
      <c r="AE54" s="330"/>
      <c r="AF54" s="331"/>
      <c r="AG54" s="331"/>
    </row>
    <row r="55" spans="31:33" x14ac:dyDescent="0.25">
      <c r="AE55" s="330"/>
      <c r="AF55" s="331"/>
      <c r="AG55" s="331"/>
    </row>
    <row r="56" spans="31:33" x14ac:dyDescent="0.25">
      <c r="AE56" s="330"/>
      <c r="AF56" s="331"/>
      <c r="AG56" s="331"/>
    </row>
    <row r="57" spans="31:33" x14ac:dyDescent="0.25">
      <c r="AE57" s="330"/>
      <c r="AF57" s="331"/>
      <c r="AG57" s="331"/>
    </row>
    <row r="58" spans="31:33" x14ac:dyDescent="0.25">
      <c r="AE58" s="330"/>
      <c r="AF58" s="331"/>
      <c r="AG58" s="331"/>
    </row>
    <row r="59" spans="31:33" x14ac:dyDescent="0.25">
      <c r="AE59" s="330"/>
      <c r="AF59" s="331"/>
      <c r="AG59" s="331"/>
    </row>
    <row r="60" spans="31:33" x14ac:dyDescent="0.25">
      <c r="AE60" s="330"/>
      <c r="AF60" s="331"/>
      <c r="AG60" s="331"/>
    </row>
    <row r="61" spans="31:33" x14ac:dyDescent="0.25">
      <c r="AE61" s="330"/>
      <c r="AF61" s="331"/>
      <c r="AG61" s="331"/>
    </row>
    <row r="62" spans="31:33" x14ac:dyDescent="0.25">
      <c r="AE62" s="330"/>
      <c r="AF62" s="331"/>
      <c r="AG62" s="331"/>
    </row>
    <row r="63" spans="31:33" x14ac:dyDescent="0.25">
      <c r="AE63" s="330"/>
      <c r="AF63" s="331"/>
      <c r="AG63" s="331"/>
    </row>
    <row r="64" spans="31:33" x14ac:dyDescent="0.25">
      <c r="AE64" s="330"/>
      <c r="AF64" s="331"/>
      <c r="AG64" s="331"/>
    </row>
    <row r="65" spans="31:33" x14ac:dyDescent="0.25">
      <c r="AE65" s="330"/>
      <c r="AF65" s="331"/>
      <c r="AG65" s="331"/>
    </row>
    <row r="66" spans="31:33" x14ac:dyDescent="0.25">
      <c r="AE66" s="330"/>
      <c r="AF66" s="331"/>
      <c r="AG66" s="331"/>
    </row>
    <row r="67" spans="31:33" x14ac:dyDescent="0.25">
      <c r="AE67" s="330"/>
      <c r="AF67" s="331"/>
      <c r="AG67" s="331"/>
    </row>
    <row r="68" spans="31:33" x14ac:dyDescent="0.25">
      <c r="AE68" s="330"/>
      <c r="AF68" s="331"/>
      <c r="AG68" s="331"/>
    </row>
    <row r="69" spans="31:33" x14ac:dyDescent="0.25">
      <c r="AE69" s="330"/>
      <c r="AF69" s="331"/>
      <c r="AG69" s="331"/>
    </row>
    <row r="70" spans="31:33" x14ac:dyDescent="0.25">
      <c r="AE70" s="330"/>
      <c r="AF70" s="331"/>
      <c r="AG70" s="331"/>
    </row>
    <row r="71" spans="31:33" x14ac:dyDescent="0.25">
      <c r="AE71" s="330"/>
      <c r="AF71" s="331"/>
      <c r="AG71" s="331"/>
    </row>
    <row r="72" spans="31:33" x14ac:dyDescent="0.25">
      <c r="AE72" s="330"/>
      <c r="AF72" s="331"/>
      <c r="AG72" s="331"/>
    </row>
    <row r="73" spans="31:33" x14ac:dyDescent="0.25">
      <c r="AE73" s="330"/>
      <c r="AF73" s="331"/>
      <c r="AG73" s="331"/>
    </row>
    <row r="74" spans="31:33" x14ac:dyDescent="0.25">
      <c r="AE74" s="330"/>
      <c r="AF74" s="331"/>
      <c r="AG74" s="331"/>
    </row>
    <row r="75" spans="31:33" x14ac:dyDescent="0.25">
      <c r="AE75" s="330"/>
      <c r="AF75" s="331"/>
      <c r="AG75" s="331"/>
    </row>
    <row r="76" spans="31:33" x14ac:dyDescent="0.25">
      <c r="AE76" s="330"/>
      <c r="AF76" s="331"/>
      <c r="AG76" s="331"/>
    </row>
    <row r="77" spans="31:33" x14ac:dyDescent="0.25">
      <c r="AE77" s="330"/>
      <c r="AF77" s="331"/>
      <c r="AG77" s="331"/>
    </row>
    <row r="78" spans="31:33" x14ac:dyDescent="0.25">
      <c r="AE78" s="330"/>
      <c r="AF78" s="331"/>
      <c r="AG78" s="331"/>
    </row>
    <row r="79" spans="31:33" x14ac:dyDescent="0.25">
      <c r="AE79" s="330"/>
      <c r="AF79" s="331"/>
      <c r="AG79" s="331"/>
    </row>
    <row r="80" spans="31:33" x14ac:dyDescent="0.25">
      <c r="AE80" s="330"/>
      <c r="AF80" s="331"/>
      <c r="AG80" s="331"/>
    </row>
    <row r="81" spans="31:33" x14ac:dyDescent="0.25">
      <c r="AE81" s="330"/>
      <c r="AF81" s="331"/>
      <c r="AG81" s="331"/>
    </row>
    <row r="82" spans="31:33" x14ac:dyDescent="0.25">
      <c r="AE82" s="330"/>
      <c r="AF82" s="331"/>
      <c r="AG82" s="331"/>
    </row>
    <row r="83" spans="31:33" x14ac:dyDescent="0.25">
      <c r="AE83" s="330"/>
      <c r="AF83" s="331"/>
      <c r="AG83" s="331"/>
    </row>
    <row r="84" spans="31:33" x14ac:dyDescent="0.25">
      <c r="AE84" s="330"/>
      <c r="AF84" s="331"/>
      <c r="AG84" s="331"/>
    </row>
    <row r="85" spans="31:33" x14ac:dyDescent="0.25">
      <c r="AE85" s="330"/>
      <c r="AF85" s="331"/>
      <c r="AG85" s="331"/>
    </row>
    <row r="86" spans="31:33" x14ac:dyDescent="0.25">
      <c r="AE86" s="330"/>
      <c r="AF86" s="331"/>
      <c r="AG86" s="331"/>
    </row>
    <row r="87" spans="31:33" x14ac:dyDescent="0.25">
      <c r="AE87" s="330"/>
      <c r="AF87" s="331"/>
      <c r="AG87" s="331"/>
    </row>
    <row r="88" spans="31:33" x14ac:dyDescent="0.25">
      <c r="AE88" s="330"/>
      <c r="AF88" s="331"/>
      <c r="AG88" s="331"/>
    </row>
    <row r="89" spans="31:33" x14ac:dyDescent="0.25">
      <c r="AE89" s="330"/>
      <c r="AF89" s="331"/>
      <c r="AG89" s="331"/>
    </row>
    <row r="90" spans="31:33" x14ac:dyDescent="0.25">
      <c r="AE90" s="330"/>
      <c r="AF90" s="331"/>
      <c r="AG90" s="331"/>
    </row>
    <row r="91" spans="31:33" x14ac:dyDescent="0.25">
      <c r="AE91" s="330"/>
      <c r="AF91" s="331"/>
      <c r="AG91" s="331"/>
    </row>
    <row r="92" spans="31:33" x14ac:dyDescent="0.25">
      <c r="AE92" s="330"/>
      <c r="AF92" s="331"/>
      <c r="AG92" s="331"/>
    </row>
    <row r="93" spans="31:33" x14ac:dyDescent="0.25">
      <c r="AE93" s="330"/>
      <c r="AF93" s="331"/>
      <c r="AG93" s="331"/>
    </row>
    <row r="94" spans="31:33" x14ac:dyDescent="0.25">
      <c r="AE94" s="330"/>
      <c r="AF94" s="331"/>
      <c r="AG94" s="331"/>
    </row>
    <row r="95" spans="31:33" x14ac:dyDescent="0.25">
      <c r="AE95" s="330"/>
      <c r="AF95" s="331"/>
      <c r="AG95" s="331"/>
    </row>
    <row r="96" spans="31:33" x14ac:dyDescent="0.25">
      <c r="AE96" s="330"/>
      <c r="AF96" s="331"/>
      <c r="AG96" s="331"/>
    </row>
    <row r="97" spans="31:33" x14ac:dyDescent="0.25">
      <c r="AE97" s="330"/>
      <c r="AF97" s="331"/>
      <c r="AG97" s="331"/>
    </row>
    <row r="98" spans="31:33" x14ac:dyDescent="0.25">
      <c r="AE98" s="330"/>
      <c r="AF98" s="331"/>
      <c r="AG98" s="331"/>
    </row>
    <row r="99" spans="31:33" x14ac:dyDescent="0.25">
      <c r="AE99" s="330"/>
      <c r="AF99" s="331"/>
      <c r="AG99" s="331"/>
    </row>
    <row r="100" spans="31:33" x14ac:dyDescent="0.25">
      <c r="AE100" s="330"/>
      <c r="AF100" s="331"/>
      <c r="AG100" s="331"/>
    </row>
    <row r="101" spans="31:33" x14ac:dyDescent="0.25">
      <c r="AE101" s="330"/>
      <c r="AF101" s="331"/>
      <c r="AG101" s="331"/>
    </row>
    <row r="102" spans="31:33" x14ac:dyDescent="0.25">
      <c r="AE102" s="330"/>
      <c r="AF102" s="331"/>
      <c r="AG102" s="331"/>
    </row>
    <row r="103" spans="31:33" x14ac:dyDescent="0.25">
      <c r="AE103" s="330"/>
      <c r="AF103" s="331"/>
      <c r="AG103" s="331"/>
    </row>
    <row r="104" spans="31:33" x14ac:dyDescent="0.25">
      <c r="AE104" s="330"/>
      <c r="AF104" s="331"/>
      <c r="AG104" s="331"/>
    </row>
    <row r="105" spans="31:33" x14ac:dyDescent="0.25">
      <c r="AE105" s="330"/>
      <c r="AF105" s="331"/>
      <c r="AG105" s="331"/>
    </row>
    <row r="106" spans="31:33" x14ac:dyDescent="0.25">
      <c r="AE106" s="330"/>
      <c r="AF106" s="331"/>
      <c r="AG106" s="331"/>
    </row>
    <row r="107" spans="31:33" x14ac:dyDescent="0.25">
      <c r="AE107" s="330"/>
      <c r="AF107" s="331"/>
      <c r="AG107" s="331"/>
    </row>
    <row r="108" spans="31:33" x14ac:dyDescent="0.25">
      <c r="AE108" s="330"/>
      <c r="AF108" s="331"/>
      <c r="AG108" s="331"/>
    </row>
    <row r="109" spans="31:33" x14ac:dyDescent="0.25">
      <c r="AE109" s="330"/>
      <c r="AF109" s="331"/>
      <c r="AG109" s="331"/>
    </row>
    <row r="110" spans="31:33" x14ac:dyDescent="0.25">
      <c r="AE110" s="330"/>
      <c r="AF110" s="331"/>
      <c r="AG110" s="331"/>
    </row>
    <row r="111" spans="31:33" x14ac:dyDescent="0.25">
      <c r="AE111" s="330"/>
      <c r="AF111" s="331"/>
      <c r="AG111" s="331"/>
    </row>
    <row r="112" spans="31:33" x14ac:dyDescent="0.25">
      <c r="AE112" s="330"/>
      <c r="AF112" s="331"/>
      <c r="AG112" s="331"/>
    </row>
    <row r="113" spans="31:33" x14ac:dyDescent="0.25">
      <c r="AE113" s="330"/>
      <c r="AF113" s="331"/>
      <c r="AG113" s="331"/>
    </row>
    <row r="114" spans="31:33" x14ac:dyDescent="0.25">
      <c r="AE114" s="330"/>
      <c r="AF114" s="331"/>
      <c r="AG114" s="331"/>
    </row>
    <row r="115" spans="31:33" x14ac:dyDescent="0.25">
      <c r="AE115" s="330"/>
      <c r="AF115" s="331"/>
      <c r="AG115" s="331"/>
    </row>
    <row r="116" spans="31:33" x14ac:dyDescent="0.25">
      <c r="AE116" s="330"/>
      <c r="AF116" s="331"/>
      <c r="AG116" s="331"/>
    </row>
    <row r="117" spans="31:33" x14ac:dyDescent="0.25">
      <c r="AE117" s="330"/>
      <c r="AF117" s="331"/>
      <c r="AG117" s="331"/>
    </row>
    <row r="118" spans="31:33" x14ac:dyDescent="0.25">
      <c r="AE118" s="330"/>
      <c r="AF118" s="331"/>
      <c r="AG118" s="331"/>
    </row>
    <row r="119" spans="31:33" x14ac:dyDescent="0.25">
      <c r="AE119" s="330"/>
      <c r="AF119" s="331"/>
      <c r="AG119" s="331"/>
    </row>
    <row r="120" spans="31:33" x14ac:dyDescent="0.25">
      <c r="AE120" s="330"/>
      <c r="AF120" s="331"/>
      <c r="AG120" s="331"/>
    </row>
    <row r="121" spans="31:33" x14ac:dyDescent="0.25">
      <c r="AE121" s="330"/>
      <c r="AF121" s="331"/>
      <c r="AG121" s="331"/>
    </row>
    <row r="122" spans="31:33" x14ac:dyDescent="0.25">
      <c r="AE122" s="330"/>
      <c r="AF122" s="331"/>
      <c r="AG122" s="331"/>
    </row>
    <row r="123" spans="31:33" x14ac:dyDescent="0.25">
      <c r="AE123" s="330"/>
      <c r="AF123" s="331"/>
      <c r="AG123" s="331"/>
    </row>
    <row r="124" spans="31:33" x14ac:dyDescent="0.25">
      <c r="AE124" s="330"/>
      <c r="AF124" s="331"/>
      <c r="AG124" s="331"/>
    </row>
    <row r="125" spans="31:33" x14ac:dyDescent="0.25">
      <c r="AE125" s="330"/>
      <c r="AF125" s="331"/>
      <c r="AG125" s="331"/>
    </row>
    <row r="126" spans="31:33" x14ac:dyDescent="0.25">
      <c r="AE126" s="330"/>
      <c r="AF126" s="331"/>
      <c r="AG126" s="331"/>
    </row>
    <row r="127" spans="31:33" x14ac:dyDescent="0.25">
      <c r="AE127" s="330"/>
      <c r="AF127" s="331"/>
      <c r="AG127" s="331"/>
    </row>
    <row r="128" spans="31:33" x14ac:dyDescent="0.25">
      <c r="AE128" s="330"/>
      <c r="AF128" s="331"/>
      <c r="AG128" s="331"/>
    </row>
    <row r="129" spans="31:33" x14ac:dyDescent="0.25">
      <c r="AE129" s="330"/>
      <c r="AF129" s="331"/>
      <c r="AG129" s="331"/>
    </row>
    <row r="130" spans="31:33" x14ac:dyDescent="0.25">
      <c r="AE130" s="330"/>
      <c r="AF130" s="331"/>
      <c r="AG130" s="331"/>
    </row>
    <row r="131" spans="31:33" x14ac:dyDescent="0.25">
      <c r="AE131" s="330"/>
      <c r="AF131" s="331"/>
      <c r="AG131" s="331"/>
    </row>
    <row r="132" spans="31:33" x14ac:dyDescent="0.25">
      <c r="AE132" s="330"/>
      <c r="AF132" s="331"/>
      <c r="AG132" s="331"/>
    </row>
    <row r="133" spans="31:33" x14ac:dyDescent="0.25">
      <c r="AE133" s="330"/>
      <c r="AF133" s="331"/>
      <c r="AG133" s="331"/>
    </row>
    <row r="134" spans="31:33" x14ac:dyDescent="0.25">
      <c r="AE134" s="330"/>
      <c r="AF134" s="331"/>
      <c r="AG134" s="331"/>
    </row>
    <row r="135" spans="31:33" x14ac:dyDescent="0.25">
      <c r="AE135" s="330"/>
      <c r="AF135" s="331"/>
      <c r="AG135" s="331"/>
    </row>
    <row r="136" spans="31:33" x14ac:dyDescent="0.25">
      <c r="AE136" s="330"/>
      <c r="AF136" s="331"/>
      <c r="AG136" s="331"/>
    </row>
    <row r="137" spans="31:33" x14ac:dyDescent="0.25">
      <c r="AE137" s="330"/>
      <c r="AF137" s="331"/>
      <c r="AG137" s="331"/>
    </row>
    <row r="138" spans="31:33" x14ac:dyDescent="0.25">
      <c r="AE138" s="330"/>
      <c r="AF138" s="331"/>
      <c r="AG138" s="331"/>
    </row>
    <row r="139" spans="31:33" x14ac:dyDescent="0.25">
      <c r="AE139" s="330"/>
      <c r="AF139" s="331"/>
      <c r="AG139" s="331"/>
    </row>
    <row r="140" spans="31:33" x14ac:dyDescent="0.25">
      <c r="AE140" s="330"/>
      <c r="AF140" s="331"/>
      <c r="AG140" s="331"/>
    </row>
    <row r="141" spans="31:33" x14ac:dyDescent="0.25">
      <c r="AE141" s="330"/>
      <c r="AF141" s="331"/>
      <c r="AG141" s="331"/>
    </row>
    <row r="142" spans="31:33" x14ac:dyDescent="0.25">
      <c r="AE142" s="330"/>
      <c r="AF142" s="331"/>
      <c r="AG142" s="331"/>
    </row>
    <row r="143" spans="31:33" x14ac:dyDescent="0.25">
      <c r="AE143" s="330"/>
      <c r="AF143" s="331"/>
      <c r="AG143" s="331"/>
    </row>
    <row r="144" spans="31:33" x14ac:dyDescent="0.25">
      <c r="AE144" s="330"/>
      <c r="AF144" s="331"/>
      <c r="AG144" s="331"/>
    </row>
    <row r="145" spans="31:33" x14ac:dyDescent="0.25">
      <c r="AE145" s="330"/>
      <c r="AF145" s="331"/>
      <c r="AG145" s="331"/>
    </row>
    <row r="146" spans="31:33" x14ac:dyDescent="0.25">
      <c r="AE146" s="330"/>
      <c r="AF146" s="331"/>
      <c r="AG146" s="331"/>
    </row>
    <row r="147" spans="31:33" x14ac:dyDescent="0.25">
      <c r="AE147" s="330"/>
      <c r="AF147" s="331"/>
      <c r="AG147" s="331"/>
    </row>
    <row r="148" spans="31:33" x14ac:dyDescent="0.25">
      <c r="AE148" s="330"/>
      <c r="AF148" s="331"/>
      <c r="AG148" s="331"/>
    </row>
    <row r="149" spans="31:33" x14ac:dyDescent="0.25">
      <c r="AE149" s="330"/>
      <c r="AF149" s="331"/>
      <c r="AG149" s="331"/>
    </row>
    <row r="150" spans="31:33" x14ac:dyDescent="0.25">
      <c r="AE150" s="330"/>
      <c r="AF150" s="331"/>
      <c r="AG150" s="331"/>
    </row>
    <row r="151" spans="31:33" x14ac:dyDescent="0.25">
      <c r="AE151" s="330"/>
      <c r="AF151" s="331"/>
      <c r="AG151" s="331"/>
    </row>
    <row r="152" spans="31:33" x14ac:dyDescent="0.25">
      <c r="AE152" s="330"/>
      <c r="AF152" s="331"/>
      <c r="AG152" s="331"/>
    </row>
    <row r="153" spans="31:33" x14ac:dyDescent="0.25">
      <c r="AE153" s="330"/>
      <c r="AF153" s="331"/>
      <c r="AG153" s="331"/>
    </row>
    <row r="154" spans="31:33" x14ac:dyDescent="0.25">
      <c r="AE154" s="330"/>
      <c r="AF154" s="331"/>
      <c r="AG154" s="331"/>
    </row>
    <row r="155" spans="31:33" x14ac:dyDescent="0.25">
      <c r="AE155" s="330"/>
      <c r="AF155" s="331"/>
      <c r="AG155" s="331"/>
    </row>
    <row r="156" spans="31:33" x14ac:dyDescent="0.25">
      <c r="AE156" s="330"/>
      <c r="AF156" s="331"/>
      <c r="AG156" s="331"/>
    </row>
    <row r="157" spans="31:33" x14ac:dyDescent="0.25">
      <c r="AE157" s="330"/>
      <c r="AF157" s="331"/>
      <c r="AG157" s="331"/>
    </row>
    <row r="158" spans="31:33" x14ac:dyDescent="0.25">
      <c r="AE158" s="330"/>
      <c r="AF158" s="331"/>
      <c r="AG158" s="331"/>
    </row>
    <row r="159" spans="31:33" x14ac:dyDescent="0.25">
      <c r="AE159" s="330"/>
      <c r="AF159" s="331"/>
      <c r="AG159" s="331"/>
    </row>
    <row r="160" spans="31:33" x14ac:dyDescent="0.25">
      <c r="AE160" s="330"/>
      <c r="AF160" s="331"/>
      <c r="AG160" s="331"/>
    </row>
    <row r="161" spans="31:33" x14ac:dyDescent="0.25">
      <c r="AE161" s="330"/>
      <c r="AF161" s="331"/>
      <c r="AG161" s="331"/>
    </row>
    <row r="162" spans="31:33" x14ac:dyDescent="0.25">
      <c r="AE162" s="330"/>
      <c r="AF162" s="331"/>
      <c r="AG162" s="331"/>
    </row>
    <row r="163" spans="31:33" x14ac:dyDescent="0.25">
      <c r="AE163" s="330"/>
      <c r="AF163" s="331"/>
      <c r="AG163" s="331"/>
    </row>
    <row r="164" spans="31:33" x14ac:dyDescent="0.25">
      <c r="AE164" s="330"/>
      <c r="AF164" s="331"/>
      <c r="AG164" s="331"/>
    </row>
    <row r="165" spans="31:33" x14ac:dyDescent="0.25">
      <c r="AE165" s="330"/>
      <c r="AF165" s="331"/>
      <c r="AG165" s="331"/>
    </row>
    <row r="166" spans="31:33" x14ac:dyDescent="0.25">
      <c r="AE166" s="330"/>
      <c r="AF166" s="331"/>
      <c r="AG166" s="331"/>
    </row>
    <row r="167" spans="31:33" x14ac:dyDescent="0.25">
      <c r="AE167" s="330"/>
      <c r="AF167" s="331"/>
      <c r="AG167" s="331"/>
    </row>
    <row r="168" spans="31:33" x14ac:dyDescent="0.25">
      <c r="AE168" s="330"/>
      <c r="AF168" s="331"/>
      <c r="AG168" s="331"/>
    </row>
    <row r="169" spans="31:33" x14ac:dyDescent="0.25">
      <c r="AE169" s="330"/>
      <c r="AF169" s="331"/>
      <c r="AG169" s="331"/>
    </row>
    <row r="170" spans="31:33" x14ac:dyDescent="0.25">
      <c r="AE170" s="330"/>
      <c r="AF170" s="331"/>
      <c r="AG170" s="331"/>
    </row>
    <row r="171" spans="31:33" x14ac:dyDescent="0.25">
      <c r="AE171" s="330"/>
      <c r="AF171" s="331"/>
      <c r="AG171" s="331"/>
    </row>
    <row r="172" spans="31:33" x14ac:dyDescent="0.25">
      <c r="AE172" s="330"/>
      <c r="AF172" s="331"/>
      <c r="AG172" s="331"/>
    </row>
    <row r="173" spans="31:33" x14ac:dyDescent="0.25">
      <c r="AE173" s="330"/>
      <c r="AF173" s="331"/>
      <c r="AG173" s="331"/>
    </row>
    <row r="174" spans="31:33" x14ac:dyDescent="0.25">
      <c r="AE174" s="330"/>
      <c r="AF174" s="331"/>
      <c r="AG174" s="331"/>
    </row>
    <row r="175" spans="31:33" x14ac:dyDescent="0.25">
      <c r="AE175" s="330"/>
      <c r="AF175" s="331"/>
      <c r="AG175" s="331"/>
    </row>
    <row r="176" spans="31:33" x14ac:dyDescent="0.25">
      <c r="AE176" s="330"/>
      <c r="AF176" s="331"/>
      <c r="AG176" s="331"/>
    </row>
    <row r="177" spans="31:33" x14ac:dyDescent="0.25">
      <c r="AE177" s="330"/>
      <c r="AF177" s="331"/>
      <c r="AG177" s="331"/>
    </row>
    <row r="178" spans="31:33" x14ac:dyDescent="0.25">
      <c r="AE178" s="330"/>
      <c r="AF178" s="331"/>
      <c r="AG178" s="331"/>
    </row>
    <row r="179" spans="31:33" x14ac:dyDescent="0.25">
      <c r="AE179" s="330"/>
      <c r="AF179" s="331"/>
      <c r="AG179" s="331"/>
    </row>
    <row r="180" spans="31:33" x14ac:dyDescent="0.25">
      <c r="AE180" s="330"/>
      <c r="AF180" s="331"/>
      <c r="AG180" s="331"/>
    </row>
    <row r="181" spans="31:33" x14ac:dyDescent="0.25">
      <c r="AE181" s="330"/>
      <c r="AF181" s="331"/>
      <c r="AG181" s="331"/>
    </row>
    <row r="182" spans="31:33" x14ac:dyDescent="0.25">
      <c r="AE182" s="330"/>
      <c r="AF182" s="331"/>
      <c r="AG182" s="331"/>
    </row>
    <row r="183" spans="31:33" x14ac:dyDescent="0.25">
      <c r="AE183" s="330"/>
      <c r="AF183" s="331"/>
      <c r="AG183" s="331"/>
    </row>
    <row r="184" spans="31:33" x14ac:dyDescent="0.25">
      <c r="AE184" s="330"/>
      <c r="AF184" s="331"/>
      <c r="AG184" s="331"/>
    </row>
    <row r="185" spans="31:33" x14ac:dyDescent="0.25">
      <c r="AE185" s="330"/>
      <c r="AF185" s="331"/>
      <c r="AG185" s="331"/>
    </row>
    <row r="186" spans="31:33" x14ac:dyDescent="0.25">
      <c r="AE186" s="330"/>
      <c r="AF186" s="331"/>
      <c r="AG186" s="331"/>
    </row>
    <row r="187" spans="31:33" x14ac:dyDescent="0.25">
      <c r="AE187" s="330"/>
      <c r="AF187" s="331"/>
      <c r="AG187" s="331"/>
    </row>
    <row r="188" spans="31:33" x14ac:dyDescent="0.25">
      <c r="AE188" s="330"/>
      <c r="AF188" s="331"/>
      <c r="AG188" s="331"/>
    </row>
    <row r="189" spans="31:33" x14ac:dyDescent="0.25">
      <c r="AE189" s="330"/>
      <c r="AF189" s="331"/>
      <c r="AG189" s="331"/>
    </row>
    <row r="190" spans="31:33" x14ac:dyDescent="0.25">
      <c r="AE190" s="330"/>
      <c r="AF190" s="331"/>
      <c r="AG190" s="331"/>
    </row>
    <row r="191" spans="31:33" x14ac:dyDescent="0.25">
      <c r="AE191" s="330"/>
      <c r="AF191" s="331"/>
      <c r="AG191" s="331"/>
    </row>
    <row r="192" spans="31:33" x14ac:dyDescent="0.25">
      <c r="AE192" s="330"/>
      <c r="AF192" s="331"/>
      <c r="AG192" s="331"/>
    </row>
    <row r="193" spans="31:33" x14ac:dyDescent="0.25">
      <c r="AE193" s="330"/>
      <c r="AF193" s="331"/>
      <c r="AG193" s="331"/>
    </row>
    <row r="194" spans="31:33" x14ac:dyDescent="0.25">
      <c r="AE194" s="330"/>
      <c r="AF194" s="331"/>
      <c r="AG194" s="331"/>
    </row>
    <row r="195" spans="31:33" x14ac:dyDescent="0.25">
      <c r="AE195" s="330"/>
      <c r="AF195" s="331"/>
      <c r="AG195" s="331"/>
    </row>
    <row r="196" spans="31:33" x14ac:dyDescent="0.25">
      <c r="AE196" s="330"/>
      <c r="AF196" s="331"/>
      <c r="AG196" s="331"/>
    </row>
    <row r="197" spans="31:33" x14ac:dyDescent="0.25">
      <c r="AE197" s="330"/>
      <c r="AF197" s="331"/>
      <c r="AG197" s="331"/>
    </row>
    <row r="198" spans="31:33" x14ac:dyDescent="0.25">
      <c r="AE198" s="330"/>
      <c r="AF198" s="331"/>
      <c r="AG198" s="331"/>
    </row>
    <row r="199" spans="31:33" x14ac:dyDescent="0.25">
      <c r="AE199" s="330"/>
      <c r="AF199" s="331"/>
      <c r="AG199" s="331"/>
    </row>
    <row r="200" spans="31:33" x14ac:dyDescent="0.25">
      <c r="AE200" s="330"/>
      <c r="AF200" s="331"/>
      <c r="AG200" s="331"/>
    </row>
    <row r="201" spans="31:33" x14ac:dyDescent="0.25">
      <c r="AE201" s="330"/>
      <c r="AF201" s="331"/>
      <c r="AG201" s="331"/>
    </row>
    <row r="202" spans="31:33" x14ac:dyDescent="0.25">
      <c r="AE202" s="330"/>
      <c r="AF202" s="331"/>
      <c r="AG202" s="331"/>
    </row>
    <row r="203" spans="31:33" x14ac:dyDescent="0.25">
      <c r="AE203" s="330"/>
      <c r="AF203" s="331"/>
      <c r="AG203" s="331"/>
    </row>
    <row r="204" spans="31:33" x14ac:dyDescent="0.25">
      <c r="AE204" s="330"/>
      <c r="AF204" s="331"/>
      <c r="AG204" s="331"/>
    </row>
    <row r="205" spans="31:33" x14ac:dyDescent="0.25">
      <c r="AE205" s="330"/>
      <c r="AF205" s="331"/>
      <c r="AG205" s="331"/>
    </row>
    <row r="206" spans="31:33" x14ac:dyDescent="0.25">
      <c r="AE206" s="330"/>
      <c r="AF206" s="331"/>
      <c r="AG206" s="331"/>
    </row>
    <row r="207" spans="31:33" x14ac:dyDescent="0.25">
      <c r="AE207" s="330"/>
      <c r="AF207" s="331"/>
      <c r="AG207" s="331"/>
    </row>
    <row r="208" spans="31:33" x14ac:dyDescent="0.25">
      <c r="AE208" s="330"/>
      <c r="AF208" s="331"/>
      <c r="AG208" s="331"/>
    </row>
    <row r="209" spans="31:33" x14ac:dyDescent="0.25">
      <c r="AE209" s="330"/>
      <c r="AF209" s="331"/>
      <c r="AG209" s="331"/>
    </row>
    <row r="210" spans="31:33" x14ac:dyDescent="0.25">
      <c r="AE210" s="330"/>
      <c r="AF210" s="331"/>
      <c r="AG210" s="331"/>
    </row>
    <row r="211" spans="31:33" x14ac:dyDescent="0.25">
      <c r="AE211" s="330"/>
      <c r="AF211" s="331"/>
      <c r="AG211" s="331"/>
    </row>
    <row r="212" spans="31:33" x14ac:dyDescent="0.25">
      <c r="AE212" s="330"/>
      <c r="AF212" s="331"/>
      <c r="AG212" s="331"/>
    </row>
    <row r="213" spans="31:33" x14ac:dyDescent="0.25">
      <c r="AE213" s="330"/>
      <c r="AF213" s="331"/>
      <c r="AG213" s="331"/>
    </row>
    <row r="214" spans="31:33" x14ac:dyDescent="0.25">
      <c r="AE214" s="330"/>
      <c r="AF214" s="331"/>
      <c r="AG214" s="331"/>
    </row>
    <row r="215" spans="31:33" x14ac:dyDescent="0.25">
      <c r="AE215" s="330"/>
      <c r="AF215" s="331"/>
      <c r="AG215" s="331"/>
    </row>
    <row r="216" spans="31:33" x14ac:dyDescent="0.25">
      <c r="AE216" s="330"/>
      <c r="AF216" s="331"/>
      <c r="AG216" s="331"/>
    </row>
    <row r="217" spans="31:33" x14ac:dyDescent="0.25">
      <c r="AE217" s="330"/>
      <c r="AF217" s="331"/>
      <c r="AG217" s="331"/>
    </row>
    <row r="218" spans="31:33" x14ac:dyDescent="0.25">
      <c r="AE218" s="330"/>
      <c r="AF218" s="331"/>
      <c r="AG218" s="331"/>
    </row>
    <row r="219" spans="31:33" x14ac:dyDescent="0.25">
      <c r="AE219" s="330"/>
      <c r="AF219" s="331"/>
      <c r="AG219" s="331"/>
    </row>
    <row r="220" spans="31:33" x14ac:dyDescent="0.25">
      <c r="AE220" s="330"/>
      <c r="AF220" s="331"/>
      <c r="AG220" s="331"/>
    </row>
    <row r="221" spans="31:33" x14ac:dyDescent="0.25">
      <c r="AE221" s="330"/>
      <c r="AF221" s="331"/>
      <c r="AG221" s="331"/>
    </row>
    <row r="222" spans="31:33" x14ac:dyDescent="0.25">
      <c r="AE222" s="330"/>
      <c r="AF222" s="331"/>
      <c r="AG222" s="331"/>
    </row>
    <row r="223" spans="31:33" x14ac:dyDescent="0.25">
      <c r="AE223" s="330"/>
      <c r="AF223" s="331"/>
      <c r="AG223" s="331"/>
    </row>
    <row r="224" spans="31:33" x14ac:dyDescent="0.25">
      <c r="AE224" s="330"/>
      <c r="AF224" s="331"/>
      <c r="AG224" s="331"/>
    </row>
    <row r="225" spans="31:33" x14ac:dyDescent="0.25">
      <c r="AE225" s="330"/>
      <c r="AF225" s="331"/>
      <c r="AG225" s="331"/>
    </row>
    <row r="226" spans="31:33" x14ac:dyDescent="0.25">
      <c r="AE226" s="330"/>
      <c r="AF226" s="331"/>
      <c r="AG226" s="331"/>
    </row>
    <row r="227" spans="31:33" x14ac:dyDescent="0.25">
      <c r="AE227" s="330"/>
      <c r="AF227" s="331"/>
      <c r="AG227" s="331"/>
    </row>
    <row r="228" spans="31:33" x14ac:dyDescent="0.25">
      <c r="AE228" s="330"/>
      <c r="AF228" s="331"/>
      <c r="AG228" s="331"/>
    </row>
    <row r="229" spans="31:33" x14ac:dyDescent="0.25">
      <c r="AE229" s="330"/>
      <c r="AF229" s="331"/>
      <c r="AG229" s="331"/>
    </row>
    <row r="230" spans="31:33" x14ac:dyDescent="0.25">
      <c r="AE230" s="330"/>
      <c r="AF230" s="331"/>
      <c r="AG230" s="331"/>
    </row>
    <row r="231" spans="31:33" x14ac:dyDescent="0.25">
      <c r="AE231" s="330"/>
      <c r="AF231" s="331"/>
      <c r="AG231" s="331"/>
    </row>
    <row r="232" spans="31:33" x14ac:dyDescent="0.25">
      <c r="AE232" s="330"/>
      <c r="AF232" s="331"/>
      <c r="AG232" s="331"/>
    </row>
    <row r="233" spans="31:33" x14ac:dyDescent="0.25">
      <c r="AE233" s="330"/>
      <c r="AF233" s="331"/>
      <c r="AG233" s="331"/>
    </row>
    <row r="234" spans="31:33" x14ac:dyDescent="0.25">
      <c r="AE234" s="330"/>
      <c r="AF234" s="331"/>
      <c r="AG234" s="331"/>
    </row>
    <row r="235" spans="31:33" x14ac:dyDescent="0.25">
      <c r="AE235" s="330"/>
      <c r="AF235" s="331"/>
      <c r="AG235" s="331"/>
    </row>
    <row r="236" spans="31:33" x14ac:dyDescent="0.25">
      <c r="AE236" s="330"/>
      <c r="AF236" s="331"/>
      <c r="AG236" s="331"/>
    </row>
    <row r="237" spans="31:33" x14ac:dyDescent="0.25">
      <c r="AE237" s="330"/>
      <c r="AF237" s="331"/>
      <c r="AG237" s="331"/>
    </row>
    <row r="238" spans="31:33" x14ac:dyDescent="0.25">
      <c r="AE238" s="330"/>
      <c r="AF238" s="331"/>
      <c r="AG238" s="331"/>
    </row>
    <row r="239" spans="31:33" x14ac:dyDescent="0.25">
      <c r="AE239" s="330"/>
      <c r="AF239" s="331"/>
      <c r="AG239" s="331"/>
    </row>
    <row r="240" spans="31:33" x14ac:dyDescent="0.25">
      <c r="AE240" s="330"/>
      <c r="AF240" s="331"/>
      <c r="AG240" s="331"/>
    </row>
    <row r="241" spans="31:33" x14ac:dyDescent="0.25">
      <c r="AE241" s="330"/>
      <c r="AF241" s="331"/>
      <c r="AG241" s="331"/>
    </row>
    <row r="242" spans="31:33" x14ac:dyDescent="0.25">
      <c r="AE242" s="330"/>
      <c r="AF242" s="331"/>
      <c r="AG242" s="331"/>
    </row>
    <row r="243" spans="31:33" x14ac:dyDescent="0.25">
      <c r="AE243" s="330"/>
      <c r="AF243" s="331"/>
      <c r="AG243" s="331"/>
    </row>
    <row r="244" spans="31:33" x14ac:dyDescent="0.25">
      <c r="AE244" s="330"/>
      <c r="AF244" s="331"/>
      <c r="AG244" s="331"/>
    </row>
    <row r="245" spans="31:33" x14ac:dyDescent="0.25">
      <c r="AE245" s="330"/>
      <c r="AF245" s="331"/>
      <c r="AG245" s="331"/>
    </row>
    <row r="246" spans="31:33" x14ac:dyDescent="0.25">
      <c r="AE246" s="330"/>
      <c r="AF246" s="331"/>
      <c r="AG246" s="331"/>
    </row>
    <row r="247" spans="31:33" x14ac:dyDescent="0.25">
      <c r="AE247" s="330"/>
      <c r="AF247" s="331"/>
      <c r="AG247" s="331"/>
    </row>
    <row r="248" spans="31:33" x14ac:dyDescent="0.25">
      <c r="AE248" s="330"/>
      <c r="AF248" s="331"/>
      <c r="AG248" s="331"/>
    </row>
    <row r="249" spans="31:33" x14ac:dyDescent="0.25">
      <c r="AE249" s="330"/>
      <c r="AF249" s="331"/>
      <c r="AG249" s="331"/>
    </row>
    <row r="250" spans="31:33" x14ac:dyDescent="0.25">
      <c r="AE250" s="330"/>
      <c r="AF250" s="331"/>
      <c r="AG250" s="331"/>
    </row>
    <row r="251" spans="31:33" x14ac:dyDescent="0.25">
      <c r="AE251" s="330"/>
      <c r="AF251" s="331"/>
      <c r="AG251" s="331"/>
    </row>
    <row r="252" spans="31:33" x14ac:dyDescent="0.25">
      <c r="AE252" s="330"/>
      <c r="AF252" s="331"/>
      <c r="AG252" s="331"/>
    </row>
    <row r="253" spans="31:33" x14ac:dyDescent="0.25">
      <c r="AE253" s="330"/>
      <c r="AF253" s="331"/>
      <c r="AG253" s="331"/>
    </row>
    <row r="254" spans="31:33" x14ac:dyDescent="0.25">
      <c r="AE254" s="330"/>
      <c r="AF254" s="331"/>
      <c r="AG254" s="331"/>
    </row>
    <row r="255" spans="31:33" x14ac:dyDescent="0.25">
      <c r="AE255" s="330"/>
      <c r="AF255" s="331"/>
      <c r="AG255" s="331"/>
    </row>
    <row r="256" spans="31:33" x14ac:dyDescent="0.25">
      <c r="AE256" s="330"/>
      <c r="AF256" s="331"/>
      <c r="AG256" s="331"/>
    </row>
    <row r="257" spans="31:33" x14ac:dyDescent="0.25">
      <c r="AE257" s="330"/>
      <c r="AF257" s="331"/>
      <c r="AG257" s="331"/>
    </row>
    <row r="258" spans="31:33" x14ac:dyDescent="0.25">
      <c r="AE258" s="330"/>
      <c r="AF258" s="331"/>
      <c r="AG258" s="331"/>
    </row>
    <row r="259" spans="31:33" x14ac:dyDescent="0.25">
      <c r="AE259" s="330"/>
      <c r="AF259" s="331"/>
      <c r="AG259" s="331"/>
    </row>
    <row r="260" spans="31:33" x14ac:dyDescent="0.25">
      <c r="AE260" s="330"/>
      <c r="AF260" s="331"/>
      <c r="AG260" s="331"/>
    </row>
    <row r="261" spans="31:33" x14ac:dyDescent="0.25">
      <c r="AE261" s="330"/>
      <c r="AF261" s="331"/>
      <c r="AG261" s="331"/>
    </row>
    <row r="262" spans="31:33" x14ac:dyDescent="0.25">
      <c r="AE262" s="330"/>
      <c r="AF262" s="331"/>
      <c r="AG262" s="331"/>
    </row>
    <row r="263" spans="31:33" x14ac:dyDescent="0.25">
      <c r="AE263" s="330"/>
      <c r="AF263" s="331"/>
      <c r="AG263" s="331"/>
    </row>
    <row r="264" spans="31:33" x14ac:dyDescent="0.25">
      <c r="AE264" s="330"/>
      <c r="AF264" s="331"/>
      <c r="AG264" s="331"/>
    </row>
    <row r="265" spans="31:33" x14ac:dyDescent="0.25">
      <c r="AE265" s="330"/>
      <c r="AF265" s="331"/>
      <c r="AG265" s="331"/>
    </row>
    <row r="266" spans="31:33" x14ac:dyDescent="0.25">
      <c r="AE266" s="330"/>
      <c r="AF266" s="331"/>
      <c r="AG266" s="331"/>
    </row>
    <row r="267" spans="31:33" x14ac:dyDescent="0.25">
      <c r="AE267" s="330"/>
      <c r="AF267" s="331"/>
      <c r="AG267" s="331"/>
    </row>
    <row r="268" spans="31:33" x14ac:dyDescent="0.25">
      <c r="AE268" s="330"/>
      <c r="AF268" s="331"/>
      <c r="AG268" s="331"/>
    </row>
    <row r="269" spans="31:33" x14ac:dyDescent="0.25">
      <c r="AE269" s="330"/>
      <c r="AF269" s="331"/>
      <c r="AG269" s="331"/>
    </row>
    <row r="270" spans="31:33" x14ac:dyDescent="0.25">
      <c r="AE270" s="330"/>
      <c r="AF270" s="331"/>
      <c r="AG270" s="331"/>
    </row>
    <row r="271" spans="31:33" x14ac:dyDescent="0.25">
      <c r="AE271" s="330"/>
      <c r="AF271" s="331"/>
      <c r="AG271" s="331"/>
    </row>
    <row r="272" spans="31:33" x14ac:dyDescent="0.25">
      <c r="AE272" s="330"/>
      <c r="AF272" s="331"/>
      <c r="AG272" s="331"/>
    </row>
    <row r="273" spans="31:33" x14ac:dyDescent="0.25">
      <c r="AE273" s="330"/>
      <c r="AF273" s="331"/>
      <c r="AG273" s="331"/>
    </row>
    <row r="274" spans="31:33" x14ac:dyDescent="0.25">
      <c r="AE274" s="330"/>
      <c r="AF274" s="331"/>
      <c r="AG274" s="331"/>
    </row>
    <row r="275" spans="31:33" x14ac:dyDescent="0.25">
      <c r="AE275" s="330"/>
      <c r="AF275" s="331"/>
      <c r="AG275" s="331"/>
    </row>
    <row r="276" spans="31:33" x14ac:dyDescent="0.25">
      <c r="AE276" s="330"/>
      <c r="AF276" s="331"/>
      <c r="AG276" s="331"/>
    </row>
    <row r="277" spans="31:33" x14ac:dyDescent="0.25">
      <c r="AE277" s="330"/>
      <c r="AF277" s="331"/>
      <c r="AG277" s="331"/>
    </row>
    <row r="278" spans="31:33" x14ac:dyDescent="0.25">
      <c r="AE278" s="330"/>
      <c r="AF278" s="331"/>
      <c r="AG278" s="331"/>
    </row>
    <row r="279" spans="31:33" x14ac:dyDescent="0.25">
      <c r="AE279" s="330"/>
      <c r="AF279" s="331"/>
      <c r="AG279" s="331"/>
    </row>
    <row r="280" spans="31:33" x14ac:dyDescent="0.25">
      <c r="AE280" s="330"/>
      <c r="AF280" s="331"/>
      <c r="AG280" s="331"/>
    </row>
    <row r="281" spans="31:33" x14ac:dyDescent="0.25">
      <c r="AE281" s="330"/>
      <c r="AF281" s="331"/>
      <c r="AG281" s="331"/>
    </row>
    <row r="282" spans="31:33" x14ac:dyDescent="0.25">
      <c r="AE282" s="330"/>
      <c r="AF282" s="331"/>
      <c r="AG282" s="331"/>
    </row>
    <row r="283" spans="31:33" x14ac:dyDescent="0.25">
      <c r="AE283" s="330"/>
      <c r="AF283" s="331"/>
      <c r="AG283" s="331"/>
    </row>
    <row r="284" spans="31:33" x14ac:dyDescent="0.25">
      <c r="AE284" s="330"/>
      <c r="AF284" s="331"/>
      <c r="AG284" s="331"/>
    </row>
    <row r="285" spans="31:33" x14ac:dyDescent="0.25">
      <c r="AE285" s="330"/>
      <c r="AF285" s="331"/>
      <c r="AG285" s="331"/>
    </row>
    <row r="286" spans="31:33" x14ac:dyDescent="0.25">
      <c r="AE286" s="330"/>
      <c r="AF286" s="331"/>
      <c r="AG286" s="331"/>
    </row>
    <row r="287" spans="31:33" x14ac:dyDescent="0.25">
      <c r="AE287" s="330"/>
      <c r="AF287" s="331"/>
      <c r="AG287" s="331"/>
    </row>
    <row r="288" spans="31:33" x14ac:dyDescent="0.25">
      <c r="AE288" s="330"/>
      <c r="AF288" s="331"/>
      <c r="AG288" s="331"/>
    </row>
    <row r="289" spans="31:33" x14ac:dyDescent="0.25">
      <c r="AE289" s="330"/>
      <c r="AF289" s="331"/>
      <c r="AG289" s="331"/>
    </row>
    <row r="290" spans="31:33" x14ac:dyDescent="0.25">
      <c r="AE290" s="330"/>
      <c r="AF290" s="331"/>
      <c r="AG290" s="331"/>
    </row>
    <row r="291" spans="31:33" x14ac:dyDescent="0.25">
      <c r="AE291" s="330"/>
      <c r="AF291" s="331"/>
      <c r="AG291" s="331"/>
    </row>
    <row r="292" spans="31:33" x14ac:dyDescent="0.25">
      <c r="AE292" s="330"/>
      <c r="AF292" s="331"/>
      <c r="AG292" s="331"/>
    </row>
    <row r="293" spans="31:33" x14ac:dyDescent="0.25">
      <c r="AE293" s="330"/>
      <c r="AF293" s="331"/>
      <c r="AG293" s="331"/>
    </row>
    <row r="294" spans="31:33" x14ac:dyDescent="0.25">
      <c r="AE294" s="330"/>
      <c r="AF294" s="331"/>
      <c r="AG294" s="331"/>
    </row>
    <row r="295" spans="31:33" x14ac:dyDescent="0.25">
      <c r="AE295" s="330"/>
      <c r="AF295" s="331"/>
      <c r="AG295" s="331"/>
    </row>
    <row r="296" spans="31:33" x14ac:dyDescent="0.25">
      <c r="AE296" s="330"/>
      <c r="AF296" s="331"/>
      <c r="AG296" s="331"/>
    </row>
    <row r="297" spans="31:33" x14ac:dyDescent="0.25">
      <c r="AE297" s="330"/>
      <c r="AF297" s="331"/>
      <c r="AG297" s="331"/>
    </row>
    <row r="298" spans="31:33" x14ac:dyDescent="0.25">
      <c r="AE298" s="330"/>
      <c r="AF298" s="331"/>
      <c r="AG298" s="331"/>
    </row>
    <row r="299" spans="31:33" x14ac:dyDescent="0.25">
      <c r="AE299" s="330"/>
      <c r="AF299" s="331"/>
      <c r="AG299" s="331"/>
    </row>
    <row r="300" spans="31:33" x14ac:dyDescent="0.25">
      <c r="AE300" s="330"/>
      <c r="AF300" s="331"/>
      <c r="AG300" s="331"/>
    </row>
    <row r="301" spans="31:33" x14ac:dyDescent="0.25">
      <c r="AE301" s="330"/>
      <c r="AF301" s="331"/>
      <c r="AG301" s="331"/>
    </row>
    <row r="302" spans="31:33" x14ac:dyDescent="0.25">
      <c r="AE302" s="330"/>
      <c r="AF302" s="331"/>
      <c r="AG302" s="331"/>
    </row>
    <row r="303" spans="31:33" x14ac:dyDescent="0.25">
      <c r="AE303" s="330"/>
      <c r="AF303" s="331"/>
      <c r="AG303" s="331"/>
    </row>
    <row r="304" spans="31:33" x14ac:dyDescent="0.25">
      <c r="AE304" s="330"/>
      <c r="AF304" s="331"/>
      <c r="AG304" s="331"/>
    </row>
    <row r="305" spans="31:33" x14ac:dyDescent="0.25">
      <c r="AE305" s="330"/>
      <c r="AF305" s="331"/>
      <c r="AG305" s="331"/>
    </row>
    <row r="306" spans="31:33" x14ac:dyDescent="0.25">
      <c r="AE306" s="330"/>
      <c r="AF306" s="331"/>
      <c r="AG306" s="331"/>
    </row>
    <row r="307" spans="31:33" x14ac:dyDescent="0.25">
      <c r="AE307" s="330"/>
      <c r="AF307" s="331"/>
      <c r="AG307" s="331"/>
    </row>
    <row r="308" spans="31:33" x14ac:dyDescent="0.25">
      <c r="AE308" s="330"/>
      <c r="AF308" s="331"/>
      <c r="AG308" s="331"/>
    </row>
    <row r="309" spans="31:33" x14ac:dyDescent="0.25">
      <c r="AE309" s="330"/>
      <c r="AF309" s="331"/>
      <c r="AG309" s="331"/>
    </row>
    <row r="310" spans="31:33" x14ac:dyDescent="0.25">
      <c r="AE310" s="330"/>
      <c r="AF310" s="331"/>
      <c r="AG310" s="331"/>
    </row>
    <row r="311" spans="31:33" x14ac:dyDescent="0.25">
      <c r="AE311" s="330"/>
      <c r="AF311" s="331"/>
      <c r="AG311" s="331"/>
    </row>
    <row r="312" spans="31:33" x14ac:dyDescent="0.25">
      <c r="AE312" s="330"/>
      <c r="AF312" s="331"/>
      <c r="AG312" s="331"/>
    </row>
    <row r="313" spans="31:33" x14ac:dyDescent="0.25">
      <c r="AE313" s="330"/>
      <c r="AF313" s="331"/>
      <c r="AG313" s="331"/>
    </row>
    <row r="314" spans="31:33" x14ac:dyDescent="0.25">
      <c r="AE314" s="330"/>
      <c r="AF314" s="331"/>
      <c r="AG314" s="331"/>
    </row>
    <row r="315" spans="31:33" x14ac:dyDescent="0.25">
      <c r="AE315" s="330"/>
      <c r="AF315" s="331"/>
      <c r="AG315" s="331"/>
    </row>
    <row r="316" spans="31:33" x14ac:dyDescent="0.25">
      <c r="AE316" s="330"/>
      <c r="AF316" s="331"/>
      <c r="AG316" s="331"/>
    </row>
    <row r="317" spans="31:33" x14ac:dyDescent="0.25">
      <c r="AE317" s="330"/>
      <c r="AF317" s="331"/>
      <c r="AG317" s="331"/>
    </row>
    <row r="318" spans="31:33" x14ac:dyDescent="0.25">
      <c r="AE318" s="330"/>
      <c r="AF318" s="331"/>
      <c r="AG318" s="331"/>
    </row>
    <row r="319" spans="31:33" x14ac:dyDescent="0.25">
      <c r="AE319" s="330"/>
      <c r="AF319" s="331"/>
      <c r="AG319" s="331"/>
    </row>
    <row r="320" spans="31:33" x14ac:dyDescent="0.25">
      <c r="AE320" s="330"/>
      <c r="AF320" s="331"/>
      <c r="AG320" s="331"/>
    </row>
    <row r="321" spans="31:33" x14ac:dyDescent="0.25">
      <c r="AE321" s="330"/>
      <c r="AF321" s="331"/>
      <c r="AG321" s="331"/>
    </row>
    <row r="322" spans="31:33" x14ac:dyDescent="0.25">
      <c r="AE322" s="330"/>
      <c r="AF322" s="331"/>
      <c r="AG322" s="331"/>
    </row>
    <row r="323" spans="31:33" x14ac:dyDescent="0.25">
      <c r="AE323" s="330"/>
      <c r="AF323" s="331"/>
      <c r="AG323" s="331"/>
    </row>
    <row r="324" spans="31:33" x14ac:dyDescent="0.25">
      <c r="AE324" s="330"/>
      <c r="AF324" s="331"/>
      <c r="AG324" s="331"/>
    </row>
    <row r="325" spans="31:33" x14ac:dyDescent="0.25">
      <c r="AE325" s="330"/>
      <c r="AF325" s="331"/>
      <c r="AG325" s="331"/>
    </row>
    <row r="326" spans="31:33" x14ac:dyDescent="0.25">
      <c r="AE326" s="330"/>
      <c r="AF326" s="331"/>
      <c r="AG326" s="331"/>
    </row>
    <row r="327" spans="31:33" x14ac:dyDescent="0.25">
      <c r="AE327" s="330"/>
      <c r="AF327" s="331"/>
      <c r="AG327" s="331"/>
    </row>
    <row r="328" spans="31:33" x14ac:dyDescent="0.25">
      <c r="AE328" s="330"/>
      <c r="AF328" s="331"/>
      <c r="AG328" s="331"/>
    </row>
    <row r="329" spans="31:33" x14ac:dyDescent="0.25">
      <c r="AE329" s="330"/>
      <c r="AF329" s="331"/>
      <c r="AG329" s="331"/>
    </row>
    <row r="330" spans="31:33" x14ac:dyDescent="0.25">
      <c r="AE330" s="330"/>
      <c r="AF330" s="331"/>
      <c r="AG330" s="331"/>
    </row>
    <row r="331" spans="31:33" x14ac:dyDescent="0.25">
      <c r="AE331" s="330"/>
      <c r="AF331" s="331"/>
      <c r="AG331" s="331"/>
    </row>
    <row r="332" spans="31:33" x14ac:dyDescent="0.25">
      <c r="AE332" s="330"/>
      <c r="AF332" s="331"/>
      <c r="AG332" s="331"/>
    </row>
    <row r="333" spans="31:33" x14ac:dyDescent="0.25">
      <c r="AE333" s="330"/>
      <c r="AF333" s="331"/>
      <c r="AG333" s="331"/>
    </row>
    <row r="334" spans="31:33" x14ac:dyDescent="0.25">
      <c r="AE334" s="330"/>
      <c r="AF334" s="331"/>
      <c r="AG334" s="331"/>
    </row>
    <row r="335" spans="31:33" x14ac:dyDescent="0.25">
      <c r="AE335" s="330"/>
      <c r="AF335" s="331"/>
      <c r="AG335" s="331"/>
    </row>
    <row r="336" spans="31:33" x14ac:dyDescent="0.25">
      <c r="AE336" s="330"/>
      <c r="AF336" s="331"/>
      <c r="AG336" s="331"/>
    </row>
    <row r="337" spans="31:33" x14ac:dyDescent="0.25">
      <c r="AE337" s="330"/>
      <c r="AF337" s="331"/>
      <c r="AG337" s="331"/>
    </row>
    <row r="338" spans="31:33" x14ac:dyDescent="0.25">
      <c r="AE338" s="330"/>
      <c r="AF338" s="331"/>
      <c r="AG338" s="331"/>
    </row>
    <row r="339" spans="31:33" x14ac:dyDescent="0.25">
      <c r="AE339" s="330"/>
      <c r="AF339" s="331"/>
      <c r="AG339" s="331"/>
    </row>
    <row r="340" spans="31:33" x14ac:dyDescent="0.25">
      <c r="AE340" s="330"/>
      <c r="AF340" s="331"/>
      <c r="AG340" s="331"/>
    </row>
    <row r="341" spans="31:33" x14ac:dyDescent="0.25">
      <c r="AE341" s="330"/>
      <c r="AF341" s="331"/>
      <c r="AG341" s="331"/>
    </row>
    <row r="342" spans="31:33" x14ac:dyDescent="0.25">
      <c r="AE342" s="330"/>
      <c r="AF342" s="331"/>
      <c r="AG342" s="331"/>
    </row>
    <row r="343" spans="31:33" x14ac:dyDescent="0.25">
      <c r="AE343" s="330"/>
      <c r="AF343" s="331"/>
      <c r="AG343" s="331"/>
    </row>
    <row r="344" spans="31:33" x14ac:dyDescent="0.25">
      <c r="AE344" s="330"/>
      <c r="AF344" s="331"/>
      <c r="AG344" s="331"/>
    </row>
    <row r="345" spans="31:33" x14ac:dyDescent="0.25">
      <c r="AE345" s="330"/>
      <c r="AF345" s="331"/>
      <c r="AG345" s="331"/>
    </row>
    <row r="346" spans="31:33" x14ac:dyDescent="0.25">
      <c r="AE346" s="330"/>
      <c r="AF346" s="331"/>
      <c r="AG346" s="331"/>
    </row>
    <row r="347" spans="31:33" x14ac:dyDescent="0.25">
      <c r="AE347" s="330"/>
      <c r="AF347" s="331"/>
      <c r="AG347" s="331"/>
    </row>
    <row r="348" spans="31:33" x14ac:dyDescent="0.25">
      <c r="AE348" s="330"/>
      <c r="AF348" s="331"/>
      <c r="AG348" s="331"/>
    </row>
    <row r="349" spans="31:33" x14ac:dyDescent="0.25">
      <c r="AE349" s="330"/>
      <c r="AF349" s="331"/>
      <c r="AG349" s="331"/>
    </row>
    <row r="350" spans="31:33" x14ac:dyDescent="0.25">
      <c r="AE350" s="330"/>
      <c r="AF350" s="331"/>
      <c r="AG350" s="331"/>
    </row>
    <row r="351" spans="31:33" x14ac:dyDescent="0.25">
      <c r="AE351" s="330"/>
      <c r="AF351" s="331"/>
      <c r="AG351" s="331"/>
    </row>
    <row r="352" spans="31:33" x14ac:dyDescent="0.25">
      <c r="AE352" s="330"/>
      <c r="AF352" s="331"/>
      <c r="AG352" s="331"/>
    </row>
    <row r="353" spans="31:33" x14ac:dyDescent="0.25">
      <c r="AE353" s="330"/>
      <c r="AF353" s="331"/>
      <c r="AG353" s="331"/>
    </row>
    <row r="354" spans="31:33" x14ac:dyDescent="0.25">
      <c r="AE354" s="330"/>
      <c r="AF354" s="331"/>
      <c r="AG354" s="331"/>
    </row>
    <row r="355" spans="31:33" x14ac:dyDescent="0.25">
      <c r="AE355" s="330"/>
      <c r="AF355" s="331"/>
      <c r="AG355" s="331"/>
    </row>
    <row r="356" spans="31:33" x14ac:dyDescent="0.25">
      <c r="AE356" s="330"/>
      <c r="AF356" s="331"/>
      <c r="AG356" s="331"/>
    </row>
    <row r="357" spans="31:33" x14ac:dyDescent="0.25">
      <c r="AE357" s="330"/>
      <c r="AF357" s="331"/>
      <c r="AG357" s="331"/>
    </row>
    <row r="358" spans="31:33" x14ac:dyDescent="0.25">
      <c r="AE358" s="330"/>
      <c r="AF358" s="331"/>
      <c r="AG358" s="331"/>
    </row>
    <row r="359" spans="31:33" x14ac:dyDescent="0.25">
      <c r="AE359" s="330"/>
      <c r="AF359" s="331"/>
      <c r="AG359" s="331"/>
    </row>
    <row r="360" spans="31:33" x14ac:dyDescent="0.25">
      <c r="AE360" s="330"/>
      <c r="AF360" s="331"/>
      <c r="AG360" s="331"/>
    </row>
    <row r="361" spans="31:33" x14ac:dyDescent="0.25">
      <c r="AE361" s="330"/>
      <c r="AF361" s="331"/>
      <c r="AG361" s="331"/>
    </row>
    <row r="362" spans="31:33" x14ac:dyDescent="0.25">
      <c r="AE362" s="330"/>
      <c r="AF362" s="331"/>
      <c r="AG362" s="331"/>
    </row>
    <row r="363" spans="31:33" x14ac:dyDescent="0.25">
      <c r="AE363" s="330"/>
      <c r="AF363" s="331"/>
      <c r="AG363" s="331"/>
    </row>
    <row r="364" spans="31:33" x14ac:dyDescent="0.25">
      <c r="AE364" s="330"/>
      <c r="AF364" s="331"/>
      <c r="AG364" s="331"/>
    </row>
    <row r="365" spans="31:33" x14ac:dyDescent="0.25">
      <c r="AE365" s="330"/>
      <c r="AF365" s="331"/>
      <c r="AG365" s="331"/>
    </row>
    <row r="366" spans="31:33" x14ac:dyDescent="0.25">
      <c r="AE366" s="330"/>
      <c r="AF366" s="331"/>
      <c r="AG366" s="331"/>
    </row>
    <row r="367" spans="31:33" x14ac:dyDescent="0.25">
      <c r="AE367" s="330"/>
      <c r="AF367" s="331"/>
      <c r="AG367" s="331"/>
    </row>
    <row r="368" spans="31:33" x14ac:dyDescent="0.25">
      <c r="AE368" s="330"/>
      <c r="AF368" s="331"/>
      <c r="AG368" s="331"/>
    </row>
    <row r="369" spans="31:33" x14ac:dyDescent="0.25">
      <c r="AE369" s="330"/>
      <c r="AF369" s="331"/>
      <c r="AG369" s="331"/>
    </row>
    <row r="370" spans="31:33" x14ac:dyDescent="0.25">
      <c r="AE370" s="330"/>
      <c r="AF370" s="331"/>
      <c r="AG370" s="331"/>
    </row>
    <row r="371" spans="31:33" x14ac:dyDescent="0.25">
      <c r="AE371" s="330"/>
      <c r="AF371" s="331"/>
      <c r="AG371" s="331"/>
    </row>
    <row r="372" spans="31:33" x14ac:dyDescent="0.25">
      <c r="AE372" s="330"/>
      <c r="AF372" s="331"/>
      <c r="AG372" s="331"/>
    </row>
    <row r="373" spans="31:33" x14ac:dyDescent="0.25">
      <c r="AE373" s="330"/>
      <c r="AF373" s="331"/>
      <c r="AG373" s="331"/>
    </row>
    <row r="374" spans="31:33" x14ac:dyDescent="0.25">
      <c r="AE374" s="330"/>
      <c r="AF374" s="331"/>
      <c r="AG374" s="331"/>
    </row>
    <row r="375" spans="31:33" x14ac:dyDescent="0.25">
      <c r="AE375" s="330"/>
      <c r="AF375" s="331"/>
      <c r="AG375" s="331"/>
    </row>
    <row r="376" spans="31:33" x14ac:dyDescent="0.25">
      <c r="AE376" s="330"/>
      <c r="AF376" s="331"/>
      <c r="AG376" s="331"/>
    </row>
    <row r="377" spans="31:33" x14ac:dyDescent="0.25">
      <c r="AE377" s="330"/>
      <c r="AF377" s="331"/>
      <c r="AG377" s="331"/>
    </row>
    <row r="378" spans="31:33" x14ac:dyDescent="0.25">
      <c r="AE378" s="330"/>
      <c r="AF378" s="331"/>
      <c r="AG378" s="331"/>
    </row>
    <row r="379" spans="31:33" x14ac:dyDescent="0.25">
      <c r="AE379" s="330"/>
      <c r="AF379" s="331"/>
      <c r="AG379" s="331"/>
    </row>
    <row r="380" spans="31:33" x14ac:dyDescent="0.25">
      <c r="AE380" s="330"/>
      <c r="AF380" s="331"/>
      <c r="AG380" s="331"/>
    </row>
    <row r="381" spans="31:33" x14ac:dyDescent="0.25">
      <c r="AE381" s="330"/>
      <c r="AF381" s="331"/>
      <c r="AG381" s="331"/>
    </row>
    <row r="382" spans="31:33" x14ac:dyDescent="0.25">
      <c r="AE382" s="330"/>
      <c r="AF382" s="331"/>
      <c r="AG382" s="331"/>
    </row>
    <row r="383" spans="31:33" x14ac:dyDescent="0.25">
      <c r="AE383" s="330"/>
      <c r="AF383" s="331"/>
      <c r="AG383" s="331"/>
    </row>
    <row r="384" spans="31:33" x14ac:dyDescent="0.25">
      <c r="AE384" s="330"/>
      <c r="AF384" s="331"/>
      <c r="AG384" s="331"/>
    </row>
    <row r="385" spans="31:33" x14ac:dyDescent="0.25">
      <c r="AE385" s="330"/>
      <c r="AF385" s="331"/>
      <c r="AG385" s="331"/>
    </row>
    <row r="386" spans="31:33" x14ac:dyDescent="0.25">
      <c r="AE386" s="330"/>
      <c r="AF386" s="331"/>
      <c r="AG386" s="331"/>
    </row>
    <row r="387" spans="31:33" x14ac:dyDescent="0.25">
      <c r="AE387" s="330"/>
      <c r="AF387" s="331"/>
      <c r="AG387" s="331"/>
    </row>
    <row r="388" spans="31:33" x14ac:dyDescent="0.25">
      <c r="AE388" s="330"/>
      <c r="AF388" s="331"/>
      <c r="AG388" s="331"/>
    </row>
    <row r="389" spans="31:33" x14ac:dyDescent="0.25">
      <c r="AE389" s="330"/>
      <c r="AF389" s="331"/>
      <c r="AG389" s="331"/>
    </row>
    <row r="390" spans="31:33" x14ac:dyDescent="0.25">
      <c r="AE390" s="330"/>
      <c r="AF390" s="331"/>
      <c r="AG390" s="331"/>
    </row>
    <row r="391" spans="31:33" x14ac:dyDescent="0.25">
      <c r="AE391" s="330"/>
      <c r="AF391" s="331"/>
      <c r="AG391" s="331"/>
    </row>
    <row r="392" spans="31:33" x14ac:dyDescent="0.25">
      <c r="AE392" s="330"/>
      <c r="AF392" s="331"/>
      <c r="AG392" s="331"/>
    </row>
    <row r="393" spans="31:33" x14ac:dyDescent="0.25">
      <c r="AE393" s="330"/>
      <c r="AF393" s="331"/>
      <c r="AG393" s="331"/>
    </row>
    <row r="394" spans="31:33" x14ac:dyDescent="0.25">
      <c r="AE394" s="330"/>
      <c r="AF394" s="331"/>
      <c r="AG394" s="331"/>
    </row>
    <row r="395" spans="31:33" x14ac:dyDescent="0.25">
      <c r="AE395" s="330"/>
      <c r="AF395" s="331"/>
      <c r="AG395" s="331"/>
    </row>
    <row r="396" spans="31:33" x14ac:dyDescent="0.25">
      <c r="AE396" s="330"/>
      <c r="AF396" s="331"/>
      <c r="AG396" s="331"/>
    </row>
    <row r="397" spans="31:33" x14ac:dyDescent="0.25">
      <c r="AE397" s="330"/>
      <c r="AF397" s="331"/>
      <c r="AG397" s="331"/>
    </row>
    <row r="398" spans="31:33" x14ac:dyDescent="0.25">
      <c r="AE398" s="330"/>
      <c r="AF398" s="331"/>
      <c r="AG398" s="331"/>
    </row>
    <row r="399" spans="31:33" x14ac:dyDescent="0.25">
      <c r="AE399" s="330"/>
      <c r="AF399" s="331"/>
      <c r="AG399" s="331"/>
    </row>
    <row r="400" spans="31:33" x14ac:dyDescent="0.25">
      <c r="AE400" s="330"/>
      <c r="AF400" s="331"/>
      <c r="AG400" s="331"/>
    </row>
    <row r="401" spans="31:33" x14ac:dyDescent="0.25">
      <c r="AE401" s="330"/>
      <c r="AF401" s="331"/>
      <c r="AG401" s="331"/>
    </row>
    <row r="402" spans="31:33" x14ac:dyDescent="0.25">
      <c r="AE402" s="330"/>
      <c r="AF402" s="331"/>
      <c r="AG402" s="331"/>
    </row>
    <row r="403" spans="31:33" x14ac:dyDescent="0.25">
      <c r="AE403" s="330"/>
      <c r="AF403" s="331"/>
      <c r="AG403" s="331"/>
    </row>
    <row r="404" spans="31:33" x14ac:dyDescent="0.25">
      <c r="AE404" s="330"/>
      <c r="AF404" s="331"/>
      <c r="AG404" s="331"/>
    </row>
    <row r="405" spans="31:33" x14ac:dyDescent="0.25">
      <c r="AE405" s="330"/>
      <c r="AF405" s="331"/>
      <c r="AG405" s="331"/>
    </row>
    <row r="406" spans="31:33" x14ac:dyDescent="0.25">
      <c r="AE406" s="330"/>
      <c r="AF406" s="331"/>
      <c r="AG406" s="331"/>
    </row>
    <row r="407" spans="31:33" x14ac:dyDescent="0.25">
      <c r="AE407" s="330"/>
      <c r="AF407" s="331"/>
      <c r="AG407" s="331"/>
    </row>
    <row r="408" spans="31:33" x14ac:dyDescent="0.25">
      <c r="AE408" s="330"/>
      <c r="AF408" s="331"/>
      <c r="AG408" s="331"/>
    </row>
    <row r="409" spans="31:33" x14ac:dyDescent="0.25">
      <c r="AE409" s="330"/>
      <c r="AF409" s="331"/>
      <c r="AG409" s="331"/>
    </row>
    <row r="410" spans="31:33" x14ac:dyDescent="0.25">
      <c r="AE410" s="330"/>
      <c r="AF410" s="331"/>
      <c r="AG410" s="331"/>
    </row>
    <row r="411" spans="31:33" x14ac:dyDescent="0.25">
      <c r="AE411" s="330"/>
      <c r="AF411" s="331"/>
      <c r="AG411" s="331"/>
    </row>
    <row r="412" spans="31:33" x14ac:dyDescent="0.25">
      <c r="AE412" s="330"/>
      <c r="AF412" s="331"/>
      <c r="AG412" s="331"/>
    </row>
    <row r="413" spans="31:33" x14ac:dyDescent="0.25">
      <c r="AE413" s="330"/>
      <c r="AF413" s="331"/>
      <c r="AG413" s="331"/>
    </row>
    <row r="414" spans="31:33" x14ac:dyDescent="0.25">
      <c r="AE414" s="330"/>
      <c r="AF414" s="331"/>
      <c r="AG414" s="331"/>
    </row>
    <row r="415" spans="31:33" x14ac:dyDescent="0.25">
      <c r="AE415" s="330"/>
      <c r="AF415" s="331"/>
      <c r="AG415" s="331"/>
    </row>
    <row r="416" spans="31:33" x14ac:dyDescent="0.25">
      <c r="AE416" s="330"/>
      <c r="AF416" s="331"/>
      <c r="AG416" s="331"/>
    </row>
    <row r="417" spans="31:33" x14ac:dyDescent="0.25">
      <c r="AE417" s="330"/>
      <c r="AF417" s="331"/>
      <c r="AG417" s="331"/>
    </row>
    <row r="418" spans="31:33" x14ac:dyDescent="0.25">
      <c r="AE418" s="330"/>
      <c r="AF418" s="331"/>
      <c r="AG418" s="331"/>
    </row>
    <row r="419" spans="31:33" x14ac:dyDescent="0.25">
      <c r="AE419" s="330"/>
      <c r="AF419" s="331"/>
      <c r="AG419" s="331"/>
    </row>
    <row r="420" spans="31:33" x14ac:dyDescent="0.25">
      <c r="AE420" s="330"/>
      <c r="AF420" s="331"/>
      <c r="AG420" s="331"/>
    </row>
    <row r="421" spans="31:33" x14ac:dyDescent="0.25">
      <c r="AE421" s="330"/>
      <c r="AF421" s="331"/>
      <c r="AG421" s="331"/>
    </row>
    <row r="422" spans="31:33" x14ac:dyDescent="0.25">
      <c r="AE422" s="330"/>
      <c r="AF422" s="331"/>
      <c r="AG422" s="331"/>
    </row>
    <row r="423" spans="31:33" x14ac:dyDescent="0.25">
      <c r="AE423" s="330"/>
      <c r="AF423" s="331"/>
      <c r="AG423" s="331"/>
    </row>
    <row r="424" spans="31:33" x14ac:dyDescent="0.25">
      <c r="AE424" s="330"/>
      <c r="AF424" s="331"/>
      <c r="AG424" s="331"/>
    </row>
    <row r="425" spans="31:33" x14ac:dyDescent="0.25">
      <c r="AE425" s="330"/>
      <c r="AF425" s="331"/>
      <c r="AG425" s="331"/>
    </row>
    <row r="426" spans="31:33" x14ac:dyDescent="0.25">
      <c r="AE426" s="330"/>
      <c r="AF426" s="331"/>
      <c r="AG426" s="331"/>
    </row>
    <row r="427" spans="31:33" x14ac:dyDescent="0.25">
      <c r="AE427" s="330"/>
      <c r="AF427" s="331"/>
      <c r="AG427" s="331"/>
    </row>
    <row r="428" spans="31:33" x14ac:dyDescent="0.25">
      <c r="AE428" s="330"/>
      <c r="AF428" s="331"/>
      <c r="AG428" s="331"/>
    </row>
    <row r="429" spans="31:33" x14ac:dyDescent="0.25">
      <c r="AE429" s="330"/>
      <c r="AF429" s="331"/>
      <c r="AG429" s="331"/>
    </row>
    <row r="430" spans="31:33" x14ac:dyDescent="0.25">
      <c r="AE430" s="330"/>
      <c r="AF430" s="331"/>
      <c r="AG430" s="331"/>
    </row>
    <row r="431" spans="31:33" x14ac:dyDescent="0.25">
      <c r="AE431" s="330"/>
      <c r="AF431" s="331"/>
      <c r="AG431" s="331"/>
    </row>
    <row r="432" spans="31:33" x14ac:dyDescent="0.25">
      <c r="AE432" s="330"/>
      <c r="AF432" s="331"/>
      <c r="AG432" s="331"/>
    </row>
    <row r="433" spans="31:33" x14ac:dyDescent="0.25">
      <c r="AE433" s="330"/>
      <c r="AF433" s="331"/>
      <c r="AG433" s="331"/>
    </row>
    <row r="434" spans="31:33" x14ac:dyDescent="0.25">
      <c r="AE434" s="330"/>
      <c r="AF434" s="331"/>
      <c r="AG434" s="331"/>
    </row>
    <row r="435" spans="31:33" x14ac:dyDescent="0.25">
      <c r="AE435" s="330"/>
      <c r="AF435" s="331"/>
      <c r="AG435" s="331"/>
    </row>
    <row r="436" spans="31:33" x14ac:dyDescent="0.25">
      <c r="AE436" s="330"/>
      <c r="AF436" s="331"/>
      <c r="AG436" s="331"/>
    </row>
    <row r="437" spans="31:33" x14ac:dyDescent="0.25">
      <c r="AE437" s="330"/>
      <c r="AF437" s="331"/>
      <c r="AG437" s="331"/>
    </row>
    <row r="438" spans="31:33" x14ac:dyDescent="0.25">
      <c r="AE438" s="330"/>
      <c r="AF438" s="331"/>
      <c r="AG438" s="331"/>
    </row>
    <row r="439" spans="31:33" x14ac:dyDescent="0.25">
      <c r="AE439" s="330"/>
      <c r="AF439" s="331"/>
      <c r="AG439" s="331"/>
    </row>
    <row r="440" spans="31:33" x14ac:dyDescent="0.25">
      <c r="AE440" s="330"/>
      <c r="AF440" s="331"/>
      <c r="AG440" s="331"/>
    </row>
    <row r="441" spans="31:33" x14ac:dyDescent="0.25">
      <c r="AE441" s="330"/>
      <c r="AF441" s="331"/>
      <c r="AG441" s="331"/>
    </row>
    <row r="442" spans="31:33" x14ac:dyDescent="0.25">
      <c r="AE442" s="330"/>
      <c r="AF442" s="331"/>
      <c r="AG442" s="331"/>
    </row>
    <row r="443" spans="31:33" x14ac:dyDescent="0.25">
      <c r="AE443" s="330"/>
      <c r="AF443" s="331"/>
      <c r="AG443" s="331"/>
    </row>
    <row r="444" spans="31:33" x14ac:dyDescent="0.25">
      <c r="AE444" s="330"/>
      <c r="AF444" s="331"/>
      <c r="AG444" s="331"/>
    </row>
    <row r="445" spans="31:33" x14ac:dyDescent="0.25">
      <c r="AE445" s="330"/>
      <c r="AF445" s="331"/>
      <c r="AG445" s="331"/>
    </row>
    <row r="446" spans="31:33" x14ac:dyDescent="0.25">
      <c r="AE446" s="330"/>
      <c r="AF446" s="331"/>
      <c r="AG446" s="331"/>
    </row>
    <row r="447" spans="31:33" x14ac:dyDescent="0.25">
      <c r="AE447" s="330"/>
      <c r="AF447" s="331"/>
      <c r="AG447" s="331"/>
    </row>
    <row r="448" spans="31:33" x14ac:dyDescent="0.25">
      <c r="AE448" s="330"/>
      <c r="AF448" s="331"/>
      <c r="AG448" s="331"/>
    </row>
    <row r="449" spans="31:33" x14ac:dyDescent="0.25">
      <c r="AE449" s="330"/>
      <c r="AF449" s="331"/>
      <c r="AG449" s="331"/>
    </row>
    <row r="450" spans="31:33" x14ac:dyDescent="0.25">
      <c r="AE450" s="330"/>
      <c r="AF450" s="331"/>
      <c r="AG450" s="331"/>
    </row>
    <row r="451" spans="31:33" x14ac:dyDescent="0.25">
      <c r="AE451" s="330"/>
      <c r="AF451" s="331"/>
      <c r="AG451" s="331"/>
    </row>
    <row r="452" spans="31:33" x14ac:dyDescent="0.25">
      <c r="AE452" s="330"/>
      <c r="AF452" s="331"/>
      <c r="AG452" s="331"/>
    </row>
    <row r="453" spans="31:33" x14ac:dyDescent="0.25">
      <c r="AE453" s="330"/>
      <c r="AF453" s="331"/>
      <c r="AG453" s="331"/>
    </row>
    <row r="454" spans="31:33" x14ac:dyDescent="0.25">
      <c r="AE454" s="330"/>
      <c r="AF454" s="331"/>
      <c r="AG454" s="331"/>
    </row>
    <row r="455" spans="31:33" x14ac:dyDescent="0.25">
      <c r="AE455" s="330"/>
      <c r="AF455" s="331"/>
      <c r="AG455" s="331"/>
    </row>
    <row r="456" spans="31:33" x14ac:dyDescent="0.25">
      <c r="AE456" s="330"/>
      <c r="AF456" s="331"/>
      <c r="AG456" s="331"/>
    </row>
    <row r="457" spans="31:33" x14ac:dyDescent="0.25">
      <c r="AE457" s="330"/>
      <c r="AF457" s="331"/>
      <c r="AG457" s="331"/>
    </row>
    <row r="458" spans="31:33" x14ac:dyDescent="0.25">
      <c r="AE458" s="330"/>
      <c r="AF458" s="331"/>
      <c r="AG458" s="331"/>
    </row>
    <row r="459" spans="31:33" x14ac:dyDescent="0.25">
      <c r="AE459" s="330"/>
      <c r="AF459" s="331"/>
      <c r="AG459" s="331"/>
    </row>
    <row r="460" spans="31:33" x14ac:dyDescent="0.25">
      <c r="AE460" s="330"/>
      <c r="AF460" s="331"/>
      <c r="AG460" s="331"/>
    </row>
    <row r="461" spans="31:33" x14ac:dyDescent="0.25">
      <c r="AE461" s="330"/>
      <c r="AF461" s="331"/>
      <c r="AG461" s="331"/>
    </row>
    <row r="462" spans="31:33" x14ac:dyDescent="0.25">
      <c r="AE462" s="330"/>
      <c r="AF462" s="331"/>
      <c r="AG462" s="331"/>
    </row>
    <row r="463" spans="31:33" x14ac:dyDescent="0.25">
      <c r="AE463" s="330"/>
      <c r="AF463" s="331"/>
      <c r="AG463" s="331"/>
    </row>
    <row r="464" spans="31:33" x14ac:dyDescent="0.25">
      <c r="AE464" s="330"/>
      <c r="AF464" s="331"/>
      <c r="AG464" s="331"/>
    </row>
    <row r="465" spans="31:33" x14ac:dyDescent="0.25">
      <c r="AE465" s="330"/>
      <c r="AF465" s="331"/>
      <c r="AG465" s="331"/>
    </row>
    <row r="466" spans="31:33" x14ac:dyDescent="0.25">
      <c r="AE466" s="330"/>
      <c r="AF466" s="331"/>
      <c r="AG466" s="331"/>
    </row>
    <row r="467" spans="31:33" x14ac:dyDescent="0.25">
      <c r="AE467" s="330"/>
      <c r="AF467" s="331"/>
      <c r="AG467" s="331"/>
    </row>
    <row r="468" spans="31:33" x14ac:dyDescent="0.25">
      <c r="AE468" s="330"/>
      <c r="AF468" s="331"/>
      <c r="AG468" s="331"/>
    </row>
    <row r="469" spans="31:33" x14ac:dyDescent="0.25">
      <c r="AE469" s="330"/>
      <c r="AF469" s="331"/>
      <c r="AG469" s="331"/>
    </row>
    <row r="470" spans="31:33" x14ac:dyDescent="0.25">
      <c r="AE470" s="330"/>
      <c r="AF470" s="331"/>
      <c r="AG470" s="331"/>
    </row>
    <row r="471" spans="31:33" x14ac:dyDescent="0.25">
      <c r="AE471" s="330"/>
      <c r="AF471" s="331"/>
      <c r="AG471" s="331"/>
    </row>
    <row r="472" spans="31:33" x14ac:dyDescent="0.25">
      <c r="AE472" s="330"/>
      <c r="AF472" s="331"/>
      <c r="AG472" s="331"/>
    </row>
    <row r="473" spans="31:33" x14ac:dyDescent="0.25">
      <c r="AE473" s="330"/>
      <c r="AF473" s="331"/>
      <c r="AG473" s="331"/>
    </row>
    <row r="474" spans="31:33" x14ac:dyDescent="0.25">
      <c r="AE474" s="330"/>
      <c r="AF474" s="331"/>
      <c r="AG474" s="331"/>
    </row>
    <row r="475" spans="31:33" x14ac:dyDescent="0.25">
      <c r="AE475" s="330"/>
      <c r="AF475" s="331"/>
      <c r="AG475" s="331"/>
    </row>
    <row r="476" spans="31:33" x14ac:dyDescent="0.25">
      <c r="AE476" s="330"/>
      <c r="AF476" s="331"/>
      <c r="AG476" s="331"/>
    </row>
    <row r="477" spans="31:33" x14ac:dyDescent="0.25">
      <c r="AE477" s="330"/>
      <c r="AF477" s="331"/>
      <c r="AG477" s="331"/>
    </row>
    <row r="478" spans="31:33" x14ac:dyDescent="0.25">
      <c r="AE478" s="330"/>
      <c r="AF478" s="331"/>
      <c r="AG478" s="331"/>
    </row>
    <row r="479" spans="31:33" x14ac:dyDescent="0.25">
      <c r="AE479" s="330"/>
      <c r="AF479" s="331"/>
      <c r="AG479" s="331"/>
    </row>
    <row r="480" spans="31:33" x14ac:dyDescent="0.25">
      <c r="AE480" s="330"/>
      <c r="AF480" s="331"/>
      <c r="AG480" s="331"/>
    </row>
    <row r="481" spans="31:33" x14ac:dyDescent="0.25">
      <c r="AE481" s="330"/>
      <c r="AF481" s="331"/>
      <c r="AG481" s="331"/>
    </row>
    <row r="482" spans="31:33" x14ac:dyDescent="0.25">
      <c r="AE482" s="330"/>
      <c r="AF482" s="331"/>
      <c r="AG482" s="331"/>
    </row>
    <row r="483" spans="31:33" x14ac:dyDescent="0.25">
      <c r="AE483" s="330"/>
      <c r="AF483" s="331"/>
      <c r="AG483" s="331"/>
    </row>
    <row r="484" spans="31:33" x14ac:dyDescent="0.25">
      <c r="AE484" s="330"/>
      <c r="AF484" s="331"/>
      <c r="AG484" s="331"/>
    </row>
    <row r="485" spans="31:33" x14ac:dyDescent="0.25">
      <c r="AE485" s="330"/>
      <c r="AF485" s="331"/>
      <c r="AG485" s="331"/>
    </row>
    <row r="486" spans="31:33" x14ac:dyDescent="0.25">
      <c r="AE486" s="330"/>
      <c r="AF486" s="331"/>
      <c r="AG486" s="331"/>
    </row>
    <row r="487" spans="31:33" x14ac:dyDescent="0.25">
      <c r="AE487" s="330"/>
      <c r="AF487" s="331"/>
      <c r="AG487" s="331"/>
    </row>
    <row r="488" spans="31:33" x14ac:dyDescent="0.25">
      <c r="AE488" s="330"/>
      <c r="AF488" s="331"/>
      <c r="AG488" s="331"/>
    </row>
    <row r="489" spans="31:33" x14ac:dyDescent="0.25">
      <c r="AE489" s="330"/>
      <c r="AF489" s="331"/>
      <c r="AG489" s="331"/>
    </row>
    <row r="490" spans="31:33" x14ac:dyDescent="0.25">
      <c r="AE490" s="330"/>
      <c r="AF490" s="331"/>
      <c r="AG490" s="331"/>
    </row>
    <row r="491" spans="31:33" x14ac:dyDescent="0.25">
      <c r="AE491" s="330"/>
      <c r="AF491" s="331"/>
      <c r="AG491" s="331"/>
    </row>
    <row r="492" spans="31:33" x14ac:dyDescent="0.25">
      <c r="AE492" s="330"/>
      <c r="AF492" s="331"/>
      <c r="AG492" s="331"/>
    </row>
    <row r="493" spans="31:33" x14ac:dyDescent="0.25">
      <c r="AE493" s="330"/>
      <c r="AF493" s="331"/>
      <c r="AG493" s="331"/>
    </row>
    <row r="494" spans="31:33" x14ac:dyDescent="0.25">
      <c r="AE494" s="330"/>
      <c r="AF494" s="331"/>
      <c r="AG494" s="331"/>
    </row>
    <row r="495" spans="31:33" x14ac:dyDescent="0.25">
      <c r="AE495" s="330"/>
      <c r="AF495" s="331"/>
      <c r="AG495" s="331"/>
    </row>
    <row r="496" spans="31:33" x14ac:dyDescent="0.25">
      <c r="AE496" s="330"/>
      <c r="AF496" s="331"/>
      <c r="AG496" s="331"/>
    </row>
    <row r="497" spans="31:33" x14ac:dyDescent="0.25">
      <c r="AE497" s="330"/>
      <c r="AF497" s="331"/>
      <c r="AG497" s="331"/>
    </row>
    <row r="498" spans="31:33" x14ac:dyDescent="0.25">
      <c r="AE498" s="330"/>
      <c r="AF498" s="331"/>
      <c r="AG498" s="331"/>
    </row>
    <row r="499" spans="31:33" x14ac:dyDescent="0.25">
      <c r="AE499" s="330"/>
      <c r="AF499" s="331"/>
      <c r="AG499" s="331"/>
    </row>
    <row r="500" spans="31:33" x14ac:dyDescent="0.25">
      <c r="AE500" s="330"/>
      <c r="AF500" s="331"/>
      <c r="AG500" s="331"/>
    </row>
    <row r="501" spans="31:33" x14ac:dyDescent="0.25">
      <c r="AE501" s="330"/>
      <c r="AF501" s="331"/>
      <c r="AG501" s="331"/>
    </row>
    <row r="502" spans="31:33" x14ac:dyDescent="0.25">
      <c r="AE502" s="330"/>
      <c r="AF502" s="331"/>
      <c r="AG502" s="331"/>
    </row>
    <row r="503" spans="31:33" x14ac:dyDescent="0.25">
      <c r="AE503" s="330"/>
      <c r="AF503" s="331"/>
      <c r="AG503" s="331"/>
    </row>
    <row r="504" spans="31:33" x14ac:dyDescent="0.25">
      <c r="AE504" s="330"/>
      <c r="AF504" s="331"/>
      <c r="AG504" s="331"/>
    </row>
    <row r="505" spans="31:33" x14ac:dyDescent="0.25">
      <c r="AE505" s="330"/>
      <c r="AF505" s="331"/>
      <c r="AG505" s="331"/>
    </row>
    <row r="506" spans="31:33" x14ac:dyDescent="0.25">
      <c r="AE506" s="330"/>
      <c r="AF506" s="331"/>
      <c r="AG506" s="331"/>
    </row>
    <row r="507" spans="31:33" x14ac:dyDescent="0.25">
      <c r="AE507" s="330"/>
      <c r="AF507" s="331"/>
      <c r="AG507" s="331"/>
    </row>
    <row r="508" spans="31:33" x14ac:dyDescent="0.25">
      <c r="AE508" s="330"/>
      <c r="AF508" s="331"/>
      <c r="AG508" s="331"/>
    </row>
    <row r="509" spans="31:33" x14ac:dyDescent="0.25">
      <c r="AE509" s="330"/>
      <c r="AF509" s="331"/>
      <c r="AG509" s="331"/>
    </row>
    <row r="510" spans="31:33" x14ac:dyDescent="0.25">
      <c r="AE510" s="330"/>
      <c r="AF510" s="331"/>
      <c r="AG510" s="331"/>
    </row>
    <row r="511" spans="31:33" x14ac:dyDescent="0.25">
      <c r="AE511" s="330"/>
      <c r="AF511" s="331"/>
      <c r="AG511" s="331"/>
    </row>
    <row r="512" spans="31:33" x14ac:dyDescent="0.25">
      <c r="AE512" s="330"/>
      <c r="AF512" s="331"/>
      <c r="AG512" s="331"/>
    </row>
    <row r="513" spans="31:33" x14ac:dyDescent="0.25">
      <c r="AE513" s="330"/>
      <c r="AF513" s="331"/>
      <c r="AG513" s="331"/>
    </row>
    <row r="514" spans="31:33" x14ac:dyDescent="0.25">
      <c r="AE514" s="330"/>
      <c r="AF514" s="331"/>
      <c r="AG514" s="331"/>
    </row>
    <row r="515" spans="31:33" x14ac:dyDescent="0.25">
      <c r="AE515" s="330"/>
      <c r="AF515" s="331"/>
      <c r="AG515" s="331"/>
    </row>
    <row r="516" spans="31:33" x14ac:dyDescent="0.25">
      <c r="AE516" s="330"/>
      <c r="AF516" s="331"/>
      <c r="AG516" s="331"/>
    </row>
    <row r="517" spans="31:33" x14ac:dyDescent="0.25">
      <c r="AE517" s="330"/>
      <c r="AF517" s="331"/>
      <c r="AG517" s="331"/>
    </row>
    <row r="518" spans="31:33" x14ac:dyDescent="0.25">
      <c r="AE518" s="330"/>
      <c r="AF518" s="331"/>
      <c r="AG518" s="331"/>
    </row>
    <row r="519" spans="31:33" x14ac:dyDescent="0.25">
      <c r="AE519" s="330"/>
      <c r="AF519" s="331"/>
      <c r="AG519" s="331"/>
    </row>
    <row r="520" spans="31:33" x14ac:dyDescent="0.25">
      <c r="AE520" s="330"/>
      <c r="AF520" s="331"/>
      <c r="AG520" s="331"/>
    </row>
    <row r="521" spans="31:33" x14ac:dyDescent="0.25">
      <c r="AE521" s="330"/>
      <c r="AF521" s="331"/>
      <c r="AG521" s="331"/>
    </row>
    <row r="522" spans="31:33" x14ac:dyDescent="0.25">
      <c r="AE522" s="330"/>
      <c r="AF522" s="331"/>
      <c r="AG522" s="331"/>
    </row>
    <row r="523" spans="31:33" x14ac:dyDescent="0.25">
      <c r="AE523" s="330"/>
      <c r="AF523" s="331"/>
      <c r="AG523" s="331"/>
    </row>
    <row r="524" spans="31:33" x14ac:dyDescent="0.25">
      <c r="AE524" s="330"/>
      <c r="AF524" s="331"/>
      <c r="AG524" s="331"/>
    </row>
    <row r="525" spans="31:33" x14ac:dyDescent="0.25">
      <c r="AE525" s="330"/>
      <c r="AF525" s="331"/>
      <c r="AG525" s="331"/>
    </row>
    <row r="526" spans="31:33" x14ac:dyDescent="0.25">
      <c r="AE526" s="330"/>
      <c r="AF526" s="331"/>
      <c r="AG526" s="331"/>
    </row>
    <row r="527" spans="31:33" x14ac:dyDescent="0.25">
      <c r="AE527" s="330"/>
      <c r="AF527" s="331"/>
      <c r="AG527" s="331"/>
    </row>
    <row r="528" spans="31:33" x14ac:dyDescent="0.25">
      <c r="AE528" s="330"/>
      <c r="AF528" s="331"/>
      <c r="AG528" s="331"/>
    </row>
    <row r="529" spans="31:33" x14ac:dyDescent="0.25">
      <c r="AE529" s="330"/>
      <c r="AF529" s="331"/>
      <c r="AG529" s="331"/>
    </row>
    <row r="530" spans="31:33" x14ac:dyDescent="0.25">
      <c r="AE530" s="330"/>
      <c r="AF530" s="331"/>
      <c r="AG530" s="331"/>
    </row>
    <row r="531" spans="31:33" x14ac:dyDescent="0.25">
      <c r="AE531" s="330"/>
      <c r="AF531" s="331"/>
      <c r="AG531" s="331"/>
    </row>
    <row r="532" spans="31:33" x14ac:dyDescent="0.25">
      <c r="AE532" s="330"/>
      <c r="AF532" s="331"/>
      <c r="AG532" s="331"/>
    </row>
    <row r="533" spans="31:33" x14ac:dyDescent="0.25">
      <c r="AE533" s="330"/>
      <c r="AF533" s="331"/>
      <c r="AG533" s="331"/>
    </row>
    <row r="534" spans="31:33" x14ac:dyDescent="0.25">
      <c r="AE534" s="330"/>
      <c r="AF534" s="331"/>
      <c r="AG534" s="331"/>
    </row>
    <row r="535" spans="31:33" x14ac:dyDescent="0.25">
      <c r="AE535" s="330"/>
      <c r="AF535" s="331"/>
      <c r="AG535" s="331"/>
    </row>
    <row r="536" spans="31:33" x14ac:dyDescent="0.25">
      <c r="AE536" s="330"/>
      <c r="AF536" s="331"/>
      <c r="AG536" s="331"/>
    </row>
    <row r="537" spans="31:33" x14ac:dyDescent="0.25">
      <c r="AE537" s="330"/>
      <c r="AF537" s="331"/>
      <c r="AG537" s="331"/>
    </row>
    <row r="538" spans="31:33" x14ac:dyDescent="0.25">
      <c r="AE538" s="330"/>
      <c r="AF538" s="331"/>
      <c r="AG538" s="331"/>
    </row>
    <row r="539" spans="31:33" x14ac:dyDescent="0.25">
      <c r="AE539" s="330"/>
      <c r="AF539" s="331"/>
      <c r="AG539" s="331"/>
    </row>
    <row r="540" spans="31:33" x14ac:dyDescent="0.25">
      <c r="AE540" s="330"/>
      <c r="AF540" s="331"/>
      <c r="AG540" s="331"/>
    </row>
    <row r="541" spans="31:33" x14ac:dyDescent="0.25">
      <c r="AE541" s="330"/>
      <c r="AF541" s="331"/>
      <c r="AG541" s="331"/>
    </row>
    <row r="542" spans="31:33" x14ac:dyDescent="0.25">
      <c r="AE542" s="330"/>
      <c r="AF542" s="331"/>
      <c r="AG542" s="331"/>
    </row>
    <row r="543" spans="31:33" x14ac:dyDescent="0.25">
      <c r="AE543" s="330"/>
      <c r="AF543" s="331"/>
      <c r="AG543" s="331"/>
    </row>
    <row r="544" spans="31:33" x14ac:dyDescent="0.25">
      <c r="AE544" s="330"/>
      <c r="AF544" s="331"/>
      <c r="AG544" s="331"/>
    </row>
    <row r="545" spans="31:33" x14ac:dyDescent="0.25">
      <c r="AE545" s="330"/>
      <c r="AF545" s="331"/>
      <c r="AG545" s="331"/>
    </row>
    <row r="546" spans="31:33" x14ac:dyDescent="0.25">
      <c r="AE546" s="330"/>
      <c r="AF546" s="331"/>
      <c r="AG546" s="331"/>
    </row>
    <row r="547" spans="31:33" x14ac:dyDescent="0.25">
      <c r="AE547" s="330"/>
      <c r="AF547" s="331"/>
      <c r="AG547" s="331"/>
    </row>
    <row r="548" spans="31:33" x14ac:dyDescent="0.25">
      <c r="AE548" s="330"/>
      <c r="AF548" s="331"/>
      <c r="AG548" s="331"/>
    </row>
    <row r="549" spans="31:33" x14ac:dyDescent="0.25">
      <c r="AE549" s="330"/>
      <c r="AF549" s="331"/>
      <c r="AG549" s="331"/>
    </row>
    <row r="550" spans="31:33" x14ac:dyDescent="0.25">
      <c r="AE550" s="330"/>
      <c r="AF550" s="331"/>
      <c r="AG550" s="331"/>
    </row>
    <row r="551" spans="31:33" x14ac:dyDescent="0.25">
      <c r="AE551" s="330"/>
      <c r="AF551" s="331"/>
      <c r="AG551" s="331"/>
    </row>
    <row r="552" spans="31:33" x14ac:dyDescent="0.25">
      <c r="AE552" s="330"/>
      <c r="AF552" s="331"/>
      <c r="AG552" s="331"/>
    </row>
    <row r="553" spans="31:33" x14ac:dyDescent="0.25">
      <c r="AE553" s="330"/>
      <c r="AF553" s="331"/>
      <c r="AG553" s="331"/>
    </row>
    <row r="554" spans="31:33" x14ac:dyDescent="0.25">
      <c r="AE554" s="330"/>
      <c r="AF554" s="331"/>
      <c r="AG554" s="331"/>
    </row>
    <row r="555" spans="31:33" x14ac:dyDescent="0.25">
      <c r="AE555" s="330"/>
      <c r="AF555" s="331"/>
      <c r="AG555" s="331"/>
    </row>
    <row r="556" spans="31:33" x14ac:dyDescent="0.25">
      <c r="AE556" s="330"/>
      <c r="AF556" s="331"/>
      <c r="AG556" s="331"/>
    </row>
    <row r="557" spans="31:33" x14ac:dyDescent="0.25">
      <c r="AE557" s="330"/>
      <c r="AF557" s="331"/>
      <c r="AG557" s="331"/>
    </row>
    <row r="558" spans="31:33" x14ac:dyDescent="0.25">
      <c r="AE558" s="330"/>
      <c r="AF558" s="331"/>
      <c r="AG558" s="331"/>
    </row>
    <row r="559" spans="31:33" x14ac:dyDescent="0.25">
      <c r="AE559" s="330"/>
      <c r="AF559" s="331"/>
      <c r="AG559" s="331"/>
    </row>
    <row r="560" spans="31:33" x14ac:dyDescent="0.25">
      <c r="AE560" s="330"/>
      <c r="AF560" s="331"/>
      <c r="AG560" s="331"/>
    </row>
    <row r="561" spans="31:33" x14ac:dyDescent="0.25">
      <c r="AE561" s="330"/>
      <c r="AF561" s="331"/>
      <c r="AG561" s="331"/>
    </row>
    <row r="562" spans="31:33" x14ac:dyDescent="0.25">
      <c r="AE562" s="330"/>
      <c r="AF562" s="331"/>
      <c r="AG562" s="331"/>
    </row>
    <row r="563" spans="31:33" x14ac:dyDescent="0.25">
      <c r="AE563" s="330"/>
      <c r="AF563" s="331"/>
      <c r="AG563" s="331"/>
    </row>
    <row r="564" spans="31:33" x14ac:dyDescent="0.25">
      <c r="AE564" s="330"/>
      <c r="AF564" s="331"/>
      <c r="AG564" s="331"/>
    </row>
    <row r="565" spans="31:33" x14ac:dyDescent="0.25">
      <c r="AE565" s="330"/>
      <c r="AF565" s="331"/>
      <c r="AG565" s="331"/>
    </row>
    <row r="566" spans="31:33" x14ac:dyDescent="0.25">
      <c r="AE566" s="330"/>
      <c r="AF566" s="331"/>
      <c r="AG566" s="331"/>
    </row>
    <row r="567" spans="31:33" x14ac:dyDescent="0.25">
      <c r="AE567" s="330"/>
      <c r="AF567" s="331"/>
      <c r="AG567" s="331"/>
    </row>
    <row r="568" spans="31:33" x14ac:dyDescent="0.25">
      <c r="AE568" s="330"/>
      <c r="AF568" s="331"/>
      <c r="AG568" s="331"/>
    </row>
    <row r="569" spans="31:33" x14ac:dyDescent="0.25">
      <c r="AE569" s="330"/>
      <c r="AF569" s="331"/>
      <c r="AG569" s="331"/>
    </row>
    <row r="570" spans="31:33" x14ac:dyDescent="0.25">
      <c r="AE570" s="330"/>
      <c r="AF570" s="331"/>
      <c r="AG570" s="331"/>
    </row>
    <row r="571" spans="31:33" x14ac:dyDescent="0.25">
      <c r="AE571" s="330"/>
      <c r="AF571" s="331"/>
      <c r="AG571" s="331"/>
    </row>
    <row r="572" spans="31:33" x14ac:dyDescent="0.25">
      <c r="AE572" s="330"/>
      <c r="AF572" s="331"/>
      <c r="AG572" s="331"/>
    </row>
    <row r="573" spans="31:33" x14ac:dyDescent="0.25">
      <c r="AE573" s="330"/>
      <c r="AF573" s="331"/>
      <c r="AG573" s="331"/>
    </row>
    <row r="574" spans="31:33" x14ac:dyDescent="0.25">
      <c r="AE574" s="330"/>
      <c r="AF574" s="331"/>
      <c r="AG574" s="331"/>
    </row>
    <row r="575" spans="31:33" x14ac:dyDescent="0.25">
      <c r="AE575" s="330"/>
      <c r="AF575" s="331"/>
      <c r="AG575" s="331"/>
    </row>
    <row r="576" spans="31:33" x14ac:dyDescent="0.25">
      <c r="AE576" s="330"/>
      <c r="AF576" s="331"/>
      <c r="AG576" s="331"/>
    </row>
    <row r="577" spans="31:33" x14ac:dyDescent="0.25">
      <c r="AE577" s="330"/>
      <c r="AF577" s="331"/>
      <c r="AG577" s="331"/>
    </row>
    <row r="578" spans="31:33" x14ac:dyDescent="0.25">
      <c r="AE578" s="330"/>
      <c r="AF578" s="331"/>
      <c r="AG578" s="331"/>
    </row>
    <row r="579" spans="31:33" x14ac:dyDescent="0.25">
      <c r="AE579" s="330"/>
      <c r="AF579" s="331"/>
      <c r="AG579" s="331"/>
    </row>
    <row r="580" spans="31:33" x14ac:dyDescent="0.25">
      <c r="AE580" s="330"/>
      <c r="AF580" s="331"/>
      <c r="AG580" s="331"/>
    </row>
    <row r="581" spans="31:33" x14ac:dyDescent="0.25">
      <c r="AE581" s="330"/>
      <c r="AF581" s="331"/>
      <c r="AG581" s="331"/>
    </row>
    <row r="582" spans="31:33" x14ac:dyDescent="0.25">
      <c r="AE582" s="330"/>
      <c r="AF582" s="331"/>
      <c r="AG582" s="331"/>
    </row>
    <row r="583" spans="31:33" x14ac:dyDescent="0.25">
      <c r="AE583" s="330"/>
      <c r="AF583" s="331"/>
      <c r="AG583" s="331"/>
    </row>
    <row r="584" spans="31:33" x14ac:dyDescent="0.25">
      <c r="AE584" s="330"/>
      <c r="AF584" s="331"/>
      <c r="AG584" s="331"/>
    </row>
    <row r="585" spans="31:33" x14ac:dyDescent="0.25">
      <c r="AE585" s="330"/>
      <c r="AF585" s="331"/>
      <c r="AG585" s="331"/>
    </row>
    <row r="586" spans="31:33" x14ac:dyDescent="0.25">
      <c r="AE586" s="330"/>
      <c r="AF586" s="331"/>
      <c r="AG586" s="331"/>
    </row>
    <row r="587" spans="31:33" x14ac:dyDescent="0.25">
      <c r="AE587" s="330"/>
      <c r="AF587" s="331"/>
      <c r="AG587" s="331"/>
    </row>
    <row r="588" spans="31:33" x14ac:dyDescent="0.25">
      <c r="AE588" s="330"/>
      <c r="AF588" s="331"/>
      <c r="AG588" s="331"/>
    </row>
    <row r="589" spans="31:33" x14ac:dyDescent="0.25">
      <c r="AE589" s="330"/>
      <c r="AF589" s="331"/>
      <c r="AG589" s="331"/>
    </row>
    <row r="590" spans="31:33" x14ac:dyDescent="0.25">
      <c r="AE590" s="330"/>
      <c r="AF590" s="331"/>
      <c r="AG590" s="331"/>
    </row>
    <row r="591" spans="31:33" x14ac:dyDescent="0.25">
      <c r="AE591" s="330"/>
      <c r="AF591" s="331"/>
      <c r="AG591" s="331"/>
    </row>
    <row r="592" spans="31:33" x14ac:dyDescent="0.25">
      <c r="AE592" s="330"/>
      <c r="AF592" s="331"/>
      <c r="AG592" s="331"/>
    </row>
    <row r="593" spans="31:33" x14ac:dyDescent="0.25">
      <c r="AE593" s="330"/>
      <c r="AF593" s="331"/>
      <c r="AG593" s="331"/>
    </row>
    <row r="594" spans="31:33" x14ac:dyDescent="0.25">
      <c r="AE594" s="330"/>
      <c r="AF594" s="331"/>
      <c r="AG594" s="331"/>
    </row>
    <row r="595" spans="31:33" x14ac:dyDescent="0.25">
      <c r="AE595" s="330"/>
      <c r="AF595" s="331"/>
      <c r="AG595" s="331"/>
    </row>
    <row r="596" spans="31:33" x14ac:dyDescent="0.25">
      <c r="AE596" s="330"/>
      <c r="AF596" s="331"/>
      <c r="AG596" s="331"/>
    </row>
    <row r="597" spans="31:33" x14ac:dyDescent="0.25">
      <c r="AE597" s="330"/>
      <c r="AF597" s="331"/>
      <c r="AG597" s="331"/>
    </row>
    <row r="598" spans="31:33" x14ac:dyDescent="0.25">
      <c r="AE598" s="330"/>
      <c r="AF598" s="331"/>
      <c r="AG598" s="331"/>
    </row>
    <row r="599" spans="31:33" x14ac:dyDescent="0.25">
      <c r="AE599" s="330"/>
      <c r="AF599" s="331"/>
      <c r="AG599" s="331"/>
    </row>
    <row r="600" spans="31:33" x14ac:dyDescent="0.25">
      <c r="AE600" s="330"/>
      <c r="AF600" s="331"/>
      <c r="AG600" s="331"/>
    </row>
    <row r="601" spans="31:33" x14ac:dyDescent="0.25">
      <c r="AE601" s="330"/>
      <c r="AF601" s="331"/>
      <c r="AG601" s="331"/>
    </row>
    <row r="602" spans="31:33" x14ac:dyDescent="0.25">
      <c r="AE602" s="330"/>
      <c r="AF602" s="331"/>
      <c r="AG602" s="331"/>
    </row>
    <row r="603" spans="31:33" x14ac:dyDescent="0.25">
      <c r="AE603" s="330"/>
      <c r="AF603" s="331"/>
      <c r="AG603" s="331"/>
    </row>
    <row r="604" spans="31:33" x14ac:dyDescent="0.25">
      <c r="AE604" s="330"/>
      <c r="AF604" s="331"/>
      <c r="AG604" s="331"/>
    </row>
    <row r="605" spans="31:33" x14ac:dyDescent="0.25">
      <c r="AE605" s="330"/>
      <c r="AF605" s="331"/>
      <c r="AG605" s="331"/>
    </row>
    <row r="606" spans="31:33" x14ac:dyDescent="0.25">
      <c r="AE606" s="330"/>
      <c r="AF606" s="331"/>
      <c r="AG606" s="331"/>
    </row>
    <row r="607" spans="31:33" x14ac:dyDescent="0.25">
      <c r="AE607" s="330"/>
      <c r="AF607" s="331"/>
      <c r="AG607" s="331"/>
    </row>
    <row r="608" spans="31:33" x14ac:dyDescent="0.25">
      <c r="AE608" s="330"/>
      <c r="AF608" s="331"/>
      <c r="AG608" s="331"/>
    </row>
    <row r="609" spans="31:33" x14ac:dyDescent="0.25">
      <c r="AE609" s="330"/>
      <c r="AF609" s="331"/>
      <c r="AG609" s="331"/>
    </row>
    <row r="610" spans="31:33" x14ac:dyDescent="0.25">
      <c r="AE610" s="330"/>
      <c r="AF610" s="331"/>
      <c r="AG610" s="331"/>
    </row>
    <row r="611" spans="31:33" x14ac:dyDescent="0.25">
      <c r="AE611" s="330"/>
      <c r="AF611" s="331"/>
      <c r="AG611" s="331"/>
    </row>
    <row r="612" spans="31:33" x14ac:dyDescent="0.25">
      <c r="AE612" s="330"/>
      <c r="AF612" s="331"/>
      <c r="AG612" s="331"/>
    </row>
    <row r="613" spans="31:33" x14ac:dyDescent="0.25">
      <c r="AE613" s="330"/>
      <c r="AF613" s="331"/>
      <c r="AG613" s="331"/>
    </row>
    <row r="614" spans="31:33" x14ac:dyDescent="0.25">
      <c r="AE614" s="330"/>
      <c r="AF614" s="331"/>
      <c r="AG614" s="331"/>
    </row>
    <row r="615" spans="31:33" x14ac:dyDescent="0.25">
      <c r="AE615" s="330"/>
      <c r="AF615" s="331"/>
      <c r="AG615" s="331"/>
    </row>
    <row r="616" spans="31:33" x14ac:dyDescent="0.25">
      <c r="AE616" s="330"/>
      <c r="AF616" s="331"/>
      <c r="AG616" s="331"/>
    </row>
    <row r="617" spans="31:33" x14ac:dyDescent="0.25">
      <c r="AE617" s="330"/>
      <c r="AF617" s="331"/>
      <c r="AG617" s="331"/>
    </row>
    <row r="618" spans="31:33" x14ac:dyDescent="0.25">
      <c r="AE618" s="330"/>
      <c r="AF618" s="331"/>
      <c r="AG618" s="331"/>
    </row>
    <row r="619" spans="31:33" x14ac:dyDescent="0.25">
      <c r="AE619" s="330"/>
      <c r="AF619" s="331"/>
      <c r="AG619" s="331"/>
    </row>
    <row r="620" spans="31:33" x14ac:dyDescent="0.25">
      <c r="AE620" s="330"/>
      <c r="AF620" s="331"/>
      <c r="AG620" s="331"/>
    </row>
    <row r="621" spans="31:33" x14ac:dyDescent="0.25">
      <c r="AE621" s="330"/>
      <c r="AF621" s="331"/>
      <c r="AG621" s="331"/>
    </row>
    <row r="622" spans="31:33" x14ac:dyDescent="0.25">
      <c r="AE622" s="330"/>
      <c r="AF622" s="331"/>
      <c r="AG622" s="331"/>
    </row>
    <row r="623" spans="31:33" x14ac:dyDescent="0.25">
      <c r="AE623" s="330"/>
      <c r="AF623" s="331"/>
      <c r="AG623" s="331"/>
    </row>
    <row r="624" spans="31:33" x14ac:dyDescent="0.25">
      <c r="AE624" s="330"/>
      <c r="AF624" s="331"/>
      <c r="AG624" s="331"/>
    </row>
    <row r="625" spans="31:33" x14ac:dyDescent="0.25">
      <c r="AE625" s="330"/>
      <c r="AF625" s="331"/>
      <c r="AG625" s="331"/>
    </row>
    <row r="626" spans="31:33" x14ac:dyDescent="0.25">
      <c r="AE626" s="330"/>
      <c r="AF626" s="331"/>
      <c r="AG626" s="331"/>
    </row>
    <row r="627" spans="31:33" x14ac:dyDescent="0.25">
      <c r="AE627" s="330"/>
      <c r="AF627" s="331"/>
      <c r="AG627" s="331"/>
    </row>
    <row r="628" spans="31:33" x14ac:dyDescent="0.25">
      <c r="AE628" s="330"/>
      <c r="AF628" s="331"/>
      <c r="AG628" s="331"/>
    </row>
    <row r="629" spans="31:33" x14ac:dyDescent="0.25">
      <c r="AE629" s="330"/>
      <c r="AF629" s="331"/>
      <c r="AG629" s="331"/>
    </row>
    <row r="630" spans="31:33" x14ac:dyDescent="0.25">
      <c r="AE630" s="330"/>
      <c r="AF630" s="331"/>
      <c r="AG630" s="331"/>
    </row>
    <row r="631" spans="31:33" x14ac:dyDescent="0.25">
      <c r="AE631" s="330"/>
      <c r="AF631" s="331"/>
      <c r="AG631" s="331"/>
    </row>
    <row r="632" spans="31:33" x14ac:dyDescent="0.25">
      <c r="AE632" s="330"/>
      <c r="AF632" s="331"/>
      <c r="AG632" s="331"/>
    </row>
    <row r="633" spans="31:33" x14ac:dyDescent="0.25">
      <c r="AE633" s="330"/>
      <c r="AF633" s="331"/>
      <c r="AG633" s="331"/>
    </row>
    <row r="634" spans="31:33" x14ac:dyDescent="0.25">
      <c r="AE634" s="330"/>
      <c r="AF634" s="331"/>
      <c r="AG634" s="331"/>
    </row>
    <row r="635" spans="31:33" x14ac:dyDescent="0.25">
      <c r="AE635" s="330"/>
      <c r="AF635" s="331"/>
      <c r="AG635" s="331"/>
    </row>
    <row r="636" spans="31:33" x14ac:dyDescent="0.25">
      <c r="AE636" s="330"/>
      <c r="AF636" s="331"/>
      <c r="AG636" s="331"/>
    </row>
    <row r="637" spans="31:33" x14ac:dyDescent="0.25">
      <c r="AE637" s="330"/>
      <c r="AF637" s="331"/>
      <c r="AG637" s="331"/>
    </row>
    <row r="638" spans="31:33" x14ac:dyDescent="0.25">
      <c r="AE638" s="330"/>
      <c r="AF638" s="331"/>
      <c r="AG638" s="331"/>
    </row>
    <row r="639" spans="31:33" x14ac:dyDescent="0.25">
      <c r="AE639" s="330"/>
      <c r="AF639" s="331"/>
      <c r="AG639" s="331"/>
    </row>
    <row r="640" spans="31:33" x14ac:dyDescent="0.25">
      <c r="AE640" s="330"/>
      <c r="AF640" s="331"/>
      <c r="AG640" s="331"/>
    </row>
    <row r="641" spans="31:33" x14ac:dyDescent="0.25">
      <c r="AE641" s="330"/>
      <c r="AF641" s="331"/>
      <c r="AG641" s="331"/>
    </row>
    <row r="642" spans="31:33" x14ac:dyDescent="0.25">
      <c r="AE642" s="330"/>
      <c r="AF642" s="331"/>
      <c r="AG642" s="331"/>
    </row>
    <row r="643" spans="31:33" x14ac:dyDescent="0.25">
      <c r="AE643" s="330"/>
      <c r="AF643" s="331"/>
      <c r="AG643" s="331"/>
    </row>
    <row r="644" spans="31:33" x14ac:dyDescent="0.25">
      <c r="AE644" s="330"/>
      <c r="AF644" s="331"/>
      <c r="AG644" s="331"/>
    </row>
    <row r="645" spans="31:33" x14ac:dyDescent="0.25">
      <c r="AE645" s="330"/>
      <c r="AF645" s="331"/>
      <c r="AG645" s="331"/>
    </row>
    <row r="646" spans="31:33" x14ac:dyDescent="0.25">
      <c r="AE646" s="330"/>
      <c r="AF646" s="331"/>
      <c r="AG646" s="331"/>
    </row>
    <row r="647" spans="31:33" x14ac:dyDescent="0.25">
      <c r="AE647" s="330"/>
      <c r="AF647" s="331"/>
      <c r="AG647" s="331"/>
    </row>
    <row r="648" spans="31:33" x14ac:dyDescent="0.25">
      <c r="AE648" s="330"/>
      <c r="AF648" s="331"/>
      <c r="AG648" s="331"/>
    </row>
    <row r="649" spans="31:33" x14ac:dyDescent="0.25">
      <c r="AE649" s="330"/>
      <c r="AF649" s="331"/>
      <c r="AG649" s="331"/>
    </row>
    <row r="650" spans="31:33" x14ac:dyDescent="0.25">
      <c r="AE650" s="330"/>
      <c r="AF650" s="331"/>
      <c r="AG650" s="331"/>
    </row>
    <row r="651" spans="31:33" x14ac:dyDescent="0.25">
      <c r="AE651" s="330"/>
      <c r="AF651" s="331"/>
      <c r="AG651" s="331"/>
    </row>
    <row r="652" spans="31:33" x14ac:dyDescent="0.25">
      <c r="AE652" s="330"/>
      <c r="AF652" s="331"/>
      <c r="AG652" s="331"/>
    </row>
    <row r="653" spans="31:33" x14ac:dyDescent="0.25">
      <c r="AE653" s="330"/>
      <c r="AF653" s="331"/>
      <c r="AG653" s="331"/>
    </row>
    <row r="654" spans="31:33" x14ac:dyDescent="0.25">
      <c r="AE654" s="330"/>
      <c r="AF654" s="331"/>
      <c r="AG654" s="331"/>
    </row>
    <row r="655" spans="31:33" x14ac:dyDescent="0.25">
      <c r="AE655" s="330"/>
      <c r="AF655" s="331"/>
      <c r="AG655" s="331"/>
    </row>
    <row r="656" spans="31:33" x14ac:dyDescent="0.25">
      <c r="AE656" s="330"/>
      <c r="AF656" s="331"/>
      <c r="AG656" s="331"/>
    </row>
    <row r="657" spans="31:33" x14ac:dyDescent="0.25">
      <c r="AE657" s="330"/>
      <c r="AF657" s="331"/>
      <c r="AG657" s="331"/>
    </row>
    <row r="658" spans="31:33" x14ac:dyDescent="0.25">
      <c r="AE658" s="330"/>
      <c r="AF658" s="331"/>
      <c r="AG658" s="331"/>
    </row>
    <row r="659" spans="31:33" x14ac:dyDescent="0.25">
      <c r="AE659" s="330"/>
      <c r="AF659" s="331"/>
      <c r="AG659" s="331"/>
    </row>
    <row r="660" spans="31:33" x14ac:dyDescent="0.25">
      <c r="AE660" s="330"/>
      <c r="AF660" s="331"/>
      <c r="AG660" s="331"/>
    </row>
    <row r="661" spans="31:33" x14ac:dyDescent="0.25">
      <c r="AE661" s="330"/>
      <c r="AF661" s="331"/>
      <c r="AG661" s="331"/>
    </row>
    <row r="662" spans="31:33" x14ac:dyDescent="0.25">
      <c r="AE662" s="330"/>
      <c r="AF662" s="331"/>
      <c r="AG662" s="331"/>
    </row>
    <row r="663" spans="31:33" x14ac:dyDescent="0.25">
      <c r="AE663" s="330"/>
      <c r="AF663" s="331"/>
      <c r="AG663" s="331"/>
    </row>
    <row r="664" spans="31:33" x14ac:dyDescent="0.25">
      <c r="AE664" s="330"/>
      <c r="AF664" s="331"/>
      <c r="AG664" s="331"/>
    </row>
    <row r="665" spans="31:33" x14ac:dyDescent="0.25">
      <c r="AE665" s="330"/>
      <c r="AF665" s="331"/>
      <c r="AG665" s="331"/>
    </row>
    <row r="666" spans="31:33" x14ac:dyDescent="0.25">
      <c r="AE666" s="330"/>
      <c r="AF666" s="331"/>
      <c r="AG666" s="331"/>
    </row>
    <row r="667" spans="31:33" x14ac:dyDescent="0.25">
      <c r="AE667" s="330"/>
      <c r="AF667" s="331"/>
      <c r="AG667" s="331"/>
    </row>
    <row r="668" spans="31:33" x14ac:dyDescent="0.25">
      <c r="AE668" s="330"/>
      <c r="AF668" s="331"/>
      <c r="AG668" s="331"/>
    </row>
    <row r="669" spans="31:33" x14ac:dyDescent="0.25">
      <c r="AE669" s="330"/>
      <c r="AF669" s="331"/>
      <c r="AG669" s="331"/>
    </row>
    <row r="670" spans="31:33" x14ac:dyDescent="0.25">
      <c r="AE670" s="330"/>
      <c r="AF670" s="331"/>
      <c r="AG670" s="331"/>
    </row>
    <row r="671" spans="31:33" x14ac:dyDescent="0.25">
      <c r="AE671" s="330"/>
      <c r="AF671" s="331"/>
      <c r="AG671" s="331"/>
    </row>
    <row r="672" spans="31:33" x14ac:dyDescent="0.25">
      <c r="AE672" s="330"/>
      <c r="AF672" s="331"/>
      <c r="AG672" s="331"/>
    </row>
    <row r="673" spans="31:33" x14ac:dyDescent="0.25">
      <c r="AE673" s="330"/>
      <c r="AF673" s="331"/>
      <c r="AG673" s="331"/>
    </row>
    <row r="674" spans="31:33" x14ac:dyDescent="0.25">
      <c r="AE674" s="330"/>
      <c r="AF674" s="331"/>
      <c r="AG674" s="331"/>
    </row>
    <row r="675" spans="31:33" x14ac:dyDescent="0.25">
      <c r="AE675" s="330"/>
      <c r="AF675" s="331"/>
      <c r="AG675" s="331"/>
    </row>
    <row r="676" spans="31:33" x14ac:dyDescent="0.25">
      <c r="AE676" s="330"/>
      <c r="AF676" s="331"/>
      <c r="AG676" s="331"/>
    </row>
    <row r="677" spans="31:33" x14ac:dyDescent="0.25">
      <c r="AE677" s="330"/>
      <c r="AF677" s="331"/>
      <c r="AG677" s="331"/>
    </row>
    <row r="678" spans="31:33" x14ac:dyDescent="0.25">
      <c r="AE678" s="330"/>
      <c r="AF678" s="331"/>
      <c r="AG678" s="331"/>
    </row>
    <row r="679" spans="31:33" x14ac:dyDescent="0.25">
      <c r="AE679" s="330"/>
      <c r="AF679" s="331"/>
      <c r="AG679" s="331"/>
    </row>
    <row r="680" spans="31:33" x14ac:dyDescent="0.25">
      <c r="AE680" s="330"/>
      <c r="AF680" s="331"/>
      <c r="AG680" s="331"/>
    </row>
    <row r="681" spans="31:33" x14ac:dyDescent="0.25">
      <c r="AE681" s="330"/>
      <c r="AF681" s="331"/>
      <c r="AG681" s="331"/>
    </row>
    <row r="682" spans="31:33" x14ac:dyDescent="0.25">
      <c r="AE682" s="330"/>
      <c r="AF682" s="331"/>
      <c r="AG682" s="331"/>
    </row>
    <row r="683" spans="31:33" x14ac:dyDescent="0.25">
      <c r="AE683" s="330"/>
      <c r="AF683" s="331"/>
      <c r="AG683" s="331"/>
    </row>
    <row r="684" spans="31:33" x14ac:dyDescent="0.25">
      <c r="AE684" s="330"/>
      <c r="AF684" s="331"/>
      <c r="AG684" s="331"/>
    </row>
    <row r="685" spans="31:33" x14ac:dyDescent="0.25">
      <c r="AE685" s="330"/>
      <c r="AF685" s="331"/>
      <c r="AG685" s="331"/>
    </row>
    <row r="686" spans="31:33" x14ac:dyDescent="0.25">
      <c r="AE686" s="330"/>
      <c r="AF686" s="331"/>
      <c r="AG686" s="331"/>
    </row>
    <row r="687" spans="31:33" x14ac:dyDescent="0.25">
      <c r="AE687" s="330"/>
      <c r="AF687" s="331"/>
      <c r="AG687" s="331"/>
    </row>
    <row r="688" spans="31:33" x14ac:dyDescent="0.25">
      <c r="AE688" s="330"/>
      <c r="AF688" s="331"/>
      <c r="AG688" s="331"/>
    </row>
    <row r="689" spans="31:33" x14ac:dyDescent="0.25">
      <c r="AE689" s="330"/>
      <c r="AF689" s="331"/>
      <c r="AG689" s="331"/>
    </row>
    <row r="690" spans="31:33" x14ac:dyDescent="0.25">
      <c r="AE690" s="330"/>
      <c r="AF690" s="331"/>
      <c r="AG690" s="331"/>
    </row>
    <row r="691" spans="31:33" x14ac:dyDescent="0.25">
      <c r="AE691" s="330"/>
      <c r="AF691" s="331"/>
      <c r="AG691" s="331"/>
    </row>
    <row r="692" spans="31:33" x14ac:dyDescent="0.25">
      <c r="AE692" s="330"/>
      <c r="AF692" s="331"/>
      <c r="AG692" s="331"/>
    </row>
    <row r="693" spans="31:33" x14ac:dyDescent="0.25">
      <c r="AE693" s="330"/>
      <c r="AF693" s="331"/>
      <c r="AG693" s="331"/>
    </row>
    <row r="694" spans="31:33" x14ac:dyDescent="0.25">
      <c r="AE694" s="330"/>
      <c r="AF694" s="331"/>
      <c r="AG694" s="331"/>
    </row>
    <row r="695" spans="31:33" x14ac:dyDescent="0.25">
      <c r="AE695" s="330"/>
      <c r="AF695" s="331"/>
      <c r="AG695" s="331"/>
    </row>
    <row r="696" spans="31:33" x14ac:dyDescent="0.25">
      <c r="AE696" s="330"/>
      <c r="AF696" s="331"/>
      <c r="AG696" s="331"/>
    </row>
    <row r="697" spans="31:33" x14ac:dyDescent="0.25">
      <c r="AE697" s="330"/>
      <c r="AF697" s="331"/>
      <c r="AG697" s="331"/>
    </row>
    <row r="698" spans="31:33" x14ac:dyDescent="0.25">
      <c r="AE698" s="330"/>
      <c r="AF698" s="331"/>
      <c r="AG698" s="331"/>
    </row>
    <row r="699" spans="31:33" x14ac:dyDescent="0.25">
      <c r="AE699" s="330"/>
      <c r="AF699" s="331"/>
      <c r="AG699" s="331"/>
    </row>
    <row r="700" spans="31:33" x14ac:dyDescent="0.25">
      <c r="AE700" s="330"/>
      <c r="AF700" s="331"/>
      <c r="AG700" s="331"/>
    </row>
    <row r="701" spans="31:33" x14ac:dyDescent="0.25">
      <c r="AE701" s="330"/>
      <c r="AF701" s="331"/>
      <c r="AG701" s="331"/>
    </row>
    <row r="702" spans="31:33" x14ac:dyDescent="0.25">
      <c r="AE702" s="330"/>
      <c r="AF702" s="331"/>
      <c r="AG702" s="331"/>
    </row>
    <row r="703" spans="31:33" x14ac:dyDescent="0.25">
      <c r="AE703" s="330"/>
      <c r="AF703" s="331"/>
      <c r="AG703" s="331"/>
    </row>
    <row r="704" spans="31:33" x14ac:dyDescent="0.25">
      <c r="AE704" s="330"/>
      <c r="AF704" s="331"/>
      <c r="AG704" s="331"/>
    </row>
    <row r="705" spans="31:33" x14ac:dyDescent="0.25">
      <c r="AE705" s="330"/>
      <c r="AF705" s="331"/>
      <c r="AG705" s="331"/>
    </row>
    <row r="706" spans="31:33" x14ac:dyDescent="0.25">
      <c r="AE706" s="330"/>
      <c r="AF706" s="331"/>
      <c r="AG706" s="331"/>
    </row>
    <row r="707" spans="31:33" x14ac:dyDescent="0.25">
      <c r="AE707" s="330"/>
      <c r="AF707" s="331"/>
      <c r="AG707" s="331"/>
    </row>
    <row r="708" spans="31:33" x14ac:dyDescent="0.25">
      <c r="AE708" s="330"/>
      <c r="AF708" s="331"/>
      <c r="AG708" s="331"/>
    </row>
    <row r="709" spans="31:33" x14ac:dyDescent="0.25">
      <c r="AE709" s="330"/>
      <c r="AF709" s="331"/>
      <c r="AG709" s="331"/>
    </row>
    <row r="710" spans="31:33" x14ac:dyDescent="0.25">
      <c r="AE710" s="330"/>
      <c r="AF710" s="331"/>
      <c r="AG710" s="331"/>
    </row>
    <row r="711" spans="31:33" x14ac:dyDescent="0.25">
      <c r="AE711" s="330"/>
      <c r="AF711" s="331"/>
      <c r="AG711" s="331"/>
    </row>
    <row r="712" spans="31:33" x14ac:dyDescent="0.25">
      <c r="AE712" s="330"/>
      <c r="AF712" s="331"/>
      <c r="AG712" s="331"/>
    </row>
    <row r="713" spans="31:33" x14ac:dyDescent="0.25">
      <c r="AE713" s="330"/>
      <c r="AF713" s="331"/>
      <c r="AG713" s="331"/>
    </row>
    <row r="714" spans="31:33" x14ac:dyDescent="0.25">
      <c r="AE714" s="330"/>
      <c r="AF714" s="331"/>
      <c r="AG714" s="331"/>
    </row>
    <row r="715" spans="31:33" x14ac:dyDescent="0.25">
      <c r="AE715" s="330"/>
      <c r="AF715" s="331"/>
      <c r="AG715" s="331"/>
    </row>
    <row r="716" spans="31:33" x14ac:dyDescent="0.25">
      <c r="AE716" s="330"/>
      <c r="AF716" s="331"/>
      <c r="AG716" s="331"/>
    </row>
    <row r="717" spans="31:33" x14ac:dyDescent="0.25">
      <c r="AE717" s="330"/>
      <c r="AF717" s="331"/>
      <c r="AG717" s="331"/>
    </row>
    <row r="718" spans="31:33" x14ac:dyDescent="0.25">
      <c r="AE718" s="330"/>
      <c r="AF718" s="331"/>
      <c r="AG718" s="331"/>
    </row>
    <row r="719" spans="31:33" x14ac:dyDescent="0.25">
      <c r="AE719" s="330"/>
      <c r="AF719" s="331"/>
      <c r="AG719" s="331"/>
    </row>
    <row r="720" spans="31:33" x14ac:dyDescent="0.25">
      <c r="AE720" s="330"/>
      <c r="AF720" s="331"/>
      <c r="AG720" s="331"/>
    </row>
    <row r="721" spans="31:33" x14ac:dyDescent="0.25">
      <c r="AE721" s="330"/>
      <c r="AF721" s="331"/>
      <c r="AG721" s="331"/>
    </row>
    <row r="722" spans="31:33" x14ac:dyDescent="0.25">
      <c r="AE722" s="330"/>
      <c r="AF722" s="331"/>
      <c r="AG722" s="331"/>
    </row>
    <row r="723" spans="31:33" x14ac:dyDescent="0.25">
      <c r="AE723" s="330"/>
      <c r="AF723" s="331"/>
      <c r="AG723" s="331"/>
    </row>
    <row r="724" spans="31:33" x14ac:dyDescent="0.25">
      <c r="AE724" s="330"/>
      <c r="AF724" s="331"/>
      <c r="AG724" s="331"/>
    </row>
    <row r="725" spans="31:33" x14ac:dyDescent="0.25">
      <c r="AE725" s="330"/>
      <c r="AF725" s="331"/>
      <c r="AG725" s="331"/>
    </row>
    <row r="726" spans="31:33" x14ac:dyDescent="0.25">
      <c r="AE726" s="330"/>
      <c r="AF726" s="331"/>
      <c r="AG726" s="331"/>
    </row>
    <row r="727" spans="31:33" x14ac:dyDescent="0.25">
      <c r="AE727" s="330"/>
      <c r="AF727" s="331"/>
      <c r="AG727" s="331"/>
    </row>
    <row r="728" spans="31:33" x14ac:dyDescent="0.25">
      <c r="AE728" s="330"/>
      <c r="AF728" s="331"/>
      <c r="AG728" s="331"/>
    </row>
    <row r="729" spans="31:33" x14ac:dyDescent="0.25">
      <c r="AE729" s="330"/>
      <c r="AF729" s="331"/>
      <c r="AG729" s="331"/>
    </row>
    <row r="730" spans="31:33" x14ac:dyDescent="0.25">
      <c r="AE730" s="330"/>
      <c r="AF730" s="331"/>
      <c r="AG730" s="331"/>
    </row>
    <row r="731" spans="31:33" x14ac:dyDescent="0.25">
      <c r="AE731" s="330"/>
      <c r="AF731" s="331"/>
      <c r="AG731" s="331"/>
    </row>
    <row r="732" spans="31:33" x14ac:dyDescent="0.25">
      <c r="AE732" s="330"/>
      <c r="AF732" s="331"/>
      <c r="AG732" s="331"/>
    </row>
    <row r="733" spans="31:33" x14ac:dyDescent="0.25">
      <c r="AE733" s="330"/>
      <c r="AF733" s="331"/>
      <c r="AG733" s="331"/>
    </row>
    <row r="734" spans="31:33" x14ac:dyDescent="0.25">
      <c r="AE734" s="330"/>
      <c r="AF734" s="331"/>
      <c r="AG734" s="331"/>
    </row>
    <row r="735" spans="31:33" x14ac:dyDescent="0.25">
      <c r="AE735" s="330"/>
      <c r="AF735" s="331"/>
      <c r="AG735" s="331"/>
    </row>
    <row r="736" spans="31:33" x14ac:dyDescent="0.25">
      <c r="AE736" s="330"/>
      <c r="AF736" s="331"/>
      <c r="AG736" s="331"/>
    </row>
    <row r="737" spans="31:33" x14ac:dyDescent="0.25">
      <c r="AE737" s="330"/>
      <c r="AF737" s="331"/>
      <c r="AG737" s="331"/>
    </row>
    <row r="738" spans="31:33" x14ac:dyDescent="0.25">
      <c r="AE738" s="330"/>
      <c r="AF738" s="331"/>
      <c r="AG738" s="331"/>
    </row>
    <row r="739" spans="31:33" x14ac:dyDescent="0.25">
      <c r="AE739" s="330"/>
      <c r="AF739" s="331"/>
      <c r="AG739" s="331"/>
    </row>
    <row r="740" spans="31:33" x14ac:dyDescent="0.25">
      <c r="AE740" s="330"/>
      <c r="AF740" s="331"/>
      <c r="AG740" s="331"/>
    </row>
    <row r="741" spans="31:33" x14ac:dyDescent="0.25">
      <c r="AE741" s="330"/>
      <c r="AF741" s="331"/>
      <c r="AG741" s="331"/>
    </row>
    <row r="742" spans="31:33" x14ac:dyDescent="0.25">
      <c r="AE742" s="330"/>
      <c r="AF742" s="331"/>
      <c r="AG742" s="331"/>
    </row>
    <row r="743" spans="31:33" x14ac:dyDescent="0.25">
      <c r="AE743" s="330"/>
      <c r="AF743" s="331"/>
      <c r="AG743" s="331"/>
    </row>
    <row r="744" spans="31:33" x14ac:dyDescent="0.25">
      <c r="AE744" s="330"/>
      <c r="AF744" s="331"/>
      <c r="AG744" s="331"/>
    </row>
    <row r="745" spans="31:33" x14ac:dyDescent="0.25">
      <c r="AE745" s="330"/>
      <c r="AF745" s="331"/>
      <c r="AG745" s="331"/>
    </row>
    <row r="746" spans="31:33" x14ac:dyDescent="0.25">
      <c r="AE746" s="330"/>
      <c r="AF746" s="331"/>
      <c r="AG746" s="331"/>
    </row>
    <row r="747" spans="31:33" x14ac:dyDescent="0.25">
      <c r="AE747" s="330"/>
      <c r="AF747" s="331"/>
      <c r="AG747" s="331"/>
    </row>
    <row r="748" spans="31:33" x14ac:dyDescent="0.25">
      <c r="AE748" s="330"/>
      <c r="AF748" s="331"/>
      <c r="AG748" s="331"/>
    </row>
    <row r="749" spans="31:33" x14ac:dyDescent="0.25">
      <c r="AE749" s="330"/>
      <c r="AF749" s="331"/>
      <c r="AG749" s="331"/>
    </row>
    <row r="750" spans="31:33" x14ac:dyDescent="0.25">
      <c r="AE750" s="330"/>
      <c r="AF750" s="331"/>
      <c r="AG750" s="331"/>
    </row>
    <row r="751" spans="31:33" x14ac:dyDescent="0.25">
      <c r="AE751" s="330"/>
      <c r="AF751" s="331"/>
      <c r="AG751" s="331"/>
    </row>
    <row r="752" spans="31:33" x14ac:dyDescent="0.25">
      <c r="AE752" s="330"/>
      <c r="AF752" s="331"/>
      <c r="AG752" s="331"/>
    </row>
    <row r="753" spans="31:33" x14ac:dyDescent="0.25">
      <c r="AE753" s="330"/>
      <c r="AF753" s="331"/>
      <c r="AG753" s="331"/>
    </row>
    <row r="754" spans="31:33" x14ac:dyDescent="0.25">
      <c r="AE754" s="330"/>
      <c r="AF754" s="331"/>
      <c r="AG754" s="331"/>
    </row>
    <row r="755" spans="31:33" x14ac:dyDescent="0.25">
      <c r="AE755" s="330"/>
      <c r="AF755" s="331"/>
      <c r="AG755" s="331"/>
    </row>
    <row r="756" spans="31:33" x14ac:dyDescent="0.25">
      <c r="AE756" s="330"/>
      <c r="AF756" s="331"/>
      <c r="AG756" s="331"/>
    </row>
    <row r="757" spans="31:33" x14ac:dyDescent="0.25">
      <c r="AE757" s="330"/>
      <c r="AF757" s="331"/>
      <c r="AG757" s="331"/>
    </row>
    <row r="758" spans="31:33" x14ac:dyDescent="0.25">
      <c r="AE758" s="330"/>
      <c r="AF758" s="331"/>
      <c r="AG758" s="331"/>
    </row>
    <row r="759" spans="31:33" x14ac:dyDescent="0.25">
      <c r="AE759" s="330"/>
      <c r="AF759" s="331"/>
      <c r="AG759" s="331"/>
    </row>
    <row r="760" spans="31:33" x14ac:dyDescent="0.25">
      <c r="AE760" s="330"/>
      <c r="AF760" s="331"/>
      <c r="AG760" s="331"/>
    </row>
  </sheetData>
  <sheetProtection selectLockedCells="1" selectUnlockedCells="1"/>
  <phoneticPr fontId="13" type="noConversion"/>
  <conditionalFormatting sqref="C1:D1">
    <cfRule type="expression" dxfId="217" priority="11">
      <formula>$V1&lt;&gt;""</formula>
    </cfRule>
  </conditionalFormatting>
  <conditionalFormatting sqref="C2:D5">
    <cfRule type="expression" dxfId="216" priority="2">
      <formula>$Y2&lt;&gt;""</formula>
    </cfRule>
  </conditionalFormatting>
  <conditionalFormatting sqref="C6:D13">
    <cfRule type="expression" dxfId="215" priority="1">
      <formula>$V6&lt;&gt;""</formula>
    </cfRule>
  </conditionalFormatting>
  <dataValidations count="1">
    <dataValidation type="list" allowBlank="1" showInputMessage="1" showErrorMessage="1" sqref="J1:J6 N1:N6 P1:P6 V1:V6 T1:T6 H1:H6 R1:R6 X1:X6 F1:F6 L1:L6" xr:uid="{00000000-0002-0000-0300-000000000000}">
      <formula1>INDIRECT("'Liste Banques'!$B$3:$B$26")</formula1>
    </dataValidation>
  </dataValidations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W25"/>
  <sheetViews>
    <sheetView workbookViewId="0">
      <selection activeCell="F4" sqref="F4"/>
    </sheetView>
  </sheetViews>
  <sheetFormatPr baseColWidth="10" defaultRowHeight="15" x14ac:dyDescent="0.25"/>
  <cols>
    <col min="9" max="9" width="15" style="10" customWidth="1"/>
    <col min="10" max="11" width="11.42578125" style="10"/>
  </cols>
  <sheetData>
    <row r="1" spans="1:23" x14ac:dyDescent="0.25">
      <c r="A1" t="s">
        <v>70</v>
      </c>
      <c r="C1" s="104"/>
      <c r="D1" s="104"/>
      <c r="E1" s="104"/>
      <c r="F1" s="104"/>
      <c r="G1" s="104"/>
      <c r="H1" s="104"/>
      <c r="I1" s="11"/>
      <c r="J1" s="11"/>
      <c r="K1" s="11"/>
      <c r="L1" s="104"/>
      <c r="M1" s="104"/>
      <c r="N1" s="104"/>
      <c r="O1" s="104"/>
    </row>
    <row r="2" spans="1:23" ht="21.75" thickBot="1" x14ac:dyDescent="0.4">
      <c r="A2" s="9" t="e">
        <f>Adultes!#REF!</f>
        <v>#REF!</v>
      </c>
      <c r="B2" s="14" t="e">
        <f>39*A2</f>
        <v>#REF!</v>
      </c>
      <c r="C2" s="104"/>
      <c r="D2" s="104"/>
      <c r="E2" s="104"/>
      <c r="F2" s="104"/>
      <c r="G2" s="104"/>
      <c r="H2" s="104"/>
      <c r="I2" s="16"/>
      <c r="J2" s="11"/>
      <c r="K2" s="11"/>
      <c r="L2" s="104"/>
      <c r="M2" s="104"/>
      <c r="N2" s="104"/>
      <c r="O2" s="100"/>
    </row>
    <row r="3" spans="1:23" ht="15.75" thickBot="1" x14ac:dyDescent="0.3">
      <c r="A3" s="45"/>
      <c r="B3" s="46" t="s">
        <v>52</v>
      </c>
      <c r="C3" s="47" t="s">
        <v>53</v>
      </c>
      <c r="D3" s="47" t="s">
        <v>62</v>
      </c>
      <c r="E3" s="47" t="s">
        <v>51</v>
      </c>
      <c r="F3" s="47" t="s">
        <v>88</v>
      </c>
      <c r="G3" s="47" t="s">
        <v>63</v>
      </c>
      <c r="H3" s="47"/>
      <c r="I3" s="48" t="s">
        <v>33</v>
      </c>
      <c r="J3" s="16"/>
    </row>
    <row r="4" spans="1:23" x14ac:dyDescent="0.25">
      <c r="A4" s="49" t="s">
        <v>38</v>
      </c>
      <c r="B4" s="25">
        <v>98</v>
      </c>
      <c r="C4" s="19"/>
      <c r="D4" s="104" t="e">
        <f>Adultes!#REF!</f>
        <v>#REF!</v>
      </c>
      <c r="E4" s="104" t="e">
        <f>Adultes!#REF!</f>
        <v>#REF!</v>
      </c>
      <c r="F4" s="205" t="e">
        <f>COUNTIFS([1]!TableauAdulte[Bénévoles et tarifs spéciaux],"&gt;=0",[1]!TableauAdulte[Bénévoles et tarifs spéciaux],"&lt;&gt;39",[1]!TableauAdulte[Activités],1)</f>
        <v>#REF!</v>
      </c>
      <c r="G4" s="205">
        <f>COUNTIFS(Adultes!$T$2:$T$10,1,Adultes!$U$2:$U$10,"")</f>
        <v>0</v>
      </c>
      <c r="H4" s="104"/>
      <c r="I4" s="20">
        <f>B4*G4</f>
        <v>0</v>
      </c>
      <c r="J4" s="16"/>
    </row>
    <row r="5" spans="1:23" x14ac:dyDescent="0.25">
      <c r="A5" s="49" t="s">
        <v>48</v>
      </c>
      <c r="B5" s="25">
        <v>133</v>
      </c>
      <c r="C5" s="19"/>
      <c r="D5" s="104" t="e">
        <f>Adultes!#REF!</f>
        <v>#REF!</v>
      </c>
      <c r="E5" s="104" t="e">
        <f>Adultes!#REF!</f>
        <v>#REF!</v>
      </c>
      <c r="F5" s="205" t="e">
        <f>COUNTIFS([1]!TableauAdulte[Bénévoles et tarifs spéciaux],"&gt;=0",[1]!TableauAdulte[Bénévoles et tarifs spéciaux],"&lt;&gt;39",[1]!TableauAdulte[Activités],2)</f>
        <v>#REF!</v>
      </c>
      <c r="G5" s="205" t="e">
        <f>COUNTIFS([1]!TableauAdulte[Activités],2,[1]!TableauAdulte[Bénévoles et tarifs spéciaux],"")</f>
        <v>#REF!</v>
      </c>
      <c r="H5" s="104"/>
      <c r="I5" s="20" t="e">
        <f>B5*G5</f>
        <v>#REF!</v>
      </c>
      <c r="J5" s="16"/>
    </row>
    <row r="6" spans="1:23" x14ac:dyDescent="0.25">
      <c r="A6" s="49" t="s">
        <v>49</v>
      </c>
      <c r="B6" s="25">
        <v>168</v>
      </c>
      <c r="C6" s="19"/>
      <c r="D6" s="104" t="e">
        <f>Adultes!#REF!</f>
        <v>#REF!</v>
      </c>
      <c r="E6" s="104" t="e">
        <f>Adultes!#REF!</f>
        <v>#REF!</v>
      </c>
      <c r="F6" s="205" t="e">
        <f>COUNTIFS([1]!TableauAdulte[Bénévoles et tarifs spéciaux],"&gt;=0",[1]!TableauAdulte[Bénévoles et tarifs spéciaux],"&lt;&gt;39",[1]!TableauAdulte[Activités],3)</f>
        <v>#REF!</v>
      </c>
      <c r="G6" s="205" t="e">
        <f>COUNTIFS([1]!TableauAdulte[Activités],3,[1]!TableauAdulte[Bénévoles et tarifs spéciaux],"")</f>
        <v>#REF!</v>
      </c>
      <c r="H6" s="104"/>
      <c r="I6" s="20" t="e">
        <f>B6*G6</f>
        <v>#REF!</v>
      </c>
      <c r="J6"/>
    </row>
    <row r="7" spans="1:23" x14ac:dyDescent="0.25">
      <c r="A7" s="49" t="s">
        <v>93</v>
      </c>
      <c r="B7" s="25"/>
      <c r="C7" s="19"/>
      <c r="D7" s="104" t="e">
        <f>Adultes!#REF!</f>
        <v>#REF!</v>
      </c>
      <c r="E7" s="104" t="e">
        <f>Adultes!#REF!</f>
        <v>#REF!</v>
      </c>
      <c r="F7" s="205" t="e">
        <f>COUNTIFS([1]!TableauAdulte[Bénévoles et tarifs spéciaux],"&gt;=0",[1]!TableauAdulte[Bénévoles et tarifs spéciaux],"&lt;&gt;39",[1]!TableauAdulte[Activités],4)</f>
        <v>#REF!</v>
      </c>
      <c r="G7" s="205" t="e">
        <f>COUNTIFS([1]!TableauAdulte[Activités],4,[1]!TableauAdulte[Bénévoles et tarifs spéciaux],"")</f>
        <v>#REF!</v>
      </c>
      <c r="H7" s="104"/>
      <c r="I7" s="20" t="e">
        <f>B7*G7</f>
        <v>#REF!</v>
      </c>
      <c r="J7"/>
    </row>
    <row r="8" spans="1:23" ht="15.75" thickBot="1" x14ac:dyDescent="0.3">
      <c r="A8" s="50" t="s">
        <v>50</v>
      </c>
      <c r="B8" s="25">
        <v>98</v>
      </c>
      <c r="C8" s="19">
        <v>23</v>
      </c>
      <c r="D8" s="104" t="e">
        <f>Adultes!#REF!</f>
        <v>#REF!</v>
      </c>
      <c r="E8" s="104" t="e">
        <f>Adultes!#REF!</f>
        <v>#REF!</v>
      </c>
      <c r="F8" s="205" t="e">
        <f>COUNTIFS([1]!TableauAdulte[Bénévoles et tarifs spéciaux],"&gt;=0",[1]!TableauAdulte[Bénévoles et tarifs spéciaux],"&lt;&gt;39",[1]!TableauAdulte[Activités],"Fleury")</f>
        <v>#REF!</v>
      </c>
      <c r="G8" s="205" t="e">
        <f>COUNTIFS([1]!TableauAdulte[Activités],"Fleury",[1]!TableauAdulte[Bénévoles et tarifs spéciaux],"")</f>
        <v>#REF!</v>
      </c>
      <c r="H8" s="104"/>
      <c r="I8" s="20" t="e">
        <f>(B8+C8)*G8</f>
        <v>#REF!</v>
      </c>
      <c r="J8"/>
    </row>
    <row r="9" spans="1:23" ht="15.75" thickBot="1" x14ac:dyDescent="0.3">
      <c r="A9" s="18"/>
      <c r="B9" s="51"/>
      <c r="C9" s="51"/>
      <c r="D9" s="199" t="e">
        <f>SUM(D4:D8)</f>
        <v>#REF!</v>
      </c>
      <c r="E9" s="52" t="e">
        <f>SUM(E4:E8)</f>
        <v>#REF!</v>
      </c>
      <c r="F9" s="52" t="e">
        <f>SUM(F4:F8)</f>
        <v>#REF!</v>
      </c>
      <c r="G9" s="53" t="e">
        <f>SUM(G4:G8)</f>
        <v>#REF!</v>
      </c>
      <c r="H9" s="53"/>
      <c r="I9" s="21" t="e">
        <f>SUM(I4:I8)</f>
        <v>#REF!</v>
      </c>
      <c r="J9" s="104" t="s">
        <v>1</v>
      </c>
    </row>
    <row r="10" spans="1:23" ht="15.75" thickBot="1" x14ac:dyDescent="0.3">
      <c r="A10" s="54"/>
      <c r="B10" s="55"/>
      <c r="C10" s="55"/>
      <c r="D10" s="104"/>
      <c r="E10" s="497" t="s">
        <v>89</v>
      </c>
      <c r="F10" s="497"/>
      <c r="G10" s="498"/>
      <c r="H10" s="100"/>
      <c r="I10" s="319">
        <f>Adultes!$A$1:$X$10</f>
        <v>0</v>
      </c>
      <c r="J10"/>
      <c r="K10" s="11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</row>
    <row r="11" spans="1:23" ht="15.75" thickBot="1" x14ac:dyDescent="0.3">
      <c r="A11" s="56"/>
      <c r="B11" s="19"/>
      <c r="C11" s="19"/>
      <c r="D11" s="104"/>
      <c r="E11" s="23" t="s">
        <v>64</v>
      </c>
      <c r="F11" s="62">
        <v>39</v>
      </c>
      <c r="G11" s="57" t="e">
        <f>F9+E9</f>
        <v>#REF!</v>
      </c>
      <c r="H11" s="100"/>
      <c r="I11" s="22" t="e">
        <f>-(F11*G11)</f>
        <v>#REF!</v>
      </c>
      <c r="J11"/>
      <c r="K11" s="11"/>
      <c r="L11" s="104"/>
      <c r="M11" s="104"/>
      <c r="N11" s="104"/>
      <c r="O11" s="104"/>
      <c r="P11" s="104"/>
      <c r="Q11" s="100"/>
      <c r="R11" s="104"/>
      <c r="S11" s="104"/>
      <c r="T11" s="104"/>
      <c r="U11" s="104"/>
      <c r="V11" s="104"/>
      <c r="W11" s="100"/>
    </row>
    <row r="12" spans="1:23" ht="15.75" thickBot="1" x14ac:dyDescent="0.3">
      <c r="A12" s="69"/>
      <c r="B12" s="70"/>
      <c r="C12" s="70"/>
      <c r="D12" s="11"/>
      <c r="E12" s="499" t="s">
        <v>65</v>
      </c>
      <c r="F12" s="499"/>
      <c r="G12" s="500"/>
      <c r="H12" s="96"/>
      <c r="I12" s="22" t="e">
        <f>SUM(I10:I11)</f>
        <v>#REF!</v>
      </c>
      <c r="K12" s="16"/>
      <c r="L12" s="104"/>
      <c r="M12" s="104"/>
      <c r="N12" s="104"/>
      <c r="O12" s="104"/>
      <c r="P12" s="104"/>
      <c r="Q12" s="104"/>
      <c r="R12" s="104"/>
      <c r="S12" s="104"/>
      <c r="T12" s="104"/>
      <c r="U12" s="2"/>
      <c r="V12" s="2"/>
      <c r="W12" s="15"/>
    </row>
    <row r="13" spans="1:23" ht="15.75" thickBot="1" x14ac:dyDescent="0.3">
      <c r="A13" s="71"/>
      <c r="B13" s="11"/>
      <c r="C13" s="11"/>
      <c r="D13" s="11"/>
      <c r="E13" s="501" t="s">
        <v>67</v>
      </c>
      <c r="F13" s="501"/>
      <c r="G13" s="501"/>
      <c r="H13" s="96"/>
      <c r="I13" s="22" t="e">
        <f>I9+I12</f>
        <v>#REF!</v>
      </c>
      <c r="K13" s="16"/>
      <c r="V13" s="16"/>
      <c r="W13" s="17"/>
    </row>
    <row r="14" spans="1:23" ht="15.75" thickBot="1" x14ac:dyDescent="0.3">
      <c r="A14" s="18"/>
      <c r="B14" s="51"/>
      <c r="C14" s="51"/>
      <c r="D14" s="51"/>
      <c r="E14" s="502" t="s">
        <v>37</v>
      </c>
      <c r="F14" s="502"/>
      <c r="G14" s="503"/>
      <c r="H14" s="97"/>
      <c r="I14" s="22" t="e">
        <f>B2</f>
        <v>#REF!</v>
      </c>
      <c r="J14"/>
      <c r="K14" s="11"/>
      <c r="V14" s="16"/>
      <c r="W14" s="17"/>
    </row>
    <row r="15" spans="1:23" ht="27" thickBot="1" x14ac:dyDescent="0.45">
      <c r="A15" s="492" t="s">
        <v>54</v>
      </c>
      <c r="B15" s="493"/>
      <c r="C15" s="493"/>
      <c r="D15" s="24"/>
      <c r="E15" s="58"/>
      <c r="F15" s="58"/>
      <c r="G15" s="494" t="e">
        <f>SUM(I13:I14)</f>
        <v>#REF!</v>
      </c>
      <c r="H15" s="495"/>
      <c r="I15" s="496"/>
      <c r="J15"/>
      <c r="K15" s="11"/>
      <c r="V15" s="59"/>
      <c r="W15" s="65"/>
    </row>
    <row r="16" spans="1:23" x14ac:dyDescent="0.25">
      <c r="I16" s="99"/>
      <c r="K16" s="11"/>
      <c r="V16" s="59"/>
      <c r="W16" s="12"/>
    </row>
    <row r="17" spans="9:23" x14ac:dyDescent="0.25">
      <c r="I17" s="99"/>
      <c r="K17" s="11"/>
      <c r="W17" s="100"/>
    </row>
    <row r="18" spans="9:23" x14ac:dyDescent="0.25">
      <c r="I18" s="99"/>
      <c r="K18" s="11"/>
      <c r="W18" s="101"/>
    </row>
    <row r="19" spans="9:23" x14ac:dyDescent="0.25">
      <c r="I19" s="99"/>
      <c r="K19" s="11"/>
      <c r="V19" s="104"/>
      <c r="W19" s="64"/>
    </row>
    <row r="20" spans="9:23" x14ac:dyDescent="0.25">
      <c r="I20" s="99"/>
      <c r="K20" s="11"/>
      <c r="W20" s="63"/>
    </row>
    <row r="21" spans="9:23" x14ac:dyDescent="0.25">
      <c r="I21" s="99"/>
      <c r="K21" s="11"/>
      <c r="W21" s="61"/>
    </row>
    <row r="22" spans="9:23" x14ac:dyDescent="0.25">
      <c r="I22" s="99"/>
      <c r="K22" s="11"/>
      <c r="V22" s="10"/>
      <c r="W22" s="60"/>
    </row>
    <row r="23" spans="9:23" x14ac:dyDescent="0.25">
      <c r="I23" s="99"/>
      <c r="K23" s="11"/>
      <c r="V23" s="10"/>
      <c r="W23" s="60"/>
    </row>
    <row r="24" spans="9:23" x14ac:dyDescent="0.25">
      <c r="I24" s="99"/>
      <c r="K24" s="11"/>
      <c r="W24" s="60"/>
    </row>
    <row r="25" spans="9:23" x14ac:dyDescent="0.25">
      <c r="I25" s="99"/>
      <c r="K25" s="11"/>
      <c r="W25" s="60"/>
    </row>
  </sheetData>
  <mergeCells count="6">
    <mergeCell ref="A15:C15"/>
    <mergeCell ref="G15:I15"/>
    <mergeCell ref="E10:G10"/>
    <mergeCell ref="E12:G12"/>
    <mergeCell ref="E13:G13"/>
    <mergeCell ref="E14:G14"/>
  </mergeCells>
  <conditionalFormatting sqref="D5">
    <cfRule type="expression" dxfId="143" priority="1">
      <formula>"si($E$4:$S$10=""b""contenir"</formula>
    </cfRule>
  </conditionalFormatting>
  <pageMargins left="0.7" right="0.7" top="0.75" bottom="0.75" header="0.3" footer="0.3"/>
  <pageSetup paperSize="9" orientation="landscape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>
    <tabColor rgb="FFFFC000"/>
  </sheetPr>
  <dimension ref="A1:Z9918"/>
  <sheetViews>
    <sheetView showZeros="0" zoomScale="83" zoomScaleNormal="83" workbookViewId="0">
      <pane xSplit="4" ySplit="1" topLeftCell="E2" activePane="bottomRight" state="frozen"/>
      <selection activeCell="I5" sqref="I5"/>
      <selection pane="topRight" activeCell="I5" sqref="I5"/>
      <selection pane="bottomLeft" activeCell="I5" sqref="I5"/>
      <selection pane="bottomRight" activeCell="E20" sqref="E20"/>
    </sheetView>
  </sheetViews>
  <sheetFormatPr baseColWidth="10" defaultColWidth="25.5703125" defaultRowHeight="15" x14ac:dyDescent="0.25"/>
  <cols>
    <col min="1" max="1" width="16.42578125" style="5" customWidth="1"/>
    <col min="2" max="2" width="21.28515625" style="5" customWidth="1"/>
    <col min="3" max="3" width="19.5703125" style="5" customWidth="1"/>
    <col min="4" max="4" width="15.42578125" style="5" customWidth="1"/>
    <col min="5" max="6" width="10.7109375" style="30" customWidth="1"/>
    <col min="7" max="7" width="10.7109375" style="31" customWidth="1"/>
    <col min="8" max="8" width="11.85546875" style="31" customWidth="1"/>
    <col min="9" max="9" width="11" style="31" customWidth="1"/>
    <col min="10" max="10" width="12.5703125" style="31" customWidth="1"/>
    <col min="11" max="11" width="11.85546875" style="31" customWidth="1"/>
    <col min="12" max="19" width="10.7109375" style="31" customWidth="1"/>
    <col min="20" max="20" width="10.7109375" style="304" customWidth="1"/>
    <col min="21" max="21" width="15" style="6" customWidth="1"/>
    <col min="22" max="22" width="10.7109375" style="34" customWidth="1"/>
    <col min="23" max="23" width="10.7109375" style="35" customWidth="1"/>
    <col min="24" max="24" width="13.140625" style="6" customWidth="1"/>
    <col min="25" max="25" width="13.28515625" style="36" customWidth="1"/>
    <col min="26" max="26" width="27.42578125" style="343" customWidth="1"/>
    <col min="27" max="210" width="10.7109375" style="5" customWidth="1"/>
    <col min="211" max="16384" width="25.5703125" style="5"/>
  </cols>
  <sheetData>
    <row r="1" spans="1:26" s="29" customFormat="1" ht="45" x14ac:dyDescent="0.25">
      <c r="A1" s="26" t="s">
        <v>87</v>
      </c>
      <c r="B1" s="26" t="s">
        <v>37</v>
      </c>
      <c r="C1" s="339" t="s">
        <v>11</v>
      </c>
      <c r="D1" s="339" t="s">
        <v>0</v>
      </c>
      <c r="E1" s="92" t="s">
        <v>127</v>
      </c>
      <c r="F1" s="327" t="s">
        <v>126</v>
      </c>
      <c r="G1" s="98" t="s">
        <v>132</v>
      </c>
      <c r="H1" s="98" t="s">
        <v>95</v>
      </c>
      <c r="I1" s="93" t="s">
        <v>1298</v>
      </c>
      <c r="J1" s="94" t="s">
        <v>96</v>
      </c>
      <c r="K1" s="93" t="s">
        <v>39</v>
      </c>
      <c r="L1" s="93" t="s">
        <v>4</v>
      </c>
      <c r="M1" s="93" t="s">
        <v>12</v>
      </c>
      <c r="N1" s="93" t="s">
        <v>5</v>
      </c>
      <c r="O1" s="93" t="s">
        <v>8</v>
      </c>
      <c r="P1" s="93" t="s">
        <v>9</v>
      </c>
      <c r="Q1" s="93" t="s">
        <v>10</v>
      </c>
      <c r="R1" s="93" t="s">
        <v>131</v>
      </c>
      <c r="S1" s="93" t="s">
        <v>130</v>
      </c>
      <c r="T1" s="303" t="s">
        <v>7</v>
      </c>
      <c r="U1" s="306" t="s">
        <v>13</v>
      </c>
      <c r="V1" s="37" t="s">
        <v>3</v>
      </c>
      <c r="W1" s="38" t="s">
        <v>90</v>
      </c>
      <c r="X1" s="308" t="s">
        <v>2</v>
      </c>
      <c r="Y1" s="39" t="s">
        <v>61</v>
      </c>
      <c r="Z1" s="340" t="s">
        <v>6</v>
      </c>
    </row>
    <row r="2" spans="1:26" ht="20.100000000000001" customHeight="1" x14ac:dyDescent="0.25">
      <c r="A2" s="456">
        <v>36526</v>
      </c>
      <c r="B2" s="320">
        <v>1000</v>
      </c>
      <c r="C2" s="469" t="s">
        <v>1275</v>
      </c>
      <c r="D2" s="470" t="s">
        <v>1294</v>
      </c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6">
        <f>IF(Tbl_Enfants[[#This Row],[Multi]]="x","Multi",COUNTIFS(Tbl_Enfants[[#This Row],[Plurisport]:[ZUM KIDS]],"x"))</f>
        <v>0</v>
      </c>
      <c r="U2" s="322"/>
      <c r="V2" s="323"/>
      <c r="W2" s="324"/>
      <c r="X2" s="19"/>
      <c r="Y2" s="19">
        <f t="shared" ref="Y2" si="0">SUM(U2,V2,X2)</f>
        <v>0</v>
      </c>
      <c r="Z2" s="341"/>
    </row>
    <row r="3" spans="1:26" ht="20.100000000000001" customHeight="1" x14ac:dyDescent="0.25">
      <c r="A3" s="456">
        <v>36923</v>
      </c>
      <c r="B3" s="320">
        <v>2000</v>
      </c>
      <c r="C3" s="469" t="s">
        <v>1276</v>
      </c>
      <c r="D3" s="470" t="s">
        <v>1295</v>
      </c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6">
        <f>IF(Tbl_Enfants[[#This Row],[Multi]]="x","Multi",COUNTIFS(Tbl_Enfants[[#This Row],[Plurisport]:[ZUM KIDS]],"x"))</f>
        <v>0</v>
      </c>
      <c r="U3" s="322"/>
      <c r="V3" s="323"/>
      <c r="W3" s="324"/>
      <c r="X3" s="19"/>
      <c r="Y3" s="19">
        <f t="shared" ref="Y3" si="1">SUM(U3,V3,X3)</f>
        <v>0</v>
      </c>
      <c r="Z3" s="341"/>
    </row>
    <row r="4" spans="1:26" ht="20.100000000000001" customHeight="1" x14ac:dyDescent="0.25">
      <c r="A4" s="456">
        <v>37316</v>
      </c>
      <c r="B4" s="320">
        <v>3000</v>
      </c>
      <c r="C4" s="469" t="s">
        <v>1277</v>
      </c>
      <c r="D4" s="470" t="s">
        <v>1296</v>
      </c>
      <c r="E4" s="321"/>
      <c r="F4" s="321"/>
      <c r="G4" s="321"/>
      <c r="H4" s="321"/>
      <c r="I4" s="321"/>
      <c r="J4" s="321"/>
      <c r="K4" s="321"/>
      <c r="L4" s="321"/>
      <c r="M4" s="321"/>
      <c r="N4" s="321"/>
      <c r="O4" s="321"/>
      <c r="P4" s="321"/>
      <c r="Q4" s="321"/>
      <c r="R4" s="321"/>
      <c r="S4" s="321"/>
      <c r="T4" s="326">
        <f>IF(Tbl_Enfants[[#This Row],[Multi]]="x","Multi",COUNTIFS(Tbl_Enfants[[#This Row],[Plurisport]:[ZUM KIDS]],"x"))</f>
        <v>0</v>
      </c>
      <c r="U4" s="322"/>
      <c r="V4" s="323"/>
      <c r="W4" s="324"/>
      <c r="X4" s="19"/>
      <c r="Y4" s="19">
        <f t="shared" ref="Y4" si="2">SUM(U4,V4,X4)</f>
        <v>0</v>
      </c>
      <c r="Z4" s="341"/>
    </row>
    <row r="5" spans="1:26" ht="20.100000000000001" customHeight="1" x14ac:dyDescent="0.25">
      <c r="A5" s="456">
        <v>37317</v>
      </c>
      <c r="B5" s="320">
        <v>4000</v>
      </c>
      <c r="C5" s="469" t="s">
        <v>1278</v>
      </c>
      <c r="D5" s="470" t="s">
        <v>1297</v>
      </c>
      <c r="E5" s="468"/>
      <c r="F5" s="457"/>
      <c r="G5" s="458"/>
      <c r="H5" s="458"/>
      <c r="I5" s="458"/>
      <c r="J5" s="458"/>
      <c r="K5" s="459"/>
      <c r="L5" s="460"/>
      <c r="M5" s="461"/>
      <c r="N5" s="458"/>
      <c r="O5" s="458"/>
      <c r="P5" s="461"/>
      <c r="Q5" s="458"/>
      <c r="R5" s="458"/>
      <c r="S5" s="321"/>
      <c r="T5" s="462">
        <f>IF(Tbl_Enfants[[#This Row],[Multi]]="x","Multi",COUNTIFS(Tbl_Enfants[[#This Row],[Plurisport]:[ZUM KIDS]],"x"))</f>
        <v>0</v>
      </c>
      <c r="U5" s="463"/>
      <c r="V5" s="464"/>
      <c r="W5" s="465"/>
      <c r="X5" s="466"/>
      <c r="Y5" s="19"/>
      <c r="Z5" s="467"/>
    </row>
    <row r="6" spans="1:26" ht="20.100000000000001" customHeight="1" x14ac:dyDescent="0.25">
      <c r="A6" s="456">
        <v>37318</v>
      </c>
      <c r="B6" s="320">
        <v>5000</v>
      </c>
      <c r="C6" s="469" t="s">
        <v>1299</v>
      </c>
      <c r="D6" s="470" t="s">
        <v>1301</v>
      </c>
      <c r="E6" s="468"/>
      <c r="F6" s="457"/>
      <c r="G6" s="458"/>
      <c r="H6" s="458"/>
      <c r="I6" s="458"/>
      <c r="J6" s="458"/>
      <c r="K6" s="459"/>
      <c r="L6" s="460"/>
      <c r="M6" s="461"/>
      <c r="N6" s="458"/>
      <c r="O6" s="458"/>
      <c r="P6" s="461"/>
      <c r="Q6" s="458"/>
      <c r="R6" s="458"/>
      <c r="S6" s="321"/>
      <c r="T6" s="462">
        <f>IF(Tbl_Enfants[[#This Row],[Multi]]="x","Multi",COUNTIFS(Tbl_Enfants[[#This Row],[Plurisport]:[ZUM KIDS]],"x"))</f>
        <v>0</v>
      </c>
      <c r="U6" s="463"/>
      <c r="V6" s="464"/>
      <c r="W6" s="465"/>
      <c r="X6" s="466"/>
      <c r="Y6" s="19"/>
      <c r="Z6" s="467"/>
    </row>
    <row r="7" spans="1:26" ht="20.100000000000001" customHeight="1" x14ac:dyDescent="0.25">
      <c r="A7" s="456">
        <v>37712</v>
      </c>
      <c r="B7" s="320">
        <v>6000</v>
      </c>
      <c r="C7" s="469" t="s">
        <v>1300</v>
      </c>
      <c r="D7" s="470" t="s">
        <v>1302</v>
      </c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1"/>
      <c r="T7" s="326">
        <f>IF(Tbl_Enfants[[#This Row],[Multi]]="x","Multi",COUNTIFS(Tbl_Enfants[[#This Row],[Plurisport]:[ZUM KIDS]],"x"))</f>
        <v>0</v>
      </c>
      <c r="U7" s="322"/>
      <c r="V7" s="323"/>
      <c r="W7" s="324"/>
      <c r="X7" s="19"/>
      <c r="Y7" s="19">
        <f t="shared" ref="Y7" si="3">SUM(U7,V7,X7)</f>
        <v>0</v>
      </c>
      <c r="Z7" s="341"/>
    </row>
    <row r="8" spans="1:26" x14ac:dyDescent="0.25">
      <c r="A8" s="325"/>
      <c r="B8" s="325"/>
      <c r="C8" s="325"/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325"/>
      <c r="V8" s="325"/>
      <c r="W8" s="325"/>
      <c r="X8" s="325"/>
      <c r="Y8" s="325"/>
      <c r="Z8" s="342"/>
    </row>
    <row r="9" spans="1:26" x14ac:dyDescent="0.25">
      <c r="A9" s="325"/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5"/>
      <c r="V9" s="325"/>
      <c r="W9" s="325"/>
      <c r="X9" s="325"/>
      <c r="Y9" s="325"/>
      <c r="Z9" s="342"/>
    </row>
    <row r="10" spans="1:26" x14ac:dyDescent="0.25">
      <c r="A10" s="325"/>
      <c r="B10" s="325"/>
      <c r="C10" s="325"/>
      <c r="D10" s="325"/>
      <c r="E10" s="325"/>
      <c r="F10" s="325"/>
      <c r="G10" s="325"/>
      <c r="H10" s="325"/>
      <c r="I10" s="325"/>
      <c r="J10" s="325"/>
      <c r="K10" s="325"/>
      <c r="L10" s="325"/>
      <c r="M10" s="325"/>
      <c r="N10" s="325"/>
      <c r="O10" s="325"/>
      <c r="P10" s="325"/>
      <c r="Q10" s="325"/>
      <c r="R10" s="325"/>
      <c r="S10" s="325"/>
      <c r="T10" s="325"/>
      <c r="U10" s="325"/>
      <c r="V10" s="325"/>
      <c r="W10" s="325"/>
      <c r="X10" s="325"/>
      <c r="Y10" s="325"/>
      <c r="Z10" s="342"/>
    </row>
    <row r="11" spans="1:26" x14ac:dyDescent="0.25">
      <c r="A11" s="325"/>
      <c r="B11" s="325"/>
      <c r="C11" s="325"/>
      <c r="D11" s="325"/>
      <c r="E11" s="325"/>
      <c r="F11" s="325"/>
      <c r="G11" s="325"/>
      <c r="H11" s="325"/>
      <c r="I11" s="325"/>
      <c r="J11" s="325"/>
      <c r="K11" s="325"/>
      <c r="L11" s="325"/>
      <c r="M11" s="325"/>
      <c r="N11" s="325"/>
      <c r="O11" s="325"/>
      <c r="P11" s="325"/>
      <c r="Q11" s="325"/>
      <c r="R11" s="325"/>
      <c r="S11" s="325"/>
      <c r="T11" s="325"/>
      <c r="U11" s="325"/>
      <c r="V11" s="325"/>
      <c r="W11" s="325"/>
      <c r="X11" s="325"/>
      <c r="Y11" s="325"/>
      <c r="Z11" s="342"/>
    </row>
    <row r="12" spans="1:26" x14ac:dyDescent="0.25">
      <c r="A12" s="325"/>
      <c r="B12" s="325"/>
      <c r="C12" s="325"/>
      <c r="D12" s="325"/>
      <c r="E12" s="325"/>
      <c r="F12" s="325"/>
      <c r="G12" s="325"/>
      <c r="H12" s="325"/>
      <c r="I12" s="325"/>
      <c r="J12" s="325"/>
      <c r="K12" s="325"/>
      <c r="L12" s="325"/>
      <c r="M12" s="325"/>
      <c r="N12" s="325"/>
      <c r="O12" s="325"/>
      <c r="P12" s="325"/>
      <c r="Q12" s="325"/>
      <c r="R12" s="325"/>
      <c r="S12" s="325"/>
      <c r="T12" s="325"/>
      <c r="U12" s="325"/>
      <c r="V12" s="325"/>
      <c r="W12" s="325"/>
      <c r="X12" s="325"/>
      <c r="Y12" s="325"/>
      <c r="Z12" s="342"/>
    </row>
    <row r="13" spans="1:26" x14ac:dyDescent="0.25">
      <c r="A13" s="325"/>
      <c r="B13" s="325"/>
      <c r="C13" s="325"/>
      <c r="D13" s="325"/>
      <c r="E13" s="325"/>
      <c r="F13" s="325"/>
      <c r="G13" s="325"/>
      <c r="H13" s="325"/>
      <c r="I13" s="325"/>
      <c r="J13" s="325"/>
      <c r="K13" s="325"/>
      <c r="L13" s="325"/>
      <c r="M13" s="325"/>
      <c r="N13" s="325"/>
      <c r="O13" s="325"/>
      <c r="P13" s="325"/>
      <c r="Q13" s="325"/>
      <c r="R13" s="325"/>
      <c r="S13" s="325"/>
      <c r="T13" s="325"/>
      <c r="U13" s="325"/>
      <c r="V13" s="325"/>
      <c r="W13" s="325"/>
      <c r="X13" s="325"/>
      <c r="Y13" s="325"/>
      <c r="Z13" s="342"/>
    </row>
    <row r="14" spans="1:26" x14ac:dyDescent="0.25">
      <c r="A14" s="325"/>
      <c r="B14" s="325"/>
      <c r="C14" s="325"/>
      <c r="D14" s="325"/>
      <c r="E14" s="325"/>
      <c r="F14" s="325"/>
      <c r="G14" s="325"/>
      <c r="H14" s="325"/>
      <c r="I14" s="325"/>
      <c r="J14" s="325"/>
      <c r="K14" s="325"/>
      <c r="L14" s="325"/>
      <c r="M14" s="325"/>
      <c r="N14" s="325"/>
      <c r="O14" s="325"/>
      <c r="P14" s="325"/>
      <c r="Q14" s="325"/>
      <c r="R14" s="325"/>
      <c r="S14" s="325"/>
      <c r="T14" s="325"/>
      <c r="U14" s="325"/>
      <c r="V14" s="325"/>
      <c r="W14" s="325"/>
      <c r="X14" s="325"/>
      <c r="Y14" s="325"/>
      <c r="Z14" s="342"/>
    </row>
    <row r="15" spans="1:26" x14ac:dyDescent="0.25">
      <c r="A15" s="325"/>
      <c r="B15" s="325"/>
      <c r="C15" s="325"/>
      <c r="D15" s="325"/>
      <c r="E15" s="325"/>
      <c r="F15" s="325"/>
      <c r="G15" s="325"/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5"/>
      <c r="T15" s="325"/>
      <c r="U15" s="325"/>
      <c r="V15" s="325"/>
      <c r="W15" s="325"/>
      <c r="X15" s="325"/>
      <c r="Y15" s="325"/>
      <c r="Z15" s="342"/>
    </row>
    <row r="16" spans="1:26" x14ac:dyDescent="0.25">
      <c r="A16" s="325"/>
      <c r="B16" s="325"/>
      <c r="C16" s="325"/>
      <c r="D16" s="325"/>
      <c r="E16" s="325"/>
      <c r="F16" s="325"/>
      <c r="G16" s="325"/>
      <c r="H16" s="325"/>
      <c r="I16" s="325"/>
      <c r="J16" s="325"/>
      <c r="K16" s="325"/>
      <c r="L16" s="325"/>
      <c r="M16" s="325"/>
      <c r="N16" s="325"/>
      <c r="O16" s="325"/>
      <c r="P16" s="325"/>
      <c r="Q16" s="325"/>
      <c r="R16" s="325"/>
      <c r="S16" s="325"/>
      <c r="T16" s="325"/>
      <c r="U16" s="325"/>
      <c r="V16" s="325"/>
      <c r="W16" s="325"/>
      <c r="X16" s="325"/>
      <c r="Y16" s="325"/>
      <c r="Z16" s="342"/>
    </row>
    <row r="17" spans="1:26" x14ac:dyDescent="0.25">
      <c r="A17" s="325"/>
      <c r="B17" s="325"/>
      <c r="C17" s="325"/>
      <c r="D17" s="325"/>
      <c r="E17" s="325"/>
      <c r="F17" s="325"/>
      <c r="G17" s="325"/>
      <c r="H17" s="325"/>
      <c r="I17" s="325"/>
      <c r="J17" s="325"/>
      <c r="K17" s="325"/>
      <c r="L17" s="325"/>
      <c r="M17" s="325"/>
      <c r="N17" s="325"/>
      <c r="O17" s="325"/>
      <c r="P17" s="325"/>
      <c r="Q17" s="325"/>
      <c r="R17" s="325"/>
      <c r="S17" s="325"/>
      <c r="T17" s="325"/>
      <c r="U17" s="325"/>
      <c r="V17" s="325"/>
      <c r="W17" s="325"/>
      <c r="X17" s="325"/>
      <c r="Y17" s="325"/>
      <c r="Z17" s="342"/>
    </row>
    <row r="18" spans="1:26" x14ac:dyDescent="0.25">
      <c r="A18" s="325"/>
      <c r="B18" s="325"/>
      <c r="C18" s="325"/>
      <c r="D18" s="325"/>
      <c r="E18" s="325"/>
      <c r="F18" s="325"/>
      <c r="G18" s="325"/>
      <c r="H18" s="325"/>
      <c r="I18" s="325"/>
      <c r="J18" s="325"/>
      <c r="K18" s="325"/>
      <c r="L18" s="325"/>
      <c r="M18" s="325"/>
      <c r="N18" s="325"/>
      <c r="O18" s="325"/>
      <c r="P18" s="325"/>
      <c r="Q18" s="325"/>
      <c r="R18" s="325"/>
      <c r="S18" s="325"/>
      <c r="T18" s="325"/>
      <c r="U18" s="325"/>
      <c r="V18" s="325"/>
      <c r="W18" s="325"/>
      <c r="X18" s="325"/>
      <c r="Y18" s="325"/>
      <c r="Z18" s="342"/>
    </row>
    <row r="19" spans="1:26" x14ac:dyDescent="0.25">
      <c r="A19" s="325"/>
      <c r="B19" s="325"/>
      <c r="C19" s="325"/>
      <c r="D19" s="325"/>
      <c r="E19" s="325"/>
      <c r="F19" s="325"/>
      <c r="G19" s="325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5"/>
      <c r="S19" s="325"/>
      <c r="T19" s="325"/>
      <c r="U19" s="325"/>
      <c r="V19" s="325"/>
      <c r="W19" s="325"/>
      <c r="X19" s="325"/>
      <c r="Y19" s="325"/>
      <c r="Z19" s="342"/>
    </row>
    <row r="20" spans="1:26" x14ac:dyDescent="0.25">
      <c r="A20" s="325"/>
      <c r="B20" s="325"/>
      <c r="C20" s="325"/>
      <c r="D20" s="325"/>
      <c r="E20" s="325"/>
      <c r="F20" s="325"/>
      <c r="G20" s="325"/>
      <c r="H20" s="325"/>
      <c r="I20" s="325"/>
      <c r="J20" s="325"/>
      <c r="K20" s="325"/>
      <c r="L20" s="325"/>
      <c r="M20" s="325"/>
      <c r="N20" s="325"/>
      <c r="O20" s="325"/>
      <c r="P20" s="325"/>
      <c r="Q20" s="325"/>
      <c r="R20" s="325"/>
      <c r="S20" s="325"/>
      <c r="T20" s="325"/>
      <c r="U20" s="325"/>
      <c r="V20" s="325"/>
      <c r="W20" s="325"/>
      <c r="X20" s="325"/>
      <c r="Y20" s="325"/>
      <c r="Z20" s="342"/>
    </row>
    <row r="21" spans="1:26" x14ac:dyDescent="0.25">
      <c r="A21" s="325"/>
      <c r="B21" s="325"/>
      <c r="C21" s="325"/>
      <c r="D21" s="325"/>
      <c r="E21" s="325"/>
      <c r="F21" s="325"/>
      <c r="G21" s="325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5"/>
      <c r="S21" s="325"/>
      <c r="T21" s="325"/>
      <c r="U21" s="325"/>
      <c r="V21" s="325"/>
      <c r="W21" s="325"/>
      <c r="X21" s="325"/>
      <c r="Y21" s="325"/>
      <c r="Z21" s="342"/>
    </row>
    <row r="22" spans="1:26" x14ac:dyDescent="0.25">
      <c r="A22" s="325"/>
      <c r="B22" s="325"/>
      <c r="C22" s="325"/>
      <c r="D22" s="325"/>
      <c r="E22" s="325"/>
      <c r="F22" s="325"/>
      <c r="G22" s="325"/>
      <c r="H22" s="325"/>
      <c r="I22" s="325"/>
      <c r="J22" s="325"/>
      <c r="K22" s="325"/>
      <c r="L22" s="325"/>
      <c r="M22" s="325"/>
      <c r="N22" s="325"/>
      <c r="O22" s="325"/>
      <c r="P22" s="325"/>
      <c r="Q22" s="325"/>
      <c r="R22" s="325"/>
      <c r="S22" s="325"/>
      <c r="T22" s="325"/>
      <c r="U22" s="325"/>
      <c r="V22" s="325"/>
      <c r="W22" s="325"/>
      <c r="X22" s="325"/>
      <c r="Y22" s="325"/>
      <c r="Z22" s="342"/>
    </row>
    <row r="23" spans="1:26" x14ac:dyDescent="0.25">
      <c r="A23" s="325"/>
      <c r="B23" s="325"/>
      <c r="C23" s="325"/>
      <c r="D23" s="325"/>
      <c r="E23" s="325"/>
      <c r="F23" s="325"/>
      <c r="G23" s="325"/>
      <c r="H23" s="325"/>
      <c r="I23" s="325"/>
      <c r="J23" s="325"/>
      <c r="K23" s="325"/>
      <c r="L23" s="325"/>
      <c r="M23" s="325"/>
      <c r="N23" s="325"/>
      <c r="O23" s="325"/>
      <c r="P23" s="325"/>
      <c r="Q23" s="325"/>
      <c r="R23" s="325"/>
      <c r="S23" s="325"/>
      <c r="T23" s="325"/>
      <c r="U23" s="325"/>
      <c r="V23" s="325"/>
      <c r="W23" s="325"/>
      <c r="X23" s="325"/>
      <c r="Y23" s="325"/>
      <c r="Z23" s="342"/>
    </row>
    <row r="24" spans="1:26" x14ac:dyDescent="0.25">
      <c r="A24" s="325"/>
      <c r="B24" s="325"/>
      <c r="C24" s="325"/>
      <c r="D24" s="325"/>
      <c r="E24" s="325"/>
      <c r="F24" s="325"/>
      <c r="G24" s="325"/>
      <c r="H24" s="325"/>
      <c r="I24" s="325"/>
      <c r="J24" s="325"/>
      <c r="K24" s="325"/>
      <c r="L24" s="325"/>
      <c r="M24" s="325"/>
      <c r="N24" s="325"/>
      <c r="O24" s="325"/>
      <c r="P24" s="325"/>
      <c r="Q24" s="325"/>
      <c r="R24" s="325"/>
      <c r="S24" s="325"/>
      <c r="T24" s="325"/>
      <c r="U24" s="325"/>
      <c r="V24" s="325"/>
      <c r="W24" s="325"/>
      <c r="X24" s="325"/>
      <c r="Y24" s="325"/>
      <c r="Z24" s="342"/>
    </row>
    <row r="25" spans="1:26" x14ac:dyDescent="0.25">
      <c r="A25" s="325"/>
      <c r="B25" s="325"/>
      <c r="C25" s="325"/>
      <c r="D25" s="325"/>
      <c r="E25" s="325"/>
      <c r="F25" s="325"/>
      <c r="G25" s="325"/>
      <c r="H25" s="325"/>
      <c r="I25" s="325"/>
      <c r="J25" s="325"/>
      <c r="K25" s="325"/>
      <c r="L25" s="325"/>
      <c r="M25" s="325"/>
      <c r="N25" s="325"/>
      <c r="O25" s="325"/>
      <c r="P25" s="325"/>
      <c r="Q25" s="325"/>
      <c r="R25" s="325"/>
      <c r="S25" s="325"/>
      <c r="T25" s="325"/>
      <c r="U25" s="325"/>
      <c r="V25" s="325"/>
      <c r="W25" s="325"/>
      <c r="X25" s="325"/>
      <c r="Y25" s="325"/>
      <c r="Z25" s="342"/>
    </row>
    <row r="26" spans="1:26" x14ac:dyDescent="0.25">
      <c r="A26" s="325"/>
      <c r="B26" s="325"/>
      <c r="C26" s="325"/>
      <c r="D26" s="325"/>
      <c r="E26" s="325"/>
      <c r="F26" s="325"/>
      <c r="G26" s="325"/>
      <c r="H26" s="325"/>
      <c r="I26" s="325"/>
      <c r="J26" s="325"/>
      <c r="K26" s="325"/>
      <c r="L26" s="325"/>
      <c r="M26" s="325"/>
      <c r="N26" s="325"/>
      <c r="O26" s="325"/>
      <c r="P26" s="325"/>
      <c r="Q26" s="325"/>
      <c r="R26" s="325"/>
      <c r="S26" s="325"/>
      <c r="T26" s="325"/>
      <c r="U26" s="325"/>
      <c r="V26" s="325"/>
      <c r="W26" s="325"/>
      <c r="X26" s="325"/>
      <c r="Y26" s="325"/>
      <c r="Z26" s="342"/>
    </row>
    <row r="27" spans="1:26" x14ac:dyDescent="0.25">
      <c r="A27" s="325"/>
      <c r="B27" s="325"/>
      <c r="C27" s="325"/>
      <c r="D27" s="325"/>
      <c r="E27" s="325"/>
      <c r="F27" s="325"/>
      <c r="G27" s="325"/>
      <c r="H27" s="325"/>
      <c r="I27" s="325"/>
      <c r="J27" s="325"/>
      <c r="K27" s="325"/>
      <c r="L27" s="325"/>
      <c r="M27" s="325"/>
      <c r="N27" s="325"/>
      <c r="O27" s="325"/>
      <c r="P27" s="325"/>
      <c r="Q27" s="325"/>
      <c r="R27" s="325"/>
      <c r="S27" s="325"/>
      <c r="T27" s="325"/>
      <c r="U27" s="325"/>
      <c r="V27" s="325"/>
      <c r="W27" s="325"/>
      <c r="X27" s="325"/>
      <c r="Y27" s="325"/>
      <c r="Z27" s="342"/>
    </row>
    <row r="28" spans="1:26" x14ac:dyDescent="0.25">
      <c r="A28" s="325"/>
      <c r="B28" s="325"/>
      <c r="C28" s="325"/>
      <c r="D28" s="325"/>
      <c r="E28" s="325"/>
      <c r="F28" s="325"/>
      <c r="G28" s="325"/>
      <c r="H28" s="325"/>
      <c r="I28" s="325"/>
      <c r="J28" s="325"/>
      <c r="K28" s="325"/>
      <c r="L28" s="325"/>
      <c r="M28" s="325"/>
      <c r="N28" s="325"/>
      <c r="O28" s="325"/>
      <c r="P28" s="325"/>
      <c r="Q28" s="325"/>
      <c r="R28" s="325"/>
      <c r="S28" s="325"/>
      <c r="T28" s="325"/>
      <c r="U28" s="325"/>
      <c r="V28" s="325"/>
      <c r="W28" s="325"/>
      <c r="X28" s="325"/>
      <c r="Y28" s="325"/>
      <c r="Z28" s="342"/>
    </row>
    <row r="29" spans="1:26" x14ac:dyDescent="0.25">
      <c r="A29" s="325"/>
      <c r="B29" s="325"/>
      <c r="C29" s="325"/>
      <c r="D29" s="325"/>
      <c r="E29" s="325"/>
      <c r="F29" s="325"/>
      <c r="G29" s="325"/>
      <c r="H29" s="325"/>
      <c r="I29" s="325"/>
      <c r="J29" s="325"/>
      <c r="K29" s="325"/>
      <c r="L29" s="325"/>
      <c r="M29" s="325"/>
      <c r="N29" s="325"/>
      <c r="O29" s="325"/>
      <c r="P29" s="325"/>
      <c r="Q29" s="325"/>
      <c r="R29" s="325"/>
      <c r="S29" s="325"/>
      <c r="T29" s="325"/>
      <c r="U29" s="325"/>
      <c r="V29" s="325"/>
      <c r="W29" s="325"/>
      <c r="X29" s="325"/>
      <c r="Y29" s="325"/>
      <c r="Z29" s="342"/>
    </row>
    <row r="30" spans="1:26" x14ac:dyDescent="0.25">
      <c r="A30" s="325"/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5"/>
      <c r="T30" s="325"/>
      <c r="U30" s="325"/>
      <c r="V30" s="325"/>
      <c r="W30" s="325"/>
      <c r="X30" s="325"/>
      <c r="Y30" s="325"/>
      <c r="Z30" s="342"/>
    </row>
    <row r="31" spans="1:26" x14ac:dyDescent="0.25">
      <c r="A31" s="325"/>
      <c r="B31" s="325"/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5"/>
      <c r="T31" s="325"/>
      <c r="U31" s="325"/>
      <c r="V31" s="325"/>
      <c r="W31" s="325"/>
      <c r="X31" s="325"/>
      <c r="Y31" s="325"/>
      <c r="Z31" s="342"/>
    </row>
    <row r="32" spans="1:26" x14ac:dyDescent="0.25">
      <c r="A32" s="325"/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5"/>
      <c r="T32" s="325"/>
      <c r="U32" s="325"/>
      <c r="V32" s="325"/>
      <c r="W32" s="325"/>
      <c r="X32" s="325"/>
      <c r="Y32" s="325"/>
      <c r="Z32" s="342"/>
    </row>
    <row r="33" spans="1:26" x14ac:dyDescent="0.25">
      <c r="A33" s="325"/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5"/>
      <c r="T33" s="325"/>
      <c r="U33" s="325"/>
      <c r="V33" s="325"/>
      <c r="W33" s="325"/>
      <c r="X33" s="325"/>
      <c r="Y33" s="325"/>
      <c r="Z33" s="342"/>
    </row>
    <row r="34" spans="1:26" x14ac:dyDescent="0.25">
      <c r="A34" s="325"/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5"/>
      <c r="T34" s="325"/>
      <c r="U34" s="325"/>
      <c r="V34" s="325"/>
      <c r="W34" s="325"/>
      <c r="X34" s="325"/>
      <c r="Y34" s="325"/>
      <c r="Z34" s="342"/>
    </row>
    <row r="35" spans="1:26" x14ac:dyDescent="0.25">
      <c r="A35" s="325"/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5"/>
      <c r="T35" s="325"/>
      <c r="U35" s="325"/>
      <c r="V35" s="325"/>
      <c r="W35" s="325"/>
      <c r="X35" s="325"/>
      <c r="Y35" s="325"/>
      <c r="Z35" s="342"/>
    </row>
    <row r="36" spans="1:26" x14ac:dyDescent="0.25">
      <c r="A36" s="325"/>
      <c r="B36" s="325"/>
      <c r="C36" s="325"/>
      <c r="D36" s="325"/>
      <c r="E36" s="325"/>
      <c r="F36" s="325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5"/>
      <c r="T36" s="325"/>
      <c r="U36" s="325"/>
      <c r="V36" s="325"/>
      <c r="W36" s="325"/>
      <c r="X36" s="325"/>
      <c r="Y36" s="325"/>
      <c r="Z36" s="342"/>
    </row>
    <row r="37" spans="1:26" x14ac:dyDescent="0.25">
      <c r="A37" s="325"/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5"/>
      <c r="T37" s="325"/>
      <c r="U37" s="325"/>
      <c r="V37" s="325"/>
      <c r="W37" s="325"/>
      <c r="X37" s="325"/>
      <c r="Y37" s="325"/>
      <c r="Z37" s="342"/>
    </row>
    <row r="38" spans="1:26" x14ac:dyDescent="0.25">
      <c r="A38" s="325"/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5"/>
      <c r="T38" s="325"/>
      <c r="U38" s="325"/>
      <c r="V38" s="325"/>
      <c r="W38" s="325"/>
      <c r="X38" s="325"/>
      <c r="Y38" s="325"/>
      <c r="Z38" s="342"/>
    </row>
    <row r="39" spans="1:26" x14ac:dyDescent="0.25">
      <c r="A39" s="325"/>
      <c r="B39" s="325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5"/>
      <c r="T39" s="325"/>
      <c r="U39" s="325"/>
      <c r="V39" s="325"/>
      <c r="W39" s="325"/>
      <c r="X39" s="325"/>
      <c r="Y39" s="325"/>
      <c r="Z39" s="342"/>
    </row>
    <row r="40" spans="1:26" x14ac:dyDescent="0.25">
      <c r="A40" s="325"/>
      <c r="B40" s="325"/>
      <c r="C40" s="325"/>
      <c r="D40" s="325"/>
      <c r="E40" s="325"/>
      <c r="F40" s="325"/>
      <c r="G40" s="325"/>
      <c r="H40" s="325"/>
      <c r="I40" s="325"/>
      <c r="J40" s="325"/>
      <c r="K40" s="325"/>
      <c r="L40" s="325"/>
      <c r="M40" s="325"/>
      <c r="N40" s="325"/>
      <c r="O40" s="325"/>
      <c r="P40" s="325"/>
      <c r="Q40" s="325"/>
      <c r="R40" s="325"/>
      <c r="S40" s="325"/>
      <c r="T40" s="325"/>
      <c r="U40" s="325"/>
      <c r="V40" s="325"/>
      <c r="W40" s="325"/>
      <c r="X40" s="325"/>
      <c r="Y40" s="325"/>
      <c r="Z40" s="342"/>
    </row>
    <row r="41" spans="1:26" x14ac:dyDescent="0.25">
      <c r="A41" s="325"/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5"/>
      <c r="T41" s="325"/>
      <c r="U41" s="325"/>
      <c r="V41" s="325"/>
      <c r="W41" s="325"/>
      <c r="X41" s="325"/>
      <c r="Y41" s="325"/>
      <c r="Z41" s="342"/>
    </row>
    <row r="42" spans="1:26" x14ac:dyDescent="0.25">
      <c r="A42" s="325"/>
      <c r="B42" s="325"/>
      <c r="C42" s="325"/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  <c r="T42" s="325"/>
      <c r="U42" s="325"/>
      <c r="V42" s="325"/>
      <c r="W42" s="325"/>
      <c r="X42" s="325"/>
      <c r="Y42" s="325"/>
      <c r="Z42" s="342"/>
    </row>
    <row r="43" spans="1:26" x14ac:dyDescent="0.25">
      <c r="A43" s="325"/>
      <c r="B43" s="325"/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5"/>
      <c r="T43" s="325"/>
      <c r="U43" s="325"/>
      <c r="V43" s="325"/>
      <c r="W43" s="325"/>
      <c r="X43" s="325"/>
      <c r="Y43" s="325"/>
      <c r="Z43" s="342"/>
    </row>
    <row r="44" spans="1:26" s="328" customFormat="1" x14ac:dyDescent="0.25">
      <c r="A44" s="325"/>
      <c r="B44" s="325"/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325"/>
      <c r="U44" s="325"/>
      <c r="V44" s="325"/>
      <c r="W44" s="325"/>
      <c r="X44" s="325"/>
      <c r="Y44" s="325"/>
      <c r="Z44" s="342"/>
    </row>
    <row r="45" spans="1:26" s="328" customFormat="1" x14ac:dyDescent="0.25">
      <c r="A45" s="325"/>
      <c r="B45" s="325"/>
      <c r="C45" s="325"/>
      <c r="D45" s="325"/>
      <c r="E45" s="325"/>
      <c r="F45" s="325"/>
      <c r="G45" s="325"/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5"/>
      <c r="T45" s="325"/>
      <c r="U45" s="325"/>
      <c r="V45" s="325"/>
      <c r="W45" s="325"/>
      <c r="X45" s="325"/>
      <c r="Y45" s="325"/>
      <c r="Z45" s="342"/>
    </row>
    <row r="46" spans="1:26" s="328" customFormat="1" x14ac:dyDescent="0.25">
      <c r="A46" s="325"/>
      <c r="B46" s="325"/>
      <c r="C46" s="325"/>
      <c r="D46" s="325"/>
      <c r="E46" s="325"/>
      <c r="F46" s="325"/>
      <c r="G46" s="325"/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/>
      <c r="S46" s="325"/>
      <c r="T46" s="325"/>
      <c r="U46" s="325"/>
      <c r="V46" s="325"/>
      <c r="W46" s="325"/>
      <c r="X46" s="325"/>
      <c r="Y46" s="325"/>
      <c r="Z46" s="342"/>
    </row>
    <row r="47" spans="1:26" s="328" customFormat="1" x14ac:dyDescent="0.25">
      <c r="A47" s="325"/>
      <c r="B47" s="325"/>
      <c r="C47" s="325"/>
      <c r="D47" s="325"/>
      <c r="E47" s="325"/>
      <c r="F47" s="325"/>
      <c r="G47" s="325"/>
      <c r="H47" s="325"/>
      <c r="I47" s="325"/>
      <c r="J47" s="325"/>
      <c r="K47" s="325"/>
      <c r="L47" s="325"/>
      <c r="M47" s="325"/>
      <c r="N47" s="325"/>
      <c r="O47" s="325"/>
      <c r="P47" s="325"/>
      <c r="Q47" s="325"/>
      <c r="R47" s="325"/>
      <c r="S47" s="325"/>
      <c r="T47" s="325"/>
      <c r="U47" s="325"/>
      <c r="V47" s="325"/>
      <c r="W47" s="325"/>
      <c r="X47" s="325"/>
      <c r="Y47" s="325"/>
      <c r="Z47" s="342"/>
    </row>
    <row r="48" spans="1:26" s="328" customFormat="1" x14ac:dyDescent="0.25">
      <c r="A48" s="325"/>
      <c r="B48" s="325"/>
      <c r="C48" s="325"/>
      <c r="D48" s="325"/>
      <c r="E48" s="325"/>
      <c r="F48" s="325"/>
      <c r="G48" s="325"/>
      <c r="H48" s="325"/>
      <c r="I48" s="325"/>
      <c r="J48" s="325"/>
      <c r="K48" s="325"/>
      <c r="L48" s="325"/>
      <c r="M48" s="325"/>
      <c r="N48" s="325"/>
      <c r="O48" s="325"/>
      <c r="P48" s="325"/>
      <c r="Q48" s="325"/>
      <c r="R48" s="325"/>
      <c r="S48" s="325"/>
      <c r="T48" s="325"/>
      <c r="U48" s="325"/>
      <c r="V48" s="325"/>
      <c r="W48" s="325"/>
      <c r="X48" s="325"/>
      <c r="Y48" s="325"/>
      <c r="Z48" s="342"/>
    </row>
    <row r="49" spans="1:26" s="328" customFormat="1" x14ac:dyDescent="0.25">
      <c r="A49" s="325"/>
      <c r="B49" s="325"/>
      <c r="C49" s="325"/>
      <c r="D49" s="325"/>
      <c r="E49" s="325"/>
      <c r="F49" s="325"/>
      <c r="G49" s="325"/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5"/>
      <c r="S49" s="325"/>
      <c r="T49" s="325"/>
      <c r="U49" s="325"/>
      <c r="V49" s="325"/>
      <c r="W49" s="325"/>
      <c r="X49" s="325"/>
      <c r="Y49" s="325"/>
      <c r="Z49" s="342"/>
    </row>
    <row r="50" spans="1:26" s="328" customFormat="1" x14ac:dyDescent="0.25">
      <c r="A50" s="325"/>
      <c r="B50" s="325"/>
      <c r="C50" s="325"/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325"/>
      <c r="Q50" s="325"/>
      <c r="R50" s="325"/>
      <c r="S50" s="325"/>
      <c r="T50" s="325"/>
      <c r="U50" s="325"/>
      <c r="V50" s="325"/>
      <c r="W50" s="325"/>
      <c r="X50" s="325"/>
      <c r="Y50" s="325"/>
      <c r="Z50" s="342"/>
    </row>
    <row r="51" spans="1:26" s="328" customFormat="1" x14ac:dyDescent="0.25">
      <c r="A51" s="5"/>
      <c r="B51" s="5"/>
      <c r="C51" s="5"/>
      <c r="D51" s="5"/>
      <c r="E51" s="30"/>
      <c r="F51" s="30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04"/>
      <c r="U51" s="6"/>
      <c r="V51" s="34"/>
      <c r="W51" s="35"/>
      <c r="X51" s="6"/>
      <c r="Y51" s="36"/>
      <c r="Z51" s="343"/>
    </row>
    <row r="52" spans="1:26" s="328" customFormat="1" x14ac:dyDescent="0.25">
      <c r="A52" s="5"/>
      <c r="B52" s="5"/>
      <c r="C52" s="5"/>
      <c r="D52" s="5"/>
      <c r="E52" s="30"/>
      <c r="F52" s="30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04"/>
      <c r="U52" s="6"/>
      <c r="V52" s="34"/>
      <c r="W52" s="35"/>
      <c r="X52" s="6"/>
      <c r="Y52" s="36"/>
      <c r="Z52" s="343"/>
    </row>
    <row r="53" spans="1:26" s="328" customFormat="1" x14ac:dyDescent="0.25">
      <c r="A53" s="5"/>
      <c r="B53" s="5"/>
      <c r="C53" s="5"/>
      <c r="D53" s="5"/>
      <c r="E53" s="30"/>
      <c r="F53" s="30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04"/>
      <c r="U53" s="6"/>
      <c r="V53" s="34"/>
      <c r="W53" s="35"/>
      <c r="X53" s="6"/>
      <c r="Y53" s="36"/>
      <c r="Z53" s="343"/>
    </row>
    <row r="54" spans="1:26" s="328" customFormat="1" x14ac:dyDescent="0.25">
      <c r="A54" s="5"/>
      <c r="B54" s="5"/>
      <c r="C54" s="5"/>
      <c r="D54" s="5"/>
      <c r="E54" s="30"/>
      <c r="F54" s="30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04"/>
      <c r="U54" s="6"/>
      <c r="V54" s="34"/>
      <c r="W54" s="35"/>
      <c r="X54" s="6"/>
      <c r="Y54" s="36"/>
      <c r="Z54" s="343"/>
    </row>
    <row r="55" spans="1:26" s="328" customFormat="1" x14ac:dyDescent="0.25">
      <c r="A55" s="5"/>
      <c r="B55" s="5"/>
      <c r="C55" s="5"/>
      <c r="D55" s="5"/>
      <c r="E55" s="30"/>
      <c r="F55" s="30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04"/>
      <c r="U55" s="6"/>
      <c r="V55" s="34"/>
      <c r="W55" s="35"/>
      <c r="X55" s="6"/>
      <c r="Y55" s="36"/>
      <c r="Z55" s="343"/>
    </row>
    <row r="56" spans="1:26" s="328" customFormat="1" x14ac:dyDescent="0.25">
      <c r="A56" s="5"/>
      <c r="B56" s="5"/>
      <c r="C56" s="5"/>
      <c r="D56" s="5"/>
      <c r="E56" s="30"/>
      <c r="F56" s="30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04"/>
      <c r="U56" s="6"/>
      <c r="V56" s="34"/>
      <c r="W56" s="35"/>
      <c r="X56" s="6"/>
      <c r="Y56" s="36"/>
      <c r="Z56" s="343"/>
    </row>
    <row r="57" spans="1:26" s="328" customFormat="1" x14ac:dyDescent="0.25">
      <c r="A57" s="5"/>
      <c r="B57" s="5"/>
      <c r="C57" s="5"/>
      <c r="D57" s="5"/>
      <c r="E57" s="30"/>
      <c r="F57" s="30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04"/>
      <c r="U57" s="6"/>
      <c r="V57" s="34"/>
      <c r="W57" s="35"/>
      <c r="X57" s="6"/>
      <c r="Y57" s="36"/>
      <c r="Z57" s="343"/>
    </row>
    <row r="58" spans="1:26" s="328" customFormat="1" x14ac:dyDescent="0.25">
      <c r="A58" s="5"/>
      <c r="B58" s="5"/>
      <c r="C58" s="5"/>
      <c r="D58" s="5"/>
      <c r="E58" s="30"/>
      <c r="F58" s="30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04"/>
      <c r="U58" s="6"/>
      <c r="V58" s="34"/>
      <c r="W58" s="35"/>
      <c r="X58" s="6"/>
      <c r="Y58" s="36"/>
      <c r="Z58" s="343"/>
    </row>
    <row r="59" spans="1:26" s="328" customFormat="1" x14ac:dyDescent="0.25">
      <c r="A59" s="5"/>
      <c r="B59" s="5"/>
      <c r="C59" s="5"/>
      <c r="D59" s="5"/>
      <c r="E59" s="30"/>
      <c r="F59" s="30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04"/>
      <c r="U59" s="6"/>
      <c r="V59" s="34"/>
      <c r="W59" s="35"/>
      <c r="X59" s="6"/>
      <c r="Y59" s="36"/>
      <c r="Z59" s="343"/>
    </row>
    <row r="60" spans="1:26" s="328" customFormat="1" x14ac:dyDescent="0.25">
      <c r="A60" s="5"/>
      <c r="B60" s="5"/>
      <c r="C60" s="5"/>
      <c r="D60" s="5"/>
      <c r="E60" s="30"/>
      <c r="F60" s="30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04"/>
      <c r="U60" s="6"/>
      <c r="V60" s="34"/>
      <c r="W60" s="35"/>
      <c r="X60" s="6"/>
      <c r="Y60" s="36"/>
      <c r="Z60" s="343"/>
    </row>
    <row r="61" spans="1:26" s="328" customFormat="1" x14ac:dyDescent="0.25">
      <c r="A61" s="5"/>
      <c r="B61" s="5"/>
      <c r="C61" s="5"/>
      <c r="D61" s="5"/>
      <c r="E61" s="30"/>
      <c r="F61" s="30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04"/>
      <c r="U61" s="6"/>
      <c r="V61" s="34"/>
      <c r="W61" s="35"/>
      <c r="X61" s="6"/>
      <c r="Y61" s="36"/>
      <c r="Z61" s="343"/>
    </row>
    <row r="62" spans="1:26" s="328" customFormat="1" x14ac:dyDescent="0.25">
      <c r="A62" s="5"/>
      <c r="B62" s="5"/>
      <c r="C62" s="5"/>
      <c r="D62" s="5"/>
      <c r="E62" s="30"/>
      <c r="F62" s="30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04"/>
      <c r="U62" s="6"/>
      <c r="V62" s="34"/>
      <c r="W62" s="35"/>
      <c r="X62" s="6"/>
      <c r="Y62" s="36"/>
      <c r="Z62" s="343"/>
    </row>
    <row r="9841" hidden="1" x14ac:dyDescent="0.25"/>
    <row r="9842" hidden="1" x14ac:dyDescent="0.25"/>
    <row r="9843" hidden="1" x14ac:dyDescent="0.25"/>
    <row r="9844" hidden="1" x14ac:dyDescent="0.25"/>
    <row r="9845" hidden="1" x14ac:dyDescent="0.25"/>
    <row r="9847" hidden="1" x14ac:dyDescent="0.25"/>
    <row r="9848" hidden="1" x14ac:dyDescent="0.25"/>
    <row r="9849" hidden="1" x14ac:dyDescent="0.25"/>
    <row r="9850" hidden="1" x14ac:dyDescent="0.25"/>
    <row r="9851" hidden="1" x14ac:dyDescent="0.25"/>
    <row r="9852" hidden="1" x14ac:dyDescent="0.25"/>
    <row r="9853" hidden="1" x14ac:dyDescent="0.25"/>
    <row r="9854" hidden="1" x14ac:dyDescent="0.25"/>
    <row r="9871" spans="20:24" x14ac:dyDescent="0.25">
      <c r="T9871" s="32"/>
      <c r="U9871" s="33"/>
      <c r="X9871" s="34"/>
    </row>
    <row r="9872" spans="20:24" hidden="1" x14ac:dyDescent="0.25">
      <c r="T9872" s="32"/>
      <c r="U9872" s="33"/>
      <c r="X9872" s="34"/>
    </row>
    <row r="9873" spans="20:24" hidden="1" x14ac:dyDescent="0.25">
      <c r="T9873" s="32"/>
      <c r="U9873" s="33"/>
      <c r="X9873" s="34"/>
    </row>
    <row r="9874" spans="20:24" hidden="1" x14ac:dyDescent="0.25">
      <c r="T9874" s="32"/>
      <c r="U9874" s="33"/>
      <c r="X9874" s="34"/>
    </row>
    <row r="9875" spans="20:24" hidden="1" x14ac:dyDescent="0.25">
      <c r="T9875" s="32"/>
      <c r="U9875" s="33"/>
      <c r="X9875" s="34"/>
    </row>
    <row r="9876" spans="20:24" hidden="1" x14ac:dyDescent="0.25"/>
    <row r="9877" spans="20:24" hidden="1" x14ac:dyDescent="0.25">
      <c r="T9877" s="32"/>
      <c r="U9877" s="33"/>
      <c r="X9877" s="34"/>
    </row>
    <row r="9878" spans="20:24" hidden="1" x14ac:dyDescent="0.25">
      <c r="T9878" s="32"/>
      <c r="U9878" s="33"/>
      <c r="X9878" s="34"/>
    </row>
    <row r="9879" spans="20:24" hidden="1" x14ac:dyDescent="0.25">
      <c r="T9879" s="32"/>
      <c r="U9879" s="33"/>
      <c r="X9879" s="34"/>
    </row>
    <row r="9880" spans="20:24" hidden="1" x14ac:dyDescent="0.25">
      <c r="T9880" s="32"/>
      <c r="U9880" s="33"/>
      <c r="X9880" s="34"/>
    </row>
    <row r="9881" spans="20:24" hidden="1" x14ac:dyDescent="0.25">
      <c r="T9881" s="32"/>
      <c r="U9881" s="33"/>
      <c r="X9881" s="34"/>
    </row>
    <row r="9882" spans="20:24" hidden="1" x14ac:dyDescent="0.25">
      <c r="T9882" s="32"/>
      <c r="U9882" s="33"/>
      <c r="X9882" s="34"/>
    </row>
    <row r="9883" spans="20:24" hidden="1" x14ac:dyDescent="0.25">
      <c r="T9883" s="32"/>
      <c r="U9883" s="33"/>
      <c r="X9883" s="34"/>
    </row>
    <row r="9884" spans="20:24" hidden="1" x14ac:dyDescent="0.25">
      <c r="T9884" s="32"/>
      <c r="U9884" s="33"/>
      <c r="X9884" s="34"/>
    </row>
    <row r="9885" spans="20:24" hidden="1" x14ac:dyDescent="0.25"/>
    <row r="9886" spans="20:24" hidden="1" x14ac:dyDescent="0.25"/>
    <row r="9887" spans="20:24" hidden="1" x14ac:dyDescent="0.25"/>
    <row r="9888" spans="20:24" hidden="1" x14ac:dyDescent="0.25"/>
    <row r="9902" spans="20:24" x14ac:dyDescent="0.25">
      <c r="T9902" s="32"/>
      <c r="U9902" s="33"/>
      <c r="X9902" s="34"/>
    </row>
    <row r="9903" spans="20:24" x14ac:dyDescent="0.25">
      <c r="T9903" s="32"/>
      <c r="U9903" s="33"/>
      <c r="X9903" s="34"/>
    </row>
    <row r="9904" spans="20:24" x14ac:dyDescent="0.25">
      <c r="T9904" s="32"/>
      <c r="U9904" s="33"/>
      <c r="X9904" s="34"/>
    </row>
    <row r="9905" spans="20:24" x14ac:dyDescent="0.25">
      <c r="T9905" s="32"/>
      <c r="U9905" s="33"/>
      <c r="X9905" s="34"/>
    </row>
    <row r="9906" spans="20:24" x14ac:dyDescent="0.25">
      <c r="T9906" s="32"/>
      <c r="U9906" s="33"/>
      <c r="X9906" s="34"/>
    </row>
    <row r="9907" spans="20:24" x14ac:dyDescent="0.25">
      <c r="T9907" s="32"/>
      <c r="U9907" s="33"/>
      <c r="X9907" s="34"/>
    </row>
    <row r="9908" spans="20:24" x14ac:dyDescent="0.25">
      <c r="T9908" s="32"/>
      <c r="U9908" s="33"/>
      <c r="X9908" s="34"/>
    </row>
    <row r="9909" spans="20:24" x14ac:dyDescent="0.25">
      <c r="T9909" s="32"/>
      <c r="U9909" s="33"/>
      <c r="X9909" s="34"/>
    </row>
    <row r="9910" spans="20:24" x14ac:dyDescent="0.25">
      <c r="T9910" s="32"/>
      <c r="U9910" s="33"/>
      <c r="X9910" s="34"/>
    </row>
    <row r="9911" spans="20:24" x14ac:dyDescent="0.25">
      <c r="T9911" s="32"/>
      <c r="U9911" s="33"/>
      <c r="X9911" s="34"/>
    </row>
    <row r="9912" spans="20:24" x14ac:dyDescent="0.25">
      <c r="T9912" s="32"/>
      <c r="U9912" s="33"/>
      <c r="X9912" s="34"/>
    </row>
    <row r="9913" spans="20:24" x14ac:dyDescent="0.25">
      <c r="T9913" s="32"/>
      <c r="U9913" s="33"/>
      <c r="X9913" s="34"/>
    </row>
    <row r="9914" spans="20:24" x14ac:dyDescent="0.25">
      <c r="T9914" s="32"/>
      <c r="U9914" s="33"/>
      <c r="X9914" s="34"/>
    </row>
    <row r="9915" spans="20:24" x14ac:dyDescent="0.25">
      <c r="T9915" s="32"/>
      <c r="U9915" s="33"/>
      <c r="X9915" s="34"/>
    </row>
    <row r="9916" spans="20:24" x14ac:dyDescent="0.25">
      <c r="T9916" s="32"/>
      <c r="U9916" s="33"/>
      <c r="X9916" s="34"/>
    </row>
    <row r="9917" spans="20:24" x14ac:dyDescent="0.25">
      <c r="T9917" s="32"/>
      <c r="U9917" s="33"/>
      <c r="X9917" s="34"/>
    </row>
    <row r="9918" spans="20:24" x14ac:dyDescent="0.25">
      <c r="T9918" s="32"/>
      <c r="U9918" s="33"/>
      <c r="X9918" s="34"/>
    </row>
  </sheetData>
  <sheetProtection insertRows="0" autoFilter="0"/>
  <phoneticPr fontId="13" type="noConversion"/>
  <conditionalFormatting sqref="E1:S2">
    <cfRule type="cellIs" dxfId="142" priority="1065" operator="equal">
      <formula>"x"</formula>
    </cfRule>
  </conditionalFormatting>
  <conditionalFormatting sqref="U1:U2">
    <cfRule type="cellIs" dxfId="141" priority="1064" operator="greaterThan">
      <formula>0</formula>
    </cfRule>
  </conditionalFormatting>
  <conditionalFormatting sqref="V1:V7">
    <cfRule type="cellIs" dxfId="140" priority="1062" operator="equal">
      <formula>"Perso"</formula>
    </cfRule>
  </conditionalFormatting>
  <conditionalFormatting sqref="W1:W2">
    <cfRule type="cellIs" dxfId="139" priority="1063" operator="greaterThan">
      <formula>0</formula>
    </cfRule>
  </conditionalFormatting>
  <conditionalFormatting sqref="V1:V7">
    <cfRule type="cellIs" dxfId="138" priority="1061" operator="equal">
      <formula>20</formula>
    </cfRule>
  </conditionalFormatting>
  <conditionalFormatting sqref="E1:S2">
    <cfRule type="cellIs" dxfId="137" priority="1060" operator="equal">
      <formula>"P"</formula>
    </cfRule>
  </conditionalFormatting>
  <conditionalFormatting sqref="E1:S2">
    <cfRule type="cellIs" dxfId="136" priority="1059" operator="equal">
      <formula>"x"</formula>
    </cfRule>
  </conditionalFormatting>
  <conditionalFormatting sqref="Y1:Y2">
    <cfRule type="cellIs" dxfId="135" priority="1058" operator="greaterThan">
      <formula>0</formula>
    </cfRule>
  </conditionalFormatting>
  <conditionalFormatting sqref="E1:S2">
    <cfRule type="expression" dxfId="134" priority="1056">
      <formula>E1="B"</formula>
    </cfRule>
  </conditionalFormatting>
  <conditionalFormatting sqref="W1:W2">
    <cfRule type="cellIs" dxfId="133" priority="1054" operator="greaterThan">
      <formula>0</formula>
    </cfRule>
    <cfRule type="cellIs" priority="1055" operator="equal">
      <formula>22</formula>
    </cfRule>
  </conditionalFormatting>
  <conditionalFormatting sqref="W1:W2">
    <cfRule type="cellIs" dxfId="132" priority="1053" operator="equal">
      <formula>22</formula>
    </cfRule>
  </conditionalFormatting>
  <conditionalFormatting sqref="W1:W2">
    <cfRule type="cellIs" dxfId="131" priority="1052" operator="equal">
      <formula>22</formula>
    </cfRule>
  </conditionalFormatting>
  <conditionalFormatting sqref="C1:D7">
    <cfRule type="expression" dxfId="130" priority="85">
      <formula>$Y1&lt;&gt;""</formula>
    </cfRule>
  </conditionalFormatting>
  <conditionalFormatting sqref="E7:S7">
    <cfRule type="cellIs" dxfId="129" priority="84" operator="equal">
      <formula>"x"</formula>
    </cfRule>
  </conditionalFormatting>
  <conditionalFormatting sqref="U7">
    <cfRule type="cellIs" dxfId="128" priority="83" operator="greaterThan">
      <formula>0</formula>
    </cfRule>
  </conditionalFormatting>
  <conditionalFormatting sqref="W7">
    <cfRule type="cellIs" dxfId="127" priority="82" operator="greaterThan">
      <formula>0</formula>
    </cfRule>
  </conditionalFormatting>
  <conditionalFormatting sqref="E7:S7">
    <cfRule type="cellIs" dxfId="126" priority="79" operator="equal">
      <formula>"P"</formula>
    </cfRule>
  </conditionalFormatting>
  <conditionalFormatting sqref="E7:S7">
    <cfRule type="cellIs" dxfId="125" priority="78" operator="equal">
      <formula>"x"</formula>
    </cfRule>
  </conditionalFormatting>
  <conditionalFormatting sqref="Y7">
    <cfRule type="cellIs" dxfId="124" priority="77" operator="greaterThan">
      <formula>0</formula>
    </cfRule>
  </conditionalFormatting>
  <conditionalFormatting sqref="E7:S7">
    <cfRule type="expression" dxfId="123" priority="76">
      <formula>E7="B"</formula>
    </cfRule>
  </conditionalFormatting>
  <conditionalFormatting sqref="W7">
    <cfRule type="cellIs" dxfId="122" priority="74" operator="greaterThan">
      <formula>0</formula>
    </cfRule>
    <cfRule type="cellIs" priority="75" operator="equal">
      <formula>22</formula>
    </cfRule>
  </conditionalFormatting>
  <conditionalFormatting sqref="W7">
    <cfRule type="cellIs" dxfId="121" priority="73" operator="equal">
      <formula>22</formula>
    </cfRule>
  </conditionalFormatting>
  <conditionalFormatting sqref="W7">
    <cfRule type="cellIs" dxfId="120" priority="72" operator="equal">
      <formula>22</formula>
    </cfRule>
  </conditionalFormatting>
  <conditionalFormatting sqref="E4:S6">
    <cfRule type="cellIs" dxfId="119" priority="70" operator="equal">
      <formula>"x"</formula>
    </cfRule>
  </conditionalFormatting>
  <conditionalFormatting sqref="U4:U6">
    <cfRule type="cellIs" dxfId="118" priority="69" operator="greaterThan">
      <formula>0</formula>
    </cfRule>
  </conditionalFormatting>
  <conditionalFormatting sqref="W4:W6">
    <cfRule type="cellIs" dxfId="117" priority="68" operator="greaterThan">
      <formula>0</formula>
    </cfRule>
  </conditionalFormatting>
  <conditionalFormatting sqref="E4:S6">
    <cfRule type="cellIs" dxfId="116" priority="65" operator="equal">
      <formula>"P"</formula>
    </cfRule>
  </conditionalFormatting>
  <conditionalFormatting sqref="E4:S6">
    <cfRule type="cellIs" dxfId="115" priority="64" operator="equal">
      <formula>"x"</formula>
    </cfRule>
  </conditionalFormatting>
  <conditionalFormatting sqref="Y4:Y6">
    <cfRule type="cellIs" dxfId="114" priority="63" operator="greaterThan">
      <formula>0</formula>
    </cfRule>
  </conditionalFormatting>
  <conditionalFormatting sqref="E4:S6">
    <cfRule type="expression" dxfId="113" priority="62">
      <formula>E4="B"</formula>
    </cfRule>
  </conditionalFormatting>
  <conditionalFormatting sqref="W4:W6">
    <cfRule type="cellIs" dxfId="112" priority="60" operator="greaterThan">
      <formula>0</formula>
    </cfRule>
    <cfRule type="cellIs" priority="61" operator="equal">
      <formula>22</formula>
    </cfRule>
  </conditionalFormatting>
  <conditionalFormatting sqref="W4:W6">
    <cfRule type="cellIs" dxfId="111" priority="59" operator="equal">
      <formula>22</formula>
    </cfRule>
  </conditionalFormatting>
  <conditionalFormatting sqref="W4:W6">
    <cfRule type="cellIs" dxfId="110" priority="58" operator="equal">
      <formula>22</formula>
    </cfRule>
  </conditionalFormatting>
  <conditionalFormatting sqref="E3:S3">
    <cfRule type="cellIs" dxfId="109" priority="28" operator="equal">
      <formula>"x"</formula>
    </cfRule>
  </conditionalFormatting>
  <conditionalFormatting sqref="U3">
    <cfRule type="cellIs" dxfId="108" priority="27" operator="greaterThan">
      <formula>0</formula>
    </cfRule>
  </conditionalFormatting>
  <conditionalFormatting sqref="W3">
    <cfRule type="cellIs" dxfId="107" priority="26" operator="greaterThan">
      <formula>0</formula>
    </cfRule>
  </conditionalFormatting>
  <conditionalFormatting sqref="E3:S3">
    <cfRule type="cellIs" dxfId="106" priority="23" operator="equal">
      <formula>"P"</formula>
    </cfRule>
  </conditionalFormatting>
  <conditionalFormatting sqref="E3:S3">
    <cfRule type="cellIs" dxfId="105" priority="22" operator="equal">
      <formula>"x"</formula>
    </cfRule>
  </conditionalFormatting>
  <conditionalFormatting sqref="Y3">
    <cfRule type="cellIs" dxfId="104" priority="21" operator="greaterThan">
      <formula>0</formula>
    </cfRule>
  </conditionalFormatting>
  <conditionalFormatting sqref="E3:S3">
    <cfRule type="expression" dxfId="103" priority="20">
      <formula>E3="B"</formula>
    </cfRule>
  </conditionalFormatting>
  <conditionalFormatting sqref="W3">
    <cfRule type="cellIs" dxfId="102" priority="18" operator="greaterThan">
      <formula>0</formula>
    </cfRule>
    <cfRule type="cellIs" priority="19" operator="equal">
      <formula>22</formula>
    </cfRule>
  </conditionalFormatting>
  <conditionalFormatting sqref="W3">
    <cfRule type="cellIs" dxfId="101" priority="17" operator="equal">
      <formula>22</formula>
    </cfRule>
  </conditionalFormatting>
  <conditionalFormatting sqref="W3">
    <cfRule type="cellIs" dxfId="100" priority="16" operator="equal">
      <formula>22</formula>
    </cfRule>
  </conditionalFormatting>
  <hyperlinks>
    <hyperlink ref="I1" r:id="rId1" xr:uid="{00000000-0004-0000-0500-000000000000}"/>
    <hyperlink ref="K1" r:id="rId2" xr:uid="{00000000-0004-0000-0500-000001000000}"/>
    <hyperlink ref="L1" r:id="rId3" xr:uid="{00000000-0004-0000-0500-000002000000}"/>
    <hyperlink ref="M1" r:id="rId4" xr:uid="{00000000-0004-0000-0500-000003000000}"/>
    <hyperlink ref="N1" r:id="rId5" xr:uid="{00000000-0004-0000-0500-000004000000}"/>
    <hyperlink ref="O1" r:id="rId6" xr:uid="{00000000-0004-0000-0500-000005000000}"/>
    <hyperlink ref="P1" r:id="rId7" xr:uid="{00000000-0004-0000-0500-000006000000}"/>
    <hyperlink ref="Q1" r:id="rId8" xr:uid="{00000000-0004-0000-0500-000007000000}"/>
    <hyperlink ref="E1" r:id="rId9" xr:uid="{00000000-0004-0000-0500-000008000000}"/>
    <hyperlink ref="J1" r:id="rId10" xr:uid="{00000000-0004-0000-0500-000009000000}"/>
    <hyperlink ref="H1" r:id="rId11" xr:uid="{00000000-0004-0000-0500-00000A000000}"/>
    <hyperlink ref="G1" r:id="rId12" xr:uid="{00000000-0004-0000-0500-00000B000000}"/>
    <hyperlink ref="R1" r:id="rId13" xr:uid="{00000000-0004-0000-0500-00000C000000}"/>
    <hyperlink ref="F1" r:id="rId14" xr:uid="{00000000-0004-0000-0500-00000D000000}"/>
    <hyperlink ref="S1" r:id="rId15" xr:uid="{00000000-0004-0000-0500-00000E000000}"/>
  </hyperlinks>
  <pageMargins left="0.7" right="0.7" top="0.75" bottom="0.75" header="0.3" footer="0.3"/>
  <pageSetup paperSize="9" fitToHeight="0" orientation="landscape" horizontalDpi="4294967293" verticalDpi="0" r:id="rId16"/>
  <tableParts count="1">
    <tablePart r:id="rId17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I20"/>
  <sheetViews>
    <sheetView topLeftCell="A5" workbookViewId="0">
      <selection activeCell="L10" sqref="L10"/>
    </sheetView>
  </sheetViews>
  <sheetFormatPr baseColWidth="10" defaultRowHeight="15.75" x14ac:dyDescent="0.25"/>
  <cols>
    <col min="1" max="1" width="11.85546875" customWidth="1"/>
    <col min="2" max="5" width="15.7109375" customWidth="1"/>
    <col min="6" max="6" width="15.7109375" style="200" customWidth="1"/>
    <col min="9" max="9" width="15.5703125" customWidth="1"/>
  </cols>
  <sheetData>
    <row r="1" spans="1:9" x14ac:dyDescent="0.25">
      <c r="B1" s="13" t="s">
        <v>142</v>
      </c>
      <c r="C1" s="13" t="s">
        <v>37</v>
      </c>
    </row>
    <row r="2" spans="1:9" ht="21.75" thickBot="1" x14ac:dyDescent="0.4">
      <c r="B2" s="110">
        <f>COUNTIF(Tbl_Enfants[Cotisations],"&gt;0")</f>
        <v>0</v>
      </c>
      <c r="C2" s="14">
        <f>22*B2</f>
        <v>0</v>
      </c>
    </row>
    <row r="3" spans="1:9" thickBot="1" x14ac:dyDescent="0.3">
      <c r="A3" s="45"/>
      <c r="B3" s="46" t="s">
        <v>52</v>
      </c>
      <c r="C3" s="47"/>
      <c r="D3" s="47" t="s">
        <v>62</v>
      </c>
      <c r="E3" s="47" t="s">
        <v>51</v>
      </c>
      <c r="F3" s="47" t="s">
        <v>88</v>
      </c>
      <c r="G3" s="47" t="s">
        <v>63</v>
      </c>
      <c r="H3" s="47"/>
      <c r="I3" s="48" t="s">
        <v>33</v>
      </c>
    </row>
    <row r="4" spans="1:9" ht="15" x14ac:dyDescent="0.25">
      <c r="A4" s="49" t="s">
        <v>38</v>
      </c>
      <c r="B4" s="25">
        <v>95</v>
      </c>
      <c r="C4" s="19"/>
      <c r="D4" s="205" t="e">
        <f>Enfants!#REF!</f>
        <v>#REF!</v>
      </c>
      <c r="E4" s="205" t="e">
        <f>Enfants!#REF!</f>
        <v>#REF!</v>
      </c>
      <c r="F4" s="205" t="e">
        <f>Enfants!#REF!</f>
        <v>#REF!</v>
      </c>
      <c r="G4" s="205" t="e">
        <f>Enfants!#REF!</f>
        <v>#REF!</v>
      </c>
      <c r="H4" s="205"/>
      <c r="I4" s="20" t="e">
        <f>B4*G4</f>
        <v>#REF!</v>
      </c>
    </row>
    <row r="5" spans="1:9" ht="15" x14ac:dyDescent="0.25">
      <c r="A5" s="49" t="s">
        <v>48</v>
      </c>
      <c r="B5" s="25">
        <v>130</v>
      </c>
      <c r="C5" s="19"/>
      <c r="D5" s="205" t="e">
        <f>Enfants!#REF!</f>
        <v>#REF!</v>
      </c>
      <c r="E5" s="205" t="e">
        <f>Enfants!#REF!</f>
        <v>#REF!</v>
      </c>
      <c r="F5" s="205" t="e">
        <f>Enfants!#REF!</f>
        <v>#REF!</v>
      </c>
      <c r="G5" s="205" t="e">
        <f>Enfants!#REF!</f>
        <v>#REF!</v>
      </c>
      <c r="H5" s="205"/>
      <c r="I5" s="20" t="e">
        <f>B5*G5</f>
        <v>#REF!</v>
      </c>
    </row>
    <row r="6" spans="1:9" ht="15" x14ac:dyDescent="0.25">
      <c r="A6" s="49" t="s">
        <v>49</v>
      </c>
      <c r="B6" s="25">
        <v>165</v>
      </c>
      <c r="C6" s="19"/>
      <c r="D6" s="205" t="e">
        <f>Enfants!#REF!</f>
        <v>#REF!</v>
      </c>
      <c r="E6" s="205" t="e">
        <f>Enfants!#REF!</f>
        <v>#REF!</v>
      </c>
      <c r="F6" s="205" t="e">
        <f>Enfants!#REF!</f>
        <v>#REF!</v>
      </c>
      <c r="G6" s="205" t="e">
        <f>Enfants!#REF!</f>
        <v>#REF!</v>
      </c>
      <c r="H6" s="205"/>
      <c r="I6" s="20" t="e">
        <f>B6*G6</f>
        <v>#REF!</v>
      </c>
    </row>
    <row r="7" spans="1:9" thickBot="1" x14ac:dyDescent="0.3">
      <c r="A7" s="50" t="s">
        <v>39</v>
      </c>
      <c r="B7" s="25">
        <v>38</v>
      </c>
      <c r="C7" s="19"/>
      <c r="D7" s="205" t="e">
        <f>Enfants!#REF!</f>
        <v>#REF!</v>
      </c>
      <c r="E7" s="205" t="e">
        <f>Enfants!#REF!</f>
        <v>#REF!</v>
      </c>
      <c r="F7" s="205" t="e">
        <f>Enfants!#REF!</f>
        <v>#REF!</v>
      </c>
      <c r="G7" s="205" t="e">
        <f>Enfants!#REF!</f>
        <v>#REF!</v>
      </c>
      <c r="H7" s="205"/>
      <c r="I7" s="20" t="e">
        <f>(B7+C7)*G7</f>
        <v>#REF!</v>
      </c>
    </row>
    <row r="8" spans="1:9" thickBot="1" x14ac:dyDescent="0.3">
      <c r="A8" s="18"/>
      <c r="B8" s="51"/>
      <c r="C8" s="51"/>
      <c r="D8" s="199" t="e">
        <f>SUM(D4:D7)</f>
        <v>#REF!</v>
      </c>
      <c r="E8" s="52" t="e">
        <f>SUM(E4:E7)</f>
        <v>#REF!</v>
      </c>
      <c r="F8" s="52" t="e">
        <f>SUM(F4:F7)</f>
        <v>#REF!</v>
      </c>
      <c r="G8" s="53" t="e">
        <f>SUM(G4:G7)</f>
        <v>#REF!</v>
      </c>
      <c r="H8" s="53"/>
      <c r="I8" s="21" t="e">
        <f>SUM(I4:I7)</f>
        <v>#REF!</v>
      </c>
    </row>
    <row r="9" spans="1:9" thickBot="1" x14ac:dyDescent="0.3">
      <c r="A9" s="511" t="s">
        <v>92</v>
      </c>
      <c r="B9" s="512"/>
      <c r="C9" s="512"/>
      <c r="D9" s="512"/>
      <c r="E9" s="497" t="s">
        <v>89</v>
      </c>
      <c r="F9" s="497"/>
      <c r="G9" s="498"/>
      <c r="H9" s="100"/>
      <c r="I9" s="22" t="e">
        <f>Tbl_Enfants[[#Totals],[Tarifs préférentiels]]</f>
        <v>#REF!</v>
      </c>
    </row>
    <row r="10" spans="1:9" thickBot="1" x14ac:dyDescent="0.3">
      <c r="A10" s="513"/>
      <c r="B10" s="514"/>
      <c r="C10" s="514"/>
      <c r="D10" s="514"/>
      <c r="E10" s="23" t="s">
        <v>64</v>
      </c>
      <c r="F10" s="62">
        <v>39</v>
      </c>
      <c r="G10" s="57" t="e">
        <f>F8+E8</f>
        <v>#REF!</v>
      </c>
      <c r="H10" s="100"/>
      <c r="I10" s="22" t="e">
        <f>-(F10*G10)</f>
        <v>#REF!</v>
      </c>
    </row>
    <row r="11" spans="1:9" ht="21" customHeight="1" thickBot="1" x14ac:dyDescent="0.3">
      <c r="A11" s="513"/>
      <c r="B11" s="514"/>
      <c r="C11" s="514"/>
      <c r="D11" s="514"/>
      <c r="E11" s="499" t="s">
        <v>65</v>
      </c>
      <c r="F11" s="499"/>
      <c r="G11" s="500"/>
      <c r="H11" s="96"/>
      <c r="I11" s="22" t="e">
        <f>SUM(I9:I10)</f>
        <v>#REF!</v>
      </c>
    </row>
    <row r="12" spans="1:9" ht="18" customHeight="1" thickBot="1" x14ac:dyDescent="0.3">
      <c r="A12" s="513"/>
      <c r="B12" s="514"/>
      <c r="C12" s="514"/>
      <c r="D12" s="514"/>
      <c r="E12" s="501" t="s">
        <v>67</v>
      </c>
      <c r="F12" s="501"/>
      <c r="G12" s="501"/>
      <c r="H12" s="96"/>
      <c r="I12" s="22" t="e">
        <f>I8+I11</f>
        <v>#REF!</v>
      </c>
    </row>
    <row r="13" spans="1:9" thickBot="1" x14ac:dyDescent="0.3">
      <c r="A13" s="515"/>
      <c r="B13" s="516"/>
      <c r="C13" s="516"/>
      <c r="D13" s="516"/>
      <c r="E13" s="502" t="s">
        <v>37</v>
      </c>
      <c r="F13" s="502"/>
      <c r="G13" s="503"/>
      <c r="H13" s="97"/>
      <c r="I13" s="280">
        <f>C2</f>
        <v>0</v>
      </c>
    </row>
    <row r="14" spans="1:9" ht="21.75" thickBot="1" x14ac:dyDescent="0.4">
      <c r="A14" s="508" t="s">
        <v>140</v>
      </c>
      <c r="B14" s="509"/>
      <c r="C14" s="509"/>
      <c r="D14" s="509"/>
      <c r="E14" s="509"/>
      <c r="F14" s="510"/>
      <c r="G14" s="505" t="e">
        <f>SUM(I12:I13)</f>
        <v>#REF!</v>
      </c>
      <c r="H14" s="506"/>
      <c r="I14" s="507"/>
    </row>
    <row r="15" spans="1:9" ht="16.5" thickBot="1" x14ac:dyDescent="0.3"/>
    <row r="16" spans="1:9" x14ac:dyDescent="0.25">
      <c r="A16" s="41"/>
      <c r="B16" s="44"/>
      <c r="C16" s="67" t="s">
        <v>66</v>
      </c>
      <c r="D16" s="201" t="e">
        <f>Tbl_Enfants[[#Totals],[Roller]]</f>
        <v>#REF!</v>
      </c>
      <c r="E16" s="44"/>
      <c r="F16" s="202"/>
    </row>
    <row r="17" spans="1:6" ht="16.5" thickBot="1" x14ac:dyDescent="0.3">
      <c r="A17" s="66"/>
      <c r="B17" s="43"/>
      <c r="C17" s="68" t="s">
        <v>13</v>
      </c>
      <c r="D17" s="203" t="e">
        <f>Tbl_Enfants[[#Totals],[Costumes]]</f>
        <v>#REF!</v>
      </c>
    </row>
    <row r="18" spans="1:6" x14ac:dyDescent="0.25">
      <c r="A18" s="66"/>
      <c r="B18" s="43"/>
      <c r="C18" s="517" t="s">
        <v>92</v>
      </c>
      <c r="D18" s="43"/>
    </row>
    <row r="19" spans="1:6" ht="16.5" thickBot="1" x14ac:dyDescent="0.3">
      <c r="A19" s="40"/>
      <c r="B19" s="40"/>
      <c r="C19" s="518"/>
      <c r="D19" s="42"/>
      <c r="E19" s="43"/>
      <c r="F19" s="204"/>
    </row>
    <row r="20" spans="1:6" ht="21.75" thickBot="1" x14ac:dyDescent="0.4">
      <c r="A20" s="504" t="s">
        <v>141</v>
      </c>
      <c r="B20" s="504"/>
      <c r="C20" s="504"/>
      <c r="D20" s="504"/>
      <c r="E20" s="504"/>
      <c r="F20" s="281" t="e">
        <f>G14+D16+D17</f>
        <v>#REF!</v>
      </c>
    </row>
  </sheetData>
  <mergeCells count="9">
    <mergeCell ref="A20:E20"/>
    <mergeCell ref="E9:G9"/>
    <mergeCell ref="E11:G11"/>
    <mergeCell ref="E12:G12"/>
    <mergeCell ref="E13:G13"/>
    <mergeCell ref="G14:I14"/>
    <mergeCell ref="A14:F14"/>
    <mergeCell ref="A9:D13"/>
    <mergeCell ref="C18:C19"/>
  </mergeCells>
  <conditionalFormatting sqref="D5">
    <cfRule type="expression" dxfId="56" priority="1">
      <formula>"si($E$4:$S$10=""b""contenir"</formula>
    </cfRule>
  </conditionalFormatting>
  <pageMargins left="0.7" right="0.7" top="0.75" bottom="0.75" header="0.3" footer="0.3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>
    <pageSetUpPr fitToPage="1"/>
  </sheetPr>
  <dimension ref="A1:J2"/>
  <sheetViews>
    <sheetView workbookViewId="0">
      <selection activeCell="A2" sqref="A2:XFD2"/>
    </sheetView>
  </sheetViews>
  <sheetFormatPr baseColWidth="10" defaultRowHeight="15" x14ac:dyDescent="0.25"/>
  <cols>
    <col min="1" max="1" width="13.42578125" customWidth="1"/>
    <col min="2" max="2" width="10.42578125" customWidth="1"/>
    <col min="3" max="3" width="9.5703125" customWidth="1"/>
    <col min="4" max="4" width="12.28515625" customWidth="1"/>
    <col min="5" max="5" width="19.5703125" style="6" customWidth="1"/>
    <col min="6" max="6" width="14.5703125" customWidth="1"/>
    <col min="7" max="7" width="11.5703125" style="6" customWidth="1"/>
    <col min="8" max="8" width="11.5703125" customWidth="1"/>
    <col min="9" max="9" width="12.5703125" style="6" customWidth="1"/>
    <col min="10" max="10" width="25.140625" customWidth="1"/>
  </cols>
  <sheetData>
    <row r="1" spans="1:10" s="305" customFormat="1" x14ac:dyDescent="0.25">
      <c r="A1" s="302" t="s">
        <v>159</v>
      </c>
      <c r="B1" s="302" t="s">
        <v>151</v>
      </c>
      <c r="C1" s="302" t="s">
        <v>152</v>
      </c>
      <c r="D1" s="302" t="s">
        <v>153</v>
      </c>
      <c r="E1" s="6" t="s">
        <v>107</v>
      </c>
      <c r="F1" s="302" t="s">
        <v>154</v>
      </c>
      <c r="G1" s="6" t="s">
        <v>155</v>
      </c>
      <c r="H1" s="302" t="s">
        <v>157</v>
      </c>
      <c r="I1" s="6" t="s">
        <v>156</v>
      </c>
      <c r="J1" s="302" t="s">
        <v>158</v>
      </c>
    </row>
    <row r="2" spans="1:10" x14ac:dyDescent="0.25">
      <c r="A2" s="318" t="s">
        <v>66</v>
      </c>
      <c r="B2" s="318"/>
      <c r="C2" s="318" t="s">
        <v>166</v>
      </c>
      <c r="D2" s="318" t="s">
        <v>166</v>
      </c>
      <c r="F2" s="318"/>
      <c r="H2" s="318"/>
      <c r="J2" s="318"/>
    </row>
  </sheetData>
  <pageMargins left="0.7" right="0.7" top="0.75" bottom="0.75" header="0.3" footer="0.3"/>
  <pageSetup paperSize="9" fitToHeight="0" orientation="landscape" horizontalDpi="4294967293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2">
    <pageSetUpPr fitToPage="1"/>
  </sheetPr>
  <dimension ref="A1:J2"/>
  <sheetViews>
    <sheetView workbookViewId="0">
      <selection activeCell="A2" sqref="A2"/>
    </sheetView>
  </sheetViews>
  <sheetFormatPr baseColWidth="10" defaultRowHeight="15" x14ac:dyDescent="0.25"/>
  <cols>
    <col min="3" max="3" width="15.5703125" customWidth="1"/>
    <col min="5" max="5" width="13.7109375" style="6" customWidth="1"/>
    <col min="6" max="6" width="11.42578125" style="332"/>
    <col min="7" max="7" width="11.42578125" style="331"/>
    <col min="8" max="8" width="11.42578125" style="332"/>
    <col min="9" max="9" width="11.42578125" style="331"/>
    <col min="10" max="10" width="11.42578125" style="332"/>
  </cols>
  <sheetData>
    <row r="1" spans="1:10" x14ac:dyDescent="0.25">
      <c r="A1" t="s">
        <v>167</v>
      </c>
      <c r="B1" t="s">
        <v>151</v>
      </c>
      <c r="C1" t="s">
        <v>152</v>
      </c>
      <c r="D1" t="s">
        <v>153</v>
      </c>
      <c r="E1" s="6" t="s">
        <v>107</v>
      </c>
      <c r="F1" s="332" t="s">
        <v>154</v>
      </c>
      <c r="G1" s="331" t="s">
        <v>155</v>
      </c>
      <c r="H1" s="332" t="s">
        <v>157</v>
      </c>
      <c r="I1" s="331" t="s">
        <v>156</v>
      </c>
      <c r="J1" s="332" t="s">
        <v>158</v>
      </c>
    </row>
    <row r="2" spans="1:10" x14ac:dyDescent="0.25">
      <c r="C2">
        <v>5555</v>
      </c>
      <c r="D2" t="s">
        <v>169</v>
      </c>
      <c r="F2" s="333"/>
      <c r="H2" s="333"/>
      <c r="J2" s="333"/>
    </row>
  </sheetData>
  <pageMargins left="0.7" right="0.7" top="0.75" bottom="0.75" header="0.3" footer="0.3"/>
  <pageSetup paperSize="9" scale="95" orientation="landscape" horizontalDpi="4294967293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3"/>
  <dimension ref="A1:T231"/>
  <sheetViews>
    <sheetView workbookViewId="0">
      <selection activeCell="K14" sqref="K14"/>
    </sheetView>
  </sheetViews>
  <sheetFormatPr baseColWidth="10" defaultRowHeight="15" x14ac:dyDescent="0.25"/>
  <cols>
    <col min="1" max="1" width="15.7109375" customWidth="1"/>
    <col min="3" max="3" width="16.7109375" customWidth="1"/>
    <col min="5" max="5" width="17.42578125" customWidth="1"/>
    <col min="11" max="11" width="38" customWidth="1"/>
    <col min="13" max="13" width="13.42578125" customWidth="1"/>
    <col min="14" max="14" width="24.5703125" customWidth="1"/>
    <col min="15" max="15" width="23.140625" customWidth="1"/>
    <col min="16" max="16" width="20.85546875" customWidth="1"/>
    <col min="18" max="18" width="15.140625" customWidth="1"/>
    <col min="19" max="19" width="48.140625" customWidth="1"/>
    <col min="20" max="20" width="19.85546875" customWidth="1"/>
  </cols>
  <sheetData>
    <row r="1" spans="1:20" x14ac:dyDescent="0.25">
      <c r="A1" t="s">
        <v>187</v>
      </c>
      <c r="B1" t="s">
        <v>188</v>
      </c>
      <c r="C1" t="s">
        <v>189</v>
      </c>
      <c r="D1" t="s">
        <v>0</v>
      </c>
      <c r="E1" t="s">
        <v>190</v>
      </c>
      <c r="F1" t="s">
        <v>191</v>
      </c>
      <c r="G1" t="s">
        <v>192</v>
      </c>
      <c r="H1" t="s">
        <v>193</v>
      </c>
      <c r="I1" t="s">
        <v>194</v>
      </c>
      <c r="J1" t="s">
        <v>195</v>
      </c>
      <c r="K1" t="s">
        <v>196</v>
      </c>
      <c r="L1" t="s">
        <v>197</v>
      </c>
      <c r="M1" t="s">
        <v>198</v>
      </c>
      <c r="N1" t="s">
        <v>199</v>
      </c>
      <c r="O1" t="s">
        <v>200</v>
      </c>
      <c r="P1" t="s">
        <v>201</v>
      </c>
      <c r="Q1" t="s">
        <v>202</v>
      </c>
      <c r="R1" t="s">
        <v>203</v>
      </c>
      <c r="S1" t="s">
        <v>204</v>
      </c>
      <c r="T1" t="s">
        <v>205</v>
      </c>
    </row>
    <row r="2" spans="1:20" x14ac:dyDescent="0.25">
      <c r="A2" t="s">
        <v>206</v>
      </c>
      <c r="B2" t="s">
        <v>207</v>
      </c>
      <c r="C2" t="s">
        <v>208</v>
      </c>
      <c r="D2" t="s">
        <v>209</v>
      </c>
      <c r="E2" s="385">
        <v>41117</v>
      </c>
      <c r="F2">
        <v>7</v>
      </c>
      <c r="G2" t="s">
        <v>210</v>
      </c>
      <c r="I2">
        <v>89300</v>
      </c>
      <c r="J2" t="s">
        <v>211</v>
      </c>
      <c r="M2" t="s">
        <v>212</v>
      </c>
      <c r="N2" s="386">
        <v>43901.37222222222</v>
      </c>
      <c r="O2" t="s">
        <v>213</v>
      </c>
      <c r="P2" s="386">
        <v>43901.37222222222</v>
      </c>
      <c r="Q2" s="385">
        <v>43011</v>
      </c>
      <c r="R2">
        <v>22020</v>
      </c>
      <c r="S2" t="s">
        <v>214</v>
      </c>
      <c r="T2" t="s">
        <v>215</v>
      </c>
    </row>
    <row r="3" spans="1:20" x14ac:dyDescent="0.25">
      <c r="A3" t="s">
        <v>162</v>
      </c>
      <c r="B3" t="s">
        <v>207</v>
      </c>
      <c r="C3" t="s">
        <v>208</v>
      </c>
      <c r="D3" t="s">
        <v>216</v>
      </c>
      <c r="E3" s="385">
        <v>32057</v>
      </c>
      <c r="F3">
        <v>32</v>
      </c>
      <c r="G3" t="s">
        <v>217</v>
      </c>
      <c r="I3">
        <v>89300</v>
      </c>
      <c r="J3" t="s">
        <v>211</v>
      </c>
      <c r="K3" t="s">
        <v>218</v>
      </c>
      <c r="M3" t="s">
        <v>212</v>
      </c>
      <c r="N3" s="386">
        <v>43898.692361111112</v>
      </c>
      <c r="O3" t="s">
        <v>219</v>
      </c>
      <c r="P3" s="386">
        <v>43898.692361111112</v>
      </c>
      <c r="Q3" s="385">
        <v>43011</v>
      </c>
      <c r="R3">
        <v>22020</v>
      </c>
      <c r="S3" t="s">
        <v>214</v>
      </c>
      <c r="T3" t="s">
        <v>215</v>
      </c>
    </row>
    <row r="4" spans="1:20" x14ac:dyDescent="0.25">
      <c r="A4" t="s">
        <v>220</v>
      </c>
      <c r="B4" t="s">
        <v>207</v>
      </c>
      <c r="C4" t="s">
        <v>208</v>
      </c>
      <c r="D4" t="s">
        <v>221</v>
      </c>
      <c r="E4" s="385">
        <v>42459</v>
      </c>
      <c r="F4">
        <v>3</v>
      </c>
      <c r="G4" t="s">
        <v>217</v>
      </c>
      <c r="I4">
        <v>89300</v>
      </c>
      <c r="J4" t="s">
        <v>211</v>
      </c>
      <c r="M4">
        <v>674614791</v>
      </c>
      <c r="N4" s="386">
        <v>43901.376388888886</v>
      </c>
      <c r="O4" t="s">
        <v>213</v>
      </c>
      <c r="P4" s="385">
        <v>43901</v>
      </c>
      <c r="Q4" s="385">
        <v>43851</v>
      </c>
      <c r="R4">
        <v>22023</v>
      </c>
      <c r="S4" t="s">
        <v>222</v>
      </c>
      <c r="T4" t="s">
        <v>215</v>
      </c>
    </row>
    <row r="5" spans="1:20" x14ac:dyDescent="0.25">
      <c r="A5" t="s">
        <v>223</v>
      </c>
      <c r="B5" t="s">
        <v>207</v>
      </c>
      <c r="C5" t="s">
        <v>224</v>
      </c>
      <c r="D5" t="s">
        <v>225</v>
      </c>
      <c r="E5" s="385">
        <v>40470</v>
      </c>
      <c r="F5">
        <v>9</v>
      </c>
      <c r="G5" t="s">
        <v>226</v>
      </c>
      <c r="I5">
        <v>89400</v>
      </c>
      <c r="J5" t="s">
        <v>227</v>
      </c>
      <c r="K5" t="s">
        <v>228</v>
      </c>
      <c r="M5">
        <v>679332399</v>
      </c>
      <c r="N5" s="386">
        <v>43748.947916666664</v>
      </c>
      <c r="O5" t="s">
        <v>213</v>
      </c>
      <c r="P5" s="385">
        <v>43748</v>
      </c>
      <c r="Q5" s="385">
        <v>43719</v>
      </c>
      <c r="R5">
        <v>28003</v>
      </c>
      <c r="S5" t="s">
        <v>3</v>
      </c>
      <c r="T5" t="s">
        <v>215</v>
      </c>
    </row>
    <row r="6" spans="1:20" x14ac:dyDescent="0.25">
      <c r="A6" t="s">
        <v>229</v>
      </c>
      <c r="B6" t="s">
        <v>230</v>
      </c>
      <c r="C6" t="s">
        <v>231</v>
      </c>
      <c r="D6" t="s">
        <v>232</v>
      </c>
      <c r="E6" s="385">
        <v>41616</v>
      </c>
      <c r="F6">
        <v>6</v>
      </c>
      <c r="G6" t="s">
        <v>233</v>
      </c>
      <c r="I6">
        <v>89400</v>
      </c>
      <c r="J6" t="s">
        <v>234</v>
      </c>
      <c r="M6" t="s">
        <v>235</v>
      </c>
      <c r="N6" s="386">
        <v>43818.727083333331</v>
      </c>
      <c r="O6" t="s">
        <v>213</v>
      </c>
      <c r="P6" s="386">
        <v>43818.727083333331</v>
      </c>
      <c r="Q6" s="385">
        <v>43388</v>
      </c>
      <c r="R6">
        <v>29200</v>
      </c>
      <c r="S6" t="s">
        <v>236</v>
      </c>
      <c r="T6" t="s">
        <v>215</v>
      </c>
    </row>
    <row r="7" spans="1:20" x14ac:dyDescent="0.25">
      <c r="A7" t="s">
        <v>237</v>
      </c>
      <c r="B7" t="s">
        <v>207</v>
      </c>
      <c r="C7" t="s">
        <v>238</v>
      </c>
      <c r="D7" t="s">
        <v>239</v>
      </c>
      <c r="E7" s="385">
        <v>40575</v>
      </c>
      <c r="F7">
        <v>9</v>
      </c>
      <c r="G7" t="s">
        <v>240</v>
      </c>
      <c r="I7">
        <v>89400</v>
      </c>
      <c r="J7" t="s">
        <v>241</v>
      </c>
      <c r="K7" t="s">
        <v>242</v>
      </c>
      <c r="M7" t="s">
        <v>243</v>
      </c>
      <c r="N7" s="386">
        <v>43735.460416666669</v>
      </c>
      <c r="O7" t="s">
        <v>213</v>
      </c>
      <c r="P7" s="385">
        <v>43735</v>
      </c>
      <c r="Q7" s="385">
        <v>43032</v>
      </c>
      <c r="R7">
        <v>28003</v>
      </c>
      <c r="S7" t="s">
        <v>3</v>
      </c>
      <c r="T7" t="s">
        <v>215</v>
      </c>
    </row>
    <row r="8" spans="1:20" x14ac:dyDescent="0.25">
      <c r="A8" t="s">
        <v>163</v>
      </c>
      <c r="B8" t="s">
        <v>207</v>
      </c>
      <c r="C8" t="s">
        <v>244</v>
      </c>
      <c r="D8" t="s">
        <v>245</v>
      </c>
      <c r="E8" s="385">
        <v>25862</v>
      </c>
      <c r="F8">
        <v>49</v>
      </c>
      <c r="G8" t="s">
        <v>246</v>
      </c>
      <c r="I8">
        <v>89400</v>
      </c>
      <c r="J8" t="s">
        <v>227</v>
      </c>
      <c r="K8" t="s">
        <v>247</v>
      </c>
      <c r="L8">
        <v>386804701</v>
      </c>
      <c r="M8">
        <v>608016202</v>
      </c>
      <c r="N8" s="386">
        <v>43794.956250000003</v>
      </c>
      <c r="O8" t="s">
        <v>219</v>
      </c>
      <c r="P8" s="385">
        <v>43794</v>
      </c>
      <c r="Q8" s="385">
        <v>43746</v>
      </c>
      <c r="R8">
        <v>22020</v>
      </c>
      <c r="S8" t="s">
        <v>214</v>
      </c>
      <c r="T8" t="s">
        <v>215</v>
      </c>
    </row>
    <row r="9" spans="1:20" x14ac:dyDescent="0.25">
      <c r="A9" t="s">
        <v>164</v>
      </c>
      <c r="B9" t="s">
        <v>207</v>
      </c>
      <c r="C9" t="s">
        <v>244</v>
      </c>
      <c r="D9" t="s">
        <v>248</v>
      </c>
      <c r="E9" s="385">
        <v>35767</v>
      </c>
      <c r="F9">
        <v>22</v>
      </c>
      <c r="G9" t="s">
        <v>249</v>
      </c>
      <c r="I9">
        <v>89400</v>
      </c>
      <c r="J9" t="s">
        <v>227</v>
      </c>
      <c r="L9">
        <v>386804701</v>
      </c>
      <c r="N9" s="386">
        <v>43794.957638888889</v>
      </c>
      <c r="O9" t="s">
        <v>219</v>
      </c>
      <c r="P9" s="385">
        <v>43794</v>
      </c>
      <c r="Q9" s="385">
        <v>43746</v>
      </c>
      <c r="R9">
        <v>22020</v>
      </c>
      <c r="S9" t="s">
        <v>214</v>
      </c>
      <c r="T9" t="s">
        <v>215</v>
      </c>
    </row>
    <row r="10" spans="1:20" x14ac:dyDescent="0.25">
      <c r="A10" t="s">
        <v>165</v>
      </c>
      <c r="B10" t="s">
        <v>207</v>
      </c>
      <c r="C10" t="s">
        <v>250</v>
      </c>
      <c r="D10" t="s">
        <v>251</v>
      </c>
      <c r="E10" s="385">
        <v>29252</v>
      </c>
      <c r="F10">
        <v>40</v>
      </c>
      <c r="G10" t="s">
        <v>252</v>
      </c>
      <c r="I10">
        <v>89300</v>
      </c>
      <c r="J10" t="s">
        <v>211</v>
      </c>
      <c r="L10" t="s">
        <v>253</v>
      </c>
      <c r="M10" t="s">
        <v>254</v>
      </c>
      <c r="N10" s="386">
        <v>43898.694444444445</v>
      </c>
      <c r="O10" t="s">
        <v>219</v>
      </c>
      <c r="P10" s="385">
        <v>43897</v>
      </c>
      <c r="Q10" s="385">
        <v>43728</v>
      </c>
      <c r="R10">
        <v>22012</v>
      </c>
      <c r="S10" t="s">
        <v>255</v>
      </c>
      <c r="T10" t="s">
        <v>215</v>
      </c>
    </row>
    <row r="11" spans="1:20" x14ac:dyDescent="0.25">
      <c r="A11" t="s">
        <v>256</v>
      </c>
      <c r="B11" t="s">
        <v>230</v>
      </c>
      <c r="C11" t="s">
        <v>257</v>
      </c>
      <c r="D11" t="s">
        <v>258</v>
      </c>
      <c r="E11" s="385">
        <v>17850</v>
      </c>
      <c r="F11">
        <v>71</v>
      </c>
      <c r="G11" t="s">
        <v>259</v>
      </c>
      <c r="I11">
        <v>89400</v>
      </c>
      <c r="J11" t="s">
        <v>234</v>
      </c>
      <c r="L11" t="s">
        <v>260</v>
      </c>
      <c r="N11" s="386">
        <v>43777.585416666669</v>
      </c>
      <c r="O11" t="s">
        <v>219</v>
      </c>
      <c r="P11" s="386">
        <v>43777.585416666669</v>
      </c>
      <c r="Q11" s="385">
        <v>43469</v>
      </c>
      <c r="R11">
        <v>22025</v>
      </c>
      <c r="S11" t="s">
        <v>261</v>
      </c>
      <c r="T11" t="s">
        <v>215</v>
      </c>
    </row>
    <row r="12" spans="1:20" x14ac:dyDescent="0.25">
      <c r="A12" t="s">
        <v>262</v>
      </c>
      <c r="B12" t="s">
        <v>207</v>
      </c>
      <c r="C12" t="s">
        <v>257</v>
      </c>
      <c r="D12" t="s">
        <v>263</v>
      </c>
      <c r="E12" s="385">
        <v>20951</v>
      </c>
      <c r="F12">
        <v>62</v>
      </c>
      <c r="G12" t="s">
        <v>259</v>
      </c>
      <c r="I12">
        <v>89400</v>
      </c>
      <c r="J12" t="s">
        <v>234</v>
      </c>
      <c r="M12" t="s">
        <v>264</v>
      </c>
      <c r="N12" s="386">
        <v>43777.586111111108</v>
      </c>
      <c r="O12" t="s">
        <v>219</v>
      </c>
      <c r="P12" s="386">
        <v>43777.586111111108</v>
      </c>
      <c r="Q12" s="385">
        <v>43469</v>
      </c>
      <c r="R12">
        <v>22025</v>
      </c>
      <c r="S12" t="s">
        <v>261</v>
      </c>
      <c r="T12" t="s">
        <v>215</v>
      </c>
    </row>
    <row r="13" spans="1:20" x14ac:dyDescent="0.25">
      <c r="A13" t="s">
        <v>262</v>
      </c>
      <c r="B13" t="s">
        <v>207</v>
      </c>
      <c r="C13" t="s">
        <v>257</v>
      </c>
      <c r="D13" t="s">
        <v>263</v>
      </c>
      <c r="E13" s="385">
        <v>20951</v>
      </c>
      <c r="F13">
        <v>62</v>
      </c>
      <c r="G13" t="s">
        <v>259</v>
      </c>
      <c r="I13">
        <v>89400</v>
      </c>
      <c r="J13" t="s">
        <v>234</v>
      </c>
      <c r="M13" t="s">
        <v>264</v>
      </c>
      <c r="N13" s="386">
        <v>43777.586111111108</v>
      </c>
      <c r="O13" t="s">
        <v>219</v>
      </c>
      <c r="P13" s="386">
        <v>43777.586111111108</v>
      </c>
      <c r="Q13" s="385">
        <v>43469</v>
      </c>
      <c r="R13">
        <v>22012</v>
      </c>
      <c r="S13" t="s">
        <v>255</v>
      </c>
      <c r="T13" t="s">
        <v>265</v>
      </c>
    </row>
    <row r="14" spans="1:20" x14ac:dyDescent="0.25">
      <c r="A14" t="s">
        <v>266</v>
      </c>
      <c r="B14" t="s">
        <v>207</v>
      </c>
      <c r="C14" t="s">
        <v>267</v>
      </c>
      <c r="D14" t="s">
        <v>268</v>
      </c>
      <c r="E14" s="385">
        <v>20699</v>
      </c>
      <c r="F14">
        <v>63</v>
      </c>
      <c r="G14" t="s">
        <v>269</v>
      </c>
      <c r="H14" t="s">
        <v>270</v>
      </c>
      <c r="I14">
        <v>89210</v>
      </c>
      <c r="J14" t="s">
        <v>271</v>
      </c>
      <c r="M14">
        <v>672213385</v>
      </c>
      <c r="N14" s="386">
        <v>43748.944444444445</v>
      </c>
      <c r="O14" t="s">
        <v>219</v>
      </c>
      <c r="P14" s="385">
        <v>43748</v>
      </c>
      <c r="Q14" s="385">
        <v>43739</v>
      </c>
      <c r="R14">
        <v>22020</v>
      </c>
      <c r="S14" t="s">
        <v>214</v>
      </c>
      <c r="T14" t="s">
        <v>215</v>
      </c>
    </row>
    <row r="15" spans="1:20" x14ac:dyDescent="0.25">
      <c r="A15" t="s">
        <v>272</v>
      </c>
      <c r="B15" t="s">
        <v>207</v>
      </c>
      <c r="C15" t="s">
        <v>273</v>
      </c>
      <c r="D15" t="s">
        <v>274</v>
      </c>
      <c r="E15" s="385">
        <v>27970</v>
      </c>
      <c r="F15">
        <v>43</v>
      </c>
      <c r="G15" t="s">
        <v>275</v>
      </c>
      <c r="I15">
        <v>89400</v>
      </c>
      <c r="J15" t="s">
        <v>276</v>
      </c>
      <c r="K15" t="s">
        <v>277</v>
      </c>
      <c r="L15" t="s">
        <v>278</v>
      </c>
      <c r="M15" t="s">
        <v>279</v>
      </c>
      <c r="N15" s="386">
        <v>43794.962500000001</v>
      </c>
      <c r="O15" t="s">
        <v>219</v>
      </c>
      <c r="P15" s="386">
        <v>43794.962500000001</v>
      </c>
      <c r="Q15" s="385">
        <v>43754</v>
      </c>
      <c r="R15">
        <v>22012</v>
      </c>
      <c r="S15" t="s">
        <v>255</v>
      </c>
      <c r="T15" t="s">
        <v>215</v>
      </c>
    </row>
    <row r="16" spans="1:20" x14ac:dyDescent="0.25">
      <c r="A16" t="s">
        <v>280</v>
      </c>
      <c r="B16" t="s">
        <v>207</v>
      </c>
      <c r="C16" t="s">
        <v>281</v>
      </c>
      <c r="D16" t="s">
        <v>268</v>
      </c>
      <c r="E16" s="385">
        <v>22531</v>
      </c>
      <c r="F16">
        <v>58</v>
      </c>
      <c r="G16" t="s">
        <v>282</v>
      </c>
      <c r="I16">
        <v>89210</v>
      </c>
      <c r="J16" t="s">
        <v>283</v>
      </c>
      <c r="K16" t="s">
        <v>284</v>
      </c>
      <c r="M16">
        <v>630765796</v>
      </c>
      <c r="N16" s="386">
        <v>43748.931944444441</v>
      </c>
      <c r="O16" t="s">
        <v>219</v>
      </c>
      <c r="P16" s="385">
        <v>43748</v>
      </c>
      <c r="Q16" s="385">
        <v>43726</v>
      </c>
      <c r="R16">
        <v>22020</v>
      </c>
      <c r="S16" t="s">
        <v>214</v>
      </c>
      <c r="T16" t="s">
        <v>215</v>
      </c>
    </row>
    <row r="17" spans="1:20" x14ac:dyDescent="0.25">
      <c r="A17" t="s">
        <v>285</v>
      </c>
      <c r="B17" t="s">
        <v>207</v>
      </c>
      <c r="C17" t="s">
        <v>286</v>
      </c>
      <c r="D17" t="s">
        <v>287</v>
      </c>
      <c r="E17" s="385">
        <v>32500</v>
      </c>
      <c r="F17">
        <v>31</v>
      </c>
      <c r="G17" t="s">
        <v>288</v>
      </c>
      <c r="I17">
        <v>89300</v>
      </c>
      <c r="J17" t="s">
        <v>289</v>
      </c>
      <c r="K17" t="s">
        <v>290</v>
      </c>
      <c r="M17">
        <v>614582108</v>
      </c>
      <c r="N17" s="386">
        <v>43743.793055555558</v>
      </c>
      <c r="O17" t="s">
        <v>219</v>
      </c>
      <c r="P17" s="385">
        <v>43743</v>
      </c>
      <c r="Q17" s="385">
        <v>43721</v>
      </c>
      <c r="R17">
        <v>22020</v>
      </c>
      <c r="S17" t="s">
        <v>214</v>
      </c>
      <c r="T17" t="s">
        <v>215</v>
      </c>
    </row>
    <row r="18" spans="1:20" x14ac:dyDescent="0.25">
      <c r="A18" t="s">
        <v>291</v>
      </c>
      <c r="B18" t="s">
        <v>207</v>
      </c>
      <c r="C18" t="s">
        <v>286</v>
      </c>
      <c r="D18" t="s">
        <v>292</v>
      </c>
      <c r="E18" s="385">
        <v>32500</v>
      </c>
      <c r="F18">
        <v>31</v>
      </c>
      <c r="G18" t="s">
        <v>293</v>
      </c>
      <c r="I18">
        <v>89300</v>
      </c>
      <c r="J18" t="s">
        <v>294</v>
      </c>
      <c r="M18">
        <v>626891899</v>
      </c>
      <c r="N18" s="386">
        <v>43818.697916666664</v>
      </c>
      <c r="O18" t="s">
        <v>219</v>
      </c>
      <c r="P18" s="385">
        <v>43818</v>
      </c>
      <c r="Q18" s="385">
        <v>43762</v>
      </c>
      <c r="R18">
        <v>22020</v>
      </c>
      <c r="S18" t="s">
        <v>214</v>
      </c>
      <c r="T18" t="s">
        <v>215</v>
      </c>
    </row>
    <row r="19" spans="1:20" x14ac:dyDescent="0.25">
      <c r="A19" t="s">
        <v>295</v>
      </c>
      <c r="B19" t="s">
        <v>230</v>
      </c>
      <c r="C19" t="s">
        <v>296</v>
      </c>
      <c r="D19" t="s">
        <v>297</v>
      </c>
      <c r="E19" s="385">
        <v>40356</v>
      </c>
      <c r="F19">
        <v>9</v>
      </c>
      <c r="G19" t="s">
        <v>298</v>
      </c>
      <c r="I19">
        <v>89400</v>
      </c>
      <c r="J19" t="s">
        <v>276</v>
      </c>
      <c r="K19" t="s">
        <v>299</v>
      </c>
      <c r="M19" t="s">
        <v>300</v>
      </c>
      <c r="N19" s="386">
        <v>43794.788194444445</v>
      </c>
      <c r="O19" t="s">
        <v>213</v>
      </c>
      <c r="P19" s="385">
        <v>43794</v>
      </c>
      <c r="Q19" s="385">
        <v>43761</v>
      </c>
      <c r="R19">
        <v>22020</v>
      </c>
      <c r="S19" t="s">
        <v>214</v>
      </c>
      <c r="T19" t="s">
        <v>215</v>
      </c>
    </row>
    <row r="20" spans="1:20" x14ac:dyDescent="0.25">
      <c r="A20" t="s">
        <v>301</v>
      </c>
      <c r="B20" t="s">
        <v>207</v>
      </c>
      <c r="C20" t="s">
        <v>302</v>
      </c>
      <c r="D20" t="s">
        <v>303</v>
      </c>
      <c r="E20" s="385">
        <v>41128</v>
      </c>
      <c r="F20">
        <v>7</v>
      </c>
      <c r="G20" t="s">
        <v>304</v>
      </c>
      <c r="I20">
        <v>89300</v>
      </c>
      <c r="J20" t="s">
        <v>211</v>
      </c>
      <c r="K20" t="s">
        <v>305</v>
      </c>
      <c r="M20" t="s">
        <v>306</v>
      </c>
      <c r="N20" s="386">
        <v>43794.909722222219</v>
      </c>
      <c r="O20" t="s">
        <v>213</v>
      </c>
      <c r="P20" s="385">
        <v>43794</v>
      </c>
      <c r="Q20" s="385">
        <v>43385</v>
      </c>
      <c r="R20">
        <v>28003</v>
      </c>
      <c r="S20" t="s">
        <v>3</v>
      </c>
      <c r="T20" t="s">
        <v>215</v>
      </c>
    </row>
    <row r="21" spans="1:20" x14ac:dyDescent="0.25">
      <c r="A21" t="s">
        <v>307</v>
      </c>
      <c r="B21" t="s">
        <v>207</v>
      </c>
      <c r="C21" t="s">
        <v>308</v>
      </c>
      <c r="D21" t="s">
        <v>309</v>
      </c>
      <c r="E21" s="385">
        <v>24823</v>
      </c>
      <c r="F21">
        <v>52</v>
      </c>
      <c r="G21" t="s">
        <v>310</v>
      </c>
      <c r="I21">
        <v>89113</v>
      </c>
      <c r="J21" t="s">
        <v>311</v>
      </c>
      <c r="N21" s="386">
        <v>43794.98333333333</v>
      </c>
      <c r="O21" t="s">
        <v>219</v>
      </c>
      <c r="P21" s="385">
        <v>43794</v>
      </c>
      <c r="Q21" s="385">
        <v>43734</v>
      </c>
      <c r="R21">
        <v>22007</v>
      </c>
      <c r="S21" t="s">
        <v>312</v>
      </c>
      <c r="T21" t="s">
        <v>215</v>
      </c>
    </row>
    <row r="22" spans="1:20" x14ac:dyDescent="0.25">
      <c r="A22" t="s">
        <v>313</v>
      </c>
      <c r="B22" t="s">
        <v>207</v>
      </c>
      <c r="C22" t="s">
        <v>314</v>
      </c>
      <c r="D22" t="s">
        <v>315</v>
      </c>
      <c r="E22" s="385">
        <v>39402</v>
      </c>
      <c r="F22">
        <v>12</v>
      </c>
      <c r="G22" t="s">
        <v>316</v>
      </c>
      <c r="I22">
        <v>89400</v>
      </c>
      <c r="J22" t="s">
        <v>234</v>
      </c>
      <c r="N22" s="386">
        <v>43873.688888888886</v>
      </c>
      <c r="O22" t="s">
        <v>317</v>
      </c>
      <c r="P22" s="385">
        <v>43873</v>
      </c>
      <c r="Q22" s="385">
        <v>43798</v>
      </c>
      <c r="R22">
        <v>24001</v>
      </c>
      <c r="S22" t="s">
        <v>318</v>
      </c>
      <c r="T22" t="s">
        <v>215</v>
      </c>
    </row>
    <row r="23" spans="1:20" x14ac:dyDescent="0.25">
      <c r="A23" t="s">
        <v>319</v>
      </c>
      <c r="B23" t="s">
        <v>207</v>
      </c>
      <c r="C23" t="s">
        <v>314</v>
      </c>
      <c r="D23" t="s">
        <v>320</v>
      </c>
      <c r="E23" s="385">
        <v>28239</v>
      </c>
      <c r="F23">
        <v>42</v>
      </c>
      <c r="G23" t="s">
        <v>316</v>
      </c>
      <c r="I23">
        <v>89400</v>
      </c>
      <c r="J23" t="s">
        <v>234</v>
      </c>
      <c r="L23">
        <v>386913125</v>
      </c>
      <c r="N23" s="386">
        <v>43777.584027777775</v>
      </c>
      <c r="O23" t="s">
        <v>219</v>
      </c>
      <c r="P23" s="385">
        <v>43777</v>
      </c>
      <c r="Q23" s="385">
        <v>43745</v>
      </c>
      <c r="R23">
        <v>22013</v>
      </c>
      <c r="S23" t="s">
        <v>321</v>
      </c>
      <c r="T23" t="s">
        <v>215</v>
      </c>
    </row>
    <row r="24" spans="1:20" x14ac:dyDescent="0.25">
      <c r="A24" t="s">
        <v>322</v>
      </c>
      <c r="B24" t="s">
        <v>207</v>
      </c>
      <c r="C24" t="s">
        <v>323</v>
      </c>
      <c r="D24" t="s">
        <v>324</v>
      </c>
      <c r="E24" s="385">
        <v>28494</v>
      </c>
      <c r="F24">
        <v>42</v>
      </c>
      <c r="G24" t="s">
        <v>325</v>
      </c>
      <c r="I24">
        <v>89400</v>
      </c>
      <c r="J24" t="s">
        <v>234</v>
      </c>
      <c r="K24" t="s">
        <v>326</v>
      </c>
      <c r="M24" t="s">
        <v>327</v>
      </c>
      <c r="N24" s="386">
        <v>43748.948611111111</v>
      </c>
      <c r="O24" t="s">
        <v>219</v>
      </c>
      <c r="P24" s="385">
        <v>43748</v>
      </c>
      <c r="Q24" s="385">
        <v>43725</v>
      </c>
      <c r="R24">
        <v>22012</v>
      </c>
      <c r="S24" t="s">
        <v>255</v>
      </c>
      <c r="T24" t="s">
        <v>265</v>
      </c>
    </row>
    <row r="25" spans="1:20" x14ac:dyDescent="0.25">
      <c r="A25" t="s">
        <v>322</v>
      </c>
      <c r="B25" t="s">
        <v>207</v>
      </c>
      <c r="C25" t="s">
        <v>323</v>
      </c>
      <c r="D25" t="s">
        <v>324</v>
      </c>
      <c r="E25" s="385">
        <v>28494</v>
      </c>
      <c r="F25">
        <v>42</v>
      </c>
      <c r="G25" t="s">
        <v>325</v>
      </c>
      <c r="I25">
        <v>89400</v>
      </c>
      <c r="J25" t="s">
        <v>234</v>
      </c>
      <c r="K25" t="s">
        <v>326</v>
      </c>
      <c r="M25" t="s">
        <v>327</v>
      </c>
      <c r="N25" s="386">
        <v>43748.948611111111</v>
      </c>
      <c r="O25" t="s">
        <v>219</v>
      </c>
      <c r="P25" s="385">
        <v>43748</v>
      </c>
      <c r="Q25" s="385">
        <v>43725</v>
      </c>
      <c r="R25">
        <v>22025</v>
      </c>
      <c r="S25" t="s">
        <v>261</v>
      </c>
      <c r="T25" t="s">
        <v>215</v>
      </c>
    </row>
    <row r="26" spans="1:20" x14ac:dyDescent="0.25">
      <c r="A26" t="s">
        <v>328</v>
      </c>
      <c r="B26" t="s">
        <v>207</v>
      </c>
      <c r="C26" t="s">
        <v>329</v>
      </c>
      <c r="D26" t="s">
        <v>330</v>
      </c>
      <c r="E26" s="385">
        <v>36510</v>
      </c>
      <c r="F26">
        <v>20</v>
      </c>
      <c r="G26" t="s">
        <v>331</v>
      </c>
      <c r="I26">
        <v>89400</v>
      </c>
      <c r="J26" t="s">
        <v>332</v>
      </c>
      <c r="K26" t="s">
        <v>333</v>
      </c>
      <c r="L26" t="s">
        <v>334</v>
      </c>
      <c r="M26" t="s">
        <v>335</v>
      </c>
      <c r="N26" s="386">
        <v>43748.921527777777</v>
      </c>
      <c r="O26" t="s">
        <v>219</v>
      </c>
      <c r="P26" s="386">
        <v>43748.921527777777</v>
      </c>
      <c r="Q26" s="385">
        <v>43740</v>
      </c>
      <c r="R26">
        <v>22020</v>
      </c>
      <c r="S26" t="s">
        <v>214</v>
      </c>
      <c r="T26" t="s">
        <v>215</v>
      </c>
    </row>
    <row r="27" spans="1:20" x14ac:dyDescent="0.25">
      <c r="A27" t="s">
        <v>336</v>
      </c>
      <c r="B27" t="s">
        <v>207</v>
      </c>
      <c r="C27" t="s">
        <v>329</v>
      </c>
      <c r="D27" t="s">
        <v>337</v>
      </c>
      <c r="E27" s="385">
        <v>26992</v>
      </c>
      <c r="F27">
        <v>46</v>
      </c>
      <c r="G27" t="s">
        <v>331</v>
      </c>
      <c r="I27">
        <v>89400</v>
      </c>
      <c r="J27" t="s">
        <v>332</v>
      </c>
      <c r="K27" t="s">
        <v>338</v>
      </c>
      <c r="L27" t="s">
        <v>334</v>
      </c>
      <c r="M27" t="s">
        <v>339</v>
      </c>
      <c r="N27" s="386">
        <v>43748.920138888891</v>
      </c>
      <c r="O27" t="s">
        <v>219</v>
      </c>
      <c r="P27" s="386">
        <v>43748.920138888891</v>
      </c>
      <c r="Q27" s="385">
        <v>43740</v>
      </c>
      <c r="R27">
        <v>22020</v>
      </c>
      <c r="S27" t="s">
        <v>214</v>
      </c>
      <c r="T27" t="s">
        <v>215</v>
      </c>
    </row>
    <row r="28" spans="1:20" x14ac:dyDescent="0.25">
      <c r="A28" t="s">
        <v>340</v>
      </c>
      <c r="B28" t="s">
        <v>230</v>
      </c>
      <c r="C28" t="s">
        <v>329</v>
      </c>
      <c r="D28" t="s">
        <v>341</v>
      </c>
      <c r="E28" s="385">
        <v>38987</v>
      </c>
      <c r="F28">
        <v>13</v>
      </c>
      <c r="G28" t="s">
        <v>342</v>
      </c>
      <c r="I28">
        <v>89400</v>
      </c>
      <c r="J28" t="s">
        <v>332</v>
      </c>
      <c r="K28" t="s">
        <v>338</v>
      </c>
      <c r="L28" t="s">
        <v>334</v>
      </c>
      <c r="M28" t="s">
        <v>343</v>
      </c>
      <c r="N28" s="386">
        <v>43735.453472222223</v>
      </c>
      <c r="O28" t="s">
        <v>317</v>
      </c>
      <c r="P28" s="386">
        <v>43735.453472222223</v>
      </c>
      <c r="Q28" s="385">
        <v>43368</v>
      </c>
      <c r="R28">
        <v>22020</v>
      </c>
      <c r="S28" t="s">
        <v>214</v>
      </c>
      <c r="T28" t="s">
        <v>215</v>
      </c>
    </row>
    <row r="29" spans="1:20" x14ac:dyDescent="0.25">
      <c r="A29" t="s">
        <v>344</v>
      </c>
      <c r="B29" t="s">
        <v>207</v>
      </c>
      <c r="C29" t="s">
        <v>345</v>
      </c>
      <c r="D29" t="s">
        <v>346</v>
      </c>
      <c r="E29" s="385">
        <v>28405</v>
      </c>
      <c r="F29">
        <v>42</v>
      </c>
      <c r="G29" t="s">
        <v>347</v>
      </c>
      <c r="I29">
        <v>89400</v>
      </c>
      <c r="J29" t="s">
        <v>234</v>
      </c>
      <c r="K29" t="s">
        <v>348</v>
      </c>
      <c r="M29" t="s">
        <v>349</v>
      </c>
      <c r="N29" s="386">
        <v>43818.722916666666</v>
      </c>
      <c r="O29" t="s">
        <v>219</v>
      </c>
      <c r="P29" s="386">
        <v>43818.722916666666</v>
      </c>
      <c r="Q29" s="385">
        <v>43368</v>
      </c>
      <c r="R29">
        <v>22007</v>
      </c>
      <c r="S29" t="s">
        <v>312</v>
      </c>
      <c r="T29" t="s">
        <v>215</v>
      </c>
    </row>
    <row r="30" spans="1:20" x14ac:dyDescent="0.25">
      <c r="A30" t="s">
        <v>350</v>
      </c>
      <c r="B30" t="s">
        <v>207</v>
      </c>
      <c r="C30" t="s">
        <v>345</v>
      </c>
      <c r="D30" t="s">
        <v>351</v>
      </c>
      <c r="E30" s="385">
        <v>31840</v>
      </c>
      <c r="F30">
        <v>33</v>
      </c>
      <c r="G30" t="s">
        <v>352</v>
      </c>
      <c r="I30">
        <v>89400</v>
      </c>
      <c r="J30" t="s">
        <v>234</v>
      </c>
      <c r="K30" t="s">
        <v>353</v>
      </c>
      <c r="M30">
        <v>618940404</v>
      </c>
      <c r="N30" s="386">
        <v>43794.974999999999</v>
      </c>
      <c r="O30" t="s">
        <v>219</v>
      </c>
      <c r="P30" s="385">
        <v>43794</v>
      </c>
      <c r="Q30" s="385">
        <v>43747</v>
      </c>
      <c r="R30">
        <v>22013</v>
      </c>
      <c r="S30" t="s">
        <v>321</v>
      </c>
      <c r="T30" t="s">
        <v>215</v>
      </c>
    </row>
    <row r="31" spans="1:20" x14ac:dyDescent="0.25">
      <c r="A31" t="s">
        <v>354</v>
      </c>
      <c r="B31" t="s">
        <v>207</v>
      </c>
      <c r="C31" t="s">
        <v>345</v>
      </c>
      <c r="D31" t="s">
        <v>355</v>
      </c>
      <c r="E31" s="385">
        <v>29098</v>
      </c>
      <c r="F31">
        <v>40</v>
      </c>
      <c r="G31" t="s">
        <v>356</v>
      </c>
      <c r="I31">
        <v>89320</v>
      </c>
      <c r="J31" t="s">
        <v>357</v>
      </c>
      <c r="M31">
        <v>625160135</v>
      </c>
      <c r="N31" s="386">
        <v>43794.986111111109</v>
      </c>
      <c r="O31" t="s">
        <v>219</v>
      </c>
      <c r="P31" s="385">
        <v>43794</v>
      </c>
      <c r="Q31" s="385">
        <v>43768</v>
      </c>
      <c r="R31">
        <v>22020</v>
      </c>
      <c r="S31" t="s">
        <v>214</v>
      </c>
      <c r="T31" t="s">
        <v>215</v>
      </c>
    </row>
    <row r="32" spans="1:20" x14ac:dyDescent="0.25">
      <c r="A32" t="s">
        <v>358</v>
      </c>
      <c r="B32" t="s">
        <v>207</v>
      </c>
      <c r="C32" t="s">
        <v>359</v>
      </c>
      <c r="D32" t="s">
        <v>360</v>
      </c>
      <c r="E32" s="385">
        <v>17504</v>
      </c>
      <c r="F32">
        <v>72</v>
      </c>
      <c r="G32" t="s">
        <v>361</v>
      </c>
      <c r="I32">
        <v>89400</v>
      </c>
      <c r="J32" t="s">
        <v>332</v>
      </c>
      <c r="M32">
        <v>680948201</v>
      </c>
      <c r="N32" s="386">
        <v>43748.9375</v>
      </c>
      <c r="O32" t="s">
        <v>219</v>
      </c>
      <c r="P32" s="385">
        <v>43748</v>
      </c>
      <c r="Q32" s="385">
        <v>43734</v>
      </c>
      <c r="R32">
        <v>22025</v>
      </c>
      <c r="S32" t="s">
        <v>261</v>
      </c>
      <c r="T32" t="s">
        <v>215</v>
      </c>
    </row>
    <row r="33" spans="1:20" x14ac:dyDescent="0.25">
      <c r="A33" t="s">
        <v>362</v>
      </c>
      <c r="B33" t="s">
        <v>207</v>
      </c>
      <c r="C33" t="s">
        <v>363</v>
      </c>
      <c r="D33" t="s">
        <v>364</v>
      </c>
      <c r="E33" s="385">
        <v>32681</v>
      </c>
      <c r="F33">
        <v>30</v>
      </c>
      <c r="G33" t="s">
        <v>365</v>
      </c>
      <c r="I33">
        <v>89400</v>
      </c>
      <c r="J33" t="s">
        <v>366</v>
      </c>
      <c r="K33" t="s">
        <v>367</v>
      </c>
      <c r="M33">
        <v>611976419</v>
      </c>
      <c r="N33" s="386">
        <v>43748.943055555559</v>
      </c>
      <c r="O33" t="s">
        <v>219</v>
      </c>
      <c r="P33" s="385">
        <v>43748</v>
      </c>
      <c r="Q33" s="385">
        <v>43738</v>
      </c>
      <c r="R33">
        <v>22020</v>
      </c>
      <c r="S33" t="s">
        <v>214</v>
      </c>
      <c r="T33" t="s">
        <v>215</v>
      </c>
    </row>
    <row r="34" spans="1:20" x14ac:dyDescent="0.25">
      <c r="A34" t="s">
        <v>368</v>
      </c>
      <c r="B34" t="s">
        <v>207</v>
      </c>
      <c r="C34" t="s">
        <v>369</v>
      </c>
      <c r="D34" t="s">
        <v>370</v>
      </c>
      <c r="E34" s="385">
        <v>15829</v>
      </c>
      <c r="F34">
        <v>76</v>
      </c>
      <c r="G34" t="s">
        <v>371</v>
      </c>
      <c r="I34">
        <v>89400</v>
      </c>
      <c r="J34" t="s">
        <v>234</v>
      </c>
      <c r="K34" t="s">
        <v>372</v>
      </c>
      <c r="L34" t="s">
        <v>373</v>
      </c>
      <c r="M34">
        <v>788377722</v>
      </c>
      <c r="N34" s="386">
        <v>43735.467361111114</v>
      </c>
      <c r="O34" t="s">
        <v>219</v>
      </c>
      <c r="P34" s="385">
        <v>43735</v>
      </c>
      <c r="Q34" s="385">
        <v>43382</v>
      </c>
      <c r="R34">
        <v>22025</v>
      </c>
      <c r="S34" t="s">
        <v>261</v>
      </c>
      <c r="T34" t="s">
        <v>215</v>
      </c>
    </row>
    <row r="35" spans="1:20" x14ac:dyDescent="0.25">
      <c r="A35" t="s">
        <v>368</v>
      </c>
      <c r="B35" t="s">
        <v>207</v>
      </c>
      <c r="C35" t="s">
        <v>369</v>
      </c>
      <c r="D35" t="s">
        <v>370</v>
      </c>
      <c r="E35" s="385">
        <v>15829</v>
      </c>
      <c r="F35">
        <v>76</v>
      </c>
      <c r="G35" t="s">
        <v>371</v>
      </c>
      <c r="I35">
        <v>89400</v>
      </c>
      <c r="J35" t="s">
        <v>234</v>
      </c>
      <c r="K35" t="s">
        <v>372</v>
      </c>
      <c r="L35" t="s">
        <v>373</v>
      </c>
      <c r="M35">
        <v>788377722</v>
      </c>
      <c r="N35" s="386">
        <v>43735.467361111114</v>
      </c>
      <c r="O35" t="s">
        <v>219</v>
      </c>
      <c r="P35" s="385">
        <v>43735</v>
      </c>
      <c r="Q35" s="385">
        <v>43382</v>
      </c>
      <c r="R35">
        <v>22012</v>
      </c>
      <c r="S35" t="s">
        <v>255</v>
      </c>
      <c r="T35" t="s">
        <v>265</v>
      </c>
    </row>
    <row r="36" spans="1:20" x14ac:dyDescent="0.25">
      <c r="A36" t="s">
        <v>374</v>
      </c>
      <c r="B36" t="s">
        <v>207</v>
      </c>
      <c r="C36" t="s">
        <v>375</v>
      </c>
      <c r="D36" t="s">
        <v>370</v>
      </c>
      <c r="E36" s="385">
        <v>19061</v>
      </c>
      <c r="F36">
        <v>68</v>
      </c>
      <c r="G36" t="s">
        <v>376</v>
      </c>
      <c r="I36">
        <v>89300</v>
      </c>
      <c r="J36" t="s">
        <v>377</v>
      </c>
      <c r="K36" t="s">
        <v>378</v>
      </c>
      <c r="L36">
        <v>386910095</v>
      </c>
      <c r="N36" s="386">
        <v>43748.945833333331</v>
      </c>
      <c r="O36" t="s">
        <v>219</v>
      </c>
      <c r="P36" s="385">
        <v>43748</v>
      </c>
      <c r="Q36" s="385">
        <v>43741</v>
      </c>
      <c r="R36">
        <v>22025</v>
      </c>
      <c r="S36" t="s">
        <v>261</v>
      </c>
      <c r="T36" t="s">
        <v>215</v>
      </c>
    </row>
    <row r="37" spans="1:20" x14ac:dyDescent="0.25">
      <c r="A37" t="s">
        <v>379</v>
      </c>
      <c r="B37" t="s">
        <v>207</v>
      </c>
      <c r="C37" t="s">
        <v>380</v>
      </c>
      <c r="D37" t="s">
        <v>381</v>
      </c>
      <c r="E37" s="385">
        <v>23813</v>
      </c>
      <c r="F37">
        <v>55</v>
      </c>
      <c r="G37" t="s">
        <v>382</v>
      </c>
      <c r="I37">
        <v>89400</v>
      </c>
      <c r="J37" t="s">
        <v>227</v>
      </c>
      <c r="K37" t="s">
        <v>383</v>
      </c>
      <c r="M37">
        <v>687174422</v>
      </c>
      <c r="N37" s="386">
        <v>43748.936111111114</v>
      </c>
      <c r="O37" t="s">
        <v>219</v>
      </c>
      <c r="P37" s="385">
        <v>43748</v>
      </c>
      <c r="Q37" s="385">
        <v>43690</v>
      </c>
      <c r="R37">
        <v>22020</v>
      </c>
      <c r="S37" t="s">
        <v>214</v>
      </c>
      <c r="T37" t="s">
        <v>215</v>
      </c>
    </row>
    <row r="38" spans="1:20" x14ac:dyDescent="0.25">
      <c r="A38" t="s">
        <v>384</v>
      </c>
      <c r="B38" t="s">
        <v>207</v>
      </c>
      <c r="C38" t="s">
        <v>385</v>
      </c>
      <c r="D38" t="s">
        <v>386</v>
      </c>
      <c r="E38" s="385">
        <v>18720</v>
      </c>
      <c r="F38">
        <v>68</v>
      </c>
      <c r="G38" t="s">
        <v>387</v>
      </c>
      <c r="I38">
        <v>89113</v>
      </c>
      <c r="J38" t="s">
        <v>311</v>
      </c>
      <c r="L38">
        <v>386738067</v>
      </c>
      <c r="N38" s="386">
        <v>43818.693749999999</v>
      </c>
      <c r="O38" t="s">
        <v>219</v>
      </c>
      <c r="P38" s="385">
        <v>43818</v>
      </c>
      <c r="Q38" s="385">
        <v>43802</v>
      </c>
      <c r="R38">
        <v>22007</v>
      </c>
      <c r="S38" t="s">
        <v>312</v>
      </c>
      <c r="T38" t="s">
        <v>215</v>
      </c>
    </row>
    <row r="39" spans="1:20" x14ac:dyDescent="0.25">
      <c r="A39" t="s">
        <v>388</v>
      </c>
      <c r="B39" t="s">
        <v>207</v>
      </c>
      <c r="C39" t="s">
        <v>389</v>
      </c>
      <c r="D39" t="s">
        <v>390</v>
      </c>
      <c r="E39" s="385">
        <v>39677</v>
      </c>
      <c r="F39">
        <v>11</v>
      </c>
      <c r="G39" t="s">
        <v>391</v>
      </c>
      <c r="H39" t="s">
        <v>392</v>
      </c>
      <c r="I39">
        <v>89300</v>
      </c>
      <c r="J39" t="s">
        <v>211</v>
      </c>
      <c r="K39" t="s">
        <v>393</v>
      </c>
      <c r="M39" t="s">
        <v>394</v>
      </c>
      <c r="N39" s="386">
        <v>43735.459027777775</v>
      </c>
      <c r="O39" t="s">
        <v>317</v>
      </c>
      <c r="P39" s="386">
        <v>43735.459027777775</v>
      </c>
      <c r="Q39" s="385">
        <v>42991</v>
      </c>
      <c r="R39">
        <v>28003</v>
      </c>
      <c r="S39" t="s">
        <v>3</v>
      </c>
      <c r="T39" t="s">
        <v>215</v>
      </c>
    </row>
    <row r="40" spans="1:20" x14ac:dyDescent="0.25">
      <c r="A40" t="s">
        <v>395</v>
      </c>
      <c r="B40" t="s">
        <v>230</v>
      </c>
      <c r="C40" t="s">
        <v>396</v>
      </c>
      <c r="D40" t="s">
        <v>397</v>
      </c>
      <c r="E40" s="385">
        <v>42155</v>
      </c>
      <c r="F40">
        <v>4</v>
      </c>
      <c r="G40" t="s">
        <v>398</v>
      </c>
      <c r="I40">
        <v>89113</v>
      </c>
      <c r="J40" t="s">
        <v>399</v>
      </c>
      <c r="K40" t="s">
        <v>400</v>
      </c>
      <c r="M40">
        <v>677203452</v>
      </c>
      <c r="N40" s="386">
        <v>43743.80972222222</v>
      </c>
      <c r="O40" t="s">
        <v>213</v>
      </c>
      <c r="P40" s="385">
        <v>43743</v>
      </c>
      <c r="Q40" s="385">
        <v>43740</v>
      </c>
      <c r="R40">
        <v>22023</v>
      </c>
      <c r="S40" t="s">
        <v>222</v>
      </c>
      <c r="T40" t="s">
        <v>215</v>
      </c>
    </row>
    <row r="41" spans="1:20" x14ac:dyDescent="0.25">
      <c r="A41" t="s">
        <v>401</v>
      </c>
      <c r="B41" t="s">
        <v>207</v>
      </c>
      <c r="C41" t="s">
        <v>402</v>
      </c>
      <c r="D41" t="s">
        <v>403</v>
      </c>
      <c r="E41" s="385">
        <v>40841</v>
      </c>
      <c r="F41">
        <v>8</v>
      </c>
      <c r="G41" t="s">
        <v>404</v>
      </c>
      <c r="I41">
        <v>89400</v>
      </c>
      <c r="J41" t="s">
        <v>234</v>
      </c>
      <c r="K41" t="s">
        <v>405</v>
      </c>
      <c r="L41" t="s">
        <v>406</v>
      </c>
      <c r="M41" t="s">
        <v>407</v>
      </c>
      <c r="N41" s="386">
        <v>43778.679861111108</v>
      </c>
      <c r="O41" t="s">
        <v>213</v>
      </c>
      <c r="P41" s="386">
        <v>43778.679861111108</v>
      </c>
      <c r="Q41" s="385">
        <v>43732</v>
      </c>
      <c r="R41">
        <v>22020</v>
      </c>
      <c r="S41" t="s">
        <v>214</v>
      </c>
      <c r="T41" t="s">
        <v>215</v>
      </c>
    </row>
    <row r="42" spans="1:20" x14ac:dyDescent="0.25">
      <c r="A42" t="s">
        <v>408</v>
      </c>
      <c r="B42" t="s">
        <v>207</v>
      </c>
      <c r="C42" t="s">
        <v>409</v>
      </c>
      <c r="D42" t="s">
        <v>410</v>
      </c>
      <c r="E42" s="385">
        <v>23804</v>
      </c>
      <c r="F42">
        <v>55</v>
      </c>
      <c r="G42" t="s">
        <v>411</v>
      </c>
      <c r="I42">
        <v>89400</v>
      </c>
      <c r="J42" t="s">
        <v>412</v>
      </c>
      <c r="K42" t="s">
        <v>413</v>
      </c>
      <c r="L42" t="s">
        <v>414</v>
      </c>
      <c r="M42" t="s">
        <v>415</v>
      </c>
      <c r="N42" s="386">
        <v>43794.928472222222</v>
      </c>
      <c r="O42" t="s">
        <v>219</v>
      </c>
      <c r="P42" s="386">
        <v>43794.928472222222</v>
      </c>
      <c r="Q42" s="385">
        <v>43720</v>
      </c>
      <c r="R42">
        <v>22020</v>
      </c>
      <c r="S42" t="s">
        <v>214</v>
      </c>
      <c r="T42" t="s">
        <v>265</v>
      </c>
    </row>
    <row r="43" spans="1:20" x14ac:dyDescent="0.25">
      <c r="A43" t="s">
        <v>408</v>
      </c>
      <c r="B43" t="s">
        <v>207</v>
      </c>
      <c r="C43" t="s">
        <v>409</v>
      </c>
      <c r="D43" t="s">
        <v>410</v>
      </c>
      <c r="E43" s="385">
        <v>23804</v>
      </c>
      <c r="F43">
        <v>55</v>
      </c>
      <c r="G43" t="s">
        <v>411</v>
      </c>
      <c r="I43">
        <v>89400</v>
      </c>
      <c r="J43" t="s">
        <v>412</v>
      </c>
      <c r="K43" t="s">
        <v>413</v>
      </c>
      <c r="L43" t="s">
        <v>414</v>
      </c>
      <c r="M43" t="s">
        <v>415</v>
      </c>
      <c r="N43" s="386">
        <v>43794.928472222222</v>
      </c>
      <c r="O43" t="s">
        <v>219</v>
      </c>
      <c r="P43" s="386">
        <v>43794.928472222222</v>
      </c>
      <c r="Q43" s="385">
        <v>43720</v>
      </c>
      <c r="R43">
        <v>22012</v>
      </c>
      <c r="S43" t="s">
        <v>255</v>
      </c>
      <c r="T43" t="s">
        <v>215</v>
      </c>
    </row>
    <row r="44" spans="1:20" x14ac:dyDescent="0.25">
      <c r="A44" t="s">
        <v>416</v>
      </c>
      <c r="B44" t="s">
        <v>207</v>
      </c>
      <c r="C44" t="s">
        <v>417</v>
      </c>
      <c r="D44" t="s">
        <v>418</v>
      </c>
      <c r="E44" s="385">
        <v>19860</v>
      </c>
      <c r="F44">
        <v>65</v>
      </c>
      <c r="G44" t="s">
        <v>419</v>
      </c>
      <c r="I44">
        <v>89400</v>
      </c>
      <c r="J44" t="s">
        <v>234</v>
      </c>
      <c r="K44" t="s">
        <v>420</v>
      </c>
      <c r="L44" t="s">
        <v>421</v>
      </c>
      <c r="M44" t="s">
        <v>422</v>
      </c>
      <c r="N44" s="386">
        <v>43794.953472222223</v>
      </c>
      <c r="O44" t="s">
        <v>219</v>
      </c>
      <c r="P44" s="386">
        <v>43794.953472222223</v>
      </c>
      <c r="Q44" s="385">
        <v>43773</v>
      </c>
      <c r="R44">
        <v>22025</v>
      </c>
      <c r="S44" t="s">
        <v>261</v>
      </c>
      <c r="T44" t="s">
        <v>215</v>
      </c>
    </row>
    <row r="45" spans="1:20" x14ac:dyDescent="0.25">
      <c r="A45" t="s">
        <v>423</v>
      </c>
      <c r="B45" t="s">
        <v>230</v>
      </c>
      <c r="C45" t="s">
        <v>424</v>
      </c>
      <c r="D45" t="s">
        <v>425</v>
      </c>
      <c r="E45" s="385">
        <v>30297</v>
      </c>
      <c r="F45">
        <v>37</v>
      </c>
      <c r="G45" t="s">
        <v>426</v>
      </c>
      <c r="I45">
        <v>89400</v>
      </c>
      <c r="J45" t="s">
        <v>332</v>
      </c>
      <c r="L45">
        <v>386803831</v>
      </c>
      <c r="N45" s="386">
        <v>43794.977083333331</v>
      </c>
      <c r="O45" t="s">
        <v>219</v>
      </c>
      <c r="P45" s="385">
        <v>43794</v>
      </c>
      <c r="Q45" s="385">
        <v>43787</v>
      </c>
      <c r="R45">
        <v>22025</v>
      </c>
      <c r="S45" t="s">
        <v>261</v>
      </c>
      <c r="T45" t="s">
        <v>215</v>
      </c>
    </row>
    <row r="46" spans="1:20" x14ac:dyDescent="0.25">
      <c r="A46" t="s">
        <v>427</v>
      </c>
      <c r="B46" t="s">
        <v>207</v>
      </c>
      <c r="C46" t="s">
        <v>428</v>
      </c>
      <c r="D46" t="s">
        <v>429</v>
      </c>
      <c r="E46" s="385">
        <v>21665</v>
      </c>
      <c r="F46">
        <v>60</v>
      </c>
      <c r="G46" t="s">
        <v>430</v>
      </c>
      <c r="I46">
        <v>89710</v>
      </c>
      <c r="J46" t="s">
        <v>431</v>
      </c>
      <c r="K46" t="s">
        <v>432</v>
      </c>
      <c r="L46">
        <v>984364663</v>
      </c>
      <c r="N46" s="386">
        <v>43743.796527777777</v>
      </c>
      <c r="O46" t="s">
        <v>219</v>
      </c>
      <c r="P46" s="385">
        <v>43743</v>
      </c>
      <c r="Q46" s="385">
        <v>43733</v>
      </c>
      <c r="R46">
        <v>22020</v>
      </c>
      <c r="S46" t="s">
        <v>214</v>
      </c>
      <c r="T46" t="s">
        <v>215</v>
      </c>
    </row>
    <row r="47" spans="1:20" x14ac:dyDescent="0.25">
      <c r="A47" t="s">
        <v>433</v>
      </c>
      <c r="B47" t="s">
        <v>207</v>
      </c>
      <c r="C47" t="s">
        <v>434</v>
      </c>
      <c r="D47" t="s">
        <v>435</v>
      </c>
      <c r="E47" s="385">
        <v>26089</v>
      </c>
      <c r="F47">
        <v>48</v>
      </c>
      <c r="G47" t="s">
        <v>436</v>
      </c>
      <c r="I47">
        <v>89210</v>
      </c>
      <c r="J47" t="s">
        <v>283</v>
      </c>
      <c r="K47" t="s">
        <v>437</v>
      </c>
      <c r="L47" t="s">
        <v>438</v>
      </c>
      <c r="M47" t="s">
        <v>439</v>
      </c>
      <c r="N47" s="386">
        <v>43794.93472222222</v>
      </c>
      <c r="O47" t="s">
        <v>219</v>
      </c>
      <c r="P47" s="386">
        <v>43794.93472222222</v>
      </c>
      <c r="Q47" s="385">
        <v>42979</v>
      </c>
      <c r="R47">
        <v>22020</v>
      </c>
      <c r="S47" t="s">
        <v>214</v>
      </c>
      <c r="T47" t="s">
        <v>215</v>
      </c>
    </row>
    <row r="48" spans="1:20" x14ac:dyDescent="0.25">
      <c r="A48" t="s">
        <v>440</v>
      </c>
      <c r="B48" t="s">
        <v>207</v>
      </c>
      <c r="C48" t="s">
        <v>441</v>
      </c>
      <c r="D48" t="s">
        <v>442</v>
      </c>
      <c r="E48" s="385">
        <v>42748</v>
      </c>
      <c r="F48">
        <v>3</v>
      </c>
      <c r="G48" t="s">
        <v>443</v>
      </c>
      <c r="I48">
        <v>89400</v>
      </c>
      <c r="J48" t="s">
        <v>276</v>
      </c>
      <c r="K48" t="s">
        <v>444</v>
      </c>
      <c r="M48">
        <v>617404585</v>
      </c>
      <c r="N48" s="386">
        <v>43794.784722222219</v>
      </c>
      <c r="O48" t="s">
        <v>213</v>
      </c>
      <c r="P48" s="385">
        <v>43794</v>
      </c>
      <c r="Q48" s="385">
        <v>43756</v>
      </c>
      <c r="R48">
        <v>22023</v>
      </c>
      <c r="S48" t="s">
        <v>222</v>
      </c>
      <c r="T48" t="s">
        <v>215</v>
      </c>
    </row>
    <row r="49" spans="1:20" x14ac:dyDescent="0.25">
      <c r="A49" t="s">
        <v>445</v>
      </c>
      <c r="B49" t="s">
        <v>207</v>
      </c>
      <c r="C49" t="s">
        <v>446</v>
      </c>
      <c r="D49" t="s">
        <v>447</v>
      </c>
      <c r="E49" s="385">
        <v>38087</v>
      </c>
      <c r="F49">
        <v>15</v>
      </c>
      <c r="G49" t="s">
        <v>448</v>
      </c>
      <c r="I49">
        <v>89400</v>
      </c>
      <c r="J49" t="s">
        <v>276</v>
      </c>
      <c r="K49" t="s">
        <v>449</v>
      </c>
      <c r="M49" t="s">
        <v>450</v>
      </c>
      <c r="N49" s="386">
        <v>43794.915277777778</v>
      </c>
      <c r="O49" t="s">
        <v>317</v>
      </c>
      <c r="P49" s="386">
        <v>43794.915277777778</v>
      </c>
      <c r="Q49" s="385">
        <v>43733</v>
      </c>
      <c r="R49">
        <v>22020</v>
      </c>
      <c r="S49" t="s">
        <v>214</v>
      </c>
      <c r="T49" t="s">
        <v>215</v>
      </c>
    </row>
    <row r="50" spans="1:20" x14ac:dyDescent="0.25">
      <c r="A50" t="s">
        <v>451</v>
      </c>
      <c r="B50" t="s">
        <v>230</v>
      </c>
      <c r="C50" t="s">
        <v>446</v>
      </c>
      <c r="D50" t="s">
        <v>452</v>
      </c>
      <c r="E50" s="385">
        <v>29378</v>
      </c>
      <c r="F50">
        <v>39</v>
      </c>
      <c r="G50" t="s">
        <v>453</v>
      </c>
      <c r="I50">
        <v>89400</v>
      </c>
      <c r="J50" t="s">
        <v>276</v>
      </c>
      <c r="K50" t="s">
        <v>454</v>
      </c>
      <c r="L50" t="s">
        <v>455</v>
      </c>
      <c r="M50" t="s">
        <v>456</v>
      </c>
      <c r="N50" s="386">
        <v>43794.95208333333</v>
      </c>
      <c r="O50" t="s">
        <v>219</v>
      </c>
      <c r="P50" s="386">
        <v>43794.95208333333</v>
      </c>
      <c r="Q50" s="385">
        <v>42449</v>
      </c>
      <c r="R50">
        <v>22020</v>
      </c>
      <c r="S50" t="s">
        <v>214</v>
      </c>
      <c r="T50" t="s">
        <v>215</v>
      </c>
    </row>
    <row r="51" spans="1:20" x14ac:dyDescent="0.25">
      <c r="A51" t="s">
        <v>457</v>
      </c>
      <c r="B51" t="s">
        <v>207</v>
      </c>
      <c r="C51" t="s">
        <v>458</v>
      </c>
      <c r="D51" t="s">
        <v>459</v>
      </c>
      <c r="E51" s="385">
        <v>38816</v>
      </c>
      <c r="F51">
        <v>13</v>
      </c>
      <c r="G51" t="s">
        <v>252</v>
      </c>
      <c r="I51">
        <v>89300</v>
      </c>
      <c r="J51" t="s">
        <v>211</v>
      </c>
      <c r="K51" t="s">
        <v>460</v>
      </c>
      <c r="L51" t="s">
        <v>253</v>
      </c>
      <c r="M51" t="s">
        <v>254</v>
      </c>
      <c r="N51" s="386">
        <v>43818.723611111112</v>
      </c>
      <c r="O51" t="s">
        <v>317</v>
      </c>
      <c r="P51" s="386">
        <v>43818.723611111112</v>
      </c>
      <c r="Q51" s="385">
        <v>43754</v>
      </c>
      <c r="R51">
        <v>28003</v>
      </c>
      <c r="S51" t="s">
        <v>3</v>
      </c>
      <c r="T51" t="s">
        <v>215</v>
      </c>
    </row>
    <row r="52" spans="1:20" x14ac:dyDescent="0.25">
      <c r="A52" t="s">
        <v>457</v>
      </c>
      <c r="B52" t="s">
        <v>207</v>
      </c>
      <c r="C52" t="s">
        <v>458</v>
      </c>
      <c r="D52" t="s">
        <v>459</v>
      </c>
      <c r="E52" s="385">
        <v>38816</v>
      </c>
      <c r="F52">
        <v>13</v>
      </c>
      <c r="G52" t="s">
        <v>252</v>
      </c>
      <c r="I52">
        <v>89300</v>
      </c>
      <c r="J52" t="s">
        <v>211</v>
      </c>
      <c r="K52" t="s">
        <v>460</v>
      </c>
      <c r="L52" t="s">
        <v>253</v>
      </c>
      <c r="M52" t="s">
        <v>254</v>
      </c>
      <c r="N52" s="386">
        <v>43818.723611111112</v>
      </c>
      <c r="O52" t="s">
        <v>317</v>
      </c>
      <c r="P52" s="386">
        <v>43818.723611111112</v>
      </c>
      <c r="Q52" s="385">
        <v>43754</v>
      </c>
      <c r="R52">
        <v>22020</v>
      </c>
      <c r="S52" t="s">
        <v>214</v>
      </c>
      <c r="T52" t="s">
        <v>265</v>
      </c>
    </row>
    <row r="53" spans="1:20" x14ac:dyDescent="0.25">
      <c r="A53" t="s">
        <v>461</v>
      </c>
      <c r="B53" t="s">
        <v>230</v>
      </c>
      <c r="C53" t="s">
        <v>462</v>
      </c>
      <c r="D53" t="s">
        <v>463</v>
      </c>
      <c r="E53" s="385">
        <v>38432</v>
      </c>
      <c r="F53">
        <v>14</v>
      </c>
      <c r="G53" t="s">
        <v>464</v>
      </c>
      <c r="I53">
        <v>89400</v>
      </c>
      <c r="J53" t="s">
        <v>465</v>
      </c>
      <c r="L53" t="s">
        <v>466</v>
      </c>
      <c r="N53" s="386">
        <v>43873.675694444442</v>
      </c>
      <c r="O53" t="s">
        <v>317</v>
      </c>
      <c r="P53" s="386">
        <v>43873.675694444442</v>
      </c>
      <c r="Q53" s="385">
        <v>43048</v>
      </c>
      <c r="R53">
        <v>24001</v>
      </c>
      <c r="S53" t="s">
        <v>318</v>
      </c>
      <c r="T53" t="s">
        <v>215</v>
      </c>
    </row>
    <row r="54" spans="1:20" x14ac:dyDescent="0.25">
      <c r="A54" t="s">
        <v>467</v>
      </c>
      <c r="B54" t="s">
        <v>230</v>
      </c>
      <c r="C54" t="s">
        <v>462</v>
      </c>
      <c r="D54" t="s">
        <v>425</v>
      </c>
      <c r="E54" s="385">
        <v>24769</v>
      </c>
      <c r="F54">
        <v>52</v>
      </c>
      <c r="G54" t="s">
        <v>464</v>
      </c>
      <c r="I54">
        <v>89400</v>
      </c>
      <c r="J54" t="s">
        <v>465</v>
      </c>
      <c r="K54" t="s">
        <v>468</v>
      </c>
      <c r="L54" t="s">
        <v>469</v>
      </c>
      <c r="M54" t="s">
        <v>470</v>
      </c>
      <c r="N54" s="386">
        <v>43873.677777777775</v>
      </c>
      <c r="O54" t="s">
        <v>219</v>
      </c>
      <c r="P54" s="386">
        <v>43873.677777777775</v>
      </c>
      <c r="R54">
        <v>24001</v>
      </c>
      <c r="S54" t="s">
        <v>318</v>
      </c>
      <c r="T54" t="s">
        <v>215</v>
      </c>
    </row>
    <row r="55" spans="1:20" x14ac:dyDescent="0.25">
      <c r="A55" t="s">
        <v>471</v>
      </c>
      <c r="B55" t="s">
        <v>207</v>
      </c>
      <c r="C55" t="s">
        <v>472</v>
      </c>
      <c r="D55" t="s">
        <v>473</v>
      </c>
      <c r="E55" s="385">
        <v>38508</v>
      </c>
      <c r="F55">
        <v>14</v>
      </c>
      <c r="G55" t="s">
        <v>474</v>
      </c>
      <c r="I55">
        <v>89400</v>
      </c>
      <c r="J55" t="s">
        <v>234</v>
      </c>
      <c r="K55" t="s">
        <v>475</v>
      </c>
      <c r="L55">
        <v>386913116</v>
      </c>
      <c r="M55">
        <v>617450682</v>
      </c>
      <c r="N55" s="386">
        <v>43898.57916666667</v>
      </c>
      <c r="O55" t="s">
        <v>317</v>
      </c>
      <c r="P55" s="385">
        <v>43897</v>
      </c>
      <c r="Q55" s="385">
        <v>43789</v>
      </c>
      <c r="R55">
        <v>22020</v>
      </c>
      <c r="S55" t="s">
        <v>214</v>
      </c>
      <c r="T55" t="s">
        <v>215</v>
      </c>
    </row>
    <row r="56" spans="1:20" x14ac:dyDescent="0.25">
      <c r="A56" t="s">
        <v>476</v>
      </c>
      <c r="B56" t="s">
        <v>207</v>
      </c>
      <c r="C56" t="s">
        <v>477</v>
      </c>
      <c r="D56" t="s">
        <v>478</v>
      </c>
      <c r="E56" s="385">
        <v>23926</v>
      </c>
      <c r="F56">
        <v>54</v>
      </c>
      <c r="G56" t="s">
        <v>479</v>
      </c>
      <c r="I56">
        <v>89250</v>
      </c>
      <c r="J56" t="s">
        <v>480</v>
      </c>
      <c r="K56" t="s">
        <v>481</v>
      </c>
      <c r="L56" t="s">
        <v>482</v>
      </c>
      <c r="M56" t="s">
        <v>483</v>
      </c>
      <c r="N56" s="386">
        <v>43743.794444444444</v>
      </c>
      <c r="O56" t="s">
        <v>219</v>
      </c>
      <c r="P56" s="385">
        <v>43743</v>
      </c>
      <c r="Q56" s="385">
        <v>43728</v>
      </c>
      <c r="R56">
        <v>22013</v>
      </c>
      <c r="S56" t="s">
        <v>321</v>
      </c>
      <c r="T56" t="s">
        <v>215</v>
      </c>
    </row>
    <row r="57" spans="1:20" x14ac:dyDescent="0.25">
      <c r="A57" t="s">
        <v>484</v>
      </c>
      <c r="B57" t="s">
        <v>207</v>
      </c>
      <c r="C57" t="s">
        <v>485</v>
      </c>
      <c r="D57" t="s">
        <v>486</v>
      </c>
      <c r="E57" s="385">
        <v>31270</v>
      </c>
      <c r="F57">
        <v>34</v>
      </c>
      <c r="G57" t="s">
        <v>487</v>
      </c>
      <c r="I57">
        <v>89400</v>
      </c>
      <c r="J57" t="s">
        <v>234</v>
      </c>
      <c r="K57" t="s">
        <v>488</v>
      </c>
      <c r="L57" t="s">
        <v>489</v>
      </c>
      <c r="M57" t="s">
        <v>490</v>
      </c>
      <c r="N57" s="386">
        <v>43743.78402777778</v>
      </c>
      <c r="O57" t="s">
        <v>219</v>
      </c>
      <c r="P57" s="386">
        <v>43743.78402777778</v>
      </c>
      <c r="Q57" s="385">
        <v>43024</v>
      </c>
      <c r="R57">
        <v>22020</v>
      </c>
      <c r="S57" t="s">
        <v>214</v>
      </c>
      <c r="T57" t="s">
        <v>215</v>
      </c>
    </row>
    <row r="58" spans="1:20" x14ac:dyDescent="0.25">
      <c r="A58" t="s">
        <v>491</v>
      </c>
      <c r="B58" t="s">
        <v>207</v>
      </c>
      <c r="C58" t="s">
        <v>492</v>
      </c>
      <c r="D58" t="s">
        <v>493</v>
      </c>
      <c r="E58" s="385">
        <v>31031</v>
      </c>
      <c r="F58">
        <v>35</v>
      </c>
      <c r="G58" t="s">
        <v>494</v>
      </c>
      <c r="I58">
        <v>89400</v>
      </c>
      <c r="J58" t="s">
        <v>276</v>
      </c>
      <c r="K58" t="s">
        <v>495</v>
      </c>
      <c r="M58">
        <v>664773552</v>
      </c>
      <c r="N58" s="386">
        <v>43743.801388888889</v>
      </c>
      <c r="O58" t="s">
        <v>219</v>
      </c>
      <c r="P58" s="385">
        <v>43743</v>
      </c>
      <c r="Q58" s="385">
        <v>43727</v>
      </c>
      <c r="R58">
        <v>22013</v>
      </c>
      <c r="S58" t="s">
        <v>321</v>
      </c>
      <c r="T58" t="s">
        <v>265</v>
      </c>
    </row>
    <row r="59" spans="1:20" x14ac:dyDescent="0.25">
      <c r="A59" t="s">
        <v>491</v>
      </c>
      <c r="B59" t="s">
        <v>207</v>
      </c>
      <c r="C59" t="s">
        <v>492</v>
      </c>
      <c r="D59" t="s">
        <v>493</v>
      </c>
      <c r="E59" s="385">
        <v>31031</v>
      </c>
      <c r="F59">
        <v>35</v>
      </c>
      <c r="G59" t="s">
        <v>494</v>
      </c>
      <c r="I59">
        <v>89400</v>
      </c>
      <c r="J59" t="s">
        <v>276</v>
      </c>
      <c r="K59" t="s">
        <v>495</v>
      </c>
      <c r="M59">
        <v>664773552</v>
      </c>
      <c r="N59" s="386">
        <v>43743.801388888889</v>
      </c>
      <c r="O59" t="s">
        <v>219</v>
      </c>
      <c r="P59" s="385">
        <v>43743</v>
      </c>
      <c r="Q59" s="385">
        <v>43727</v>
      </c>
      <c r="R59">
        <v>22020</v>
      </c>
      <c r="S59" t="s">
        <v>214</v>
      </c>
      <c r="T59" t="s">
        <v>215</v>
      </c>
    </row>
    <row r="60" spans="1:20" x14ac:dyDescent="0.25">
      <c r="A60" t="s">
        <v>496</v>
      </c>
      <c r="B60" t="s">
        <v>207</v>
      </c>
      <c r="C60" t="s">
        <v>497</v>
      </c>
      <c r="D60" t="s">
        <v>498</v>
      </c>
      <c r="E60" s="385">
        <v>16339</v>
      </c>
      <c r="F60">
        <v>75</v>
      </c>
      <c r="G60" t="s">
        <v>499</v>
      </c>
      <c r="I60">
        <v>89113</v>
      </c>
      <c r="J60" t="s">
        <v>311</v>
      </c>
      <c r="K60" t="s">
        <v>500</v>
      </c>
      <c r="L60">
        <v>386737049</v>
      </c>
      <c r="N60" s="386">
        <v>43777.738194444442</v>
      </c>
      <c r="O60" t="s">
        <v>219</v>
      </c>
      <c r="P60" s="385">
        <v>43777</v>
      </c>
      <c r="Q60" s="385">
        <v>43703</v>
      </c>
      <c r="R60">
        <v>22007</v>
      </c>
      <c r="S60" t="s">
        <v>312</v>
      </c>
      <c r="T60" t="s">
        <v>215</v>
      </c>
    </row>
    <row r="61" spans="1:20" x14ac:dyDescent="0.25">
      <c r="A61" t="s">
        <v>501</v>
      </c>
      <c r="B61" t="s">
        <v>207</v>
      </c>
      <c r="C61" t="s">
        <v>502</v>
      </c>
      <c r="D61" t="s">
        <v>503</v>
      </c>
      <c r="E61" s="385">
        <v>23402</v>
      </c>
      <c r="F61">
        <v>56</v>
      </c>
      <c r="G61" t="s">
        <v>504</v>
      </c>
      <c r="I61">
        <v>89113</v>
      </c>
      <c r="J61" t="s">
        <v>311</v>
      </c>
      <c r="M61">
        <v>678879304</v>
      </c>
      <c r="N61" s="386">
        <v>43794.950694444444</v>
      </c>
      <c r="O61" t="s">
        <v>219</v>
      </c>
      <c r="P61" s="385">
        <v>43794</v>
      </c>
      <c r="Q61" s="385">
        <v>43766</v>
      </c>
      <c r="R61">
        <v>22007</v>
      </c>
      <c r="S61" t="s">
        <v>312</v>
      </c>
      <c r="T61" t="s">
        <v>215</v>
      </c>
    </row>
    <row r="62" spans="1:20" x14ac:dyDescent="0.25">
      <c r="A62" t="s">
        <v>505</v>
      </c>
      <c r="B62" t="s">
        <v>207</v>
      </c>
      <c r="C62" t="s">
        <v>506</v>
      </c>
      <c r="D62" t="s">
        <v>507</v>
      </c>
      <c r="E62" s="385">
        <v>27101</v>
      </c>
      <c r="F62">
        <v>46</v>
      </c>
      <c r="G62" t="s">
        <v>508</v>
      </c>
      <c r="I62">
        <v>89400</v>
      </c>
      <c r="J62" t="s">
        <v>241</v>
      </c>
      <c r="K62" t="s">
        <v>509</v>
      </c>
      <c r="M62" t="s">
        <v>510</v>
      </c>
      <c r="N62" s="386">
        <v>43811.433333333334</v>
      </c>
      <c r="O62" t="s">
        <v>219</v>
      </c>
      <c r="P62" s="385">
        <v>43811</v>
      </c>
      <c r="Q62" s="385">
        <v>43718</v>
      </c>
      <c r="R62">
        <v>22020</v>
      </c>
      <c r="S62" t="s">
        <v>214</v>
      </c>
      <c r="T62" t="s">
        <v>215</v>
      </c>
    </row>
    <row r="63" spans="1:20" x14ac:dyDescent="0.25">
      <c r="A63" t="s">
        <v>511</v>
      </c>
      <c r="B63" t="s">
        <v>207</v>
      </c>
      <c r="C63" t="s">
        <v>512</v>
      </c>
      <c r="D63" t="s">
        <v>513</v>
      </c>
      <c r="E63" s="385">
        <v>41037</v>
      </c>
      <c r="F63">
        <v>7</v>
      </c>
      <c r="G63" t="s">
        <v>514</v>
      </c>
      <c r="I63">
        <v>89400</v>
      </c>
      <c r="J63" t="s">
        <v>241</v>
      </c>
      <c r="K63" t="s">
        <v>515</v>
      </c>
      <c r="M63" t="s">
        <v>516</v>
      </c>
      <c r="N63" s="386">
        <v>43794.906944444447</v>
      </c>
      <c r="O63" t="s">
        <v>213</v>
      </c>
      <c r="P63" s="385">
        <v>43794</v>
      </c>
      <c r="Q63" s="385">
        <v>43011</v>
      </c>
      <c r="R63">
        <v>28003</v>
      </c>
      <c r="S63" t="s">
        <v>3</v>
      </c>
      <c r="T63" t="s">
        <v>215</v>
      </c>
    </row>
    <row r="64" spans="1:20" x14ac:dyDescent="0.25">
      <c r="A64" t="s">
        <v>517</v>
      </c>
      <c r="B64" t="s">
        <v>207</v>
      </c>
      <c r="C64" t="s">
        <v>518</v>
      </c>
      <c r="D64" t="s">
        <v>519</v>
      </c>
      <c r="E64" s="385">
        <v>38373</v>
      </c>
      <c r="F64">
        <v>15</v>
      </c>
      <c r="G64" t="s">
        <v>520</v>
      </c>
      <c r="I64">
        <v>89300</v>
      </c>
      <c r="J64" t="s">
        <v>211</v>
      </c>
      <c r="K64" t="s">
        <v>521</v>
      </c>
      <c r="L64" t="s">
        <v>522</v>
      </c>
      <c r="M64" t="s">
        <v>523</v>
      </c>
      <c r="N64" s="386">
        <v>43794.911111111112</v>
      </c>
      <c r="O64" t="s">
        <v>317</v>
      </c>
      <c r="P64" s="386">
        <v>43794.911111111112</v>
      </c>
      <c r="Q64" s="385">
        <v>43788</v>
      </c>
      <c r="R64">
        <v>28003</v>
      </c>
      <c r="S64" t="s">
        <v>3</v>
      </c>
      <c r="T64" t="s">
        <v>265</v>
      </c>
    </row>
    <row r="65" spans="1:20" x14ac:dyDescent="0.25">
      <c r="A65" t="s">
        <v>517</v>
      </c>
      <c r="B65" t="s">
        <v>207</v>
      </c>
      <c r="C65" t="s">
        <v>518</v>
      </c>
      <c r="D65" t="s">
        <v>519</v>
      </c>
      <c r="E65" s="385">
        <v>38373</v>
      </c>
      <c r="F65">
        <v>15</v>
      </c>
      <c r="G65" t="s">
        <v>520</v>
      </c>
      <c r="I65">
        <v>89300</v>
      </c>
      <c r="J65" t="s">
        <v>211</v>
      </c>
      <c r="K65" t="s">
        <v>521</v>
      </c>
      <c r="L65" t="s">
        <v>522</v>
      </c>
      <c r="M65" t="s">
        <v>523</v>
      </c>
      <c r="N65" s="386">
        <v>43794.911111111112</v>
      </c>
      <c r="O65" t="s">
        <v>317</v>
      </c>
      <c r="P65" s="386">
        <v>43794.911111111112</v>
      </c>
      <c r="Q65" s="385">
        <v>43788</v>
      </c>
      <c r="R65">
        <v>22020</v>
      </c>
      <c r="S65" t="s">
        <v>214</v>
      </c>
      <c r="T65" t="s">
        <v>215</v>
      </c>
    </row>
    <row r="66" spans="1:20" x14ac:dyDescent="0.25">
      <c r="A66" t="s">
        <v>524</v>
      </c>
      <c r="B66" t="s">
        <v>207</v>
      </c>
      <c r="C66" t="s">
        <v>518</v>
      </c>
      <c r="D66" t="s">
        <v>525</v>
      </c>
      <c r="E66" s="385">
        <v>26696</v>
      </c>
      <c r="F66">
        <v>47</v>
      </c>
      <c r="G66" t="s">
        <v>520</v>
      </c>
      <c r="I66">
        <v>89300</v>
      </c>
      <c r="J66" t="s">
        <v>211</v>
      </c>
      <c r="K66" t="s">
        <v>526</v>
      </c>
      <c r="L66" t="s">
        <v>527</v>
      </c>
      <c r="M66" t="s">
        <v>523</v>
      </c>
      <c r="N66" s="386">
        <v>43794.927083333336</v>
      </c>
      <c r="O66" t="s">
        <v>219</v>
      </c>
      <c r="P66" s="385">
        <v>43794</v>
      </c>
      <c r="Q66" s="385">
        <v>43788</v>
      </c>
      <c r="R66">
        <v>22025</v>
      </c>
      <c r="S66" t="s">
        <v>261</v>
      </c>
      <c r="T66" t="s">
        <v>215</v>
      </c>
    </row>
    <row r="67" spans="1:20" x14ac:dyDescent="0.25">
      <c r="A67" t="s">
        <v>528</v>
      </c>
      <c r="B67" t="s">
        <v>207</v>
      </c>
      <c r="C67" t="s">
        <v>529</v>
      </c>
      <c r="D67" t="s">
        <v>530</v>
      </c>
      <c r="E67" s="385">
        <v>42420</v>
      </c>
      <c r="F67">
        <v>4</v>
      </c>
      <c r="G67" t="s">
        <v>531</v>
      </c>
      <c r="I67">
        <v>89400</v>
      </c>
      <c r="J67" t="s">
        <v>241</v>
      </c>
      <c r="K67" t="s">
        <v>532</v>
      </c>
      <c r="M67">
        <v>618819424</v>
      </c>
      <c r="N67" s="386">
        <v>43794.922222222223</v>
      </c>
      <c r="O67" t="s">
        <v>213</v>
      </c>
      <c r="P67" s="385">
        <v>43794</v>
      </c>
      <c r="Q67" s="385">
        <v>43756</v>
      </c>
      <c r="R67">
        <v>22023</v>
      </c>
      <c r="S67" t="s">
        <v>222</v>
      </c>
      <c r="T67" t="s">
        <v>215</v>
      </c>
    </row>
    <row r="68" spans="1:20" x14ac:dyDescent="0.25">
      <c r="A68" t="s">
        <v>533</v>
      </c>
      <c r="B68" t="s">
        <v>207</v>
      </c>
      <c r="C68" t="s">
        <v>534</v>
      </c>
      <c r="D68" t="s">
        <v>535</v>
      </c>
      <c r="E68" s="385">
        <v>33198</v>
      </c>
      <c r="F68">
        <v>29</v>
      </c>
      <c r="G68" t="s">
        <v>536</v>
      </c>
      <c r="I68">
        <v>89116</v>
      </c>
      <c r="J68" t="s">
        <v>537</v>
      </c>
      <c r="K68" t="s">
        <v>538</v>
      </c>
      <c r="M68">
        <v>610811716</v>
      </c>
      <c r="N68" s="386">
        <v>43794.982638888891</v>
      </c>
      <c r="O68" t="s">
        <v>219</v>
      </c>
      <c r="P68" s="385">
        <v>43794</v>
      </c>
      <c r="Q68" s="385">
        <v>43755</v>
      </c>
      <c r="R68">
        <v>22020</v>
      </c>
      <c r="S68" t="s">
        <v>214</v>
      </c>
      <c r="T68" t="s">
        <v>215</v>
      </c>
    </row>
    <row r="69" spans="1:20" ht="15.75" customHeight="1" x14ac:dyDescent="0.25">
      <c r="A69" t="s">
        <v>539</v>
      </c>
      <c r="B69" t="s">
        <v>207</v>
      </c>
      <c r="C69" t="s">
        <v>540</v>
      </c>
      <c r="D69" t="s">
        <v>541</v>
      </c>
      <c r="E69" s="385">
        <v>39126</v>
      </c>
      <c r="F69">
        <v>13</v>
      </c>
      <c r="G69" t="s">
        <v>542</v>
      </c>
      <c r="I69">
        <v>89400</v>
      </c>
      <c r="J69" t="s">
        <v>227</v>
      </c>
      <c r="K69" t="s">
        <v>543</v>
      </c>
      <c r="L69" t="s">
        <v>544</v>
      </c>
      <c r="M69" t="s">
        <v>545</v>
      </c>
      <c r="N69" s="386">
        <v>43794.912499999999</v>
      </c>
      <c r="O69" t="s">
        <v>317</v>
      </c>
      <c r="P69" s="385">
        <v>43794</v>
      </c>
      <c r="Q69" s="385">
        <v>42828</v>
      </c>
      <c r="R69">
        <v>28003</v>
      </c>
      <c r="S69" t="s">
        <v>3</v>
      </c>
      <c r="T69" t="s">
        <v>215</v>
      </c>
    </row>
    <row r="70" spans="1:20" x14ac:dyDescent="0.25">
      <c r="A70" t="s">
        <v>539</v>
      </c>
      <c r="B70" t="s">
        <v>207</v>
      </c>
      <c r="C70" t="s">
        <v>540</v>
      </c>
      <c r="D70" t="s">
        <v>541</v>
      </c>
      <c r="E70" s="385">
        <v>39126</v>
      </c>
      <c r="F70">
        <v>13</v>
      </c>
      <c r="G70" t="s">
        <v>542</v>
      </c>
      <c r="I70">
        <v>89400</v>
      </c>
      <c r="J70" t="s">
        <v>227</v>
      </c>
      <c r="K70" t="s">
        <v>543</v>
      </c>
      <c r="L70" t="s">
        <v>544</v>
      </c>
      <c r="M70" t="s">
        <v>545</v>
      </c>
      <c r="N70" s="386">
        <v>43794.912499999999</v>
      </c>
      <c r="O70" t="s">
        <v>317</v>
      </c>
      <c r="P70" s="385">
        <v>43794</v>
      </c>
      <c r="Q70" s="385">
        <v>42828</v>
      </c>
      <c r="R70">
        <v>22020</v>
      </c>
      <c r="S70" t="s">
        <v>214</v>
      </c>
      <c r="T70" t="s">
        <v>265</v>
      </c>
    </row>
    <row r="71" spans="1:20" x14ac:dyDescent="0.25">
      <c r="A71" t="s">
        <v>546</v>
      </c>
      <c r="B71" t="s">
        <v>207</v>
      </c>
      <c r="C71" t="s">
        <v>540</v>
      </c>
      <c r="D71" t="s">
        <v>547</v>
      </c>
      <c r="E71" s="385">
        <v>39935</v>
      </c>
      <c r="F71">
        <v>10</v>
      </c>
      <c r="G71" t="s">
        <v>548</v>
      </c>
      <c r="I71">
        <v>89400</v>
      </c>
      <c r="J71" t="s">
        <v>227</v>
      </c>
      <c r="K71" t="s">
        <v>549</v>
      </c>
      <c r="L71" t="s">
        <v>544</v>
      </c>
      <c r="M71">
        <v>666198914</v>
      </c>
      <c r="N71" s="386">
        <v>43794.789583333331</v>
      </c>
      <c r="O71" t="s">
        <v>213</v>
      </c>
      <c r="P71" s="385">
        <v>43794</v>
      </c>
      <c r="Q71" s="385">
        <v>42828</v>
      </c>
      <c r="R71">
        <v>28003</v>
      </c>
      <c r="S71" t="s">
        <v>3</v>
      </c>
      <c r="T71" t="s">
        <v>215</v>
      </c>
    </row>
    <row r="72" spans="1:20" ht="15.75" customHeight="1" x14ac:dyDescent="0.25">
      <c r="A72" t="s">
        <v>546</v>
      </c>
      <c r="B72" t="s">
        <v>207</v>
      </c>
      <c r="C72" t="s">
        <v>540</v>
      </c>
      <c r="D72" t="s">
        <v>547</v>
      </c>
      <c r="E72" s="385">
        <v>39935</v>
      </c>
      <c r="F72">
        <v>10</v>
      </c>
      <c r="G72" t="s">
        <v>548</v>
      </c>
      <c r="I72">
        <v>89400</v>
      </c>
      <c r="J72" t="s">
        <v>227</v>
      </c>
      <c r="K72" t="s">
        <v>549</v>
      </c>
      <c r="L72" t="s">
        <v>544</v>
      </c>
      <c r="M72">
        <v>666198914</v>
      </c>
      <c r="N72" s="386">
        <v>43794.789583333331</v>
      </c>
      <c r="O72" t="s">
        <v>213</v>
      </c>
      <c r="P72" s="385">
        <v>43794</v>
      </c>
      <c r="Q72" s="385">
        <v>42828</v>
      </c>
      <c r="R72">
        <v>22020</v>
      </c>
      <c r="S72" t="s">
        <v>214</v>
      </c>
      <c r="T72" t="s">
        <v>265</v>
      </c>
    </row>
    <row r="73" spans="1:20" ht="15.75" customHeight="1" x14ac:dyDescent="0.25">
      <c r="A73" t="s">
        <v>550</v>
      </c>
      <c r="B73" t="s">
        <v>207</v>
      </c>
      <c r="C73" t="s">
        <v>551</v>
      </c>
      <c r="D73" t="s">
        <v>552</v>
      </c>
      <c r="E73" s="385">
        <v>21866</v>
      </c>
      <c r="F73">
        <v>60</v>
      </c>
      <c r="G73" t="s">
        <v>553</v>
      </c>
      <c r="I73">
        <v>89400</v>
      </c>
      <c r="J73" t="s">
        <v>241</v>
      </c>
      <c r="K73" t="s">
        <v>554</v>
      </c>
      <c r="M73" t="s">
        <v>555</v>
      </c>
      <c r="N73" s="386">
        <v>43748.922222222223</v>
      </c>
      <c r="O73" t="s">
        <v>219</v>
      </c>
      <c r="P73" s="385">
        <v>43748</v>
      </c>
      <c r="Q73" s="385">
        <v>43011</v>
      </c>
      <c r="R73">
        <v>22020</v>
      </c>
      <c r="S73" t="s">
        <v>214</v>
      </c>
      <c r="T73" t="s">
        <v>215</v>
      </c>
    </row>
    <row r="74" spans="1:20" ht="15.75" customHeight="1" x14ac:dyDescent="0.25">
      <c r="E74" s="385"/>
      <c r="N74" s="386"/>
      <c r="P74" s="385"/>
      <c r="Q74" s="385"/>
    </row>
    <row r="75" spans="1:20" ht="15.75" customHeight="1" x14ac:dyDescent="0.25">
      <c r="A75" t="s">
        <v>556</v>
      </c>
      <c r="B75" t="s">
        <v>207</v>
      </c>
      <c r="C75" t="s">
        <v>557</v>
      </c>
      <c r="D75" t="s">
        <v>558</v>
      </c>
      <c r="E75" s="385">
        <v>18754</v>
      </c>
      <c r="F75">
        <v>68</v>
      </c>
      <c r="G75" t="s">
        <v>559</v>
      </c>
      <c r="I75">
        <v>89400</v>
      </c>
      <c r="J75" t="s">
        <v>560</v>
      </c>
      <c r="K75" t="s">
        <v>561</v>
      </c>
      <c r="L75" t="s">
        <v>562</v>
      </c>
      <c r="M75" t="s">
        <v>563</v>
      </c>
      <c r="N75" s="386">
        <v>43735.46875</v>
      </c>
      <c r="O75" t="s">
        <v>219</v>
      </c>
      <c r="P75" s="385">
        <v>43735</v>
      </c>
      <c r="Q75" s="385">
        <v>43717</v>
      </c>
      <c r="R75">
        <v>22020</v>
      </c>
      <c r="S75" t="s">
        <v>214</v>
      </c>
      <c r="T75" t="s">
        <v>215</v>
      </c>
    </row>
    <row r="76" spans="1:20" ht="15.75" customHeight="1" x14ac:dyDescent="0.25">
      <c r="A76" t="s">
        <v>564</v>
      </c>
      <c r="B76" t="s">
        <v>207</v>
      </c>
      <c r="C76" t="s">
        <v>565</v>
      </c>
      <c r="D76" t="s">
        <v>566</v>
      </c>
      <c r="E76" s="385">
        <v>28724</v>
      </c>
      <c r="F76">
        <v>41</v>
      </c>
      <c r="G76" t="s">
        <v>567</v>
      </c>
      <c r="I76">
        <v>89400</v>
      </c>
      <c r="J76" t="s">
        <v>234</v>
      </c>
      <c r="K76" t="s">
        <v>568</v>
      </c>
      <c r="M76" t="s">
        <v>569</v>
      </c>
      <c r="N76" s="386">
        <v>43777.597916666666</v>
      </c>
      <c r="O76" t="s">
        <v>219</v>
      </c>
      <c r="P76" s="385">
        <v>43777</v>
      </c>
      <c r="Q76" s="385">
        <v>43746</v>
      </c>
      <c r="R76">
        <v>22013</v>
      </c>
      <c r="S76" t="s">
        <v>321</v>
      </c>
      <c r="T76" t="s">
        <v>215</v>
      </c>
    </row>
    <row r="77" spans="1:20" ht="15.75" customHeight="1" x14ac:dyDescent="0.25">
      <c r="A77" t="s">
        <v>570</v>
      </c>
      <c r="B77" t="s">
        <v>207</v>
      </c>
      <c r="C77" t="s">
        <v>571</v>
      </c>
      <c r="D77" t="s">
        <v>572</v>
      </c>
      <c r="E77" s="385">
        <v>41447</v>
      </c>
      <c r="F77">
        <v>6</v>
      </c>
      <c r="G77" t="s">
        <v>567</v>
      </c>
      <c r="I77">
        <v>89400</v>
      </c>
      <c r="J77" t="s">
        <v>234</v>
      </c>
      <c r="K77" t="s">
        <v>568</v>
      </c>
      <c r="M77">
        <v>614362217</v>
      </c>
      <c r="N77" s="386">
        <v>43777.602083333331</v>
      </c>
      <c r="O77" t="s">
        <v>213</v>
      </c>
      <c r="P77" s="385">
        <v>43777</v>
      </c>
      <c r="Q77" s="385">
        <v>43746</v>
      </c>
      <c r="R77">
        <v>22020</v>
      </c>
      <c r="S77" t="s">
        <v>214</v>
      </c>
      <c r="T77" t="s">
        <v>215</v>
      </c>
    </row>
    <row r="78" spans="1:20" x14ac:dyDescent="0.25">
      <c r="A78" t="s">
        <v>573</v>
      </c>
      <c r="B78" t="s">
        <v>207</v>
      </c>
      <c r="C78" t="s">
        <v>574</v>
      </c>
      <c r="D78" t="s">
        <v>575</v>
      </c>
      <c r="E78" s="385">
        <v>25903</v>
      </c>
      <c r="F78">
        <v>49</v>
      </c>
      <c r="G78" t="s">
        <v>576</v>
      </c>
      <c r="I78">
        <v>89400</v>
      </c>
      <c r="J78" t="s">
        <v>234</v>
      </c>
      <c r="K78" t="s">
        <v>577</v>
      </c>
      <c r="L78" t="s">
        <v>578</v>
      </c>
      <c r="M78" t="s">
        <v>579</v>
      </c>
      <c r="N78" s="386">
        <v>43818.71875</v>
      </c>
      <c r="O78" t="s">
        <v>219</v>
      </c>
      <c r="P78" s="386">
        <v>43818.71875</v>
      </c>
      <c r="Q78" s="385">
        <v>43791</v>
      </c>
      <c r="R78">
        <v>22020</v>
      </c>
      <c r="S78" t="s">
        <v>214</v>
      </c>
      <c r="T78" t="s">
        <v>215</v>
      </c>
    </row>
    <row r="79" spans="1:20" x14ac:dyDescent="0.25">
      <c r="A79" t="s">
        <v>580</v>
      </c>
      <c r="B79" t="s">
        <v>207</v>
      </c>
      <c r="C79" t="s">
        <v>574</v>
      </c>
      <c r="D79" t="s">
        <v>581</v>
      </c>
      <c r="E79" s="385">
        <v>39266</v>
      </c>
      <c r="F79">
        <v>12</v>
      </c>
      <c r="G79" t="s">
        <v>582</v>
      </c>
      <c r="I79">
        <v>89400</v>
      </c>
      <c r="J79" t="s">
        <v>234</v>
      </c>
      <c r="K79" t="s">
        <v>577</v>
      </c>
      <c r="L79" t="s">
        <v>578</v>
      </c>
      <c r="M79" t="s">
        <v>579</v>
      </c>
      <c r="N79" s="386">
        <v>43873.689583333333</v>
      </c>
      <c r="O79" t="s">
        <v>317</v>
      </c>
      <c r="P79" s="385">
        <v>43873</v>
      </c>
      <c r="Q79" s="385">
        <v>43791</v>
      </c>
      <c r="R79">
        <v>24001</v>
      </c>
      <c r="S79" t="s">
        <v>318</v>
      </c>
      <c r="T79" t="s">
        <v>215</v>
      </c>
    </row>
    <row r="80" spans="1:20" x14ac:dyDescent="0.25">
      <c r="A80" t="s">
        <v>583</v>
      </c>
      <c r="B80" t="s">
        <v>207</v>
      </c>
      <c r="C80" t="s">
        <v>584</v>
      </c>
      <c r="D80" t="s">
        <v>585</v>
      </c>
      <c r="E80" s="385">
        <v>32836</v>
      </c>
      <c r="F80">
        <v>30</v>
      </c>
      <c r="G80" t="s">
        <v>586</v>
      </c>
      <c r="I80">
        <v>89400</v>
      </c>
      <c r="J80" t="s">
        <v>227</v>
      </c>
      <c r="M80">
        <v>686594590</v>
      </c>
      <c r="N80" s="386">
        <v>43743.788888888892</v>
      </c>
      <c r="O80" t="s">
        <v>219</v>
      </c>
      <c r="P80" s="385">
        <v>43743</v>
      </c>
      <c r="Q80" s="385">
        <v>43731</v>
      </c>
      <c r="R80">
        <v>22013</v>
      </c>
      <c r="S80" t="s">
        <v>321</v>
      </c>
      <c r="T80" t="s">
        <v>265</v>
      </c>
    </row>
    <row r="81" spans="1:20" x14ac:dyDescent="0.25">
      <c r="A81" t="s">
        <v>583</v>
      </c>
      <c r="B81" t="s">
        <v>207</v>
      </c>
      <c r="C81" t="s">
        <v>584</v>
      </c>
      <c r="D81" t="s">
        <v>585</v>
      </c>
      <c r="E81" s="385">
        <v>32836</v>
      </c>
      <c r="F81">
        <v>30</v>
      </c>
      <c r="G81" t="s">
        <v>586</v>
      </c>
      <c r="I81">
        <v>89400</v>
      </c>
      <c r="J81" t="s">
        <v>227</v>
      </c>
      <c r="M81">
        <v>686594590</v>
      </c>
      <c r="N81" s="386">
        <v>43743.788888888892</v>
      </c>
      <c r="O81" t="s">
        <v>219</v>
      </c>
      <c r="P81" s="385">
        <v>43743</v>
      </c>
      <c r="Q81" s="385">
        <v>43731</v>
      </c>
      <c r="R81">
        <v>22020</v>
      </c>
      <c r="S81" t="s">
        <v>214</v>
      </c>
      <c r="T81" t="s">
        <v>215</v>
      </c>
    </row>
    <row r="82" spans="1:20" x14ac:dyDescent="0.25">
      <c r="A82" t="s">
        <v>587</v>
      </c>
      <c r="B82" t="s">
        <v>207</v>
      </c>
      <c r="C82" t="s">
        <v>584</v>
      </c>
      <c r="D82" t="s">
        <v>410</v>
      </c>
      <c r="E82" s="385">
        <v>23533</v>
      </c>
      <c r="F82">
        <v>55</v>
      </c>
      <c r="G82" t="s">
        <v>588</v>
      </c>
      <c r="I82">
        <v>89400</v>
      </c>
      <c r="J82" t="s">
        <v>227</v>
      </c>
      <c r="K82" t="s">
        <v>589</v>
      </c>
      <c r="M82">
        <v>689645748</v>
      </c>
      <c r="N82" s="386">
        <v>43794.961805555555</v>
      </c>
      <c r="O82" t="s">
        <v>219</v>
      </c>
      <c r="P82" s="385">
        <v>43794</v>
      </c>
      <c r="Q82" s="385">
        <v>43732</v>
      </c>
      <c r="R82">
        <v>22020</v>
      </c>
      <c r="S82" t="s">
        <v>214</v>
      </c>
      <c r="T82" t="s">
        <v>215</v>
      </c>
    </row>
    <row r="83" spans="1:20" x14ac:dyDescent="0.25">
      <c r="A83" t="s">
        <v>590</v>
      </c>
      <c r="B83" t="s">
        <v>207</v>
      </c>
      <c r="C83" t="s">
        <v>591</v>
      </c>
      <c r="D83" t="s">
        <v>592</v>
      </c>
      <c r="E83" s="385">
        <v>37782</v>
      </c>
      <c r="F83">
        <v>16</v>
      </c>
      <c r="G83" t="s">
        <v>593</v>
      </c>
      <c r="I83">
        <v>89400</v>
      </c>
      <c r="J83" t="s">
        <v>234</v>
      </c>
      <c r="K83" t="s">
        <v>594</v>
      </c>
      <c r="L83" t="s">
        <v>595</v>
      </c>
      <c r="M83" t="s">
        <v>596</v>
      </c>
      <c r="N83" s="386">
        <v>43743.802777777775</v>
      </c>
      <c r="O83" t="s">
        <v>317</v>
      </c>
      <c r="P83" s="385">
        <v>43743</v>
      </c>
      <c r="Q83" s="385">
        <v>43740</v>
      </c>
      <c r="R83">
        <v>22020</v>
      </c>
      <c r="S83" t="s">
        <v>214</v>
      </c>
      <c r="T83" t="s">
        <v>215</v>
      </c>
    </row>
    <row r="84" spans="1:20" x14ac:dyDescent="0.25">
      <c r="A84" t="s">
        <v>597</v>
      </c>
      <c r="B84" t="s">
        <v>207</v>
      </c>
      <c r="C84" t="s">
        <v>598</v>
      </c>
      <c r="D84" t="s">
        <v>599</v>
      </c>
      <c r="E84" s="385">
        <v>38506</v>
      </c>
      <c r="F84">
        <v>14</v>
      </c>
      <c r="G84" t="s">
        <v>600</v>
      </c>
      <c r="I84">
        <v>89380</v>
      </c>
      <c r="J84" t="s">
        <v>601</v>
      </c>
      <c r="K84" t="s">
        <v>602</v>
      </c>
      <c r="L84" t="s">
        <v>603</v>
      </c>
      <c r="M84" t="s">
        <v>604</v>
      </c>
      <c r="N84" s="386">
        <v>43811.529861111114</v>
      </c>
      <c r="O84" t="s">
        <v>317</v>
      </c>
      <c r="P84" s="386">
        <v>43811.529861111114</v>
      </c>
      <c r="Q84" s="385">
        <v>42956</v>
      </c>
      <c r="R84">
        <v>22020</v>
      </c>
      <c r="S84" t="s">
        <v>214</v>
      </c>
      <c r="T84" t="s">
        <v>215</v>
      </c>
    </row>
    <row r="85" spans="1:20" x14ac:dyDescent="0.25">
      <c r="A85" t="s">
        <v>605</v>
      </c>
      <c r="B85" t="s">
        <v>207</v>
      </c>
      <c r="C85" t="s">
        <v>598</v>
      </c>
      <c r="D85" t="s">
        <v>606</v>
      </c>
      <c r="E85" s="385">
        <v>39513</v>
      </c>
      <c r="F85">
        <v>12</v>
      </c>
      <c r="G85" t="s">
        <v>600</v>
      </c>
      <c r="I85">
        <v>89380</v>
      </c>
      <c r="J85" t="s">
        <v>601</v>
      </c>
      <c r="K85" t="s">
        <v>602</v>
      </c>
      <c r="L85" t="s">
        <v>603</v>
      </c>
      <c r="M85" t="s">
        <v>604</v>
      </c>
      <c r="N85" s="386">
        <v>43811.53125</v>
      </c>
      <c r="O85" t="s">
        <v>317</v>
      </c>
      <c r="P85" s="386">
        <v>43811.53125</v>
      </c>
      <c r="Q85" s="385">
        <v>43313</v>
      </c>
      <c r="R85">
        <v>22020</v>
      </c>
      <c r="S85" t="s">
        <v>214</v>
      </c>
      <c r="T85" t="s">
        <v>215</v>
      </c>
    </row>
    <row r="86" spans="1:20" x14ac:dyDescent="0.25">
      <c r="A86" t="s">
        <v>607</v>
      </c>
      <c r="B86" t="s">
        <v>207</v>
      </c>
      <c r="C86" t="s">
        <v>608</v>
      </c>
      <c r="D86" t="s">
        <v>609</v>
      </c>
      <c r="E86" s="385">
        <v>43000</v>
      </c>
      <c r="F86">
        <v>2</v>
      </c>
      <c r="G86" t="s">
        <v>610</v>
      </c>
      <c r="H86" t="s">
        <v>611</v>
      </c>
      <c r="I86">
        <v>89113</v>
      </c>
      <c r="J86" t="s">
        <v>399</v>
      </c>
      <c r="K86" t="s">
        <v>612</v>
      </c>
      <c r="M86">
        <v>610772005</v>
      </c>
      <c r="N86" s="386">
        <v>43777.730555555558</v>
      </c>
      <c r="O86" t="s">
        <v>213</v>
      </c>
      <c r="P86" s="385">
        <v>43777</v>
      </c>
      <c r="Q86" s="385">
        <v>43732</v>
      </c>
      <c r="R86">
        <v>22023</v>
      </c>
      <c r="S86" t="s">
        <v>222</v>
      </c>
      <c r="T86" t="s">
        <v>215</v>
      </c>
    </row>
    <row r="87" spans="1:20" x14ac:dyDescent="0.25">
      <c r="A87" t="s">
        <v>613</v>
      </c>
      <c r="B87" t="s">
        <v>207</v>
      </c>
      <c r="C87" t="s">
        <v>608</v>
      </c>
      <c r="D87" t="s">
        <v>614</v>
      </c>
      <c r="E87" s="385">
        <v>41288</v>
      </c>
      <c r="F87">
        <v>7</v>
      </c>
      <c r="G87" t="s">
        <v>610</v>
      </c>
      <c r="H87" t="s">
        <v>611</v>
      </c>
      <c r="I87">
        <v>89113</v>
      </c>
      <c r="J87" t="s">
        <v>399</v>
      </c>
      <c r="K87" t="s">
        <v>612</v>
      </c>
      <c r="M87">
        <v>610772005</v>
      </c>
      <c r="N87" s="386">
        <v>43777.731944444444</v>
      </c>
      <c r="O87" t="s">
        <v>213</v>
      </c>
      <c r="P87" s="385">
        <v>43777</v>
      </c>
      <c r="Q87" s="385">
        <v>43732</v>
      </c>
      <c r="R87">
        <v>28003</v>
      </c>
      <c r="S87" t="s">
        <v>3</v>
      </c>
      <c r="T87" t="s">
        <v>215</v>
      </c>
    </row>
    <row r="88" spans="1:20" x14ac:dyDescent="0.25">
      <c r="A88" t="s">
        <v>615</v>
      </c>
      <c r="B88" t="s">
        <v>207</v>
      </c>
      <c r="C88" t="s">
        <v>616</v>
      </c>
      <c r="D88" t="s">
        <v>617</v>
      </c>
      <c r="E88" s="385">
        <v>19128</v>
      </c>
      <c r="F88">
        <v>67</v>
      </c>
      <c r="G88" t="s">
        <v>618</v>
      </c>
      <c r="I88">
        <v>89300</v>
      </c>
      <c r="J88" t="s">
        <v>294</v>
      </c>
      <c r="K88" t="s">
        <v>619</v>
      </c>
      <c r="L88">
        <v>38691934</v>
      </c>
      <c r="N88" s="386">
        <v>43777.592361111114</v>
      </c>
      <c r="O88" t="s">
        <v>219</v>
      </c>
      <c r="P88" s="385">
        <v>43777</v>
      </c>
      <c r="Q88" s="385">
        <v>43746</v>
      </c>
      <c r="R88">
        <v>22020</v>
      </c>
      <c r="S88" t="s">
        <v>214</v>
      </c>
      <c r="T88" t="s">
        <v>215</v>
      </c>
    </row>
    <row r="89" spans="1:20" x14ac:dyDescent="0.25">
      <c r="A89" t="s">
        <v>620</v>
      </c>
      <c r="B89" t="s">
        <v>230</v>
      </c>
      <c r="C89" t="s">
        <v>621</v>
      </c>
      <c r="D89" t="s">
        <v>622</v>
      </c>
      <c r="E89" s="385">
        <v>21272</v>
      </c>
      <c r="F89">
        <v>61</v>
      </c>
      <c r="G89" t="s">
        <v>623</v>
      </c>
      <c r="I89">
        <v>89400</v>
      </c>
      <c r="J89" t="s">
        <v>234</v>
      </c>
      <c r="K89" t="s">
        <v>624</v>
      </c>
      <c r="L89" t="s">
        <v>625</v>
      </c>
      <c r="M89" t="s">
        <v>626</v>
      </c>
      <c r="N89" s="386">
        <v>43777.604861111111</v>
      </c>
      <c r="O89" t="s">
        <v>219</v>
      </c>
      <c r="P89" s="386">
        <v>43777.604861111111</v>
      </c>
      <c r="Q89" s="385">
        <v>43774</v>
      </c>
      <c r="R89">
        <v>22025</v>
      </c>
      <c r="S89" t="s">
        <v>261</v>
      </c>
      <c r="T89" t="s">
        <v>215</v>
      </c>
    </row>
    <row r="90" spans="1:20" x14ac:dyDescent="0.25">
      <c r="A90" t="s">
        <v>627</v>
      </c>
      <c r="B90" t="s">
        <v>207</v>
      </c>
      <c r="C90" t="s">
        <v>621</v>
      </c>
      <c r="D90" t="s">
        <v>628</v>
      </c>
      <c r="E90" s="385">
        <v>23906</v>
      </c>
      <c r="F90">
        <v>54</v>
      </c>
      <c r="G90" t="s">
        <v>623</v>
      </c>
      <c r="I90">
        <v>89400</v>
      </c>
      <c r="J90" t="s">
        <v>234</v>
      </c>
      <c r="K90" t="s">
        <v>629</v>
      </c>
      <c r="L90" t="s">
        <v>625</v>
      </c>
      <c r="M90" t="s">
        <v>630</v>
      </c>
      <c r="N90" s="386">
        <v>43777.603472222225</v>
      </c>
      <c r="O90" t="s">
        <v>219</v>
      </c>
      <c r="P90" s="386">
        <v>43777.603472222225</v>
      </c>
      <c r="Q90" s="385">
        <v>43774</v>
      </c>
      <c r="R90">
        <v>22007</v>
      </c>
      <c r="S90" t="s">
        <v>312</v>
      </c>
      <c r="T90" t="s">
        <v>265</v>
      </c>
    </row>
    <row r="91" spans="1:20" x14ac:dyDescent="0.25">
      <c r="A91" t="s">
        <v>627</v>
      </c>
      <c r="B91" t="s">
        <v>207</v>
      </c>
      <c r="C91" t="s">
        <v>621</v>
      </c>
      <c r="D91" t="s">
        <v>628</v>
      </c>
      <c r="E91" s="385">
        <v>23906</v>
      </c>
      <c r="F91">
        <v>54</v>
      </c>
      <c r="G91" t="s">
        <v>623</v>
      </c>
      <c r="I91">
        <v>89400</v>
      </c>
      <c r="J91" t="s">
        <v>234</v>
      </c>
      <c r="K91" t="s">
        <v>629</v>
      </c>
      <c r="L91" t="s">
        <v>625</v>
      </c>
      <c r="M91" t="s">
        <v>630</v>
      </c>
      <c r="N91" s="386">
        <v>43777.603472222225</v>
      </c>
      <c r="O91" t="s">
        <v>219</v>
      </c>
      <c r="P91" s="386">
        <v>43777.603472222225</v>
      </c>
      <c r="Q91" s="385">
        <v>43774</v>
      </c>
      <c r="R91">
        <v>28003</v>
      </c>
      <c r="S91" t="s">
        <v>3</v>
      </c>
      <c r="T91" t="s">
        <v>215</v>
      </c>
    </row>
    <row r="92" spans="1:20" x14ac:dyDescent="0.25">
      <c r="A92" t="s">
        <v>627</v>
      </c>
      <c r="B92" t="s">
        <v>207</v>
      </c>
      <c r="C92" t="s">
        <v>621</v>
      </c>
      <c r="D92" t="s">
        <v>628</v>
      </c>
      <c r="E92" s="385">
        <v>23906</v>
      </c>
      <c r="F92">
        <v>54</v>
      </c>
      <c r="G92" t="s">
        <v>623</v>
      </c>
      <c r="I92">
        <v>89400</v>
      </c>
      <c r="J92" t="s">
        <v>234</v>
      </c>
      <c r="K92" t="s">
        <v>629</v>
      </c>
      <c r="L92" t="s">
        <v>625</v>
      </c>
      <c r="M92" t="s">
        <v>630</v>
      </c>
      <c r="N92" s="386">
        <v>43777.603472222225</v>
      </c>
      <c r="O92" t="s">
        <v>219</v>
      </c>
      <c r="P92" s="386">
        <v>43777.603472222225</v>
      </c>
      <c r="Q92" s="385">
        <v>43774</v>
      </c>
      <c r="R92">
        <v>22025</v>
      </c>
      <c r="S92" t="s">
        <v>261</v>
      </c>
      <c r="T92" t="s">
        <v>265</v>
      </c>
    </row>
    <row r="93" spans="1:20" x14ac:dyDescent="0.25">
      <c r="A93" t="s">
        <v>627</v>
      </c>
      <c r="B93" t="s">
        <v>207</v>
      </c>
      <c r="C93" t="s">
        <v>621</v>
      </c>
      <c r="D93" t="s">
        <v>628</v>
      </c>
      <c r="E93" s="385">
        <v>23906</v>
      </c>
      <c r="F93">
        <v>54</v>
      </c>
      <c r="G93" t="s">
        <v>623</v>
      </c>
      <c r="I93">
        <v>89400</v>
      </c>
      <c r="J93" t="s">
        <v>234</v>
      </c>
      <c r="K93" t="s">
        <v>629</v>
      </c>
      <c r="L93" t="s">
        <v>625</v>
      </c>
      <c r="M93" t="s">
        <v>630</v>
      </c>
      <c r="N93" s="386">
        <v>43777.603472222225</v>
      </c>
      <c r="O93" t="s">
        <v>219</v>
      </c>
      <c r="P93" s="386">
        <v>43777.603472222225</v>
      </c>
      <c r="Q93" s="385">
        <v>43774</v>
      </c>
      <c r="R93">
        <v>22023</v>
      </c>
      <c r="S93" t="s">
        <v>222</v>
      </c>
      <c r="T93" t="s">
        <v>265</v>
      </c>
    </row>
    <row r="94" spans="1:20" x14ac:dyDescent="0.25">
      <c r="A94" t="s">
        <v>627</v>
      </c>
      <c r="B94" t="s">
        <v>207</v>
      </c>
      <c r="C94" t="s">
        <v>621</v>
      </c>
      <c r="D94" t="s">
        <v>628</v>
      </c>
      <c r="E94" s="385">
        <v>23906</v>
      </c>
      <c r="F94">
        <v>54</v>
      </c>
      <c r="G94" t="s">
        <v>623</v>
      </c>
      <c r="I94">
        <v>89400</v>
      </c>
      <c r="J94" t="s">
        <v>234</v>
      </c>
      <c r="K94" t="s">
        <v>629</v>
      </c>
      <c r="L94" t="s">
        <v>625</v>
      </c>
      <c r="M94" t="s">
        <v>630</v>
      </c>
      <c r="N94" s="386">
        <v>43777.603472222225</v>
      </c>
      <c r="O94" t="s">
        <v>219</v>
      </c>
      <c r="P94" s="386">
        <v>43777.603472222225</v>
      </c>
      <c r="Q94" s="385">
        <v>43774</v>
      </c>
      <c r="R94">
        <v>29200</v>
      </c>
      <c r="S94" t="s">
        <v>236</v>
      </c>
      <c r="T94" t="s">
        <v>265</v>
      </c>
    </row>
    <row r="95" spans="1:20" x14ac:dyDescent="0.25">
      <c r="A95" t="s">
        <v>631</v>
      </c>
      <c r="B95" t="s">
        <v>230</v>
      </c>
      <c r="C95" t="s">
        <v>621</v>
      </c>
      <c r="D95" t="s">
        <v>632</v>
      </c>
      <c r="E95" s="385">
        <v>37193</v>
      </c>
      <c r="F95">
        <v>18</v>
      </c>
      <c r="G95" t="s">
        <v>623</v>
      </c>
      <c r="I95">
        <v>89400</v>
      </c>
      <c r="J95" t="s">
        <v>234</v>
      </c>
      <c r="L95" t="s">
        <v>625</v>
      </c>
      <c r="M95" t="s">
        <v>633</v>
      </c>
      <c r="N95" s="386">
        <v>43777.605555555558</v>
      </c>
      <c r="O95" t="s">
        <v>219</v>
      </c>
      <c r="P95" s="386">
        <v>43777.605555555558</v>
      </c>
      <c r="Q95" s="385">
        <v>43774</v>
      </c>
      <c r="R95">
        <v>22025</v>
      </c>
      <c r="S95" t="s">
        <v>261</v>
      </c>
      <c r="T95" t="s">
        <v>215</v>
      </c>
    </row>
    <row r="96" spans="1:20" x14ac:dyDescent="0.25">
      <c r="A96" t="s">
        <v>634</v>
      </c>
      <c r="B96" t="s">
        <v>207</v>
      </c>
      <c r="C96" t="s">
        <v>635</v>
      </c>
      <c r="D96" t="s">
        <v>636</v>
      </c>
      <c r="E96" s="385">
        <v>20079</v>
      </c>
      <c r="F96">
        <v>65</v>
      </c>
      <c r="G96" t="s">
        <v>637</v>
      </c>
      <c r="I96">
        <v>89113</v>
      </c>
      <c r="J96" t="s">
        <v>311</v>
      </c>
      <c r="K96" t="s">
        <v>638</v>
      </c>
      <c r="M96">
        <v>630109526</v>
      </c>
      <c r="N96" s="386">
        <v>43777.763194444444</v>
      </c>
      <c r="O96" t="s">
        <v>219</v>
      </c>
      <c r="P96" s="385">
        <v>43777</v>
      </c>
      <c r="Q96" s="385">
        <v>43746</v>
      </c>
      <c r="R96">
        <v>22007</v>
      </c>
      <c r="S96" t="s">
        <v>312</v>
      </c>
      <c r="T96" t="s">
        <v>215</v>
      </c>
    </row>
    <row r="97" spans="1:20" x14ac:dyDescent="0.25">
      <c r="A97" t="s">
        <v>639</v>
      </c>
      <c r="B97" t="s">
        <v>207</v>
      </c>
      <c r="C97" t="s">
        <v>640</v>
      </c>
      <c r="D97" t="s">
        <v>641</v>
      </c>
      <c r="E97" s="385">
        <v>26727</v>
      </c>
      <c r="F97">
        <v>47</v>
      </c>
      <c r="G97" t="s">
        <v>642</v>
      </c>
      <c r="I97">
        <v>89400</v>
      </c>
      <c r="J97" t="s">
        <v>560</v>
      </c>
      <c r="K97" t="s">
        <v>643</v>
      </c>
      <c r="M97" t="s">
        <v>644</v>
      </c>
      <c r="N97" s="386">
        <v>43735.779861111114</v>
      </c>
      <c r="O97" t="s">
        <v>219</v>
      </c>
      <c r="P97" s="385">
        <v>43735</v>
      </c>
      <c r="Q97" s="385">
        <v>43011</v>
      </c>
      <c r="R97">
        <v>22020</v>
      </c>
      <c r="S97" t="s">
        <v>214</v>
      </c>
      <c r="T97" t="s">
        <v>215</v>
      </c>
    </row>
    <row r="98" spans="1:20" x14ac:dyDescent="0.25">
      <c r="A98" t="s">
        <v>639</v>
      </c>
      <c r="B98" t="s">
        <v>207</v>
      </c>
      <c r="C98" t="s">
        <v>640</v>
      </c>
      <c r="D98" t="s">
        <v>641</v>
      </c>
      <c r="E98" s="385">
        <v>26727</v>
      </c>
      <c r="F98">
        <v>47</v>
      </c>
      <c r="G98" t="s">
        <v>642</v>
      </c>
      <c r="I98">
        <v>89400</v>
      </c>
      <c r="J98" t="s">
        <v>560</v>
      </c>
      <c r="K98" t="s">
        <v>643</v>
      </c>
      <c r="M98" t="s">
        <v>644</v>
      </c>
      <c r="N98" s="386">
        <v>43735.779861111114</v>
      </c>
      <c r="O98" t="s">
        <v>219</v>
      </c>
      <c r="P98" s="385">
        <v>43735</v>
      </c>
      <c r="Q98" s="385">
        <v>43011</v>
      </c>
      <c r="R98">
        <v>22013</v>
      </c>
      <c r="S98" t="s">
        <v>321</v>
      </c>
      <c r="T98" t="s">
        <v>265</v>
      </c>
    </row>
    <row r="99" spans="1:20" x14ac:dyDescent="0.25">
      <c r="A99" t="s">
        <v>645</v>
      </c>
      <c r="B99" t="s">
        <v>207</v>
      </c>
      <c r="C99" t="s">
        <v>646</v>
      </c>
      <c r="D99" t="s">
        <v>503</v>
      </c>
      <c r="E99" s="385">
        <v>25078</v>
      </c>
      <c r="F99">
        <v>51</v>
      </c>
      <c r="G99" t="s">
        <v>647</v>
      </c>
      <c r="I99">
        <v>89400</v>
      </c>
      <c r="J99" t="s">
        <v>227</v>
      </c>
      <c r="K99" t="s">
        <v>648</v>
      </c>
      <c r="L99">
        <v>980492920</v>
      </c>
      <c r="N99" s="386">
        <v>43818.722222222219</v>
      </c>
      <c r="O99" t="s">
        <v>219</v>
      </c>
      <c r="P99" s="385">
        <v>43818</v>
      </c>
      <c r="Q99" s="385">
        <v>43754</v>
      </c>
      <c r="R99">
        <v>22012</v>
      </c>
      <c r="S99" t="s">
        <v>255</v>
      </c>
      <c r="T99" t="s">
        <v>215</v>
      </c>
    </row>
    <row r="100" spans="1:20" x14ac:dyDescent="0.25">
      <c r="A100" t="s">
        <v>649</v>
      </c>
      <c r="B100" t="s">
        <v>207</v>
      </c>
      <c r="C100" t="s">
        <v>650</v>
      </c>
      <c r="D100" t="s">
        <v>651</v>
      </c>
      <c r="E100" s="385">
        <v>18558</v>
      </c>
      <c r="F100">
        <v>69</v>
      </c>
      <c r="G100" t="s">
        <v>652</v>
      </c>
      <c r="I100">
        <v>89113</v>
      </c>
      <c r="J100" t="s">
        <v>653</v>
      </c>
      <c r="K100" t="s">
        <v>654</v>
      </c>
      <c r="L100" t="s">
        <v>655</v>
      </c>
      <c r="M100" t="s">
        <v>656</v>
      </c>
      <c r="N100" s="386">
        <v>43777.613888888889</v>
      </c>
      <c r="O100" t="s">
        <v>219</v>
      </c>
      <c r="P100" s="386">
        <v>43777.613888888889</v>
      </c>
      <c r="Q100" s="385">
        <v>43368</v>
      </c>
      <c r="R100">
        <v>22020</v>
      </c>
      <c r="S100" t="s">
        <v>214</v>
      </c>
      <c r="T100" t="s">
        <v>215</v>
      </c>
    </row>
    <row r="101" spans="1:20" x14ac:dyDescent="0.25">
      <c r="A101" t="s">
        <v>657</v>
      </c>
      <c r="B101" t="s">
        <v>230</v>
      </c>
      <c r="C101" t="s">
        <v>650</v>
      </c>
      <c r="D101" t="s">
        <v>658</v>
      </c>
      <c r="E101" s="385">
        <v>18670</v>
      </c>
      <c r="F101">
        <v>69</v>
      </c>
      <c r="G101" t="s">
        <v>652</v>
      </c>
      <c r="I101">
        <v>89113</v>
      </c>
      <c r="J101" t="s">
        <v>653</v>
      </c>
      <c r="K101" t="s">
        <v>659</v>
      </c>
      <c r="L101" t="s">
        <v>655</v>
      </c>
      <c r="M101" t="s">
        <v>660</v>
      </c>
      <c r="N101" s="386">
        <v>43777.616666666669</v>
      </c>
      <c r="O101" t="s">
        <v>219</v>
      </c>
      <c r="P101" s="386">
        <v>43777.616666666669</v>
      </c>
      <c r="Q101" s="385">
        <v>43368</v>
      </c>
      <c r="R101">
        <v>22020</v>
      </c>
      <c r="S101" t="s">
        <v>214</v>
      </c>
      <c r="T101" t="s">
        <v>215</v>
      </c>
    </row>
    <row r="102" spans="1:20" x14ac:dyDescent="0.25">
      <c r="A102" t="s">
        <v>661</v>
      </c>
      <c r="B102" t="s">
        <v>207</v>
      </c>
      <c r="C102" t="s">
        <v>662</v>
      </c>
      <c r="D102" t="s">
        <v>381</v>
      </c>
      <c r="E102" s="385">
        <v>23242</v>
      </c>
      <c r="F102">
        <v>56</v>
      </c>
      <c r="G102" t="s">
        <v>663</v>
      </c>
      <c r="H102" t="s">
        <v>664</v>
      </c>
      <c r="I102">
        <v>89400</v>
      </c>
      <c r="J102" t="s">
        <v>227</v>
      </c>
      <c r="K102" t="s">
        <v>665</v>
      </c>
      <c r="L102" t="s">
        <v>666</v>
      </c>
      <c r="M102" t="s">
        <v>667</v>
      </c>
      <c r="N102" s="386">
        <v>43898.572222222225</v>
      </c>
      <c r="O102" t="s">
        <v>219</v>
      </c>
      <c r="P102" s="385">
        <v>43897</v>
      </c>
      <c r="Q102" s="385">
        <v>43846</v>
      </c>
      <c r="R102">
        <v>22012</v>
      </c>
      <c r="S102" t="s">
        <v>255</v>
      </c>
      <c r="T102" t="s">
        <v>215</v>
      </c>
    </row>
    <row r="103" spans="1:20" x14ac:dyDescent="0.25">
      <c r="A103" t="s">
        <v>668</v>
      </c>
      <c r="B103" t="s">
        <v>207</v>
      </c>
      <c r="C103" t="s">
        <v>669</v>
      </c>
      <c r="D103" t="s">
        <v>670</v>
      </c>
      <c r="E103" s="385">
        <v>24442</v>
      </c>
      <c r="F103">
        <v>53</v>
      </c>
      <c r="G103" t="s">
        <v>671</v>
      </c>
      <c r="I103">
        <v>89300</v>
      </c>
      <c r="J103" t="s">
        <v>672</v>
      </c>
      <c r="K103" t="s">
        <v>673</v>
      </c>
      <c r="L103" t="s">
        <v>674</v>
      </c>
      <c r="M103" t="s">
        <v>675</v>
      </c>
      <c r="N103" s="386">
        <v>43794.931944444441</v>
      </c>
      <c r="O103" t="s">
        <v>219</v>
      </c>
      <c r="P103" s="386">
        <v>43794.931944444441</v>
      </c>
      <c r="Q103" s="385">
        <v>43769</v>
      </c>
      <c r="R103">
        <v>22020</v>
      </c>
      <c r="S103" t="s">
        <v>214</v>
      </c>
      <c r="T103" t="s">
        <v>215</v>
      </c>
    </row>
    <row r="104" spans="1:20" x14ac:dyDescent="0.25">
      <c r="A104" t="s">
        <v>668</v>
      </c>
      <c r="B104" t="s">
        <v>207</v>
      </c>
      <c r="C104" t="s">
        <v>669</v>
      </c>
      <c r="D104" t="s">
        <v>670</v>
      </c>
      <c r="E104" s="385">
        <v>24442</v>
      </c>
      <c r="F104">
        <v>53</v>
      </c>
      <c r="G104" t="s">
        <v>671</v>
      </c>
      <c r="I104">
        <v>89300</v>
      </c>
      <c r="J104" t="s">
        <v>672</v>
      </c>
      <c r="K104" t="s">
        <v>673</v>
      </c>
      <c r="L104" t="s">
        <v>674</v>
      </c>
      <c r="M104" t="s">
        <v>675</v>
      </c>
      <c r="N104" s="386">
        <v>43794.931944444441</v>
      </c>
      <c r="O104" t="s">
        <v>219</v>
      </c>
      <c r="P104" s="386">
        <v>43794.931944444441</v>
      </c>
      <c r="Q104" s="385">
        <v>43769</v>
      </c>
      <c r="R104">
        <v>22012</v>
      </c>
      <c r="S104" t="s">
        <v>255</v>
      </c>
      <c r="T104" t="s">
        <v>265</v>
      </c>
    </row>
    <row r="105" spans="1:20" x14ac:dyDescent="0.25">
      <c r="A105" t="s">
        <v>676</v>
      </c>
      <c r="B105" t="s">
        <v>207</v>
      </c>
      <c r="C105" t="s">
        <v>677</v>
      </c>
      <c r="D105" t="s">
        <v>678</v>
      </c>
      <c r="E105" s="385">
        <v>27606</v>
      </c>
      <c r="F105">
        <v>44</v>
      </c>
      <c r="G105" t="s">
        <v>679</v>
      </c>
      <c r="I105">
        <v>89113</v>
      </c>
      <c r="J105" t="s">
        <v>311</v>
      </c>
      <c r="K105" t="s">
        <v>680</v>
      </c>
      <c r="M105">
        <v>642492807</v>
      </c>
      <c r="N105" s="386">
        <v>43777.73541666667</v>
      </c>
      <c r="O105" t="s">
        <v>219</v>
      </c>
      <c r="P105" s="385">
        <v>43777</v>
      </c>
      <c r="Q105" s="385">
        <v>43733</v>
      </c>
      <c r="R105">
        <v>22007</v>
      </c>
      <c r="S105" t="s">
        <v>312</v>
      </c>
      <c r="T105" t="s">
        <v>215</v>
      </c>
    </row>
    <row r="106" spans="1:20" x14ac:dyDescent="0.25">
      <c r="A106" t="s">
        <v>681</v>
      </c>
      <c r="B106" t="s">
        <v>207</v>
      </c>
      <c r="C106" t="s">
        <v>682</v>
      </c>
      <c r="D106" t="s">
        <v>683</v>
      </c>
      <c r="E106" s="385">
        <v>18211</v>
      </c>
      <c r="F106">
        <v>70</v>
      </c>
      <c r="G106" t="s">
        <v>684</v>
      </c>
      <c r="H106" t="s">
        <v>685</v>
      </c>
      <c r="I106">
        <v>89300</v>
      </c>
      <c r="J106" t="s">
        <v>294</v>
      </c>
      <c r="K106" t="s">
        <v>686</v>
      </c>
      <c r="M106" t="s">
        <v>687</v>
      </c>
      <c r="N106" s="386">
        <v>43777.758333333331</v>
      </c>
      <c r="O106" t="s">
        <v>219</v>
      </c>
      <c r="P106" s="385">
        <v>43777</v>
      </c>
      <c r="Q106" s="385">
        <v>43705</v>
      </c>
      <c r="R106">
        <v>22025</v>
      </c>
      <c r="S106" t="s">
        <v>261</v>
      </c>
      <c r="T106" t="s">
        <v>215</v>
      </c>
    </row>
    <row r="107" spans="1:20" x14ac:dyDescent="0.25">
      <c r="A107" t="s">
        <v>688</v>
      </c>
      <c r="B107" t="s">
        <v>207</v>
      </c>
      <c r="C107" t="s">
        <v>689</v>
      </c>
      <c r="D107" t="s">
        <v>690</v>
      </c>
      <c r="E107" s="385">
        <v>17433</v>
      </c>
      <c r="F107">
        <v>72</v>
      </c>
      <c r="G107" t="s">
        <v>691</v>
      </c>
      <c r="I107">
        <v>89300</v>
      </c>
      <c r="J107" t="s">
        <v>294</v>
      </c>
      <c r="K107" t="s">
        <v>692</v>
      </c>
      <c r="M107">
        <v>645378471</v>
      </c>
      <c r="N107" s="386">
        <v>43794.946527777778</v>
      </c>
      <c r="O107" t="s">
        <v>219</v>
      </c>
      <c r="P107" s="385">
        <v>43794</v>
      </c>
      <c r="Q107" s="385">
        <v>43755</v>
      </c>
      <c r="R107">
        <v>22007</v>
      </c>
      <c r="S107" t="s">
        <v>312</v>
      </c>
      <c r="T107" t="s">
        <v>215</v>
      </c>
    </row>
    <row r="108" spans="1:20" x14ac:dyDescent="0.25">
      <c r="A108" t="s">
        <v>693</v>
      </c>
      <c r="B108" t="s">
        <v>207</v>
      </c>
      <c r="C108" t="s">
        <v>694</v>
      </c>
      <c r="D108" t="s">
        <v>337</v>
      </c>
      <c r="E108" s="385">
        <v>24536</v>
      </c>
      <c r="F108">
        <v>53</v>
      </c>
      <c r="G108" t="s">
        <v>695</v>
      </c>
      <c r="I108">
        <v>89400</v>
      </c>
      <c r="J108" t="s">
        <v>412</v>
      </c>
      <c r="L108" t="s">
        <v>696</v>
      </c>
      <c r="M108" t="s">
        <v>697</v>
      </c>
      <c r="N108" s="386">
        <v>43794.933333333334</v>
      </c>
      <c r="O108" t="s">
        <v>219</v>
      </c>
      <c r="P108" s="386">
        <v>43794.933333333334</v>
      </c>
      <c r="Q108" s="385">
        <v>43741</v>
      </c>
      <c r="R108">
        <v>22020</v>
      </c>
      <c r="S108" t="s">
        <v>214</v>
      </c>
      <c r="T108" t="s">
        <v>215</v>
      </c>
    </row>
    <row r="109" spans="1:20" x14ac:dyDescent="0.25">
      <c r="A109" t="s">
        <v>698</v>
      </c>
      <c r="B109" t="s">
        <v>207</v>
      </c>
      <c r="C109" t="s">
        <v>699</v>
      </c>
      <c r="D109" t="s">
        <v>700</v>
      </c>
      <c r="E109" s="385">
        <v>31587</v>
      </c>
      <c r="F109">
        <v>33</v>
      </c>
      <c r="G109" t="s">
        <v>701</v>
      </c>
      <c r="I109">
        <v>89113</v>
      </c>
      <c r="J109" t="s">
        <v>311</v>
      </c>
      <c r="K109" t="s">
        <v>702</v>
      </c>
      <c r="M109">
        <v>622925121</v>
      </c>
      <c r="N109" s="386">
        <v>43794.969444444447</v>
      </c>
      <c r="O109" t="s">
        <v>219</v>
      </c>
      <c r="P109" s="385">
        <v>43794</v>
      </c>
      <c r="Q109" s="385">
        <v>43749</v>
      </c>
      <c r="R109">
        <v>22007</v>
      </c>
      <c r="S109" t="s">
        <v>312</v>
      </c>
      <c r="T109" t="s">
        <v>215</v>
      </c>
    </row>
    <row r="110" spans="1:20" x14ac:dyDescent="0.25">
      <c r="A110" t="s">
        <v>703</v>
      </c>
      <c r="B110" t="s">
        <v>230</v>
      </c>
      <c r="C110" t="s">
        <v>704</v>
      </c>
      <c r="D110" t="s">
        <v>705</v>
      </c>
      <c r="E110" s="385">
        <v>39953</v>
      </c>
      <c r="F110">
        <v>10</v>
      </c>
      <c r="G110" t="s">
        <v>706</v>
      </c>
      <c r="I110">
        <v>89400</v>
      </c>
      <c r="J110" t="s">
        <v>234</v>
      </c>
      <c r="K110" t="s">
        <v>707</v>
      </c>
      <c r="M110">
        <v>676391435</v>
      </c>
      <c r="N110" s="386">
        <v>43735.462500000001</v>
      </c>
      <c r="O110" t="s">
        <v>213</v>
      </c>
      <c r="P110" s="385">
        <v>43735</v>
      </c>
      <c r="Q110" s="385">
        <v>43724</v>
      </c>
      <c r="R110">
        <v>28003</v>
      </c>
      <c r="S110" t="s">
        <v>3</v>
      </c>
      <c r="T110" t="s">
        <v>215</v>
      </c>
    </row>
    <row r="111" spans="1:20" x14ac:dyDescent="0.25">
      <c r="A111" t="s">
        <v>708</v>
      </c>
      <c r="B111" t="s">
        <v>207</v>
      </c>
      <c r="C111" t="s">
        <v>709</v>
      </c>
      <c r="D111" t="s">
        <v>710</v>
      </c>
      <c r="E111" s="385">
        <v>29430</v>
      </c>
      <c r="F111">
        <v>39</v>
      </c>
      <c r="G111" t="s">
        <v>711</v>
      </c>
      <c r="I111">
        <v>89250</v>
      </c>
      <c r="J111" t="s">
        <v>712</v>
      </c>
      <c r="K111" t="s">
        <v>713</v>
      </c>
      <c r="L111" t="s">
        <v>714</v>
      </c>
      <c r="M111" t="s">
        <v>715</v>
      </c>
      <c r="N111" s="386">
        <v>43748.925000000003</v>
      </c>
      <c r="O111" t="s">
        <v>219</v>
      </c>
      <c r="P111" s="385">
        <v>43748</v>
      </c>
      <c r="Q111" s="385">
        <v>43710</v>
      </c>
      <c r="R111">
        <v>22020</v>
      </c>
      <c r="S111" t="s">
        <v>214</v>
      </c>
      <c r="T111" t="s">
        <v>215</v>
      </c>
    </row>
    <row r="112" spans="1:20" x14ac:dyDescent="0.25">
      <c r="A112" t="s">
        <v>716</v>
      </c>
      <c r="B112" t="s">
        <v>207</v>
      </c>
      <c r="C112" t="s">
        <v>717</v>
      </c>
      <c r="D112" t="s">
        <v>410</v>
      </c>
      <c r="E112" s="385">
        <v>26304</v>
      </c>
      <c r="F112">
        <v>48</v>
      </c>
      <c r="G112" t="s">
        <v>718</v>
      </c>
      <c r="I112">
        <v>89400</v>
      </c>
      <c r="J112" t="s">
        <v>234</v>
      </c>
      <c r="K112" t="s">
        <v>719</v>
      </c>
      <c r="L112">
        <v>386912866</v>
      </c>
      <c r="M112">
        <v>679251250</v>
      </c>
      <c r="N112" s="386">
        <v>43748.93472222222</v>
      </c>
      <c r="O112" t="s">
        <v>219</v>
      </c>
      <c r="P112" s="385">
        <v>43748</v>
      </c>
      <c r="Q112" s="385">
        <v>43731</v>
      </c>
      <c r="R112">
        <v>22012</v>
      </c>
      <c r="S112" t="s">
        <v>255</v>
      </c>
      <c r="T112" t="s">
        <v>215</v>
      </c>
    </row>
    <row r="113" spans="1:20" x14ac:dyDescent="0.25">
      <c r="A113" t="s">
        <v>720</v>
      </c>
      <c r="B113" t="s">
        <v>207</v>
      </c>
      <c r="C113" t="s">
        <v>721</v>
      </c>
      <c r="D113" t="s">
        <v>525</v>
      </c>
      <c r="E113" s="385">
        <v>22986</v>
      </c>
      <c r="F113">
        <v>57</v>
      </c>
      <c r="G113" t="s">
        <v>722</v>
      </c>
      <c r="I113">
        <v>89300</v>
      </c>
      <c r="J113" t="s">
        <v>294</v>
      </c>
      <c r="K113" t="s">
        <v>723</v>
      </c>
      <c r="M113">
        <v>619825061</v>
      </c>
      <c r="N113" s="386">
        <v>43735.477777777778</v>
      </c>
      <c r="O113" t="s">
        <v>219</v>
      </c>
      <c r="P113" s="385">
        <v>43735</v>
      </c>
      <c r="Q113" s="385">
        <v>43651</v>
      </c>
      <c r="R113">
        <v>22020</v>
      </c>
      <c r="S113" t="s">
        <v>214</v>
      </c>
      <c r="T113" t="s">
        <v>215</v>
      </c>
    </row>
    <row r="114" spans="1:20" x14ac:dyDescent="0.25">
      <c r="A114" t="s">
        <v>724</v>
      </c>
      <c r="B114" t="s">
        <v>230</v>
      </c>
      <c r="C114" t="s">
        <v>721</v>
      </c>
      <c r="D114" t="s">
        <v>658</v>
      </c>
      <c r="E114" s="385">
        <v>22882</v>
      </c>
      <c r="F114">
        <v>57</v>
      </c>
      <c r="G114" t="s">
        <v>725</v>
      </c>
      <c r="I114">
        <v>89300</v>
      </c>
      <c r="J114" t="s">
        <v>294</v>
      </c>
      <c r="K114" t="s">
        <v>726</v>
      </c>
      <c r="M114">
        <v>633096895</v>
      </c>
      <c r="N114" s="386">
        <v>43735.479166666664</v>
      </c>
      <c r="O114" t="s">
        <v>219</v>
      </c>
      <c r="P114" s="385">
        <v>43735</v>
      </c>
      <c r="Q114" s="385">
        <v>43701</v>
      </c>
      <c r="R114">
        <v>22020</v>
      </c>
      <c r="S114" t="s">
        <v>214</v>
      </c>
      <c r="T114" t="s">
        <v>215</v>
      </c>
    </row>
    <row r="115" spans="1:20" x14ac:dyDescent="0.25">
      <c r="A115" t="s">
        <v>727</v>
      </c>
      <c r="B115" t="s">
        <v>207</v>
      </c>
      <c r="C115" t="s">
        <v>728</v>
      </c>
      <c r="D115" t="s">
        <v>337</v>
      </c>
      <c r="E115" s="385">
        <v>25876</v>
      </c>
      <c r="F115">
        <v>49</v>
      </c>
      <c r="G115" t="s">
        <v>729</v>
      </c>
      <c r="I115">
        <v>89400</v>
      </c>
      <c r="J115" t="s">
        <v>276</v>
      </c>
      <c r="M115" t="s">
        <v>730</v>
      </c>
      <c r="N115" s="386">
        <v>43898.697222222225</v>
      </c>
      <c r="O115" t="s">
        <v>219</v>
      </c>
      <c r="P115" s="385">
        <v>43897</v>
      </c>
      <c r="Q115" s="385">
        <v>43783</v>
      </c>
      <c r="R115">
        <v>22013</v>
      </c>
      <c r="S115" t="s">
        <v>321</v>
      </c>
      <c r="T115" t="s">
        <v>215</v>
      </c>
    </row>
    <row r="116" spans="1:20" x14ac:dyDescent="0.25">
      <c r="A116" t="s">
        <v>731</v>
      </c>
      <c r="B116" t="s">
        <v>207</v>
      </c>
      <c r="C116" t="s">
        <v>732</v>
      </c>
      <c r="D116" t="s">
        <v>575</v>
      </c>
      <c r="E116" s="385">
        <v>19555</v>
      </c>
      <c r="F116">
        <v>66</v>
      </c>
      <c r="G116" t="s">
        <v>733</v>
      </c>
      <c r="I116">
        <v>89300</v>
      </c>
      <c r="J116" t="s">
        <v>672</v>
      </c>
      <c r="L116" t="s">
        <v>734</v>
      </c>
      <c r="M116" t="s">
        <v>735</v>
      </c>
      <c r="N116" s="386">
        <v>43735.78125</v>
      </c>
      <c r="O116" t="s">
        <v>219</v>
      </c>
      <c r="P116" s="385">
        <v>43735</v>
      </c>
      <c r="Q116" s="385">
        <v>43391</v>
      </c>
      <c r="R116">
        <v>22013</v>
      </c>
      <c r="S116" t="s">
        <v>321</v>
      </c>
      <c r="T116" t="s">
        <v>215</v>
      </c>
    </row>
    <row r="117" spans="1:20" x14ac:dyDescent="0.25">
      <c r="A117" t="s">
        <v>736</v>
      </c>
      <c r="B117" t="s">
        <v>207</v>
      </c>
      <c r="C117" t="s">
        <v>737</v>
      </c>
      <c r="D117" t="s">
        <v>403</v>
      </c>
      <c r="E117" s="385">
        <v>40064</v>
      </c>
      <c r="F117">
        <v>10</v>
      </c>
      <c r="G117" t="s">
        <v>738</v>
      </c>
      <c r="I117">
        <v>89113</v>
      </c>
      <c r="J117" t="s">
        <v>739</v>
      </c>
      <c r="K117" t="s">
        <v>740</v>
      </c>
      <c r="L117" t="s">
        <v>741</v>
      </c>
      <c r="M117" t="s">
        <v>742</v>
      </c>
      <c r="N117" s="386">
        <v>43735.453472222223</v>
      </c>
      <c r="O117" t="s">
        <v>213</v>
      </c>
      <c r="P117" s="386">
        <v>43735.453472222223</v>
      </c>
      <c r="Q117" s="385">
        <v>43368</v>
      </c>
      <c r="R117">
        <v>22020</v>
      </c>
      <c r="S117" t="s">
        <v>214</v>
      </c>
      <c r="T117" t="s">
        <v>215</v>
      </c>
    </row>
    <row r="118" spans="1:20" x14ac:dyDescent="0.25">
      <c r="A118" t="s">
        <v>743</v>
      </c>
      <c r="B118" t="s">
        <v>207</v>
      </c>
      <c r="C118" t="s">
        <v>744</v>
      </c>
      <c r="D118" t="s">
        <v>525</v>
      </c>
      <c r="E118" s="385">
        <v>20838</v>
      </c>
      <c r="F118">
        <v>63</v>
      </c>
      <c r="G118" t="s">
        <v>745</v>
      </c>
      <c r="H118" t="s">
        <v>746</v>
      </c>
      <c r="I118">
        <v>89110</v>
      </c>
      <c r="J118" t="s">
        <v>747</v>
      </c>
      <c r="K118" t="s">
        <v>748</v>
      </c>
      <c r="M118">
        <v>643302134</v>
      </c>
      <c r="N118" s="386">
        <v>43735.475694444445</v>
      </c>
      <c r="O118" t="s">
        <v>219</v>
      </c>
      <c r="P118" s="385">
        <v>43735</v>
      </c>
      <c r="Q118" s="385">
        <v>43662</v>
      </c>
      <c r="R118">
        <v>22020</v>
      </c>
      <c r="S118" t="s">
        <v>214</v>
      </c>
      <c r="T118" t="s">
        <v>215</v>
      </c>
    </row>
    <row r="119" spans="1:20" x14ac:dyDescent="0.25">
      <c r="A119" t="s">
        <v>749</v>
      </c>
      <c r="B119" t="s">
        <v>207</v>
      </c>
      <c r="C119" t="s">
        <v>750</v>
      </c>
      <c r="D119" t="s">
        <v>751</v>
      </c>
      <c r="E119" s="385">
        <v>25089</v>
      </c>
      <c r="F119">
        <v>51</v>
      </c>
      <c r="G119" t="s">
        <v>752</v>
      </c>
      <c r="I119">
        <v>89400</v>
      </c>
      <c r="J119" t="s">
        <v>234</v>
      </c>
      <c r="L119" t="s">
        <v>753</v>
      </c>
      <c r="M119" t="s">
        <v>754</v>
      </c>
      <c r="N119" s="386">
        <v>43794.948611111111</v>
      </c>
      <c r="O119" t="s">
        <v>219</v>
      </c>
      <c r="P119" s="385">
        <v>43794</v>
      </c>
      <c r="Q119" s="385">
        <v>43782</v>
      </c>
      <c r="R119">
        <v>22013</v>
      </c>
      <c r="S119" t="s">
        <v>321</v>
      </c>
      <c r="T119" t="s">
        <v>215</v>
      </c>
    </row>
    <row r="120" spans="1:20" x14ac:dyDescent="0.25">
      <c r="A120" t="s">
        <v>755</v>
      </c>
      <c r="B120" t="s">
        <v>207</v>
      </c>
      <c r="C120" t="s">
        <v>756</v>
      </c>
      <c r="D120" t="s">
        <v>757</v>
      </c>
      <c r="E120" s="385">
        <v>16808</v>
      </c>
      <c r="F120">
        <v>74</v>
      </c>
      <c r="G120" t="s">
        <v>758</v>
      </c>
      <c r="I120">
        <v>89400</v>
      </c>
      <c r="J120" t="s">
        <v>332</v>
      </c>
      <c r="M120">
        <v>684078454</v>
      </c>
      <c r="N120" s="386">
        <v>43818.729166666664</v>
      </c>
      <c r="O120" t="s">
        <v>219</v>
      </c>
      <c r="P120" s="385">
        <v>43818</v>
      </c>
      <c r="Q120" s="385">
        <v>43733</v>
      </c>
      <c r="R120">
        <v>22025</v>
      </c>
      <c r="S120" t="s">
        <v>261</v>
      </c>
      <c r="T120" t="s">
        <v>215</v>
      </c>
    </row>
    <row r="121" spans="1:20" x14ac:dyDescent="0.25">
      <c r="A121" t="s">
        <v>759</v>
      </c>
      <c r="B121" t="s">
        <v>207</v>
      </c>
      <c r="C121" t="s">
        <v>760</v>
      </c>
      <c r="D121" t="s">
        <v>761</v>
      </c>
      <c r="E121" s="385">
        <v>39213</v>
      </c>
      <c r="F121">
        <v>12</v>
      </c>
      <c r="G121" t="s">
        <v>762</v>
      </c>
      <c r="I121">
        <v>89400</v>
      </c>
      <c r="J121" t="s">
        <v>227</v>
      </c>
      <c r="K121" t="s">
        <v>763</v>
      </c>
      <c r="L121" t="s">
        <v>764</v>
      </c>
      <c r="M121" t="s">
        <v>765</v>
      </c>
      <c r="N121" s="386">
        <v>43777.613194444442</v>
      </c>
      <c r="O121" t="s">
        <v>317</v>
      </c>
      <c r="P121" s="386">
        <v>43777.613194444442</v>
      </c>
      <c r="Q121" s="385">
        <v>43741</v>
      </c>
      <c r="R121">
        <v>28003</v>
      </c>
      <c r="S121" t="s">
        <v>3</v>
      </c>
      <c r="T121" t="s">
        <v>215</v>
      </c>
    </row>
    <row r="122" spans="1:20" x14ac:dyDescent="0.25">
      <c r="A122" t="s">
        <v>759</v>
      </c>
      <c r="B122" t="s">
        <v>207</v>
      </c>
      <c r="C122" t="s">
        <v>760</v>
      </c>
      <c r="D122" t="s">
        <v>761</v>
      </c>
      <c r="E122" s="385">
        <v>39213</v>
      </c>
      <c r="F122">
        <v>12</v>
      </c>
      <c r="G122" t="s">
        <v>762</v>
      </c>
      <c r="I122">
        <v>89400</v>
      </c>
      <c r="J122" t="s">
        <v>227</v>
      </c>
      <c r="K122" t="s">
        <v>763</v>
      </c>
      <c r="L122" t="s">
        <v>764</v>
      </c>
      <c r="M122" t="s">
        <v>765</v>
      </c>
      <c r="N122" s="386">
        <v>43777.613194444442</v>
      </c>
      <c r="O122" t="s">
        <v>317</v>
      </c>
      <c r="P122" s="386">
        <v>43777.613194444442</v>
      </c>
      <c r="Q122" s="385">
        <v>43741</v>
      </c>
      <c r="R122">
        <v>22020</v>
      </c>
      <c r="S122" t="s">
        <v>214</v>
      </c>
      <c r="T122" t="s">
        <v>265</v>
      </c>
    </row>
    <row r="123" spans="1:20" x14ac:dyDescent="0.25">
      <c r="A123" t="s">
        <v>766</v>
      </c>
      <c r="B123" t="s">
        <v>207</v>
      </c>
      <c r="C123" t="s">
        <v>767</v>
      </c>
      <c r="D123" t="s">
        <v>768</v>
      </c>
      <c r="E123" s="385">
        <v>31748</v>
      </c>
      <c r="F123">
        <v>33</v>
      </c>
      <c r="G123" t="s">
        <v>769</v>
      </c>
      <c r="I123">
        <v>89113</v>
      </c>
      <c r="J123" t="s">
        <v>311</v>
      </c>
      <c r="K123" t="s">
        <v>770</v>
      </c>
      <c r="M123">
        <v>636282549</v>
      </c>
      <c r="N123" s="386">
        <v>43780.663888888892</v>
      </c>
      <c r="O123" t="s">
        <v>219</v>
      </c>
      <c r="P123" s="385">
        <v>43780</v>
      </c>
      <c r="Q123" s="385">
        <v>43759</v>
      </c>
      <c r="R123">
        <v>22007</v>
      </c>
      <c r="S123" t="s">
        <v>312</v>
      </c>
      <c r="T123" t="s">
        <v>215</v>
      </c>
    </row>
    <row r="124" spans="1:20" x14ac:dyDescent="0.25">
      <c r="A124" t="s">
        <v>771</v>
      </c>
      <c r="B124" t="s">
        <v>207</v>
      </c>
      <c r="C124" t="s">
        <v>772</v>
      </c>
      <c r="D124" t="s">
        <v>773</v>
      </c>
      <c r="E124" s="385">
        <v>27087</v>
      </c>
      <c r="F124">
        <v>46</v>
      </c>
      <c r="G124" t="s">
        <v>774</v>
      </c>
      <c r="I124">
        <v>89400</v>
      </c>
      <c r="J124" t="s">
        <v>332</v>
      </c>
      <c r="K124" t="s">
        <v>775</v>
      </c>
      <c r="M124" t="s">
        <v>776</v>
      </c>
      <c r="N124" s="386">
        <v>43898.698611111111</v>
      </c>
      <c r="O124" t="s">
        <v>219</v>
      </c>
      <c r="P124" s="386">
        <v>43898.698611111111</v>
      </c>
      <c r="Q124" s="385">
        <v>43367</v>
      </c>
      <c r="R124">
        <v>22020</v>
      </c>
      <c r="S124" t="s">
        <v>214</v>
      </c>
      <c r="T124" t="s">
        <v>215</v>
      </c>
    </row>
    <row r="125" spans="1:20" x14ac:dyDescent="0.25">
      <c r="A125" t="s">
        <v>777</v>
      </c>
      <c r="B125" t="s">
        <v>207</v>
      </c>
      <c r="C125" t="s">
        <v>778</v>
      </c>
      <c r="D125" t="s">
        <v>779</v>
      </c>
      <c r="E125" s="385">
        <v>21042</v>
      </c>
      <c r="F125">
        <v>62</v>
      </c>
      <c r="G125" t="s">
        <v>780</v>
      </c>
      <c r="I125">
        <v>89400</v>
      </c>
      <c r="J125" t="s">
        <v>227</v>
      </c>
      <c r="L125" t="s">
        <v>781</v>
      </c>
      <c r="M125" t="s">
        <v>782</v>
      </c>
      <c r="N125" s="386">
        <v>43748.949305555558</v>
      </c>
      <c r="O125" t="s">
        <v>219</v>
      </c>
      <c r="P125" s="385">
        <v>43748</v>
      </c>
      <c r="Q125" s="385">
        <v>43738</v>
      </c>
      <c r="R125">
        <v>22020</v>
      </c>
      <c r="S125" t="s">
        <v>214</v>
      </c>
      <c r="T125" t="s">
        <v>215</v>
      </c>
    </row>
    <row r="126" spans="1:20" x14ac:dyDescent="0.25">
      <c r="A126" t="s">
        <v>783</v>
      </c>
      <c r="B126" t="s">
        <v>207</v>
      </c>
      <c r="C126" t="s">
        <v>784</v>
      </c>
      <c r="D126" t="s">
        <v>617</v>
      </c>
      <c r="E126" s="385">
        <v>26678</v>
      </c>
      <c r="F126">
        <v>47</v>
      </c>
      <c r="G126" t="s">
        <v>785</v>
      </c>
      <c r="I126">
        <v>89400</v>
      </c>
      <c r="J126" t="s">
        <v>234</v>
      </c>
      <c r="K126" t="s">
        <v>786</v>
      </c>
      <c r="M126" t="s">
        <v>787</v>
      </c>
      <c r="N126" s="386">
        <v>43777.611111111109</v>
      </c>
      <c r="O126" t="s">
        <v>219</v>
      </c>
      <c r="P126" s="385">
        <v>43777</v>
      </c>
      <c r="Q126" s="385">
        <v>43368</v>
      </c>
      <c r="R126">
        <v>22020</v>
      </c>
      <c r="S126" t="s">
        <v>214</v>
      </c>
      <c r="T126" t="s">
        <v>215</v>
      </c>
    </row>
    <row r="127" spans="1:20" x14ac:dyDescent="0.25">
      <c r="A127" t="s">
        <v>788</v>
      </c>
      <c r="B127" t="s">
        <v>207</v>
      </c>
      <c r="C127" t="s">
        <v>789</v>
      </c>
      <c r="D127" t="s">
        <v>790</v>
      </c>
      <c r="E127" s="385">
        <v>39638</v>
      </c>
      <c r="F127">
        <v>11</v>
      </c>
      <c r="G127" t="s">
        <v>791</v>
      </c>
      <c r="I127">
        <v>89400</v>
      </c>
      <c r="J127" t="s">
        <v>792</v>
      </c>
      <c r="K127" t="s">
        <v>793</v>
      </c>
      <c r="M127" t="s">
        <v>794</v>
      </c>
      <c r="N127" s="386">
        <v>43794.902777777781</v>
      </c>
      <c r="O127" t="s">
        <v>317</v>
      </c>
      <c r="P127" s="386">
        <v>43794.902777777781</v>
      </c>
      <c r="Q127" s="385">
        <v>43374</v>
      </c>
      <c r="R127">
        <v>28003</v>
      </c>
      <c r="S127" t="s">
        <v>3</v>
      </c>
      <c r="T127" t="s">
        <v>215</v>
      </c>
    </row>
    <row r="128" spans="1:20" x14ac:dyDescent="0.25">
      <c r="A128" t="s">
        <v>795</v>
      </c>
      <c r="B128" t="s">
        <v>207</v>
      </c>
      <c r="C128" t="s">
        <v>796</v>
      </c>
      <c r="D128" t="s">
        <v>268</v>
      </c>
      <c r="E128" s="385">
        <v>17606</v>
      </c>
      <c r="F128">
        <v>71</v>
      </c>
      <c r="G128" t="s">
        <v>797</v>
      </c>
      <c r="H128" t="s">
        <v>798</v>
      </c>
      <c r="I128">
        <v>89300</v>
      </c>
      <c r="J128" t="s">
        <v>211</v>
      </c>
      <c r="L128">
        <v>386623097</v>
      </c>
      <c r="N128" s="386">
        <v>43818.73333333333</v>
      </c>
      <c r="O128" t="s">
        <v>219</v>
      </c>
      <c r="P128" s="385">
        <v>43818</v>
      </c>
      <c r="Q128" s="385">
        <v>43795</v>
      </c>
      <c r="R128">
        <v>22025</v>
      </c>
      <c r="S128" t="s">
        <v>261</v>
      </c>
      <c r="T128" t="s">
        <v>215</v>
      </c>
    </row>
    <row r="129" spans="1:20" x14ac:dyDescent="0.25">
      <c r="A129" t="s">
        <v>799</v>
      </c>
      <c r="B129" t="s">
        <v>207</v>
      </c>
      <c r="C129" t="s">
        <v>800</v>
      </c>
      <c r="D129" t="s">
        <v>801</v>
      </c>
      <c r="E129" s="385">
        <v>42226</v>
      </c>
      <c r="F129">
        <v>4</v>
      </c>
      <c r="G129" t="s">
        <v>802</v>
      </c>
      <c r="I129">
        <v>89113</v>
      </c>
      <c r="J129" t="s">
        <v>803</v>
      </c>
      <c r="K129" t="s">
        <v>804</v>
      </c>
      <c r="M129" t="s">
        <v>805</v>
      </c>
      <c r="N129" s="386">
        <v>43743.797222222223</v>
      </c>
      <c r="O129" t="s">
        <v>213</v>
      </c>
      <c r="P129" s="386">
        <v>43743.797222222223</v>
      </c>
      <c r="Q129" s="385">
        <v>43368</v>
      </c>
      <c r="R129">
        <v>22023</v>
      </c>
      <c r="S129" t="s">
        <v>222</v>
      </c>
      <c r="T129" t="s">
        <v>215</v>
      </c>
    </row>
    <row r="130" spans="1:20" x14ac:dyDescent="0.25">
      <c r="A130" t="s">
        <v>806</v>
      </c>
      <c r="B130" t="s">
        <v>207</v>
      </c>
      <c r="C130" t="s">
        <v>807</v>
      </c>
      <c r="D130" t="s">
        <v>808</v>
      </c>
      <c r="E130" s="385">
        <v>40507</v>
      </c>
      <c r="F130">
        <v>9</v>
      </c>
      <c r="G130" t="s">
        <v>809</v>
      </c>
      <c r="I130">
        <v>89113</v>
      </c>
      <c r="J130" t="s">
        <v>739</v>
      </c>
      <c r="K130" t="s">
        <v>810</v>
      </c>
      <c r="L130" t="s">
        <v>811</v>
      </c>
      <c r="M130" t="s">
        <v>812</v>
      </c>
      <c r="N130" s="386">
        <v>43748.929861111108</v>
      </c>
      <c r="O130" t="s">
        <v>213</v>
      </c>
      <c r="P130" s="386">
        <v>43748.929861111108</v>
      </c>
      <c r="Q130" s="385">
        <v>43369</v>
      </c>
      <c r="R130">
        <v>28003</v>
      </c>
      <c r="S130" t="s">
        <v>3</v>
      </c>
      <c r="T130" t="s">
        <v>215</v>
      </c>
    </row>
    <row r="131" spans="1:20" x14ac:dyDescent="0.25">
      <c r="A131" t="s">
        <v>813</v>
      </c>
      <c r="B131" t="s">
        <v>207</v>
      </c>
      <c r="C131" t="s">
        <v>807</v>
      </c>
      <c r="D131" t="s">
        <v>814</v>
      </c>
      <c r="E131" s="385">
        <v>27556</v>
      </c>
      <c r="F131">
        <v>44</v>
      </c>
      <c r="G131" t="s">
        <v>815</v>
      </c>
      <c r="I131">
        <v>89113</v>
      </c>
      <c r="J131" t="s">
        <v>739</v>
      </c>
      <c r="M131">
        <v>680708028</v>
      </c>
      <c r="N131" s="386">
        <v>43850.751388888886</v>
      </c>
      <c r="O131" t="s">
        <v>219</v>
      </c>
      <c r="P131" s="385">
        <v>43850</v>
      </c>
      <c r="Q131" s="385">
        <v>43788</v>
      </c>
      <c r="R131">
        <v>22020</v>
      </c>
      <c r="S131" t="s">
        <v>214</v>
      </c>
      <c r="T131" t="s">
        <v>215</v>
      </c>
    </row>
    <row r="132" spans="1:20" x14ac:dyDescent="0.25">
      <c r="A132" t="s">
        <v>816</v>
      </c>
      <c r="B132" t="s">
        <v>207</v>
      </c>
      <c r="C132" t="s">
        <v>817</v>
      </c>
      <c r="D132" t="s">
        <v>818</v>
      </c>
      <c r="E132" s="385">
        <v>20720</v>
      </c>
      <c r="F132">
        <v>63</v>
      </c>
      <c r="G132" t="s">
        <v>819</v>
      </c>
      <c r="I132">
        <v>89300</v>
      </c>
      <c r="J132" t="s">
        <v>294</v>
      </c>
      <c r="K132" t="s">
        <v>820</v>
      </c>
      <c r="M132">
        <v>689539921</v>
      </c>
      <c r="N132" s="386">
        <v>43735.481249999997</v>
      </c>
      <c r="O132" t="s">
        <v>219</v>
      </c>
      <c r="P132" s="385">
        <v>43735</v>
      </c>
      <c r="Q132" s="385">
        <v>43724</v>
      </c>
      <c r="R132">
        <v>22020</v>
      </c>
      <c r="S132" t="s">
        <v>214</v>
      </c>
      <c r="T132" t="s">
        <v>215</v>
      </c>
    </row>
    <row r="133" spans="1:20" x14ac:dyDescent="0.25">
      <c r="A133" t="s">
        <v>821</v>
      </c>
      <c r="B133" t="s">
        <v>207</v>
      </c>
      <c r="C133" t="s">
        <v>822</v>
      </c>
      <c r="D133" t="s">
        <v>801</v>
      </c>
      <c r="E133" s="385">
        <v>39796</v>
      </c>
      <c r="F133">
        <v>11</v>
      </c>
      <c r="G133" t="s">
        <v>823</v>
      </c>
      <c r="H133" t="s">
        <v>798</v>
      </c>
      <c r="I133">
        <v>89300</v>
      </c>
      <c r="J133" t="s">
        <v>211</v>
      </c>
      <c r="K133" t="s">
        <v>824</v>
      </c>
      <c r="L133" t="s">
        <v>825</v>
      </c>
      <c r="M133" t="s">
        <v>826</v>
      </c>
      <c r="N133" s="386">
        <v>43748.911805555559</v>
      </c>
      <c r="O133" t="s">
        <v>213</v>
      </c>
      <c r="P133" s="386">
        <v>43748.911805555559</v>
      </c>
      <c r="Q133" s="385">
        <v>43355</v>
      </c>
      <c r="R133">
        <v>28003</v>
      </c>
      <c r="S133" t="s">
        <v>3</v>
      </c>
      <c r="T133" t="s">
        <v>215</v>
      </c>
    </row>
    <row r="134" spans="1:20" x14ac:dyDescent="0.25">
      <c r="A134" t="s">
        <v>827</v>
      </c>
      <c r="B134" t="s">
        <v>207</v>
      </c>
      <c r="C134" t="s">
        <v>822</v>
      </c>
      <c r="D134" t="s">
        <v>828</v>
      </c>
      <c r="E134" s="385">
        <v>41098</v>
      </c>
      <c r="F134">
        <v>7</v>
      </c>
      <c r="G134" t="s">
        <v>829</v>
      </c>
      <c r="H134" t="s">
        <v>830</v>
      </c>
      <c r="I134">
        <v>89300</v>
      </c>
      <c r="J134" t="s">
        <v>211</v>
      </c>
      <c r="K134" t="s">
        <v>831</v>
      </c>
      <c r="L134" t="s">
        <v>825</v>
      </c>
      <c r="M134" t="s">
        <v>826</v>
      </c>
      <c r="N134" s="386">
        <v>43748.911111111112</v>
      </c>
      <c r="O134" t="s">
        <v>213</v>
      </c>
      <c r="P134" s="386">
        <v>43748.911111111112</v>
      </c>
      <c r="Q134" s="385">
        <v>43355</v>
      </c>
      <c r="R134">
        <v>28003</v>
      </c>
      <c r="S134" t="s">
        <v>3</v>
      </c>
      <c r="T134" t="s">
        <v>215</v>
      </c>
    </row>
    <row r="135" spans="1:20" x14ac:dyDescent="0.25">
      <c r="A135" t="s">
        <v>832</v>
      </c>
      <c r="B135" t="s">
        <v>207</v>
      </c>
      <c r="C135" t="s">
        <v>833</v>
      </c>
      <c r="D135" t="s">
        <v>834</v>
      </c>
      <c r="E135" s="385">
        <v>40695</v>
      </c>
      <c r="F135">
        <v>8</v>
      </c>
      <c r="G135" t="s">
        <v>835</v>
      </c>
      <c r="I135">
        <v>89400</v>
      </c>
      <c r="J135" t="s">
        <v>234</v>
      </c>
      <c r="K135" t="s">
        <v>836</v>
      </c>
      <c r="M135">
        <v>649755111</v>
      </c>
      <c r="N135" s="386">
        <v>43794.780555555553</v>
      </c>
      <c r="O135" t="s">
        <v>213</v>
      </c>
      <c r="P135" s="385">
        <v>43794</v>
      </c>
      <c r="Q135" s="385">
        <v>43775</v>
      </c>
      <c r="R135">
        <v>22020</v>
      </c>
      <c r="S135" t="s">
        <v>214</v>
      </c>
      <c r="T135" t="s">
        <v>215</v>
      </c>
    </row>
    <row r="136" spans="1:20" x14ac:dyDescent="0.25">
      <c r="A136" t="s">
        <v>837</v>
      </c>
      <c r="B136" t="s">
        <v>207</v>
      </c>
      <c r="C136" t="s">
        <v>838</v>
      </c>
      <c r="D136" t="s">
        <v>839</v>
      </c>
      <c r="E136" s="385">
        <v>40603</v>
      </c>
      <c r="F136">
        <v>9</v>
      </c>
      <c r="G136" t="s">
        <v>840</v>
      </c>
      <c r="I136">
        <v>89400</v>
      </c>
      <c r="J136" t="s">
        <v>234</v>
      </c>
      <c r="K136" t="s">
        <v>841</v>
      </c>
      <c r="L136" t="s">
        <v>842</v>
      </c>
      <c r="M136" t="s">
        <v>843</v>
      </c>
      <c r="N136" s="386">
        <v>43748.92083333333</v>
      </c>
      <c r="O136" t="s">
        <v>213</v>
      </c>
      <c r="P136" s="386">
        <v>43748.92083333333</v>
      </c>
      <c r="Q136" s="385">
        <v>43742</v>
      </c>
      <c r="R136">
        <v>22020</v>
      </c>
      <c r="S136" t="s">
        <v>214</v>
      </c>
      <c r="T136" t="s">
        <v>215</v>
      </c>
    </row>
    <row r="137" spans="1:20" x14ac:dyDescent="0.25">
      <c r="A137" t="s">
        <v>844</v>
      </c>
      <c r="B137" t="s">
        <v>230</v>
      </c>
      <c r="C137" t="s">
        <v>845</v>
      </c>
      <c r="D137" t="s">
        <v>846</v>
      </c>
      <c r="E137" s="385">
        <v>19295</v>
      </c>
      <c r="F137">
        <v>67</v>
      </c>
      <c r="G137" t="s">
        <v>847</v>
      </c>
      <c r="I137">
        <v>89113</v>
      </c>
      <c r="J137" t="s">
        <v>311</v>
      </c>
      <c r="K137" t="s">
        <v>848</v>
      </c>
      <c r="M137">
        <v>680286704</v>
      </c>
      <c r="N137" s="386">
        <v>43777.742361111108</v>
      </c>
      <c r="O137" t="s">
        <v>219</v>
      </c>
      <c r="P137" s="385">
        <v>43777</v>
      </c>
      <c r="Q137" s="385">
        <v>43746</v>
      </c>
      <c r="R137">
        <v>22007</v>
      </c>
      <c r="S137" t="s">
        <v>312</v>
      </c>
      <c r="T137" t="s">
        <v>215</v>
      </c>
    </row>
    <row r="138" spans="1:20" x14ac:dyDescent="0.25">
      <c r="A138" t="s">
        <v>849</v>
      </c>
      <c r="B138" t="s">
        <v>207</v>
      </c>
      <c r="C138" t="s">
        <v>845</v>
      </c>
      <c r="D138" t="s">
        <v>850</v>
      </c>
      <c r="E138" s="385">
        <v>18616</v>
      </c>
      <c r="F138">
        <v>69</v>
      </c>
      <c r="G138" t="s">
        <v>847</v>
      </c>
      <c r="I138">
        <v>89113</v>
      </c>
      <c r="J138" t="s">
        <v>311</v>
      </c>
      <c r="K138" t="s">
        <v>851</v>
      </c>
      <c r="M138">
        <v>680707756</v>
      </c>
      <c r="N138" s="386">
        <v>43777.740277777775</v>
      </c>
      <c r="O138" t="s">
        <v>219</v>
      </c>
      <c r="P138" s="385">
        <v>43777</v>
      </c>
      <c r="Q138" s="385">
        <v>43732</v>
      </c>
      <c r="R138">
        <v>22007</v>
      </c>
      <c r="S138" t="s">
        <v>312</v>
      </c>
      <c r="T138" t="s">
        <v>215</v>
      </c>
    </row>
    <row r="139" spans="1:20" x14ac:dyDescent="0.25">
      <c r="A139" t="s">
        <v>852</v>
      </c>
      <c r="B139" t="s">
        <v>230</v>
      </c>
      <c r="C139" t="s">
        <v>853</v>
      </c>
      <c r="D139" t="s">
        <v>854</v>
      </c>
      <c r="E139" s="385">
        <v>40522</v>
      </c>
      <c r="F139">
        <v>9</v>
      </c>
      <c r="G139" t="s">
        <v>494</v>
      </c>
      <c r="I139">
        <v>89400</v>
      </c>
      <c r="J139" t="s">
        <v>276</v>
      </c>
      <c r="K139" t="s">
        <v>855</v>
      </c>
      <c r="M139">
        <v>664773552</v>
      </c>
      <c r="N139" s="386">
        <v>43743.799305555556</v>
      </c>
      <c r="O139" t="s">
        <v>213</v>
      </c>
      <c r="P139" s="385">
        <v>43743</v>
      </c>
      <c r="Q139" s="385">
        <v>43726</v>
      </c>
      <c r="R139">
        <v>29200</v>
      </c>
      <c r="S139" t="s">
        <v>236</v>
      </c>
      <c r="T139" t="s">
        <v>265</v>
      </c>
    </row>
    <row r="140" spans="1:20" x14ac:dyDescent="0.25">
      <c r="A140" t="s">
        <v>852</v>
      </c>
      <c r="B140" t="s">
        <v>230</v>
      </c>
      <c r="C140" t="s">
        <v>853</v>
      </c>
      <c r="D140" t="s">
        <v>854</v>
      </c>
      <c r="E140" s="385">
        <v>40522</v>
      </c>
      <c r="F140">
        <v>9</v>
      </c>
      <c r="G140" t="s">
        <v>494</v>
      </c>
      <c r="I140">
        <v>89400</v>
      </c>
      <c r="J140" t="s">
        <v>276</v>
      </c>
      <c r="K140" t="s">
        <v>855</v>
      </c>
      <c r="M140">
        <v>664773552</v>
      </c>
      <c r="N140" s="386">
        <v>43743.799305555556</v>
      </c>
      <c r="O140" t="s">
        <v>213</v>
      </c>
      <c r="P140" s="385">
        <v>43743</v>
      </c>
      <c r="Q140" s="385">
        <v>43726</v>
      </c>
      <c r="R140">
        <v>28003</v>
      </c>
      <c r="S140" t="s">
        <v>3</v>
      </c>
      <c r="T140" t="s">
        <v>215</v>
      </c>
    </row>
    <row r="141" spans="1:20" x14ac:dyDescent="0.25">
      <c r="A141" t="s">
        <v>856</v>
      </c>
      <c r="B141" t="s">
        <v>207</v>
      </c>
      <c r="C141" t="s">
        <v>857</v>
      </c>
      <c r="D141" t="s">
        <v>858</v>
      </c>
      <c r="E141" s="385">
        <v>23549</v>
      </c>
      <c r="F141">
        <v>55</v>
      </c>
      <c r="G141" t="s">
        <v>859</v>
      </c>
      <c r="I141">
        <v>89400</v>
      </c>
      <c r="J141" t="s">
        <v>276</v>
      </c>
      <c r="K141" t="s">
        <v>860</v>
      </c>
      <c r="M141">
        <v>609862335</v>
      </c>
      <c r="N141" s="386">
        <v>43748.94027777778</v>
      </c>
      <c r="O141" t="s">
        <v>219</v>
      </c>
      <c r="P141" s="385">
        <v>43748</v>
      </c>
      <c r="Q141" s="385">
        <v>43735</v>
      </c>
      <c r="R141">
        <v>22020</v>
      </c>
      <c r="S141" t="s">
        <v>214</v>
      </c>
      <c r="T141" t="s">
        <v>215</v>
      </c>
    </row>
    <row r="142" spans="1:20" x14ac:dyDescent="0.25">
      <c r="A142" t="s">
        <v>861</v>
      </c>
      <c r="B142" t="s">
        <v>207</v>
      </c>
      <c r="C142" t="s">
        <v>862</v>
      </c>
      <c r="D142" t="s">
        <v>863</v>
      </c>
      <c r="E142" s="385">
        <v>39648</v>
      </c>
      <c r="F142">
        <v>11</v>
      </c>
      <c r="G142" t="s">
        <v>864</v>
      </c>
      <c r="I142">
        <v>89400</v>
      </c>
      <c r="J142" t="s">
        <v>234</v>
      </c>
      <c r="K142" t="s">
        <v>786</v>
      </c>
      <c r="M142" t="s">
        <v>787</v>
      </c>
      <c r="N142" s="386">
        <v>43777.60833333333</v>
      </c>
      <c r="O142" t="s">
        <v>317</v>
      </c>
      <c r="P142" s="385">
        <v>43777</v>
      </c>
      <c r="Q142" s="385">
        <v>43368</v>
      </c>
      <c r="R142">
        <v>28003</v>
      </c>
      <c r="S142" t="s">
        <v>3</v>
      </c>
      <c r="T142" t="s">
        <v>215</v>
      </c>
    </row>
    <row r="143" spans="1:20" x14ac:dyDescent="0.25">
      <c r="A143" t="s">
        <v>865</v>
      </c>
      <c r="B143" t="s">
        <v>207</v>
      </c>
      <c r="C143" t="s">
        <v>866</v>
      </c>
      <c r="D143" t="s">
        <v>867</v>
      </c>
      <c r="E143" s="385">
        <v>18150</v>
      </c>
      <c r="F143">
        <v>70</v>
      </c>
      <c r="G143" t="s">
        <v>868</v>
      </c>
      <c r="I143">
        <v>89330</v>
      </c>
      <c r="J143" t="s">
        <v>869</v>
      </c>
      <c r="K143" t="s">
        <v>870</v>
      </c>
      <c r="M143" t="s">
        <v>871</v>
      </c>
      <c r="N143" s="386">
        <v>43748.918055555558</v>
      </c>
      <c r="O143" t="s">
        <v>219</v>
      </c>
      <c r="P143" s="385">
        <v>43748</v>
      </c>
      <c r="Q143" s="385">
        <v>43717</v>
      </c>
      <c r="R143">
        <v>22012</v>
      </c>
      <c r="S143" t="s">
        <v>255</v>
      </c>
      <c r="T143" t="s">
        <v>265</v>
      </c>
    </row>
    <row r="144" spans="1:20" x14ac:dyDescent="0.25">
      <c r="A144" t="s">
        <v>865</v>
      </c>
      <c r="B144" t="s">
        <v>207</v>
      </c>
      <c r="C144" t="s">
        <v>866</v>
      </c>
      <c r="D144" t="s">
        <v>867</v>
      </c>
      <c r="E144" s="385">
        <v>18150</v>
      </c>
      <c r="F144">
        <v>70</v>
      </c>
      <c r="G144" t="s">
        <v>868</v>
      </c>
      <c r="I144">
        <v>89330</v>
      </c>
      <c r="J144" t="s">
        <v>869</v>
      </c>
      <c r="K144" t="s">
        <v>870</v>
      </c>
      <c r="M144" t="s">
        <v>871</v>
      </c>
      <c r="N144" s="386">
        <v>43748.918055555558</v>
      </c>
      <c r="O144" t="s">
        <v>219</v>
      </c>
      <c r="P144" s="385">
        <v>43748</v>
      </c>
      <c r="Q144" s="385">
        <v>43717</v>
      </c>
      <c r="R144">
        <v>22025</v>
      </c>
      <c r="S144" t="s">
        <v>261</v>
      </c>
      <c r="T144" t="s">
        <v>215</v>
      </c>
    </row>
    <row r="145" spans="1:20" x14ac:dyDescent="0.25">
      <c r="A145" t="s">
        <v>872</v>
      </c>
      <c r="B145" t="s">
        <v>207</v>
      </c>
      <c r="C145" t="s">
        <v>873</v>
      </c>
      <c r="D145" t="s">
        <v>874</v>
      </c>
      <c r="E145" s="385">
        <v>39640</v>
      </c>
      <c r="F145">
        <v>11</v>
      </c>
      <c r="G145" t="s">
        <v>875</v>
      </c>
      <c r="I145">
        <v>89400</v>
      </c>
      <c r="J145" t="s">
        <v>276</v>
      </c>
      <c r="K145" t="s">
        <v>876</v>
      </c>
      <c r="L145" t="s">
        <v>877</v>
      </c>
      <c r="M145" t="s">
        <v>878</v>
      </c>
      <c r="N145" s="386">
        <v>43794.78125</v>
      </c>
      <c r="O145" t="s">
        <v>317</v>
      </c>
      <c r="P145" s="386">
        <v>43794.78125</v>
      </c>
      <c r="Q145" s="385">
        <v>43741</v>
      </c>
      <c r="R145">
        <v>22020</v>
      </c>
      <c r="S145" t="s">
        <v>214</v>
      </c>
      <c r="T145" t="s">
        <v>215</v>
      </c>
    </row>
    <row r="146" spans="1:20" x14ac:dyDescent="0.25">
      <c r="A146" t="s">
        <v>879</v>
      </c>
      <c r="B146" t="s">
        <v>207</v>
      </c>
      <c r="C146" t="s">
        <v>880</v>
      </c>
      <c r="D146" t="s">
        <v>881</v>
      </c>
      <c r="E146" s="385">
        <v>38195</v>
      </c>
      <c r="F146">
        <v>15</v>
      </c>
      <c r="G146" t="s">
        <v>882</v>
      </c>
      <c r="I146">
        <v>89400</v>
      </c>
      <c r="J146" t="s">
        <v>234</v>
      </c>
      <c r="K146" t="s">
        <v>883</v>
      </c>
      <c r="M146" t="s">
        <v>884</v>
      </c>
      <c r="N146" s="386">
        <v>43735.463888888888</v>
      </c>
      <c r="O146" t="s">
        <v>317</v>
      </c>
      <c r="P146" s="386">
        <v>43735.463888888888</v>
      </c>
      <c r="Q146" s="385">
        <v>43724</v>
      </c>
      <c r="R146">
        <v>28003</v>
      </c>
      <c r="S146" t="s">
        <v>3</v>
      </c>
      <c r="T146" t="s">
        <v>265</v>
      </c>
    </row>
    <row r="147" spans="1:20" x14ac:dyDescent="0.25">
      <c r="A147" t="s">
        <v>879</v>
      </c>
      <c r="B147" t="s">
        <v>207</v>
      </c>
      <c r="C147" t="s">
        <v>880</v>
      </c>
      <c r="D147" t="s">
        <v>881</v>
      </c>
      <c r="E147" s="385">
        <v>38195</v>
      </c>
      <c r="F147">
        <v>15</v>
      </c>
      <c r="G147" t="s">
        <v>882</v>
      </c>
      <c r="I147">
        <v>89400</v>
      </c>
      <c r="J147" t="s">
        <v>234</v>
      </c>
      <c r="K147" t="s">
        <v>883</v>
      </c>
      <c r="M147" t="s">
        <v>884</v>
      </c>
      <c r="N147" s="386">
        <v>43735.463888888888</v>
      </c>
      <c r="O147" t="s">
        <v>317</v>
      </c>
      <c r="P147" s="386">
        <v>43735.463888888888</v>
      </c>
      <c r="Q147" s="385">
        <v>43724</v>
      </c>
      <c r="R147">
        <v>22020</v>
      </c>
      <c r="S147" t="s">
        <v>214</v>
      </c>
      <c r="T147" t="s">
        <v>215</v>
      </c>
    </row>
    <row r="148" spans="1:20" x14ac:dyDescent="0.25">
      <c r="A148" t="s">
        <v>885</v>
      </c>
      <c r="B148" t="s">
        <v>207</v>
      </c>
      <c r="C148" t="s">
        <v>880</v>
      </c>
      <c r="D148" t="s">
        <v>886</v>
      </c>
      <c r="E148" s="385">
        <v>40189</v>
      </c>
      <c r="F148">
        <v>10</v>
      </c>
      <c r="G148" t="s">
        <v>882</v>
      </c>
      <c r="I148">
        <v>89400</v>
      </c>
      <c r="J148" t="s">
        <v>234</v>
      </c>
      <c r="K148" t="s">
        <v>883</v>
      </c>
      <c r="L148" t="s">
        <v>887</v>
      </c>
      <c r="M148" t="s">
        <v>884</v>
      </c>
      <c r="N148" s="386">
        <v>43735.46597222222</v>
      </c>
      <c r="O148" t="s">
        <v>213</v>
      </c>
      <c r="P148" s="385">
        <v>43735</v>
      </c>
      <c r="Q148" s="385">
        <v>43677</v>
      </c>
      <c r="R148">
        <v>28003</v>
      </c>
      <c r="S148" t="s">
        <v>3</v>
      </c>
      <c r="T148" t="s">
        <v>215</v>
      </c>
    </row>
    <row r="149" spans="1:20" x14ac:dyDescent="0.25">
      <c r="A149" t="s">
        <v>888</v>
      </c>
      <c r="B149" t="s">
        <v>230</v>
      </c>
      <c r="C149" t="s">
        <v>880</v>
      </c>
      <c r="D149" t="s">
        <v>889</v>
      </c>
      <c r="E149" s="385">
        <v>40189</v>
      </c>
      <c r="F149">
        <v>10</v>
      </c>
      <c r="G149" t="s">
        <v>882</v>
      </c>
      <c r="I149">
        <v>89400</v>
      </c>
      <c r="J149" t="s">
        <v>234</v>
      </c>
      <c r="K149" t="s">
        <v>883</v>
      </c>
      <c r="L149" t="s">
        <v>887</v>
      </c>
      <c r="M149" t="s">
        <v>884</v>
      </c>
      <c r="N149" s="386">
        <v>43735.466666666667</v>
      </c>
      <c r="O149" t="s">
        <v>213</v>
      </c>
      <c r="P149" s="386">
        <v>43735.466666666667</v>
      </c>
      <c r="Q149" s="385">
        <v>43724</v>
      </c>
      <c r="R149">
        <v>28003</v>
      </c>
      <c r="S149" t="s">
        <v>3</v>
      </c>
      <c r="T149" t="s">
        <v>215</v>
      </c>
    </row>
    <row r="150" spans="1:20" x14ac:dyDescent="0.25">
      <c r="A150" t="s">
        <v>890</v>
      </c>
      <c r="B150" t="s">
        <v>207</v>
      </c>
      <c r="C150" t="s">
        <v>880</v>
      </c>
      <c r="D150" t="s">
        <v>606</v>
      </c>
      <c r="E150" s="385">
        <v>26627</v>
      </c>
      <c r="F150">
        <v>47</v>
      </c>
      <c r="G150" t="s">
        <v>891</v>
      </c>
      <c r="I150">
        <v>89400</v>
      </c>
      <c r="J150" t="s">
        <v>234</v>
      </c>
      <c r="K150" t="s">
        <v>883</v>
      </c>
      <c r="M150" t="s">
        <v>884</v>
      </c>
      <c r="N150" s="386">
        <v>43818.720833333333</v>
      </c>
      <c r="O150" t="s">
        <v>219</v>
      </c>
      <c r="P150" s="386">
        <v>43818.720833333333</v>
      </c>
      <c r="Q150" s="385">
        <v>43754</v>
      </c>
      <c r="R150">
        <v>22007</v>
      </c>
      <c r="S150" t="s">
        <v>312</v>
      </c>
      <c r="T150" t="s">
        <v>215</v>
      </c>
    </row>
    <row r="151" spans="1:20" x14ac:dyDescent="0.25">
      <c r="A151" t="s">
        <v>892</v>
      </c>
      <c r="B151" t="s">
        <v>207</v>
      </c>
      <c r="C151" t="s">
        <v>893</v>
      </c>
      <c r="D151" t="s">
        <v>268</v>
      </c>
      <c r="E151" s="385">
        <v>15889</v>
      </c>
      <c r="F151">
        <v>76</v>
      </c>
      <c r="G151" t="s">
        <v>894</v>
      </c>
      <c r="I151">
        <v>89113</v>
      </c>
      <c r="J151" t="s">
        <v>311</v>
      </c>
      <c r="K151" t="s">
        <v>895</v>
      </c>
      <c r="L151">
        <v>386738706</v>
      </c>
      <c r="N151" s="386">
        <v>43780.666666666664</v>
      </c>
      <c r="O151" t="s">
        <v>219</v>
      </c>
      <c r="P151" s="385">
        <v>43780</v>
      </c>
      <c r="Q151" s="385">
        <v>43762</v>
      </c>
      <c r="R151">
        <v>22007</v>
      </c>
      <c r="S151" t="s">
        <v>312</v>
      </c>
      <c r="T151" t="s">
        <v>215</v>
      </c>
    </row>
    <row r="152" spans="1:20" x14ac:dyDescent="0.25">
      <c r="A152" t="s">
        <v>896</v>
      </c>
      <c r="B152" t="s">
        <v>207</v>
      </c>
      <c r="C152" t="s">
        <v>893</v>
      </c>
      <c r="D152" t="s">
        <v>897</v>
      </c>
      <c r="E152" s="385">
        <v>15410</v>
      </c>
      <c r="F152">
        <v>78</v>
      </c>
      <c r="G152" t="s">
        <v>898</v>
      </c>
      <c r="I152">
        <v>89113</v>
      </c>
      <c r="J152" t="s">
        <v>311</v>
      </c>
      <c r="K152" t="s">
        <v>899</v>
      </c>
      <c r="L152">
        <v>386737298</v>
      </c>
      <c r="N152" s="386">
        <v>43794.938888888886</v>
      </c>
      <c r="O152" t="s">
        <v>219</v>
      </c>
      <c r="P152" s="385">
        <v>43794</v>
      </c>
      <c r="Q152" s="385">
        <v>43782</v>
      </c>
      <c r="R152">
        <v>22007</v>
      </c>
      <c r="S152" t="s">
        <v>312</v>
      </c>
      <c r="T152" t="s">
        <v>215</v>
      </c>
    </row>
    <row r="153" spans="1:20" x14ac:dyDescent="0.25">
      <c r="A153" t="s">
        <v>900</v>
      </c>
      <c r="B153" t="s">
        <v>207</v>
      </c>
      <c r="C153" t="s">
        <v>901</v>
      </c>
      <c r="D153" t="s">
        <v>902</v>
      </c>
      <c r="E153" s="385">
        <v>39931</v>
      </c>
      <c r="F153">
        <v>10</v>
      </c>
      <c r="G153" t="s">
        <v>903</v>
      </c>
      <c r="I153">
        <v>89400</v>
      </c>
      <c r="J153" t="s">
        <v>465</v>
      </c>
      <c r="K153" t="s">
        <v>904</v>
      </c>
      <c r="M153" t="s">
        <v>905</v>
      </c>
      <c r="N153" s="386">
        <v>43794.913888888892</v>
      </c>
      <c r="O153" t="s">
        <v>213</v>
      </c>
      <c r="P153" s="386">
        <v>43794.913888888892</v>
      </c>
      <c r="Q153" s="385">
        <v>43752</v>
      </c>
      <c r="R153">
        <v>28003</v>
      </c>
      <c r="S153" t="s">
        <v>3</v>
      </c>
      <c r="T153" t="s">
        <v>265</v>
      </c>
    </row>
    <row r="154" spans="1:20" x14ac:dyDescent="0.25">
      <c r="A154" t="s">
        <v>900</v>
      </c>
      <c r="B154" t="s">
        <v>207</v>
      </c>
      <c r="C154" t="s">
        <v>901</v>
      </c>
      <c r="D154" t="s">
        <v>902</v>
      </c>
      <c r="E154" s="385">
        <v>39931</v>
      </c>
      <c r="F154">
        <v>10</v>
      </c>
      <c r="G154" t="s">
        <v>903</v>
      </c>
      <c r="I154">
        <v>89400</v>
      </c>
      <c r="J154" t="s">
        <v>465</v>
      </c>
      <c r="K154" t="s">
        <v>904</v>
      </c>
      <c r="M154" t="s">
        <v>905</v>
      </c>
      <c r="N154" s="386">
        <v>43794.913888888892</v>
      </c>
      <c r="O154" t="s">
        <v>213</v>
      </c>
      <c r="P154" s="386">
        <v>43794.913888888892</v>
      </c>
      <c r="Q154" s="385">
        <v>43752</v>
      </c>
      <c r="R154">
        <v>22020</v>
      </c>
      <c r="S154" t="s">
        <v>214</v>
      </c>
      <c r="T154" t="s">
        <v>215</v>
      </c>
    </row>
    <row r="155" spans="1:20" x14ac:dyDescent="0.25">
      <c r="A155" t="s">
        <v>906</v>
      </c>
      <c r="B155" t="s">
        <v>207</v>
      </c>
      <c r="C155" t="s">
        <v>907</v>
      </c>
      <c r="D155" t="s">
        <v>381</v>
      </c>
      <c r="E155" s="385">
        <v>26444</v>
      </c>
      <c r="F155">
        <v>47</v>
      </c>
      <c r="G155" t="s">
        <v>908</v>
      </c>
      <c r="I155">
        <v>89400</v>
      </c>
      <c r="J155" t="s">
        <v>227</v>
      </c>
      <c r="K155" t="s">
        <v>909</v>
      </c>
      <c r="M155">
        <v>630460605</v>
      </c>
      <c r="N155" s="386">
        <v>43748.933333333334</v>
      </c>
      <c r="O155" t="s">
        <v>219</v>
      </c>
      <c r="P155" s="385">
        <v>43748</v>
      </c>
      <c r="Q155" s="385">
        <v>43733</v>
      </c>
      <c r="R155">
        <v>22020</v>
      </c>
      <c r="S155" t="s">
        <v>214</v>
      </c>
      <c r="T155" t="s">
        <v>215</v>
      </c>
    </row>
    <row r="156" spans="1:20" x14ac:dyDescent="0.25">
      <c r="A156" t="s">
        <v>910</v>
      </c>
      <c r="B156" t="s">
        <v>207</v>
      </c>
      <c r="C156" t="s">
        <v>911</v>
      </c>
      <c r="D156" t="s">
        <v>912</v>
      </c>
      <c r="E156" s="385">
        <v>39938</v>
      </c>
      <c r="F156">
        <v>10</v>
      </c>
      <c r="G156" t="s">
        <v>913</v>
      </c>
      <c r="I156">
        <v>89400</v>
      </c>
      <c r="J156" t="s">
        <v>234</v>
      </c>
      <c r="K156" t="s">
        <v>914</v>
      </c>
      <c r="L156" t="s">
        <v>915</v>
      </c>
      <c r="M156" t="s">
        <v>916</v>
      </c>
      <c r="N156" s="386">
        <v>43735.458333333336</v>
      </c>
      <c r="O156" t="s">
        <v>213</v>
      </c>
      <c r="P156" s="385">
        <v>43735</v>
      </c>
      <c r="Q156" s="385">
        <v>43369</v>
      </c>
      <c r="R156">
        <v>22020</v>
      </c>
      <c r="S156" t="s">
        <v>214</v>
      </c>
      <c r="T156" t="s">
        <v>265</v>
      </c>
    </row>
    <row r="157" spans="1:20" x14ac:dyDescent="0.25">
      <c r="A157" t="s">
        <v>910</v>
      </c>
      <c r="B157" t="s">
        <v>207</v>
      </c>
      <c r="C157" t="s">
        <v>911</v>
      </c>
      <c r="D157" t="s">
        <v>912</v>
      </c>
      <c r="E157" s="385">
        <v>39938</v>
      </c>
      <c r="F157">
        <v>10</v>
      </c>
      <c r="G157" t="s">
        <v>913</v>
      </c>
      <c r="I157">
        <v>89400</v>
      </c>
      <c r="J157" t="s">
        <v>234</v>
      </c>
      <c r="K157" t="s">
        <v>914</v>
      </c>
      <c r="L157" t="s">
        <v>915</v>
      </c>
      <c r="M157" t="s">
        <v>916</v>
      </c>
      <c r="N157" s="386">
        <v>43735.458333333336</v>
      </c>
      <c r="O157" t="s">
        <v>213</v>
      </c>
      <c r="P157" s="385">
        <v>43735</v>
      </c>
      <c r="Q157" s="385">
        <v>43369</v>
      </c>
      <c r="R157">
        <v>28003</v>
      </c>
      <c r="S157" t="s">
        <v>3</v>
      </c>
      <c r="T157" t="s">
        <v>215</v>
      </c>
    </row>
    <row r="158" spans="1:20" x14ac:dyDescent="0.25">
      <c r="A158" t="s">
        <v>917</v>
      </c>
      <c r="B158" t="s">
        <v>207</v>
      </c>
      <c r="C158" t="s">
        <v>918</v>
      </c>
      <c r="D158" t="s">
        <v>919</v>
      </c>
      <c r="E158" s="385">
        <v>29354</v>
      </c>
      <c r="F158">
        <v>39</v>
      </c>
      <c r="G158" t="s">
        <v>920</v>
      </c>
      <c r="I158">
        <v>89400</v>
      </c>
      <c r="J158" t="s">
        <v>412</v>
      </c>
      <c r="K158" t="s">
        <v>921</v>
      </c>
      <c r="M158">
        <v>686456551</v>
      </c>
      <c r="N158" s="386">
        <v>43743.787499999999</v>
      </c>
      <c r="O158" t="s">
        <v>219</v>
      </c>
      <c r="P158" s="385">
        <v>43743</v>
      </c>
      <c r="Q158" s="385">
        <v>43731</v>
      </c>
      <c r="R158">
        <v>22020</v>
      </c>
      <c r="S158" t="s">
        <v>214</v>
      </c>
      <c r="T158" t="s">
        <v>215</v>
      </c>
    </row>
    <row r="159" spans="1:20" x14ac:dyDescent="0.25">
      <c r="A159" t="s">
        <v>922</v>
      </c>
      <c r="B159" t="s">
        <v>207</v>
      </c>
      <c r="C159" t="s">
        <v>923</v>
      </c>
      <c r="D159" t="s">
        <v>924</v>
      </c>
      <c r="E159" s="385">
        <v>29123</v>
      </c>
      <c r="F159">
        <v>40</v>
      </c>
      <c r="G159" t="s">
        <v>925</v>
      </c>
      <c r="I159">
        <v>89300</v>
      </c>
      <c r="J159" t="s">
        <v>211</v>
      </c>
      <c r="K159" t="s">
        <v>926</v>
      </c>
      <c r="L159" t="s">
        <v>927</v>
      </c>
      <c r="M159" t="s">
        <v>928</v>
      </c>
      <c r="N159" s="386">
        <v>43735.479861111111</v>
      </c>
      <c r="O159" t="s">
        <v>219</v>
      </c>
      <c r="P159" s="386">
        <v>43735.479861111111</v>
      </c>
      <c r="Q159" s="385">
        <v>43698</v>
      </c>
      <c r="R159">
        <v>22020</v>
      </c>
      <c r="S159" t="s">
        <v>214</v>
      </c>
      <c r="T159" t="s">
        <v>215</v>
      </c>
    </row>
    <row r="160" spans="1:20" x14ac:dyDescent="0.25">
      <c r="A160" t="s">
        <v>929</v>
      </c>
      <c r="B160" t="s">
        <v>207</v>
      </c>
      <c r="C160" t="s">
        <v>923</v>
      </c>
      <c r="D160" t="s">
        <v>330</v>
      </c>
      <c r="E160" s="385">
        <v>41621</v>
      </c>
      <c r="F160">
        <v>6</v>
      </c>
      <c r="G160" t="s">
        <v>930</v>
      </c>
      <c r="H160" t="s">
        <v>931</v>
      </c>
      <c r="I160">
        <v>89300</v>
      </c>
      <c r="J160" t="s">
        <v>211</v>
      </c>
      <c r="K160" t="s">
        <v>926</v>
      </c>
      <c r="L160" t="s">
        <v>927</v>
      </c>
      <c r="M160" t="s">
        <v>928</v>
      </c>
      <c r="N160" s="386">
        <v>43735.452777777777</v>
      </c>
      <c r="O160" t="s">
        <v>213</v>
      </c>
      <c r="P160" s="385">
        <v>43736</v>
      </c>
      <c r="Q160" s="385">
        <v>43698</v>
      </c>
      <c r="R160">
        <v>22013</v>
      </c>
      <c r="S160" t="s">
        <v>321</v>
      </c>
      <c r="T160" t="s">
        <v>215</v>
      </c>
    </row>
    <row r="161" spans="1:20" x14ac:dyDescent="0.25">
      <c r="A161" t="s">
        <v>932</v>
      </c>
      <c r="B161" t="s">
        <v>207</v>
      </c>
      <c r="C161" t="s">
        <v>933</v>
      </c>
      <c r="D161" t="s">
        <v>934</v>
      </c>
      <c r="E161" s="385">
        <v>25870</v>
      </c>
      <c r="F161">
        <v>49</v>
      </c>
      <c r="G161" t="s">
        <v>935</v>
      </c>
      <c r="I161">
        <v>89113</v>
      </c>
      <c r="J161" t="s">
        <v>803</v>
      </c>
      <c r="K161" t="s">
        <v>936</v>
      </c>
      <c r="L161" t="s">
        <v>937</v>
      </c>
      <c r="M161" t="s">
        <v>938</v>
      </c>
      <c r="N161" s="386">
        <v>43735.469444444447</v>
      </c>
      <c r="O161" t="s">
        <v>219</v>
      </c>
      <c r="P161" s="386">
        <v>43735.469444444447</v>
      </c>
      <c r="Q161" s="385">
        <v>43724</v>
      </c>
      <c r="R161">
        <v>22020</v>
      </c>
      <c r="S161" t="s">
        <v>214</v>
      </c>
      <c r="T161" t="s">
        <v>215</v>
      </c>
    </row>
    <row r="162" spans="1:20" x14ac:dyDescent="0.25">
      <c r="A162" t="s">
        <v>939</v>
      </c>
      <c r="B162" t="s">
        <v>207</v>
      </c>
      <c r="C162" t="s">
        <v>940</v>
      </c>
      <c r="D162" t="s">
        <v>478</v>
      </c>
      <c r="E162" s="385">
        <v>18628</v>
      </c>
      <c r="F162">
        <v>69</v>
      </c>
      <c r="G162" t="s">
        <v>941</v>
      </c>
      <c r="I162">
        <v>89300</v>
      </c>
      <c r="J162" t="s">
        <v>377</v>
      </c>
      <c r="K162" t="s">
        <v>942</v>
      </c>
      <c r="L162">
        <v>962620043</v>
      </c>
      <c r="N162" s="386">
        <v>43748.938888888886</v>
      </c>
      <c r="O162" t="s">
        <v>219</v>
      </c>
      <c r="P162" s="385">
        <v>43748</v>
      </c>
      <c r="Q162" s="385">
        <v>43731</v>
      </c>
      <c r="R162">
        <v>22025</v>
      </c>
      <c r="S162" t="s">
        <v>261</v>
      </c>
      <c r="T162" t="s">
        <v>215</v>
      </c>
    </row>
    <row r="163" spans="1:20" x14ac:dyDescent="0.25">
      <c r="A163" t="s">
        <v>943</v>
      </c>
      <c r="B163" t="s">
        <v>207</v>
      </c>
      <c r="C163" t="s">
        <v>944</v>
      </c>
      <c r="D163" t="s">
        <v>945</v>
      </c>
      <c r="E163" s="385">
        <v>19998</v>
      </c>
      <c r="F163">
        <v>65</v>
      </c>
      <c r="G163" t="s">
        <v>946</v>
      </c>
      <c r="I163">
        <v>89300</v>
      </c>
      <c r="J163" t="s">
        <v>672</v>
      </c>
      <c r="K163" t="s">
        <v>947</v>
      </c>
      <c r="L163" t="s">
        <v>948</v>
      </c>
      <c r="M163" t="s">
        <v>949</v>
      </c>
      <c r="N163" s="386">
        <v>43748.926388888889</v>
      </c>
      <c r="O163" t="s">
        <v>219</v>
      </c>
      <c r="P163" s="385">
        <v>43748</v>
      </c>
      <c r="Q163" s="385">
        <v>43740</v>
      </c>
      <c r="R163">
        <v>22012</v>
      </c>
      <c r="S163" t="s">
        <v>255</v>
      </c>
      <c r="T163" t="s">
        <v>265</v>
      </c>
    </row>
    <row r="164" spans="1:20" x14ac:dyDescent="0.25">
      <c r="A164" t="s">
        <v>943</v>
      </c>
      <c r="B164" t="s">
        <v>207</v>
      </c>
      <c r="C164" t="s">
        <v>944</v>
      </c>
      <c r="D164" t="s">
        <v>945</v>
      </c>
      <c r="E164" s="385">
        <v>19998</v>
      </c>
      <c r="F164">
        <v>65</v>
      </c>
      <c r="G164" t="s">
        <v>946</v>
      </c>
      <c r="I164">
        <v>89300</v>
      </c>
      <c r="J164" t="s">
        <v>672</v>
      </c>
      <c r="K164" t="s">
        <v>947</v>
      </c>
      <c r="L164" t="s">
        <v>948</v>
      </c>
      <c r="M164" t="s">
        <v>949</v>
      </c>
      <c r="N164" s="386">
        <v>43748.926388888889</v>
      </c>
      <c r="O164" t="s">
        <v>219</v>
      </c>
      <c r="P164" s="385">
        <v>43748</v>
      </c>
      <c r="Q164" s="385">
        <v>43740</v>
      </c>
      <c r="R164">
        <v>22025</v>
      </c>
      <c r="S164" t="s">
        <v>261</v>
      </c>
      <c r="T164" t="s">
        <v>215</v>
      </c>
    </row>
    <row r="165" spans="1:20" x14ac:dyDescent="0.25">
      <c r="A165" t="s">
        <v>943</v>
      </c>
      <c r="B165" t="s">
        <v>207</v>
      </c>
      <c r="C165" t="s">
        <v>944</v>
      </c>
      <c r="D165" t="s">
        <v>945</v>
      </c>
      <c r="E165" s="385">
        <v>19998</v>
      </c>
      <c r="F165">
        <v>65</v>
      </c>
      <c r="G165" t="s">
        <v>946</v>
      </c>
      <c r="I165">
        <v>89300</v>
      </c>
      <c r="J165" t="s">
        <v>672</v>
      </c>
      <c r="K165" t="s">
        <v>947</v>
      </c>
      <c r="L165" t="s">
        <v>948</v>
      </c>
      <c r="M165" t="s">
        <v>949</v>
      </c>
      <c r="N165" s="386">
        <v>43748.926388888889</v>
      </c>
      <c r="O165" t="s">
        <v>219</v>
      </c>
      <c r="P165" s="385">
        <v>43748</v>
      </c>
      <c r="Q165" s="385">
        <v>43740</v>
      </c>
      <c r="R165">
        <v>22020</v>
      </c>
      <c r="S165" t="s">
        <v>214</v>
      </c>
      <c r="T165" t="s">
        <v>265</v>
      </c>
    </row>
    <row r="166" spans="1:20" x14ac:dyDescent="0.25">
      <c r="A166" t="s">
        <v>950</v>
      </c>
      <c r="B166" t="s">
        <v>207</v>
      </c>
      <c r="C166" t="s">
        <v>951</v>
      </c>
      <c r="D166" t="s">
        <v>309</v>
      </c>
      <c r="E166" s="385">
        <v>25693</v>
      </c>
      <c r="F166">
        <v>49</v>
      </c>
      <c r="G166" t="s">
        <v>952</v>
      </c>
      <c r="H166" t="s">
        <v>953</v>
      </c>
      <c r="I166">
        <v>89113</v>
      </c>
      <c r="J166" t="s">
        <v>399</v>
      </c>
      <c r="K166" t="s">
        <v>954</v>
      </c>
      <c r="L166" t="s">
        <v>955</v>
      </c>
      <c r="M166" t="s">
        <v>956</v>
      </c>
      <c r="N166" s="386">
        <v>43818.793055555558</v>
      </c>
      <c r="O166" t="s">
        <v>219</v>
      </c>
      <c r="P166" s="386">
        <v>43818.793055555558</v>
      </c>
      <c r="Q166" s="385">
        <v>43475</v>
      </c>
      <c r="R166">
        <v>22020</v>
      </c>
      <c r="S166" t="s">
        <v>214</v>
      </c>
      <c r="T166" t="s">
        <v>215</v>
      </c>
    </row>
    <row r="167" spans="1:20" x14ac:dyDescent="0.25">
      <c r="A167" t="s">
        <v>957</v>
      </c>
      <c r="B167" t="s">
        <v>230</v>
      </c>
      <c r="C167" t="s">
        <v>951</v>
      </c>
      <c r="D167" t="s">
        <v>958</v>
      </c>
      <c r="E167" s="385">
        <v>38890</v>
      </c>
      <c r="F167">
        <v>13</v>
      </c>
      <c r="G167" t="s">
        <v>959</v>
      </c>
      <c r="H167" t="s">
        <v>611</v>
      </c>
      <c r="I167">
        <v>89113</v>
      </c>
      <c r="J167" t="s">
        <v>399</v>
      </c>
      <c r="K167" t="s">
        <v>954</v>
      </c>
      <c r="L167" t="s">
        <v>955</v>
      </c>
      <c r="M167" t="s">
        <v>956</v>
      </c>
      <c r="N167" s="386">
        <v>43818.798611111109</v>
      </c>
      <c r="O167" t="s">
        <v>317</v>
      </c>
      <c r="P167" s="385">
        <v>43818</v>
      </c>
      <c r="Q167" s="385">
        <v>43368</v>
      </c>
      <c r="R167">
        <v>28003</v>
      </c>
      <c r="S167" t="s">
        <v>3</v>
      </c>
      <c r="T167" t="s">
        <v>215</v>
      </c>
    </row>
    <row r="168" spans="1:20" x14ac:dyDescent="0.25">
      <c r="A168" t="s">
        <v>960</v>
      </c>
      <c r="B168" t="s">
        <v>230</v>
      </c>
      <c r="C168" t="s">
        <v>951</v>
      </c>
      <c r="D168" t="s">
        <v>961</v>
      </c>
      <c r="E168" s="385">
        <v>39496</v>
      </c>
      <c r="F168">
        <v>12</v>
      </c>
      <c r="G168" t="s">
        <v>952</v>
      </c>
      <c r="H168" t="s">
        <v>953</v>
      </c>
      <c r="I168">
        <v>89113</v>
      </c>
      <c r="J168" t="s">
        <v>399</v>
      </c>
      <c r="K168" t="s">
        <v>954</v>
      </c>
      <c r="L168" t="s">
        <v>955</v>
      </c>
      <c r="M168" t="s">
        <v>956</v>
      </c>
      <c r="N168" s="386">
        <v>43818.804861111108</v>
      </c>
      <c r="O168" t="s">
        <v>317</v>
      </c>
      <c r="P168" s="385">
        <v>43818</v>
      </c>
      <c r="Q168" s="385">
        <v>43754</v>
      </c>
      <c r="R168">
        <v>22013</v>
      </c>
      <c r="S168" t="s">
        <v>321</v>
      </c>
      <c r="T168" t="s">
        <v>215</v>
      </c>
    </row>
    <row r="169" spans="1:20" x14ac:dyDescent="0.25">
      <c r="A169" t="s">
        <v>962</v>
      </c>
      <c r="B169" t="s">
        <v>230</v>
      </c>
      <c r="C169" t="s">
        <v>951</v>
      </c>
      <c r="D169" t="s">
        <v>963</v>
      </c>
      <c r="E169" s="385">
        <v>25012</v>
      </c>
      <c r="F169">
        <v>51</v>
      </c>
      <c r="G169" t="s">
        <v>964</v>
      </c>
      <c r="H169" t="s">
        <v>953</v>
      </c>
      <c r="I169">
        <v>89113</v>
      </c>
      <c r="J169" t="s">
        <v>399</v>
      </c>
      <c r="K169" t="s">
        <v>954</v>
      </c>
      <c r="L169" t="s">
        <v>955</v>
      </c>
      <c r="M169" t="s">
        <v>956</v>
      </c>
      <c r="N169" s="386">
        <v>43818.79791666667</v>
      </c>
      <c r="O169" t="s">
        <v>219</v>
      </c>
      <c r="P169" s="386">
        <v>43818.79791666667</v>
      </c>
      <c r="Q169" s="385">
        <v>43735</v>
      </c>
      <c r="R169">
        <v>22025</v>
      </c>
      <c r="S169" t="s">
        <v>261</v>
      </c>
      <c r="T169" t="s">
        <v>215</v>
      </c>
    </row>
    <row r="170" spans="1:20" x14ac:dyDescent="0.25">
      <c r="A170" t="s">
        <v>965</v>
      </c>
      <c r="B170" t="s">
        <v>207</v>
      </c>
      <c r="C170" t="s">
        <v>951</v>
      </c>
      <c r="D170" t="s">
        <v>381</v>
      </c>
      <c r="E170" s="385">
        <v>22213</v>
      </c>
      <c r="F170">
        <v>59</v>
      </c>
      <c r="G170" t="s">
        <v>966</v>
      </c>
      <c r="I170">
        <v>89400</v>
      </c>
      <c r="J170" t="s">
        <v>366</v>
      </c>
      <c r="K170" t="s">
        <v>967</v>
      </c>
      <c r="M170">
        <v>698996506</v>
      </c>
      <c r="N170" s="386">
        <v>43735.47152777778</v>
      </c>
      <c r="O170" t="s">
        <v>219</v>
      </c>
      <c r="P170" s="385">
        <v>43735</v>
      </c>
      <c r="Q170" s="385">
        <v>43712</v>
      </c>
      <c r="R170">
        <v>22020</v>
      </c>
      <c r="S170" t="s">
        <v>214</v>
      </c>
      <c r="T170" t="s">
        <v>215</v>
      </c>
    </row>
    <row r="171" spans="1:20" x14ac:dyDescent="0.25">
      <c r="A171" t="s">
        <v>968</v>
      </c>
      <c r="B171" t="s">
        <v>207</v>
      </c>
      <c r="C171" t="s">
        <v>969</v>
      </c>
      <c r="D171" t="s">
        <v>970</v>
      </c>
      <c r="E171" s="385">
        <v>41335</v>
      </c>
      <c r="F171">
        <v>7</v>
      </c>
      <c r="G171" t="s">
        <v>971</v>
      </c>
      <c r="I171">
        <v>89300</v>
      </c>
      <c r="J171" t="s">
        <v>289</v>
      </c>
      <c r="K171" t="s">
        <v>290</v>
      </c>
      <c r="M171">
        <v>614582108</v>
      </c>
      <c r="N171" s="386">
        <v>43743.790972222225</v>
      </c>
      <c r="O171" t="s">
        <v>213</v>
      </c>
      <c r="P171" s="385">
        <v>43743</v>
      </c>
      <c r="Q171" s="385">
        <v>43721</v>
      </c>
      <c r="R171">
        <v>29200</v>
      </c>
      <c r="S171" t="s">
        <v>236</v>
      </c>
      <c r="T171" t="s">
        <v>265</v>
      </c>
    </row>
    <row r="172" spans="1:20" x14ac:dyDescent="0.25">
      <c r="A172" t="s">
        <v>968</v>
      </c>
      <c r="B172" t="s">
        <v>207</v>
      </c>
      <c r="C172" t="s">
        <v>969</v>
      </c>
      <c r="D172" t="s">
        <v>970</v>
      </c>
      <c r="E172" s="385">
        <v>41335</v>
      </c>
      <c r="F172">
        <v>7</v>
      </c>
      <c r="G172" t="s">
        <v>971</v>
      </c>
      <c r="I172">
        <v>89300</v>
      </c>
      <c r="J172" t="s">
        <v>289</v>
      </c>
      <c r="K172" t="s">
        <v>290</v>
      </c>
      <c r="M172">
        <v>614582108</v>
      </c>
      <c r="N172" s="386">
        <v>43743.790972222225</v>
      </c>
      <c r="O172" t="s">
        <v>213</v>
      </c>
      <c r="P172" s="385">
        <v>43743</v>
      </c>
      <c r="Q172" s="385">
        <v>43721</v>
      </c>
      <c r="R172">
        <v>22020</v>
      </c>
      <c r="S172" t="s">
        <v>214</v>
      </c>
      <c r="T172" t="s">
        <v>215</v>
      </c>
    </row>
    <row r="173" spans="1:20" x14ac:dyDescent="0.25">
      <c r="A173" t="s">
        <v>972</v>
      </c>
      <c r="B173" t="s">
        <v>230</v>
      </c>
      <c r="C173" t="s">
        <v>973</v>
      </c>
      <c r="D173" t="s">
        <v>208</v>
      </c>
      <c r="E173" s="385">
        <v>40576</v>
      </c>
      <c r="F173">
        <v>9</v>
      </c>
      <c r="G173" t="s">
        <v>974</v>
      </c>
      <c r="I173">
        <v>89400</v>
      </c>
      <c r="J173" t="s">
        <v>332</v>
      </c>
      <c r="K173" t="s">
        <v>975</v>
      </c>
      <c r="L173" t="s">
        <v>976</v>
      </c>
      <c r="N173" s="386">
        <v>43735.463194444441</v>
      </c>
      <c r="O173" t="s">
        <v>213</v>
      </c>
      <c r="P173" s="386">
        <v>43735.463194444441</v>
      </c>
      <c r="Q173" s="385">
        <v>43684</v>
      </c>
      <c r="R173">
        <v>28003</v>
      </c>
      <c r="S173" t="s">
        <v>3</v>
      </c>
      <c r="T173" t="s">
        <v>215</v>
      </c>
    </row>
    <row r="174" spans="1:20" x14ac:dyDescent="0.25">
      <c r="A174" t="s">
        <v>977</v>
      </c>
      <c r="B174" t="s">
        <v>230</v>
      </c>
      <c r="C174" t="s">
        <v>973</v>
      </c>
      <c r="D174" t="s">
        <v>978</v>
      </c>
      <c r="E174" s="385">
        <v>42305</v>
      </c>
      <c r="F174">
        <v>4</v>
      </c>
      <c r="G174" t="s">
        <v>979</v>
      </c>
      <c r="I174">
        <v>89400</v>
      </c>
      <c r="J174" t="s">
        <v>332</v>
      </c>
      <c r="K174" t="s">
        <v>980</v>
      </c>
      <c r="L174">
        <v>386351956</v>
      </c>
      <c r="N174" s="386">
        <v>43735.456944444442</v>
      </c>
      <c r="O174" t="s">
        <v>213</v>
      </c>
      <c r="P174" s="385">
        <v>43735</v>
      </c>
      <c r="Q174" s="385">
        <v>43719</v>
      </c>
      <c r="R174">
        <v>22023</v>
      </c>
      <c r="S174" t="s">
        <v>222</v>
      </c>
      <c r="T174" t="s">
        <v>215</v>
      </c>
    </row>
    <row r="175" spans="1:20" x14ac:dyDescent="0.25">
      <c r="A175" t="s">
        <v>981</v>
      </c>
      <c r="B175" t="s">
        <v>207</v>
      </c>
      <c r="C175" t="s">
        <v>982</v>
      </c>
      <c r="D175" t="s">
        <v>983</v>
      </c>
      <c r="E175" s="385">
        <v>22816</v>
      </c>
      <c r="F175">
        <v>57</v>
      </c>
      <c r="G175" t="s">
        <v>984</v>
      </c>
      <c r="I175">
        <v>89113</v>
      </c>
      <c r="J175" t="s">
        <v>399</v>
      </c>
      <c r="K175" t="s">
        <v>985</v>
      </c>
      <c r="L175" t="s">
        <v>986</v>
      </c>
      <c r="M175" t="s">
        <v>987</v>
      </c>
      <c r="N175" s="386">
        <v>43777.606249999997</v>
      </c>
      <c r="O175" t="s">
        <v>219</v>
      </c>
      <c r="P175" s="386">
        <v>43777.606249999997</v>
      </c>
      <c r="Q175" s="385">
        <v>43731</v>
      </c>
      <c r="R175">
        <v>22020</v>
      </c>
      <c r="S175" t="s">
        <v>214</v>
      </c>
      <c r="T175" t="s">
        <v>215</v>
      </c>
    </row>
    <row r="176" spans="1:20" x14ac:dyDescent="0.25">
      <c r="A176" t="s">
        <v>988</v>
      </c>
      <c r="B176" t="s">
        <v>207</v>
      </c>
      <c r="C176" t="s">
        <v>989</v>
      </c>
      <c r="D176" t="s">
        <v>990</v>
      </c>
      <c r="E176" s="385">
        <v>38954</v>
      </c>
      <c r="F176">
        <v>13</v>
      </c>
      <c r="G176" t="s">
        <v>991</v>
      </c>
      <c r="H176" t="s">
        <v>992</v>
      </c>
      <c r="I176">
        <v>89400</v>
      </c>
      <c r="J176" t="s">
        <v>227</v>
      </c>
      <c r="K176" t="s">
        <v>993</v>
      </c>
      <c r="M176">
        <v>616880872</v>
      </c>
      <c r="N176" s="386">
        <v>43794.907638888886</v>
      </c>
      <c r="O176" t="s">
        <v>317</v>
      </c>
      <c r="P176" s="386">
        <v>43794.907638888886</v>
      </c>
      <c r="Q176" s="385">
        <v>43011</v>
      </c>
      <c r="R176">
        <v>28003</v>
      </c>
      <c r="S176" t="s">
        <v>3</v>
      </c>
      <c r="T176" t="s">
        <v>215</v>
      </c>
    </row>
    <row r="177" spans="1:20" x14ac:dyDescent="0.25">
      <c r="A177" t="s">
        <v>994</v>
      </c>
      <c r="B177" t="s">
        <v>207</v>
      </c>
      <c r="C177" t="s">
        <v>989</v>
      </c>
      <c r="D177" t="s">
        <v>912</v>
      </c>
      <c r="E177" s="385">
        <v>41219</v>
      </c>
      <c r="F177">
        <v>7</v>
      </c>
      <c r="G177" t="s">
        <v>991</v>
      </c>
      <c r="H177" t="s">
        <v>992</v>
      </c>
      <c r="I177">
        <v>89400</v>
      </c>
      <c r="J177" t="s">
        <v>227</v>
      </c>
      <c r="K177" t="s">
        <v>993</v>
      </c>
      <c r="M177" t="s">
        <v>995</v>
      </c>
      <c r="N177" s="386">
        <v>43794.790972222225</v>
      </c>
      <c r="O177" t="s">
        <v>213</v>
      </c>
      <c r="P177" s="386">
        <v>43794.790972222225</v>
      </c>
      <c r="Q177" s="385">
        <v>43011</v>
      </c>
      <c r="R177">
        <v>28003</v>
      </c>
      <c r="S177" t="s">
        <v>3</v>
      </c>
      <c r="T177" t="s">
        <v>215</v>
      </c>
    </row>
    <row r="178" spans="1:20" x14ac:dyDescent="0.25">
      <c r="A178" t="s">
        <v>996</v>
      </c>
      <c r="B178" t="s">
        <v>230</v>
      </c>
      <c r="C178" t="s">
        <v>997</v>
      </c>
      <c r="D178" t="s">
        <v>998</v>
      </c>
      <c r="E178" s="385">
        <v>16240</v>
      </c>
      <c r="F178">
        <v>75</v>
      </c>
      <c r="G178" t="s">
        <v>999</v>
      </c>
      <c r="I178">
        <v>89400</v>
      </c>
      <c r="J178" t="s">
        <v>227</v>
      </c>
      <c r="L178">
        <v>386804240</v>
      </c>
      <c r="N178" s="386">
        <v>43777.626388888886</v>
      </c>
      <c r="O178" t="s">
        <v>219</v>
      </c>
      <c r="P178" s="385">
        <v>43777</v>
      </c>
      <c r="Q178" s="385">
        <v>43721</v>
      </c>
      <c r="R178">
        <v>22012</v>
      </c>
      <c r="S178" t="s">
        <v>255</v>
      </c>
      <c r="T178" t="s">
        <v>215</v>
      </c>
    </row>
    <row r="179" spans="1:20" x14ac:dyDescent="0.25">
      <c r="A179" t="s">
        <v>1000</v>
      </c>
      <c r="B179" t="s">
        <v>207</v>
      </c>
      <c r="C179" t="s">
        <v>997</v>
      </c>
      <c r="D179" t="s">
        <v>1001</v>
      </c>
      <c r="E179" s="385">
        <v>20137</v>
      </c>
      <c r="F179">
        <v>65</v>
      </c>
      <c r="G179" t="s">
        <v>1002</v>
      </c>
      <c r="I179">
        <v>89400</v>
      </c>
      <c r="J179" t="s">
        <v>227</v>
      </c>
      <c r="L179">
        <v>386804240</v>
      </c>
      <c r="N179" s="386">
        <v>43777.761111111111</v>
      </c>
      <c r="O179" t="s">
        <v>219</v>
      </c>
      <c r="P179" s="385">
        <v>43777</v>
      </c>
      <c r="Q179" s="385">
        <v>43732</v>
      </c>
      <c r="R179">
        <v>22012</v>
      </c>
      <c r="S179" t="s">
        <v>255</v>
      </c>
      <c r="T179" t="s">
        <v>215</v>
      </c>
    </row>
    <row r="180" spans="1:20" x14ac:dyDescent="0.25">
      <c r="A180" t="s">
        <v>1003</v>
      </c>
      <c r="B180" t="s">
        <v>207</v>
      </c>
      <c r="C180" t="s">
        <v>1004</v>
      </c>
      <c r="D180" t="s">
        <v>710</v>
      </c>
      <c r="E180" s="385">
        <v>28546</v>
      </c>
      <c r="F180">
        <v>42</v>
      </c>
      <c r="G180" t="s">
        <v>1005</v>
      </c>
      <c r="I180">
        <v>89400</v>
      </c>
      <c r="J180" t="s">
        <v>332</v>
      </c>
      <c r="K180" t="s">
        <v>1006</v>
      </c>
      <c r="M180">
        <v>660075806</v>
      </c>
      <c r="N180" s="386">
        <v>43794.943749999999</v>
      </c>
      <c r="O180" t="s">
        <v>219</v>
      </c>
      <c r="P180" s="385">
        <v>43794</v>
      </c>
      <c r="Q180" s="385">
        <v>43790</v>
      </c>
      <c r="R180">
        <v>22013</v>
      </c>
      <c r="S180" t="s">
        <v>321</v>
      </c>
      <c r="T180" t="s">
        <v>215</v>
      </c>
    </row>
    <row r="181" spans="1:20" x14ac:dyDescent="0.25">
      <c r="A181" t="s">
        <v>1007</v>
      </c>
      <c r="B181" t="s">
        <v>207</v>
      </c>
      <c r="C181" t="s">
        <v>1008</v>
      </c>
      <c r="D181" t="s">
        <v>1009</v>
      </c>
      <c r="E181" s="385">
        <v>19118</v>
      </c>
      <c r="F181">
        <v>67</v>
      </c>
      <c r="G181" t="s">
        <v>1010</v>
      </c>
      <c r="I181">
        <v>89400</v>
      </c>
      <c r="J181" t="s">
        <v>276</v>
      </c>
      <c r="K181" t="s">
        <v>1011</v>
      </c>
      <c r="M181" t="s">
        <v>1012</v>
      </c>
      <c r="N181" s="386">
        <v>43748.923611111109</v>
      </c>
      <c r="O181" t="s">
        <v>219</v>
      </c>
      <c r="P181" s="386">
        <v>43748.923611111109</v>
      </c>
      <c r="Q181" s="385">
        <v>43732</v>
      </c>
      <c r="R181">
        <v>22007</v>
      </c>
      <c r="S181" t="s">
        <v>312</v>
      </c>
      <c r="T181" t="s">
        <v>215</v>
      </c>
    </row>
    <row r="182" spans="1:20" x14ac:dyDescent="0.25">
      <c r="A182" t="s">
        <v>1013</v>
      </c>
      <c r="B182" t="s">
        <v>207</v>
      </c>
      <c r="C182" t="s">
        <v>1014</v>
      </c>
      <c r="D182" t="s">
        <v>1015</v>
      </c>
      <c r="E182" s="385">
        <v>41120</v>
      </c>
      <c r="F182">
        <v>7</v>
      </c>
      <c r="G182" t="s">
        <v>1016</v>
      </c>
      <c r="I182">
        <v>89400</v>
      </c>
      <c r="J182" t="s">
        <v>227</v>
      </c>
      <c r="K182" t="s">
        <v>1017</v>
      </c>
      <c r="M182" t="s">
        <v>1018</v>
      </c>
      <c r="N182" s="386">
        <v>43743.802083333336</v>
      </c>
      <c r="O182" t="s">
        <v>213</v>
      </c>
      <c r="P182" s="386">
        <v>43743.802083333336</v>
      </c>
      <c r="Q182" s="385">
        <v>43011</v>
      </c>
      <c r="R182">
        <v>28003</v>
      </c>
      <c r="S182" t="s">
        <v>3</v>
      </c>
      <c r="T182" t="s">
        <v>215</v>
      </c>
    </row>
    <row r="183" spans="1:20" x14ac:dyDescent="0.25">
      <c r="A183" t="s">
        <v>1019</v>
      </c>
      <c r="B183" t="s">
        <v>207</v>
      </c>
      <c r="C183" t="s">
        <v>1014</v>
      </c>
      <c r="D183" t="s">
        <v>828</v>
      </c>
      <c r="E183" s="385">
        <v>42792</v>
      </c>
      <c r="F183">
        <v>3</v>
      </c>
      <c r="G183" t="s">
        <v>1020</v>
      </c>
      <c r="I183">
        <v>89400</v>
      </c>
      <c r="J183" t="s">
        <v>227</v>
      </c>
      <c r="K183" t="s">
        <v>1017</v>
      </c>
      <c r="M183">
        <v>613851575</v>
      </c>
      <c r="N183" s="386">
        <v>43743.804861111108</v>
      </c>
      <c r="O183" t="s">
        <v>213</v>
      </c>
      <c r="P183" s="385">
        <v>43743</v>
      </c>
      <c r="Q183" s="385">
        <v>43739</v>
      </c>
      <c r="R183">
        <v>22023</v>
      </c>
      <c r="S183" t="s">
        <v>222</v>
      </c>
      <c r="T183" t="s">
        <v>215</v>
      </c>
    </row>
    <row r="184" spans="1:20" x14ac:dyDescent="0.25">
      <c r="A184" t="s">
        <v>1021</v>
      </c>
      <c r="B184" t="s">
        <v>207</v>
      </c>
      <c r="C184" t="s">
        <v>1022</v>
      </c>
      <c r="D184" t="s">
        <v>1023</v>
      </c>
      <c r="E184" s="385">
        <v>27137</v>
      </c>
      <c r="F184">
        <v>45</v>
      </c>
      <c r="G184" t="s">
        <v>1024</v>
      </c>
      <c r="I184">
        <v>89400</v>
      </c>
      <c r="J184" t="s">
        <v>234</v>
      </c>
      <c r="K184" t="s">
        <v>1025</v>
      </c>
      <c r="L184" t="s">
        <v>1026</v>
      </c>
      <c r="M184" t="s">
        <v>1027</v>
      </c>
      <c r="N184" s="386">
        <v>43818.720138888886</v>
      </c>
      <c r="O184" t="s">
        <v>219</v>
      </c>
      <c r="P184" s="386">
        <v>43818.720138888886</v>
      </c>
      <c r="Q184" s="385">
        <v>43731</v>
      </c>
      <c r="R184">
        <v>22020</v>
      </c>
      <c r="S184" t="s">
        <v>214</v>
      </c>
      <c r="T184" t="s">
        <v>215</v>
      </c>
    </row>
    <row r="185" spans="1:20" x14ac:dyDescent="0.25">
      <c r="A185" t="s">
        <v>1021</v>
      </c>
      <c r="B185" t="s">
        <v>207</v>
      </c>
      <c r="C185" t="s">
        <v>1022</v>
      </c>
      <c r="D185" t="s">
        <v>1023</v>
      </c>
      <c r="E185" s="385">
        <v>27137</v>
      </c>
      <c r="F185">
        <v>45</v>
      </c>
      <c r="G185" t="s">
        <v>1024</v>
      </c>
      <c r="I185">
        <v>89400</v>
      </c>
      <c r="J185" t="s">
        <v>234</v>
      </c>
      <c r="K185" t="s">
        <v>1025</v>
      </c>
      <c r="L185" t="s">
        <v>1026</v>
      </c>
      <c r="M185" t="s">
        <v>1027</v>
      </c>
      <c r="N185" s="386">
        <v>43818.720138888886</v>
      </c>
      <c r="O185" t="s">
        <v>219</v>
      </c>
      <c r="P185" s="386">
        <v>43818.720138888886</v>
      </c>
      <c r="Q185" s="385">
        <v>43731</v>
      </c>
      <c r="R185">
        <v>22012</v>
      </c>
      <c r="S185" t="s">
        <v>255</v>
      </c>
      <c r="T185" t="s">
        <v>265</v>
      </c>
    </row>
    <row r="186" spans="1:20" x14ac:dyDescent="0.25">
      <c r="A186" t="s">
        <v>1028</v>
      </c>
      <c r="B186" t="s">
        <v>207</v>
      </c>
      <c r="C186" t="s">
        <v>1029</v>
      </c>
      <c r="D186" t="s">
        <v>1030</v>
      </c>
      <c r="E186" s="385">
        <v>13956</v>
      </c>
      <c r="F186">
        <v>81</v>
      </c>
      <c r="G186" t="s">
        <v>1031</v>
      </c>
      <c r="I186">
        <v>89400</v>
      </c>
      <c r="J186" t="s">
        <v>227</v>
      </c>
      <c r="K186" t="s">
        <v>1032</v>
      </c>
      <c r="M186">
        <v>632594241</v>
      </c>
      <c r="N186" s="386">
        <v>43898.575694444444</v>
      </c>
      <c r="O186" t="s">
        <v>219</v>
      </c>
      <c r="P186" s="385">
        <v>43897</v>
      </c>
      <c r="Q186" s="385">
        <v>43841</v>
      </c>
      <c r="R186">
        <v>22025</v>
      </c>
      <c r="S186" t="s">
        <v>261</v>
      </c>
      <c r="T186" t="s">
        <v>215</v>
      </c>
    </row>
    <row r="187" spans="1:20" x14ac:dyDescent="0.25">
      <c r="A187" t="s">
        <v>1033</v>
      </c>
      <c r="B187" t="s">
        <v>207</v>
      </c>
      <c r="C187" t="s">
        <v>1034</v>
      </c>
      <c r="D187" t="s">
        <v>818</v>
      </c>
      <c r="E187" s="385">
        <v>16259</v>
      </c>
      <c r="F187">
        <v>75</v>
      </c>
      <c r="G187" t="s">
        <v>1035</v>
      </c>
      <c r="I187">
        <v>89300</v>
      </c>
      <c r="J187" t="s">
        <v>294</v>
      </c>
      <c r="K187" t="s">
        <v>1036</v>
      </c>
      <c r="M187" t="s">
        <v>1037</v>
      </c>
      <c r="N187" s="386">
        <v>43811.438194444447</v>
      </c>
      <c r="O187" t="s">
        <v>219</v>
      </c>
      <c r="P187" s="385">
        <v>43811</v>
      </c>
      <c r="Q187" s="385">
        <v>43791</v>
      </c>
      <c r="R187">
        <v>22012</v>
      </c>
      <c r="S187" t="s">
        <v>255</v>
      </c>
      <c r="T187" t="s">
        <v>215</v>
      </c>
    </row>
    <row r="188" spans="1:20" x14ac:dyDescent="0.25">
      <c r="A188" t="s">
        <v>1038</v>
      </c>
      <c r="B188" t="s">
        <v>207</v>
      </c>
      <c r="C188" t="s">
        <v>1039</v>
      </c>
      <c r="D188" t="s">
        <v>1040</v>
      </c>
      <c r="E188" s="385">
        <v>30895</v>
      </c>
      <c r="F188">
        <v>35</v>
      </c>
      <c r="G188" t="s">
        <v>1041</v>
      </c>
      <c r="I188">
        <v>89400</v>
      </c>
      <c r="J188" t="s">
        <v>234</v>
      </c>
      <c r="K188" t="s">
        <v>1042</v>
      </c>
      <c r="L188" t="s">
        <v>1043</v>
      </c>
      <c r="M188" t="s">
        <v>1044</v>
      </c>
      <c r="N188" s="386">
        <v>43901.37777777778</v>
      </c>
      <c r="O188" t="s">
        <v>219</v>
      </c>
      <c r="P188" s="385">
        <v>43901</v>
      </c>
      <c r="Q188" s="385">
        <v>43881</v>
      </c>
      <c r="R188">
        <v>22020</v>
      </c>
      <c r="S188" t="s">
        <v>214</v>
      </c>
      <c r="T188" t="s">
        <v>215</v>
      </c>
    </row>
    <row r="189" spans="1:20" x14ac:dyDescent="0.25">
      <c r="A189" t="s">
        <v>1045</v>
      </c>
      <c r="B189" t="s">
        <v>207</v>
      </c>
      <c r="C189" t="s">
        <v>1046</v>
      </c>
      <c r="D189" t="s">
        <v>1009</v>
      </c>
      <c r="E189" s="385">
        <v>18237</v>
      </c>
      <c r="F189">
        <v>70</v>
      </c>
      <c r="G189" t="s">
        <v>1047</v>
      </c>
      <c r="I189">
        <v>89380</v>
      </c>
      <c r="J189" t="s">
        <v>601</v>
      </c>
      <c r="K189" t="s">
        <v>1048</v>
      </c>
      <c r="M189">
        <v>699467959</v>
      </c>
      <c r="N189" s="386">
        <v>43794.966666666667</v>
      </c>
      <c r="O189" t="s">
        <v>219</v>
      </c>
      <c r="P189" s="385">
        <v>43794</v>
      </c>
      <c r="Q189" s="385">
        <v>43731</v>
      </c>
      <c r="R189">
        <v>22007</v>
      </c>
      <c r="S189" t="s">
        <v>312</v>
      </c>
      <c r="T189" t="s">
        <v>215</v>
      </c>
    </row>
    <row r="190" spans="1:20" x14ac:dyDescent="0.25">
      <c r="A190" t="s">
        <v>1049</v>
      </c>
      <c r="B190" t="s">
        <v>207</v>
      </c>
      <c r="C190" t="s">
        <v>1050</v>
      </c>
      <c r="D190" t="s">
        <v>1051</v>
      </c>
      <c r="E190" s="385">
        <v>31602</v>
      </c>
      <c r="F190">
        <v>33</v>
      </c>
      <c r="G190" t="s">
        <v>1052</v>
      </c>
      <c r="I190">
        <v>89400</v>
      </c>
      <c r="J190" t="s">
        <v>227</v>
      </c>
      <c r="K190" t="s">
        <v>1053</v>
      </c>
      <c r="M190">
        <v>623307713</v>
      </c>
      <c r="N190" s="386">
        <v>43748.941666666666</v>
      </c>
      <c r="O190" t="s">
        <v>219</v>
      </c>
      <c r="P190" s="385">
        <v>43748</v>
      </c>
      <c r="Q190" s="385">
        <v>43726</v>
      </c>
      <c r="R190">
        <v>22020</v>
      </c>
      <c r="S190" t="s">
        <v>214</v>
      </c>
      <c r="T190" t="s">
        <v>215</v>
      </c>
    </row>
    <row r="191" spans="1:20" x14ac:dyDescent="0.25">
      <c r="A191" t="s">
        <v>1054</v>
      </c>
      <c r="B191" t="s">
        <v>207</v>
      </c>
      <c r="C191" t="s">
        <v>1055</v>
      </c>
      <c r="D191" t="s">
        <v>370</v>
      </c>
      <c r="E191" s="385">
        <v>20289</v>
      </c>
      <c r="F191">
        <v>64</v>
      </c>
      <c r="G191" t="s">
        <v>1056</v>
      </c>
      <c r="I191">
        <v>89400</v>
      </c>
      <c r="J191" t="s">
        <v>227</v>
      </c>
      <c r="L191" t="s">
        <v>1057</v>
      </c>
      <c r="M191" t="s">
        <v>1058</v>
      </c>
      <c r="N191" s="386">
        <v>43748.92291666667</v>
      </c>
      <c r="O191" t="s">
        <v>219</v>
      </c>
      <c r="P191" s="386">
        <v>43748.92291666667</v>
      </c>
      <c r="Q191" s="385">
        <v>43738</v>
      </c>
      <c r="R191">
        <v>22020</v>
      </c>
      <c r="S191" t="s">
        <v>214</v>
      </c>
      <c r="T191" t="s">
        <v>215</v>
      </c>
    </row>
    <row r="192" spans="1:20" x14ac:dyDescent="0.25">
      <c r="A192" t="s">
        <v>1059</v>
      </c>
      <c r="B192" t="s">
        <v>207</v>
      </c>
      <c r="C192" t="s">
        <v>1060</v>
      </c>
      <c r="D192" t="s">
        <v>1061</v>
      </c>
      <c r="E192" s="385">
        <v>29310</v>
      </c>
      <c r="F192">
        <v>39</v>
      </c>
      <c r="G192" t="s">
        <v>1062</v>
      </c>
      <c r="I192">
        <v>89250</v>
      </c>
      <c r="J192" t="s">
        <v>480</v>
      </c>
      <c r="K192" t="s">
        <v>1063</v>
      </c>
      <c r="M192" t="s">
        <v>1064</v>
      </c>
      <c r="N192" s="386">
        <v>43898.704861111109</v>
      </c>
      <c r="O192" t="s">
        <v>219</v>
      </c>
      <c r="P192" s="385">
        <v>43897</v>
      </c>
      <c r="Q192" s="385">
        <v>43838</v>
      </c>
      <c r="R192">
        <v>22013</v>
      </c>
      <c r="S192" t="s">
        <v>321</v>
      </c>
      <c r="T192" t="s">
        <v>215</v>
      </c>
    </row>
    <row r="193" spans="1:20" x14ac:dyDescent="0.25">
      <c r="A193" t="s">
        <v>1065</v>
      </c>
      <c r="B193" t="s">
        <v>207</v>
      </c>
      <c r="C193" t="s">
        <v>1060</v>
      </c>
      <c r="D193" t="s">
        <v>1066</v>
      </c>
      <c r="E193" s="385">
        <v>39481</v>
      </c>
      <c r="F193">
        <v>12</v>
      </c>
      <c r="G193" t="s">
        <v>1067</v>
      </c>
      <c r="I193">
        <v>89250</v>
      </c>
      <c r="J193" t="s">
        <v>480</v>
      </c>
      <c r="M193">
        <v>662267063</v>
      </c>
      <c r="N193" s="386">
        <v>43898.708333333336</v>
      </c>
      <c r="O193" t="s">
        <v>317</v>
      </c>
      <c r="P193" s="385">
        <v>43897</v>
      </c>
      <c r="Q193" s="385">
        <v>43838</v>
      </c>
      <c r="R193">
        <v>22020</v>
      </c>
      <c r="S193" t="s">
        <v>214</v>
      </c>
      <c r="T193" t="s">
        <v>215</v>
      </c>
    </row>
    <row r="194" spans="1:20" x14ac:dyDescent="0.25">
      <c r="A194" t="s">
        <v>1068</v>
      </c>
      <c r="B194" t="s">
        <v>207</v>
      </c>
      <c r="C194" t="s">
        <v>1069</v>
      </c>
      <c r="D194" t="s">
        <v>1066</v>
      </c>
      <c r="E194" s="385">
        <v>42175</v>
      </c>
      <c r="F194">
        <v>4</v>
      </c>
      <c r="G194" t="s">
        <v>1070</v>
      </c>
      <c r="I194">
        <v>89300</v>
      </c>
      <c r="J194" t="s">
        <v>211</v>
      </c>
      <c r="K194" t="s">
        <v>1071</v>
      </c>
      <c r="L194">
        <v>386912947</v>
      </c>
      <c r="M194">
        <v>663654644</v>
      </c>
      <c r="N194" s="386">
        <v>43794.919444444444</v>
      </c>
      <c r="O194" t="s">
        <v>213</v>
      </c>
      <c r="P194" s="385">
        <v>43794</v>
      </c>
      <c r="Q194" s="385">
        <v>43782</v>
      </c>
      <c r="R194">
        <v>22020</v>
      </c>
      <c r="S194" t="s">
        <v>214</v>
      </c>
      <c r="T194" t="s">
        <v>215</v>
      </c>
    </row>
    <row r="195" spans="1:20" x14ac:dyDescent="0.25">
      <c r="A195" t="s">
        <v>1072</v>
      </c>
      <c r="B195" t="s">
        <v>207</v>
      </c>
      <c r="C195" t="s">
        <v>1073</v>
      </c>
      <c r="D195" t="s">
        <v>386</v>
      </c>
      <c r="E195" s="385">
        <v>19862</v>
      </c>
      <c r="F195">
        <v>65</v>
      </c>
      <c r="G195" t="s">
        <v>1074</v>
      </c>
      <c r="I195">
        <v>89250</v>
      </c>
      <c r="J195" t="s">
        <v>712</v>
      </c>
      <c r="K195" t="s">
        <v>1075</v>
      </c>
      <c r="L195" t="s">
        <v>1076</v>
      </c>
      <c r="M195" t="s">
        <v>1077</v>
      </c>
      <c r="N195" s="386">
        <v>43743.785416666666</v>
      </c>
      <c r="O195" t="s">
        <v>219</v>
      </c>
      <c r="P195" s="385">
        <v>43743</v>
      </c>
      <c r="Q195" s="385">
        <v>43733</v>
      </c>
      <c r="R195">
        <v>22007</v>
      </c>
      <c r="S195" t="s">
        <v>312</v>
      </c>
      <c r="T195" t="s">
        <v>265</v>
      </c>
    </row>
    <row r="196" spans="1:20" x14ac:dyDescent="0.25">
      <c r="A196" t="s">
        <v>1072</v>
      </c>
      <c r="B196" t="s">
        <v>207</v>
      </c>
      <c r="C196" t="s">
        <v>1073</v>
      </c>
      <c r="D196" t="s">
        <v>386</v>
      </c>
      <c r="E196" s="385">
        <v>19862</v>
      </c>
      <c r="F196">
        <v>65</v>
      </c>
      <c r="G196" t="s">
        <v>1074</v>
      </c>
      <c r="I196">
        <v>89250</v>
      </c>
      <c r="J196" t="s">
        <v>712</v>
      </c>
      <c r="K196" t="s">
        <v>1075</v>
      </c>
      <c r="L196" t="s">
        <v>1076</v>
      </c>
      <c r="M196" t="s">
        <v>1077</v>
      </c>
      <c r="N196" s="386">
        <v>43743.785416666666</v>
      </c>
      <c r="O196" t="s">
        <v>219</v>
      </c>
      <c r="P196" s="385">
        <v>43743</v>
      </c>
      <c r="Q196" s="385">
        <v>43733</v>
      </c>
      <c r="R196">
        <v>22025</v>
      </c>
      <c r="S196" t="s">
        <v>261</v>
      </c>
      <c r="T196" t="s">
        <v>215</v>
      </c>
    </row>
    <row r="197" spans="1:20" x14ac:dyDescent="0.25">
      <c r="A197" t="s">
        <v>1078</v>
      </c>
      <c r="B197" t="s">
        <v>207</v>
      </c>
      <c r="C197" t="s">
        <v>1079</v>
      </c>
      <c r="D197" t="s">
        <v>1080</v>
      </c>
      <c r="E197" s="385">
        <v>21711</v>
      </c>
      <c r="F197">
        <v>60</v>
      </c>
      <c r="G197" t="s">
        <v>1081</v>
      </c>
      <c r="I197">
        <v>89400</v>
      </c>
      <c r="J197" t="s">
        <v>560</v>
      </c>
      <c r="K197" t="s">
        <v>1082</v>
      </c>
      <c r="L197" t="s">
        <v>1083</v>
      </c>
      <c r="M197" t="s">
        <v>1084</v>
      </c>
      <c r="N197" s="386">
        <v>43743.783333333333</v>
      </c>
      <c r="O197" t="s">
        <v>219</v>
      </c>
      <c r="P197" s="385">
        <v>43743</v>
      </c>
      <c r="Q197" s="385">
        <v>42761</v>
      </c>
      <c r="R197">
        <v>22013</v>
      </c>
      <c r="S197" t="s">
        <v>321</v>
      </c>
      <c r="T197" t="s">
        <v>265</v>
      </c>
    </row>
    <row r="198" spans="1:20" x14ac:dyDescent="0.25">
      <c r="A198" t="s">
        <v>1078</v>
      </c>
      <c r="B198" t="s">
        <v>207</v>
      </c>
      <c r="C198" t="s">
        <v>1079</v>
      </c>
      <c r="D198" t="s">
        <v>1080</v>
      </c>
      <c r="E198" s="385">
        <v>21711</v>
      </c>
      <c r="F198">
        <v>60</v>
      </c>
      <c r="G198" t="s">
        <v>1081</v>
      </c>
      <c r="I198">
        <v>89400</v>
      </c>
      <c r="J198" t="s">
        <v>560</v>
      </c>
      <c r="K198" t="s">
        <v>1082</v>
      </c>
      <c r="L198" t="s">
        <v>1083</v>
      </c>
      <c r="M198" t="s">
        <v>1084</v>
      </c>
      <c r="N198" s="386">
        <v>43743.783333333333</v>
      </c>
      <c r="O198" t="s">
        <v>219</v>
      </c>
      <c r="P198" s="385">
        <v>43743</v>
      </c>
      <c r="Q198" s="385">
        <v>42761</v>
      </c>
      <c r="R198">
        <v>22020</v>
      </c>
      <c r="S198" t="s">
        <v>214</v>
      </c>
      <c r="T198" t="s">
        <v>215</v>
      </c>
    </row>
    <row r="199" spans="1:20" x14ac:dyDescent="0.25">
      <c r="A199" t="s">
        <v>1085</v>
      </c>
      <c r="B199" t="s">
        <v>207</v>
      </c>
      <c r="C199" t="s">
        <v>1086</v>
      </c>
      <c r="D199" t="s">
        <v>1087</v>
      </c>
      <c r="E199" s="385">
        <v>42489</v>
      </c>
      <c r="F199">
        <v>3</v>
      </c>
      <c r="G199" t="s">
        <v>1088</v>
      </c>
      <c r="I199">
        <v>89400</v>
      </c>
      <c r="J199" t="s">
        <v>241</v>
      </c>
      <c r="K199" t="s">
        <v>1089</v>
      </c>
      <c r="M199">
        <v>634380522</v>
      </c>
      <c r="N199" s="386">
        <v>43748.910416666666</v>
      </c>
      <c r="O199" t="s">
        <v>213</v>
      </c>
      <c r="P199" s="385">
        <v>43748</v>
      </c>
      <c r="Q199" s="385">
        <v>43741</v>
      </c>
      <c r="R199">
        <v>22023</v>
      </c>
      <c r="S199" t="s">
        <v>222</v>
      </c>
      <c r="T199" t="s">
        <v>215</v>
      </c>
    </row>
    <row r="200" spans="1:20" x14ac:dyDescent="0.25">
      <c r="A200" t="s">
        <v>1090</v>
      </c>
      <c r="B200" t="s">
        <v>207</v>
      </c>
      <c r="C200" t="s">
        <v>1091</v>
      </c>
      <c r="D200" t="s">
        <v>245</v>
      </c>
      <c r="E200" s="385">
        <v>20560</v>
      </c>
      <c r="F200">
        <v>63</v>
      </c>
      <c r="G200" t="s">
        <v>1092</v>
      </c>
      <c r="I200">
        <v>89400</v>
      </c>
      <c r="J200" t="s">
        <v>234</v>
      </c>
      <c r="K200" t="s">
        <v>1093</v>
      </c>
      <c r="L200" t="s">
        <v>1094</v>
      </c>
      <c r="M200" t="s">
        <v>1095</v>
      </c>
      <c r="N200" s="386">
        <v>43748.927777777775</v>
      </c>
      <c r="O200" t="s">
        <v>219</v>
      </c>
      <c r="P200" s="385">
        <v>43748</v>
      </c>
      <c r="Q200" s="385">
        <v>43725</v>
      </c>
      <c r="R200">
        <v>22012</v>
      </c>
      <c r="S200" t="s">
        <v>255</v>
      </c>
      <c r="T200" t="s">
        <v>265</v>
      </c>
    </row>
    <row r="201" spans="1:20" x14ac:dyDescent="0.25">
      <c r="A201" t="s">
        <v>1090</v>
      </c>
      <c r="B201" t="s">
        <v>207</v>
      </c>
      <c r="C201" t="s">
        <v>1091</v>
      </c>
      <c r="D201" t="s">
        <v>245</v>
      </c>
      <c r="E201" s="385">
        <v>20560</v>
      </c>
      <c r="F201">
        <v>63</v>
      </c>
      <c r="G201" t="s">
        <v>1092</v>
      </c>
      <c r="I201">
        <v>89400</v>
      </c>
      <c r="J201" t="s">
        <v>234</v>
      </c>
      <c r="K201" t="s">
        <v>1093</v>
      </c>
      <c r="L201" t="s">
        <v>1094</v>
      </c>
      <c r="M201" t="s">
        <v>1095</v>
      </c>
      <c r="N201" s="386">
        <v>43748.927777777775</v>
      </c>
      <c r="O201" t="s">
        <v>219</v>
      </c>
      <c r="P201" s="385">
        <v>43748</v>
      </c>
      <c r="Q201" s="385">
        <v>43725</v>
      </c>
      <c r="R201">
        <v>22007</v>
      </c>
      <c r="S201" t="s">
        <v>312</v>
      </c>
      <c r="T201" t="s">
        <v>215</v>
      </c>
    </row>
    <row r="202" spans="1:20" x14ac:dyDescent="0.25">
      <c r="A202" t="s">
        <v>1096</v>
      </c>
      <c r="B202" t="s">
        <v>207</v>
      </c>
      <c r="C202" t="s">
        <v>1097</v>
      </c>
      <c r="D202" t="s">
        <v>503</v>
      </c>
      <c r="E202" s="385">
        <v>23832</v>
      </c>
      <c r="F202">
        <v>54</v>
      </c>
      <c r="G202" t="s">
        <v>1098</v>
      </c>
      <c r="I202">
        <v>89300</v>
      </c>
      <c r="J202" t="s">
        <v>672</v>
      </c>
      <c r="K202" t="s">
        <v>1099</v>
      </c>
      <c r="L202" t="s">
        <v>1100</v>
      </c>
      <c r="M202" t="s">
        <v>1101</v>
      </c>
      <c r="N202" s="386">
        <v>43735.47152777778</v>
      </c>
      <c r="O202" t="s">
        <v>219</v>
      </c>
      <c r="P202" s="386">
        <v>43735.47152777778</v>
      </c>
      <c r="Q202" s="385">
        <v>43727</v>
      </c>
      <c r="R202">
        <v>22020</v>
      </c>
      <c r="S202" t="s">
        <v>214</v>
      </c>
      <c r="T202" t="s">
        <v>215</v>
      </c>
    </row>
    <row r="203" spans="1:20" x14ac:dyDescent="0.25">
      <c r="A203" t="s">
        <v>1102</v>
      </c>
      <c r="B203" t="s">
        <v>207</v>
      </c>
      <c r="C203" t="s">
        <v>1103</v>
      </c>
      <c r="D203" t="s">
        <v>503</v>
      </c>
      <c r="E203" s="385">
        <v>21472</v>
      </c>
      <c r="F203">
        <v>61</v>
      </c>
      <c r="G203" t="s">
        <v>1104</v>
      </c>
      <c r="I203">
        <v>89000</v>
      </c>
      <c r="J203" t="s">
        <v>1105</v>
      </c>
      <c r="K203" t="s">
        <v>1106</v>
      </c>
      <c r="L203">
        <v>386337251</v>
      </c>
      <c r="N203" s="386">
        <v>43743.781944444447</v>
      </c>
      <c r="O203" t="s">
        <v>219</v>
      </c>
      <c r="P203" s="385">
        <v>43743</v>
      </c>
      <c r="Q203" s="385">
        <v>43733</v>
      </c>
      <c r="R203">
        <v>22007</v>
      </c>
      <c r="S203" t="s">
        <v>312</v>
      </c>
      <c r="T203" t="s">
        <v>215</v>
      </c>
    </row>
    <row r="204" spans="1:20" x14ac:dyDescent="0.25">
      <c r="A204" t="s">
        <v>1107</v>
      </c>
      <c r="B204" t="s">
        <v>207</v>
      </c>
      <c r="C204" t="s">
        <v>1108</v>
      </c>
      <c r="D204" t="s">
        <v>1109</v>
      </c>
      <c r="E204" s="385">
        <v>40188</v>
      </c>
      <c r="F204">
        <v>10</v>
      </c>
      <c r="G204" t="s">
        <v>1110</v>
      </c>
      <c r="I204">
        <v>89400</v>
      </c>
      <c r="J204" t="s">
        <v>332</v>
      </c>
      <c r="K204" t="s">
        <v>1111</v>
      </c>
      <c r="L204" t="s">
        <v>1112</v>
      </c>
      <c r="M204" t="s">
        <v>1113</v>
      </c>
      <c r="N204" s="386">
        <v>43735.459027777775</v>
      </c>
      <c r="O204" t="s">
        <v>213</v>
      </c>
      <c r="P204" s="385">
        <v>43735</v>
      </c>
      <c r="Q204" s="385">
        <v>43726</v>
      </c>
      <c r="R204">
        <v>28003</v>
      </c>
      <c r="S204" t="s">
        <v>3</v>
      </c>
      <c r="T204" t="s">
        <v>215</v>
      </c>
    </row>
    <row r="205" spans="1:20" x14ac:dyDescent="0.25">
      <c r="A205" t="s">
        <v>1107</v>
      </c>
      <c r="B205" t="s">
        <v>207</v>
      </c>
      <c r="C205" t="s">
        <v>1108</v>
      </c>
      <c r="D205" t="s">
        <v>1109</v>
      </c>
      <c r="E205" s="385">
        <v>40188</v>
      </c>
      <c r="F205">
        <v>10</v>
      </c>
      <c r="G205" t="s">
        <v>1110</v>
      </c>
      <c r="I205">
        <v>89400</v>
      </c>
      <c r="J205" t="s">
        <v>332</v>
      </c>
      <c r="K205" t="s">
        <v>1111</v>
      </c>
      <c r="L205" t="s">
        <v>1112</v>
      </c>
      <c r="M205" t="s">
        <v>1113</v>
      </c>
      <c r="N205" s="386">
        <v>43735.459027777775</v>
      </c>
      <c r="O205" t="s">
        <v>213</v>
      </c>
      <c r="P205" s="385">
        <v>43735</v>
      </c>
      <c r="Q205" s="385">
        <v>43726</v>
      </c>
      <c r="R205">
        <v>22020</v>
      </c>
      <c r="S205" t="s">
        <v>214</v>
      </c>
      <c r="T205" t="s">
        <v>265</v>
      </c>
    </row>
    <row r="206" spans="1:20" x14ac:dyDescent="0.25">
      <c r="A206" t="s">
        <v>1114</v>
      </c>
      <c r="B206" t="s">
        <v>207</v>
      </c>
      <c r="C206" t="s">
        <v>1115</v>
      </c>
      <c r="D206" t="s">
        <v>1116</v>
      </c>
      <c r="E206" s="385">
        <v>30321</v>
      </c>
      <c r="F206">
        <v>37</v>
      </c>
      <c r="G206" t="s">
        <v>1117</v>
      </c>
      <c r="I206">
        <v>89113</v>
      </c>
      <c r="J206" t="s">
        <v>803</v>
      </c>
      <c r="K206" t="s">
        <v>1118</v>
      </c>
      <c r="M206" t="s">
        <v>1119</v>
      </c>
      <c r="N206" s="386">
        <v>43794.972222222219</v>
      </c>
      <c r="O206" t="s">
        <v>219</v>
      </c>
      <c r="P206" s="385">
        <v>43794</v>
      </c>
      <c r="Q206" s="385">
        <v>43761</v>
      </c>
      <c r="R206">
        <v>22020</v>
      </c>
      <c r="S206" t="s">
        <v>214</v>
      </c>
      <c r="T206" t="s">
        <v>215</v>
      </c>
    </row>
    <row r="207" spans="1:20" x14ac:dyDescent="0.25">
      <c r="A207" t="s">
        <v>1120</v>
      </c>
      <c r="B207" t="s">
        <v>207</v>
      </c>
      <c r="C207" t="s">
        <v>1115</v>
      </c>
      <c r="D207" t="s">
        <v>651</v>
      </c>
      <c r="E207" s="385">
        <v>17642</v>
      </c>
      <c r="F207">
        <v>71</v>
      </c>
      <c r="G207" t="s">
        <v>1121</v>
      </c>
      <c r="I207">
        <v>89600</v>
      </c>
      <c r="J207" t="s">
        <v>1122</v>
      </c>
      <c r="L207" t="s">
        <v>1123</v>
      </c>
      <c r="M207" t="s">
        <v>1124</v>
      </c>
      <c r="N207" s="386">
        <v>43794.929861111108</v>
      </c>
      <c r="O207" t="s">
        <v>219</v>
      </c>
      <c r="P207" s="386">
        <v>43794.929861111108</v>
      </c>
      <c r="Q207" s="385">
        <v>43717</v>
      </c>
      <c r="R207">
        <v>22025</v>
      </c>
      <c r="S207" t="s">
        <v>261</v>
      </c>
      <c r="T207" t="s">
        <v>265</v>
      </c>
    </row>
    <row r="208" spans="1:20" x14ac:dyDescent="0.25">
      <c r="A208" t="s">
        <v>1120</v>
      </c>
      <c r="B208" t="s">
        <v>207</v>
      </c>
      <c r="C208" t="s">
        <v>1115</v>
      </c>
      <c r="D208" t="s">
        <v>651</v>
      </c>
      <c r="E208" s="385">
        <v>17642</v>
      </c>
      <c r="F208">
        <v>71</v>
      </c>
      <c r="G208" t="s">
        <v>1121</v>
      </c>
      <c r="I208">
        <v>89600</v>
      </c>
      <c r="J208" t="s">
        <v>1122</v>
      </c>
      <c r="L208" t="s">
        <v>1123</v>
      </c>
      <c r="M208" t="s">
        <v>1124</v>
      </c>
      <c r="N208" s="386">
        <v>43794.929861111108</v>
      </c>
      <c r="O208" t="s">
        <v>219</v>
      </c>
      <c r="P208" s="386">
        <v>43794.929861111108</v>
      </c>
      <c r="Q208" s="385">
        <v>43717</v>
      </c>
      <c r="R208">
        <v>22012</v>
      </c>
      <c r="S208" t="s">
        <v>255</v>
      </c>
      <c r="T208" t="s">
        <v>215</v>
      </c>
    </row>
    <row r="209" spans="1:20" x14ac:dyDescent="0.25">
      <c r="A209" t="s">
        <v>1125</v>
      </c>
      <c r="B209" t="s">
        <v>207</v>
      </c>
      <c r="C209" t="s">
        <v>1126</v>
      </c>
      <c r="D209" t="s">
        <v>1127</v>
      </c>
      <c r="E209" s="385">
        <v>23704</v>
      </c>
      <c r="F209">
        <v>55</v>
      </c>
      <c r="G209" t="s">
        <v>1128</v>
      </c>
      <c r="I209">
        <v>89400</v>
      </c>
      <c r="J209" t="s">
        <v>560</v>
      </c>
      <c r="K209" t="s">
        <v>1129</v>
      </c>
      <c r="L209">
        <v>386733393</v>
      </c>
      <c r="M209" t="s">
        <v>1130</v>
      </c>
      <c r="N209" s="386">
        <v>43743.793749999997</v>
      </c>
      <c r="O209" t="s">
        <v>219</v>
      </c>
      <c r="P209" s="385">
        <v>43743</v>
      </c>
      <c r="Q209" s="385">
        <v>43713</v>
      </c>
      <c r="R209">
        <v>22025</v>
      </c>
      <c r="S209" t="s">
        <v>261</v>
      </c>
      <c r="T209" t="s">
        <v>215</v>
      </c>
    </row>
    <row r="210" spans="1:20" x14ac:dyDescent="0.25">
      <c r="A210" t="s">
        <v>1131</v>
      </c>
      <c r="B210" t="s">
        <v>230</v>
      </c>
      <c r="C210" t="s">
        <v>1132</v>
      </c>
      <c r="D210" t="s">
        <v>1133</v>
      </c>
      <c r="E210" s="385">
        <v>42636</v>
      </c>
      <c r="F210">
        <v>3</v>
      </c>
      <c r="G210" t="s">
        <v>1134</v>
      </c>
      <c r="I210">
        <v>89400</v>
      </c>
      <c r="J210" t="s">
        <v>227</v>
      </c>
      <c r="K210" t="s">
        <v>1135</v>
      </c>
      <c r="M210" t="s">
        <v>1136</v>
      </c>
      <c r="N210" s="386">
        <v>43794.788194444445</v>
      </c>
      <c r="O210" t="s">
        <v>213</v>
      </c>
      <c r="P210" s="386">
        <v>43794.788194444445</v>
      </c>
      <c r="Q210" s="385">
        <v>43363</v>
      </c>
      <c r="R210">
        <v>22023</v>
      </c>
      <c r="S210" t="s">
        <v>222</v>
      </c>
      <c r="T210" t="s">
        <v>215</v>
      </c>
    </row>
    <row r="211" spans="1:20" x14ac:dyDescent="0.25">
      <c r="A211" t="s">
        <v>1137</v>
      </c>
      <c r="B211" t="s">
        <v>207</v>
      </c>
      <c r="C211" t="s">
        <v>1138</v>
      </c>
      <c r="D211" t="s">
        <v>1139</v>
      </c>
      <c r="E211" s="385">
        <v>26614</v>
      </c>
      <c r="F211">
        <v>47</v>
      </c>
      <c r="G211" t="s">
        <v>1140</v>
      </c>
      <c r="H211" t="s">
        <v>1141</v>
      </c>
      <c r="I211">
        <v>89400</v>
      </c>
      <c r="J211" t="s">
        <v>560</v>
      </c>
      <c r="M211">
        <v>625670005</v>
      </c>
      <c r="N211" s="386">
        <v>43748.951388888891</v>
      </c>
      <c r="O211" t="s">
        <v>219</v>
      </c>
      <c r="P211" s="385">
        <v>43748</v>
      </c>
      <c r="Q211" s="385">
        <v>43740</v>
      </c>
      <c r="R211">
        <v>22020</v>
      </c>
      <c r="S211" t="s">
        <v>214</v>
      </c>
      <c r="T211" t="s">
        <v>215</v>
      </c>
    </row>
    <row r="212" spans="1:20" x14ac:dyDescent="0.25">
      <c r="A212" t="s">
        <v>1142</v>
      </c>
      <c r="B212" t="s">
        <v>207</v>
      </c>
      <c r="C212" t="s">
        <v>632</v>
      </c>
      <c r="D212" t="s">
        <v>1143</v>
      </c>
      <c r="E212" s="385">
        <v>29356</v>
      </c>
      <c r="F212">
        <v>39</v>
      </c>
      <c r="G212" t="s">
        <v>1144</v>
      </c>
      <c r="I212">
        <v>89400</v>
      </c>
      <c r="J212" t="s">
        <v>227</v>
      </c>
      <c r="K212" t="s">
        <v>1145</v>
      </c>
      <c r="L212" t="s">
        <v>1146</v>
      </c>
      <c r="M212" t="s">
        <v>1147</v>
      </c>
      <c r="N212" s="386">
        <v>43777.611805555556</v>
      </c>
      <c r="O212" t="s">
        <v>219</v>
      </c>
      <c r="P212" s="386">
        <v>43777.611805555556</v>
      </c>
      <c r="Q212" s="385">
        <v>43740</v>
      </c>
      <c r="R212">
        <v>22020</v>
      </c>
      <c r="S212" t="s">
        <v>214</v>
      </c>
      <c r="T212" t="s">
        <v>215</v>
      </c>
    </row>
    <row r="213" spans="1:20" x14ac:dyDescent="0.25">
      <c r="A213" t="s">
        <v>1148</v>
      </c>
      <c r="B213" t="s">
        <v>207</v>
      </c>
      <c r="C213" t="s">
        <v>1149</v>
      </c>
      <c r="D213" t="s">
        <v>1150</v>
      </c>
      <c r="E213" s="385">
        <v>41489</v>
      </c>
      <c r="F213">
        <v>6</v>
      </c>
      <c r="G213" t="s">
        <v>1151</v>
      </c>
      <c r="I213">
        <v>89400</v>
      </c>
      <c r="J213" t="s">
        <v>276</v>
      </c>
      <c r="K213" t="s">
        <v>1152</v>
      </c>
      <c r="M213">
        <v>698920320</v>
      </c>
      <c r="N213" s="386">
        <v>43777.578472222223</v>
      </c>
      <c r="O213" t="s">
        <v>213</v>
      </c>
      <c r="P213" s="385">
        <v>43777</v>
      </c>
      <c r="Q213" s="385">
        <v>43731</v>
      </c>
      <c r="R213">
        <v>28003</v>
      </c>
      <c r="S213" t="s">
        <v>3</v>
      </c>
      <c r="T213" t="s">
        <v>215</v>
      </c>
    </row>
    <row r="214" spans="1:20" x14ac:dyDescent="0.25">
      <c r="A214" t="s">
        <v>1153</v>
      </c>
      <c r="B214" t="s">
        <v>207</v>
      </c>
      <c r="C214" t="s">
        <v>1154</v>
      </c>
      <c r="D214" t="s">
        <v>1155</v>
      </c>
      <c r="E214" s="385">
        <v>32389</v>
      </c>
      <c r="F214">
        <v>31</v>
      </c>
      <c r="G214" t="s">
        <v>1156</v>
      </c>
      <c r="I214">
        <v>89300</v>
      </c>
      <c r="J214" t="s">
        <v>294</v>
      </c>
      <c r="K214" t="s">
        <v>1157</v>
      </c>
      <c r="M214" t="s">
        <v>1158</v>
      </c>
      <c r="N214" s="386">
        <v>43748.919444444444</v>
      </c>
      <c r="O214" t="s">
        <v>219</v>
      </c>
      <c r="P214" s="385">
        <v>43748</v>
      </c>
      <c r="Q214" s="385">
        <v>43360</v>
      </c>
      <c r="R214">
        <v>22012</v>
      </c>
      <c r="S214" t="s">
        <v>255</v>
      </c>
      <c r="T214" t="s">
        <v>215</v>
      </c>
    </row>
    <row r="215" spans="1:20" x14ac:dyDescent="0.25">
      <c r="A215" t="s">
        <v>1159</v>
      </c>
      <c r="B215" t="s">
        <v>207</v>
      </c>
      <c r="C215" t="s">
        <v>1160</v>
      </c>
      <c r="D215" t="s">
        <v>924</v>
      </c>
      <c r="E215" s="385">
        <v>20625</v>
      </c>
      <c r="F215">
        <v>63</v>
      </c>
      <c r="G215" t="s">
        <v>1161</v>
      </c>
      <c r="I215">
        <v>89400</v>
      </c>
      <c r="J215" t="s">
        <v>227</v>
      </c>
      <c r="K215" t="s">
        <v>1162</v>
      </c>
      <c r="L215" t="s">
        <v>1163</v>
      </c>
      <c r="M215" t="s">
        <v>1164</v>
      </c>
      <c r="N215" s="386">
        <v>43777.620138888888</v>
      </c>
      <c r="O215" t="s">
        <v>219</v>
      </c>
      <c r="P215" s="385">
        <v>43777</v>
      </c>
      <c r="Q215" s="385">
        <v>43747</v>
      </c>
      <c r="R215">
        <v>22025</v>
      </c>
      <c r="S215" t="s">
        <v>261</v>
      </c>
      <c r="T215" t="s">
        <v>215</v>
      </c>
    </row>
    <row r="216" spans="1:20" x14ac:dyDescent="0.25">
      <c r="A216" t="s">
        <v>1165</v>
      </c>
      <c r="B216" t="s">
        <v>230</v>
      </c>
      <c r="C216" t="s">
        <v>1160</v>
      </c>
      <c r="D216" t="s">
        <v>1166</v>
      </c>
      <c r="E216" s="385">
        <v>19900</v>
      </c>
      <c r="F216">
        <v>65</v>
      </c>
      <c r="G216" t="s">
        <v>1161</v>
      </c>
      <c r="I216">
        <v>89400</v>
      </c>
      <c r="J216" t="s">
        <v>227</v>
      </c>
      <c r="K216" t="s">
        <v>1162</v>
      </c>
      <c r="N216" s="386">
        <v>43794.959027777775</v>
      </c>
      <c r="O216" t="s">
        <v>219</v>
      </c>
      <c r="P216" s="385">
        <v>43794</v>
      </c>
      <c r="Q216" s="385">
        <v>43769</v>
      </c>
      <c r="R216">
        <v>22025</v>
      </c>
      <c r="S216" t="s">
        <v>261</v>
      </c>
      <c r="T216" t="s">
        <v>215</v>
      </c>
    </row>
    <row r="217" spans="1:20" x14ac:dyDescent="0.25">
      <c r="A217" t="s">
        <v>1167</v>
      </c>
      <c r="B217" t="s">
        <v>207</v>
      </c>
      <c r="C217" t="s">
        <v>1168</v>
      </c>
      <c r="D217" t="s">
        <v>1169</v>
      </c>
      <c r="E217" s="385">
        <v>25222</v>
      </c>
      <c r="F217">
        <v>51</v>
      </c>
      <c r="G217" t="s">
        <v>1170</v>
      </c>
      <c r="I217">
        <v>89300</v>
      </c>
      <c r="J217" t="s">
        <v>294</v>
      </c>
      <c r="M217">
        <v>680949110</v>
      </c>
      <c r="N217" s="386">
        <v>43794.988194444442</v>
      </c>
      <c r="O217" t="s">
        <v>219</v>
      </c>
      <c r="P217" s="385">
        <v>43794</v>
      </c>
      <c r="Q217" s="385">
        <v>43766</v>
      </c>
      <c r="R217">
        <v>22020</v>
      </c>
      <c r="S217" t="s">
        <v>214</v>
      </c>
      <c r="T217" t="s">
        <v>215</v>
      </c>
    </row>
    <row r="218" spans="1:20" x14ac:dyDescent="0.25">
      <c r="A218" t="s">
        <v>1171</v>
      </c>
      <c r="B218" t="s">
        <v>207</v>
      </c>
      <c r="C218" t="s">
        <v>1172</v>
      </c>
      <c r="D218" t="s">
        <v>1173</v>
      </c>
      <c r="E218" s="385">
        <v>27911</v>
      </c>
      <c r="F218">
        <v>43</v>
      </c>
      <c r="G218" t="s">
        <v>1174</v>
      </c>
      <c r="I218">
        <v>89300</v>
      </c>
      <c r="J218" t="s">
        <v>294</v>
      </c>
      <c r="K218" t="s">
        <v>1175</v>
      </c>
      <c r="M218" t="s">
        <v>1176</v>
      </c>
      <c r="N218" s="386">
        <v>43748.929166666669</v>
      </c>
      <c r="O218" t="s">
        <v>219</v>
      </c>
      <c r="P218" s="385">
        <v>43748</v>
      </c>
      <c r="Q218" s="385">
        <v>43412</v>
      </c>
      <c r="R218">
        <v>22012</v>
      </c>
      <c r="S218" t="s">
        <v>255</v>
      </c>
      <c r="T218" t="s">
        <v>215</v>
      </c>
    </row>
    <row r="219" spans="1:20" x14ac:dyDescent="0.25">
      <c r="A219" t="s">
        <v>1177</v>
      </c>
      <c r="B219" t="s">
        <v>230</v>
      </c>
      <c r="C219" t="s">
        <v>1178</v>
      </c>
      <c r="D219" t="s">
        <v>1179</v>
      </c>
      <c r="E219" s="385">
        <v>40571</v>
      </c>
      <c r="F219">
        <v>9</v>
      </c>
      <c r="G219" t="s">
        <v>1180</v>
      </c>
      <c r="I219">
        <v>89400</v>
      </c>
      <c r="J219" t="s">
        <v>276</v>
      </c>
      <c r="M219">
        <v>679052507</v>
      </c>
      <c r="N219" s="386">
        <v>43818.713888888888</v>
      </c>
      <c r="O219" t="s">
        <v>213</v>
      </c>
      <c r="P219" s="385">
        <v>43818</v>
      </c>
      <c r="Q219" s="385">
        <v>43740</v>
      </c>
      <c r="R219">
        <v>29200</v>
      </c>
      <c r="S219" t="s">
        <v>236</v>
      </c>
      <c r="T219" t="s">
        <v>215</v>
      </c>
    </row>
    <row r="220" spans="1:20" x14ac:dyDescent="0.25">
      <c r="A220" t="s">
        <v>1181</v>
      </c>
      <c r="B220" t="s">
        <v>230</v>
      </c>
      <c r="C220" t="s">
        <v>1178</v>
      </c>
      <c r="D220" t="s">
        <v>1182</v>
      </c>
      <c r="E220" s="385">
        <v>40571</v>
      </c>
      <c r="F220">
        <v>9</v>
      </c>
      <c r="G220" t="s">
        <v>1180</v>
      </c>
      <c r="I220">
        <v>89400</v>
      </c>
      <c r="J220" t="s">
        <v>276</v>
      </c>
      <c r="M220">
        <v>679869462</v>
      </c>
      <c r="N220" s="386">
        <v>43818.705555555556</v>
      </c>
      <c r="O220" t="s">
        <v>213</v>
      </c>
      <c r="P220" s="385">
        <v>43818</v>
      </c>
      <c r="Q220" s="385">
        <v>43740</v>
      </c>
      <c r="R220">
        <v>29200</v>
      </c>
      <c r="S220" t="s">
        <v>236</v>
      </c>
      <c r="T220" t="s">
        <v>215</v>
      </c>
    </row>
    <row r="221" spans="1:20" x14ac:dyDescent="0.25">
      <c r="A221" t="s">
        <v>1183</v>
      </c>
      <c r="B221" t="s">
        <v>207</v>
      </c>
      <c r="C221" t="s">
        <v>1184</v>
      </c>
      <c r="D221" t="s">
        <v>1185</v>
      </c>
      <c r="E221" s="385">
        <v>26793</v>
      </c>
      <c r="F221">
        <v>46</v>
      </c>
      <c r="G221" t="s">
        <v>1186</v>
      </c>
      <c r="I221">
        <v>89400</v>
      </c>
      <c r="J221" t="s">
        <v>234</v>
      </c>
      <c r="K221" t="s">
        <v>1187</v>
      </c>
      <c r="L221" t="s">
        <v>1188</v>
      </c>
      <c r="M221" t="s">
        <v>1189</v>
      </c>
      <c r="N221" s="386">
        <v>43735.472222222219</v>
      </c>
      <c r="O221" t="s">
        <v>219</v>
      </c>
      <c r="P221" s="386">
        <v>43735.472222222219</v>
      </c>
      <c r="Q221" s="385">
        <v>43713</v>
      </c>
      <c r="R221">
        <v>22020</v>
      </c>
      <c r="S221" t="s">
        <v>214</v>
      </c>
      <c r="T221" t="s">
        <v>215</v>
      </c>
    </row>
    <row r="222" spans="1:20" x14ac:dyDescent="0.25">
      <c r="A222" t="s">
        <v>1190</v>
      </c>
      <c r="B222" t="s">
        <v>207</v>
      </c>
      <c r="C222" t="s">
        <v>1191</v>
      </c>
      <c r="D222" t="s">
        <v>503</v>
      </c>
      <c r="E222" s="385">
        <v>20867</v>
      </c>
      <c r="F222">
        <v>63</v>
      </c>
      <c r="G222" t="s">
        <v>1192</v>
      </c>
      <c r="H222" t="s">
        <v>1193</v>
      </c>
      <c r="I222">
        <v>89110</v>
      </c>
      <c r="J222" t="s">
        <v>1194</v>
      </c>
      <c r="K222" t="s">
        <v>1195</v>
      </c>
      <c r="L222" t="s">
        <v>1196</v>
      </c>
      <c r="M222" t="s">
        <v>1197</v>
      </c>
      <c r="N222" s="386">
        <v>43748.915277777778</v>
      </c>
      <c r="O222" t="s">
        <v>219</v>
      </c>
      <c r="P222" s="386">
        <v>43748.915277777778</v>
      </c>
      <c r="Q222" s="385">
        <v>43704</v>
      </c>
      <c r="R222">
        <v>22007</v>
      </c>
      <c r="S222" t="s">
        <v>312</v>
      </c>
      <c r="T222" t="s">
        <v>265</v>
      </c>
    </row>
    <row r="223" spans="1:20" x14ac:dyDescent="0.25">
      <c r="A223" t="s">
        <v>1190</v>
      </c>
      <c r="B223" t="s">
        <v>207</v>
      </c>
      <c r="C223" t="s">
        <v>1191</v>
      </c>
      <c r="D223" t="s">
        <v>503</v>
      </c>
      <c r="E223" s="385">
        <v>20867</v>
      </c>
      <c r="F223">
        <v>63</v>
      </c>
      <c r="G223" t="s">
        <v>1192</v>
      </c>
      <c r="H223" t="s">
        <v>1193</v>
      </c>
      <c r="I223">
        <v>89110</v>
      </c>
      <c r="J223" t="s">
        <v>1194</v>
      </c>
      <c r="K223" t="s">
        <v>1195</v>
      </c>
      <c r="L223" t="s">
        <v>1196</v>
      </c>
      <c r="M223" t="s">
        <v>1197</v>
      </c>
      <c r="N223" s="386">
        <v>43748.915277777778</v>
      </c>
      <c r="O223" t="s">
        <v>219</v>
      </c>
      <c r="P223" s="386">
        <v>43748.915277777778</v>
      </c>
      <c r="Q223" s="385">
        <v>43704</v>
      </c>
      <c r="R223">
        <v>22025</v>
      </c>
      <c r="S223" t="s">
        <v>261</v>
      </c>
      <c r="T223" t="s">
        <v>215</v>
      </c>
    </row>
    <row r="224" spans="1:20" x14ac:dyDescent="0.25">
      <c r="A224" t="s">
        <v>1198</v>
      </c>
      <c r="B224" t="s">
        <v>230</v>
      </c>
      <c r="C224" t="s">
        <v>1199</v>
      </c>
      <c r="D224" t="s">
        <v>1200</v>
      </c>
      <c r="E224" s="385">
        <v>41149</v>
      </c>
      <c r="F224">
        <v>7</v>
      </c>
      <c r="G224" t="s">
        <v>1201</v>
      </c>
      <c r="I224">
        <v>89400</v>
      </c>
      <c r="J224" t="s">
        <v>560</v>
      </c>
      <c r="K224" t="s">
        <v>1202</v>
      </c>
      <c r="L224" t="s">
        <v>1203</v>
      </c>
      <c r="M224" t="s">
        <v>1204</v>
      </c>
      <c r="N224" s="386">
        <v>43748.913194444445</v>
      </c>
      <c r="O224" t="s">
        <v>213</v>
      </c>
      <c r="P224" s="386">
        <v>43748.913194444445</v>
      </c>
      <c r="Q224" s="385">
        <v>43718</v>
      </c>
      <c r="R224">
        <v>22020</v>
      </c>
      <c r="S224" t="s">
        <v>214</v>
      </c>
      <c r="T224" t="s">
        <v>215</v>
      </c>
    </row>
    <row r="225" spans="1:20" x14ac:dyDescent="0.25">
      <c r="A225" t="s">
        <v>1205</v>
      </c>
      <c r="B225" t="s">
        <v>230</v>
      </c>
      <c r="C225" t="s">
        <v>1199</v>
      </c>
      <c r="D225" t="s">
        <v>1206</v>
      </c>
      <c r="E225" s="385">
        <v>41149</v>
      </c>
      <c r="F225">
        <v>7</v>
      </c>
      <c r="G225" t="s">
        <v>1207</v>
      </c>
      <c r="I225">
        <v>89400</v>
      </c>
      <c r="J225" t="s">
        <v>560</v>
      </c>
      <c r="K225" t="s">
        <v>1202</v>
      </c>
      <c r="M225">
        <v>673515229</v>
      </c>
      <c r="N225" s="386">
        <v>43748.915277777778</v>
      </c>
      <c r="O225" t="s">
        <v>213</v>
      </c>
      <c r="P225" s="385">
        <v>43748</v>
      </c>
      <c r="Q225" s="385">
        <v>43718</v>
      </c>
      <c r="R225">
        <v>22020</v>
      </c>
      <c r="S225" t="s">
        <v>214</v>
      </c>
      <c r="T225" t="s">
        <v>215</v>
      </c>
    </row>
    <row r="226" spans="1:20" x14ac:dyDescent="0.25">
      <c r="A226" t="s">
        <v>1208</v>
      </c>
      <c r="B226" t="s">
        <v>207</v>
      </c>
      <c r="C226" t="s">
        <v>1199</v>
      </c>
      <c r="D226" t="s">
        <v>1209</v>
      </c>
      <c r="E226" s="385">
        <v>39901</v>
      </c>
      <c r="F226">
        <v>10</v>
      </c>
      <c r="G226" t="s">
        <v>1210</v>
      </c>
      <c r="I226">
        <v>89400</v>
      </c>
      <c r="J226" t="s">
        <v>560</v>
      </c>
      <c r="K226" t="s">
        <v>1202</v>
      </c>
      <c r="L226" t="s">
        <v>1211</v>
      </c>
      <c r="M226" t="s">
        <v>1204</v>
      </c>
      <c r="N226" s="386">
        <v>43748.913194444445</v>
      </c>
      <c r="O226" t="s">
        <v>213</v>
      </c>
      <c r="P226" s="386">
        <v>43748.913194444445</v>
      </c>
      <c r="Q226" s="385">
        <v>43718</v>
      </c>
      <c r="R226">
        <v>22020</v>
      </c>
      <c r="S226" t="s">
        <v>214</v>
      </c>
      <c r="T226" t="s">
        <v>215</v>
      </c>
    </row>
    <row r="227" spans="1:20" x14ac:dyDescent="0.25">
      <c r="A227" t="s">
        <v>1212</v>
      </c>
      <c r="B227" t="s">
        <v>207</v>
      </c>
      <c r="C227" t="s">
        <v>1213</v>
      </c>
      <c r="D227" t="s">
        <v>1214</v>
      </c>
      <c r="E227" s="385">
        <v>32814</v>
      </c>
      <c r="F227">
        <v>30</v>
      </c>
      <c r="G227" t="s">
        <v>1215</v>
      </c>
      <c r="I227">
        <v>89400</v>
      </c>
      <c r="J227" t="s">
        <v>234</v>
      </c>
      <c r="K227" t="s">
        <v>1216</v>
      </c>
      <c r="L227" t="s">
        <v>1217</v>
      </c>
      <c r="M227" t="s">
        <v>1218</v>
      </c>
      <c r="N227" s="386">
        <v>43777.622916666667</v>
      </c>
      <c r="O227" t="s">
        <v>219</v>
      </c>
      <c r="P227" s="385">
        <v>43777</v>
      </c>
      <c r="Q227" s="385">
        <v>43725</v>
      </c>
      <c r="R227">
        <v>22013</v>
      </c>
      <c r="S227" t="s">
        <v>321</v>
      </c>
      <c r="T227" t="s">
        <v>215</v>
      </c>
    </row>
    <row r="228" spans="1:20" x14ac:dyDescent="0.25">
      <c r="A228" t="s">
        <v>1219</v>
      </c>
      <c r="B228" t="s">
        <v>207</v>
      </c>
      <c r="C228" t="s">
        <v>1213</v>
      </c>
      <c r="D228" t="s">
        <v>525</v>
      </c>
      <c r="E228" s="385">
        <v>22618</v>
      </c>
      <c r="F228">
        <v>58</v>
      </c>
      <c r="G228" t="s">
        <v>1220</v>
      </c>
      <c r="I228">
        <v>89400</v>
      </c>
      <c r="J228" t="s">
        <v>234</v>
      </c>
      <c r="K228" t="s">
        <v>1221</v>
      </c>
      <c r="M228" t="s">
        <v>1218</v>
      </c>
      <c r="N228" s="386">
        <v>43794.936111111114</v>
      </c>
      <c r="O228" t="s">
        <v>219</v>
      </c>
      <c r="P228" s="385">
        <v>43794</v>
      </c>
      <c r="Q228" s="385">
        <v>43396</v>
      </c>
      <c r="R228">
        <v>22012</v>
      </c>
      <c r="S228" t="s">
        <v>255</v>
      </c>
      <c r="T228" t="s">
        <v>215</v>
      </c>
    </row>
    <row r="229" spans="1:20" x14ac:dyDescent="0.25">
      <c r="A229" t="s">
        <v>1222</v>
      </c>
      <c r="B229" t="s">
        <v>230</v>
      </c>
      <c r="C229" t="s">
        <v>1213</v>
      </c>
      <c r="D229" t="s">
        <v>1223</v>
      </c>
      <c r="E229" s="385">
        <v>22534</v>
      </c>
      <c r="F229">
        <v>58</v>
      </c>
      <c r="G229" t="s">
        <v>1224</v>
      </c>
      <c r="I229">
        <v>89400</v>
      </c>
      <c r="J229" t="s">
        <v>234</v>
      </c>
      <c r="K229" t="s">
        <v>1225</v>
      </c>
      <c r="M229">
        <v>767119350</v>
      </c>
      <c r="N229" s="386">
        <v>43794.965277777781</v>
      </c>
      <c r="O229" t="s">
        <v>219</v>
      </c>
      <c r="P229" s="385">
        <v>43794</v>
      </c>
      <c r="Q229" s="385">
        <v>43735</v>
      </c>
      <c r="R229">
        <v>22012</v>
      </c>
      <c r="S229" t="s">
        <v>255</v>
      </c>
      <c r="T229" t="s">
        <v>215</v>
      </c>
    </row>
    <row r="230" spans="1:20" x14ac:dyDescent="0.25">
      <c r="A230" t="s">
        <v>1226</v>
      </c>
      <c r="B230" t="s">
        <v>207</v>
      </c>
      <c r="C230" t="s">
        <v>1227</v>
      </c>
      <c r="D230" t="s">
        <v>245</v>
      </c>
      <c r="E230" s="385">
        <v>17913</v>
      </c>
      <c r="F230">
        <v>71</v>
      </c>
      <c r="G230" t="s">
        <v>1228</v>
      </c>
      <c r="I230">
        <v>89113</v>
      </c>
      <c r="J230" t="s">
        <v>311</v>
      </c>
      <c r="M230">
        <v>614638597</v>
      </c>
      <c r="N230" s="386">
        <v>43777.745833333334</v>
      </c>
      <c r="O230" t="s">
        <v>219</v>
      </c>
      <c r="P230" s="385">
        <v>43777</v>
      </c>
      <c r="Q230" s="385">
        <v>43741</v>
      </c>
      <c r="R230">
        <v>22007</v>
      </c>
      <c r="S230" t="s">
        <v>312</v>
      </c>
      <c r="T230" t="s">
        <v>215</v>
      </c>
    </row>
    <row r="231" spans="1:20" x14ac:dyDescent="0.25">
      <c r="A231" t="s">
        <v>1229</v>
      </c>
      <c r="B231" t="s">
        <v>207</v>
      </c>
      <c r="C231" t="s">
        <v>1230</v>
      </c>
      <c r="D231" t="s">
        <v>1231</v>
      </c>
      <c r="E231" s="385">
        <v>33402</v>
      </c>
      <c r="F231">
        <v>28</v>
      </c>
      <c r="G231" t="s">
        <v>1232</v>
      </c>
      <c r="I231">
        <v>89400</v>
      </c>
      <c r="J231" t="s">
        <v>276</v>
      </c>
      <c r="M231">
        <v>679910989</v>
      </c>
      <c r="N231" s="386">
        <v>43898.701388888891</v>
      </c>
      <c r="O231" t="s">
        <v>219</v>
      </c>
      <c r="P231" s="385">
        <v>43897</v>
      </c>
      <c r="Q231" s="385">
        <v>43834</v>
      </c>
      <c r="R231">
        <v>22020</v>
      </c>
      <c r="S231" t="s">
        <v>214</v>
      </c>
      <c r="T231" t="s">
        <v>215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5"/>
  <dimension ref="A3:O17"/>
  <sheetViews>
    <sheetView workbookViewId="0">
      <selection activeCell="A16" sqref="A16"/>
    </sheetView>
  </sheetViews>
  <sheetFormatPr baseColWidth="10" defaultRowHeight="15" x14ac:dyDescent="0.25"/>
  <sheetData>
    <row r="3" spans="1:15" ht="15.75" thickBot="1" x14ac:dyDescent="0.3"/>
    <row r="4" spans="1:15" x14ac:dyDescent="0.25">
      <c r="A4" s="407" t="s">
        <v>1250</v>
      </c>
      <c r="B4" s="408"/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408"/>
      <c r="N4" s="408"/>
      <c r="O4" s="409"/>
    </row>
    <row r="5" spans="1:15" x14ac:dyDescent="0.25">
      <c r="A5" s="410" t="s">
        <v>1251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411"/>
    </row>
    <row r="6" spans="1:15" x14ac:dyDescent="0.25">
      <c r="A6" s="4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411"/>
    </row>
    <row r="7" spans="1:15" x14ac:dyDescent="0.25">
      <c r="A7" s="4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411"/>
    </row>
    <row r="8" spans="1:15" x14ac:dyDescent="0.25">
      <c r="A8" s="410" t="s">
        <v>1252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411"/>
    </row>
    <row r="9" spans="1:15" x14ac:dyDescent="0.25">
      <c r="A9" s="410" t="s">
        <v>1253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411"/>
    </row>
    <row r="10" spans="1:15" ht="15.75" thickBot="1" x14ac:dyDescent="0.3">
      <c r="A10" s="413"/>
      <c r="B10" s="414"/>
      <c r="C10" s="414"/>
      <c r="D10" s="414"/>
      <c r="E10" s="414"/>
      <c r="F10" s="414"/>
      <c r="G10" s="414"/>
      <c r="H10" s="414"/>
      <c r="I10" s="414"/>
      <c r="J10" s="414"/>
      <c r="K10" s="414"/>
      <c r="L10" s="414"/>
      <c r="M10" s="414"/>
      <c r="N10" s="414"/>
      <c r="O10" s="415"/>
    </row>
    <row r="11" spans="1:15" ht="15.75" thickBot="1" x14ac:dyDescent="0.3"/>
    <row r="12" spans="1:15" x14ac:dyDescent="0.25">
      <c r="A12" s="416" t="s">
        <v>1257</v>
      </c>
      <c r="B12" s="408"/>
      <c r="C12" s="408"/>
      <c r="D12" s="408"/>
      <c r="E12" s="408"/>
      <c r="F12" s="408"/>
      <c r="G12" s="408"/>
      <c r="H12" s="408"/>
      <c r="I12" s="408"/>
      <c r="J12" s="408"/>
      <c r="K12" s="408"/>
      <c r="L12" s="408"/>
      <c r="M12" s="408"/>
      <c r="N12" s="408"/>
      <c r="O12" s="409"/>
    </row>
    <row r="13" spans="1:15" x14ac:dyDescent="0.25">
      <c r="A13" s="417" t="s">
        <v>1254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411"/>
    </row>
    <row r="14" spans="1:15" x14ac:dyDescent="0.25">
      <c r="A14" s="410" t="s">
        <v>1255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411"/>
    </row>
    <row r="15" spans="1:15" x14ac:dyDescent="0.25">
      <c r="A15" s="417" t="s">
        <v>35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411"/>
    </row>
    <row r="16" spans="1:15" x14ac:dyDescent="0.25">
      <c r="A16" s="410" t="s">
        <v>1256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411"/>
    </row>
    <row r="17" spans="1:15" ht="15.75" thickBot="1" x14ac:dyDescent="0.3">
      <c r="A17" s="413"/>
      <c r="B17" s="414"/>
      <c r="C17" s="414"/>
      <c r="D17" s="414"/>
      <c r="E17" s="414"/>
      <c r="F17" s="414"/>
      <c r="G17" s="414"/>
      <c r="H17" s="414"/>
      <c r="I17" s="414"/>
      <c r="J17" s="414"/>
      <c r="K17" s="414"/>
      <c r="L17" s="414"/>
      <c r="M17" s="414"/>
      <c r="N17" s="414"/>
      <c r="O17" s="41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6">
    <pageSetUpPr fitToPage="1"/>
  </sheetPr>
  <dimension ref="A1:U52"/>
  <sheetViews>
    <sheetView workbookViewId="0">
      <selection activeCell="A6" sqref="A6"/>
    </sheetView>
  </sheetViews>
  <sheetFormatPr baseColWidth="10" defaultRowHeight="15" x14ac:dyDescent="0.25"/>
  <cols>
    <col min="1" max="1" width="24.42578125" style="10" customWidth="1"/>
    <col min="2" max="2" width="21.140625" customWidth="1"/>
    <col min="3" max="3" width="36" customWidth="1"/>
    <col min="4" max="4" width="26.5703125" style="359" customWidth="1"/>
    <col min="5" max="5" width="37.7109375" style="359" customWidth="1"/>
    <col min="6" max="21" width="11.42578125" style="359"/>
  </cols>
  <sheetData>
    <row r="1" spans="1:21" x14ac:dyDescent="0.25">
      <c r="A1" s="334"/>
    </row>
    <row r="2" spans="1:21" s="15" customFormat="1" x14ac:dyDescent="0.25">
      <c r="B2" s="313"/>
      <c r="C2" s="313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</row>
    <row r="3" spans="1:21" s="15" customFormat="1" x14ac:dyDescent="0.25">
      <c r="B3" s="313" t="s">
        <v>177</v>
      </c>
      <c r="C3" s="313" t="s">
        <v>178</v>
      </c>
      <c r="D3" s="359" t="s">
        <v>186</v>
      </c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</row>
    <row r="4" spans="1:21" s="15" customFormat="1" x14ac:dyDescent="0.25">
      <c r="B4" s="313"/>
      <c r="C4" s="313" t="s">
        <v>179</v>
      </c>
      <c r="D4" s="359"/>
      <c r="E4" s="359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</row>
    <row r="5" spans="1:21" s="15" customFormat="1" x14ac:dyDescent="0.25">
      <c r="B5" s="313"/>
      <c r="C5" s="313" t="s">
        <v>180</v>
      </c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  <c r="P5" s="359"/>
      <c r="Q5" s="359"/>
      <c r="R5" s="359"/>
      <c r="S5" s="359"/>
      <c r="T5" s="359"/>
      <c r="U5" s="359"/>
    </row>
    <row r="6" spans="1:21" s="15" customFormat="1" x14ac:dyDescent="0.25">
      <c r="A6" s="15" t="s">
        <v>176</v>
      </c>
      <c r="B6" s="314"/>
      <c r="C6" s="313" t="s">
        <v>181</v>
      </c>
      <c r="D6" s="359"/>
      <c r="E6" s="359"/>
      <c r="F6" s="359"/>
      <c r="G6" s="359"/>
      <c r="H6" s="359"/>
      <c r="I6" s="359"/>
      <c r="J6" s="359"/>
      <c r="K6" s="359"/>
      <c r="L6" s="359"/>
      <c r="M6" s="359"/>
      <c r="N6" s="359"/>
      <c r="O6" s="359"/>
      <c r="P6" s="359"/>
      <c r="Q6" s="359"/>
      <c r="R6" s="359"/>
      <c r="S6" s="359"/>
      <c r="T6" s="359"/>
      <c r="U6" s="359"/>
    </row>
    <row r="7" spans="1:21" s="15" customFormat="1" x14ac:dyDescent="0.25">
      <c r="B7" s="357"/>
      <c r="C7" s="313" t="s">
        <v>182</v>
      </c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59"/>
      <c r="P7" s="359"/>
      <c r="Q7" s="359"/>
      <c r="R7" s="359"/>
      <c r="S7" s="359"/>
      <c r="T7" s="359"/>
      <c r="U7" s="359"/>
    </row>
    <row r="8" spans="1:21" s="15" customFormat="1" x14ac:dyDescent="0.25">
      <c r="D8" s="359"/>
      <c r="E8" s="359"/>
      <c r="F8" s="359"/>
      <c r="G8" s="359"/>
      <c r="H8" s="359"/>
      <c r="I8" s="359"/>
      <c r="J8" s="359"/>
      <c r="K8" s="359"/>
      <c r="L8" s="359"/>
      <c r="M8" s="359"/>
      <c r="N8" s="359"/>
      <c r="O8" s="359"/>
      <c r="P8" s="359"/>
      <c r="Q8" s="359"/>
      <c r="R8" s="359"/>
      <c r="S8" s="359"/>
      <c r="T8" s="359"/>
      <c r="U8" s="359"/>
    </row>
    <row r="9" spans="1:21" s="15" customFormat="1" x14ac:dyDescent="0.25">
      <c r="D9" s="359"/>
      <c r="E9" s="359"/>
      <c r="F9" s="359"/>
      <c r="G9" s="359"/>
      <c r="H9" s="359"/>
      <c r="I9" s="359"/>
      <c r="J9" s="359"/>
      <c r="K9" s="359"/>
      <c r="L9" s="359"/>
      <c r="M9" s="359"/>
      <c r="N9" s="359"/>
      <c r="O9" s="359"/>
      <c r="P9" s="359"/>
      <c r="Q9" s="359"/>
      <c r="R9" s="359"/>
      <c r="S9" s="359"/>
      <c r="T9" s="359"/>
      <c r="U9" s="359"/>
    </row>
    <row r="10" spans="1:21" s="15" customFormat="1" x14ac:dyDescent="0.25"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</row>
    <row r="11" spans="1:21" s="15" customFormat="1" x14ac:dyDescent="0.25">
      <c r="D11" s="359"/>
      <c r="E11" s="359"/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59"/>
      <c r="S11" s="359"/>
      <c r="T11" s="359"/>
      <c r="U11" s="359"/>
    </row>
    <row r="12" spans="1:21" s="15" customFormat="1" x14ac:dyDescent="0.25">
      <c r="D12" s="359"/>
      <c r="E12" s="359"/>
      <c r="F12" s="359"/>
      <c r="G12" s="359"/>
      <c r="H12" s="359"/>
      <c r="I12" s="359"/>
      <c r="J12" s="359"/>
      <c r="K12" s="359"/>
      <c r="L12" s="359"/>
      <c r="M12" s="359"/>
      <c r="N12" s="359"/>
      <c r="O12" s="359"/>
      <c r="P12" s="359"/>
      <c r="Q12" s="359"/>
      <c r="R12" s="359"/>
      <c r="S12" s="359"/>
      <c r="T12" s="359"/>
      <c r="U12" s="359"/>
    </row>
    <row r="13" spans="1:21" s="15" customFormat="1" x14ac:dyDescent="0.25">
      <c r="D13" s="359"/>
      <c r="E13" s="359"/>
      <c r="F13" s="359"/>
      <c r="G13" s="359"/>
      <c r="H13" s="359"/>
      <c r="I13" s="359"/>
      <c r="J13" s="359"/>
      <c r="K13" s="359"/>
      <c r="L13" s="359"/>
      <c r="M13" s="359"/>
      <c r="N13" s="359"/>
      <c r="O13" s="359"/>
      <c r="P13" s="359"/>
      <c r="Q13" s="359"/>
      <c r="R13" s="359"/>
      <c r="S13" s="359"/>
      <c r="T13" s="359"/>
      <c r="U13" s="359"/>
    </row>
    <row r="14" spans="1:21" s="15" customFormat="1" x14ac:dyDescent="0.25">
      <c r="D14" s="359"/>
      <c r="E14" s="359"/>
      <c r="F14" s="359"/>
      <c r="G14" s="359"/>
      <c r="H14" s="359"/>
      <c r="I14" s="359"/>
      <c r="J14" s="359"/>
      <c r="K14" s="359"/>
      <c r="L14" s="359"/>
      <c r="M14" s="359"/>
      <c r="N14" s="359"/>
      <c r="O14" s="359"/>
      <c r="P14" s="359"/>
      <c r="Q14" s="359"/>
      <c r="R14" s="359"/>
      <c r="S14" s="359"/>
      <c r="T14" s="359"/>
      <c r="U14" s="359"/>
    </row>
    <row r="15" spans="1:21" s="15" customFormat="1" x14ac:dyDescent="0.25">
      <c r="B15" s="360"/>
      <c r="D15" s="359"/>
      <c r="E15" s="359"/>
      <c r="F15" s="359"/>
      <c r="G15" s="359"/>
      <c r="H15" s="359"/>
      <c r="I15" s="359"/>
      <c r="J15" s="359"/>
      <c r="K15" s="359"/>
      <c r="L15" s="359"/>
      <c r="M15" s="359"/>
      <c r="N15" s="359"/>
      <c r="O15" s="359"/>
      <c r="P15" s="359"/>
      <c r="Q15" s="359"/>
      <c r="R15" s="359"/>
      <c r="S15" s="359"/>
      <c r="T15" s="359"/>
      <c r="U15" s="359"/>
    </row>
    <row r="16" spans="1:21" s="15" customFormat="1" x14ac:dyDescent="0.25">
      <c r="D16" s="359"/>
      <c r="E16" s="359"/>
      <c r="F16" s="359"/>
      <c r="G16" s="359"/>
      <c r="H16" s="359"/>
      <c r="I16" s="359"/>
      <c r="J16" s="359"/>
      <c r="K16" s="359"/>
      <c r="L16" s="359"/>
      <c r="M16" s="359"/>
      <c r="N16" s="359"/>
      <c r="O16" s="359"/>
      <c r="P16" s="359"/>
      <c r="Q16" s="359"/>
      <c r="R16" s="359"/>
      <c r="S16" s="359"/>
      <c r="T16" s="359"/>
      <c r="U16" s="359"/>
    </row>
    <row r="17" spans="1:21" s="15" customFormat="1" x14ac:dyDescent="0.25">
      <c r="C17" s="357"/>
      <c r="D17" s="359"/>
      <c r="E17" s="359"/>
      <c r="F17" s="359"/>
      <c r="G17" s="359"/>
      <c r="H17" s="359"/>
      <c r="I17" s="359"/>
      <c r="J17" s="359"/>
      <c r="K17" s="359"/>
      <c r="L17" s="359"/>
      <c r="M17" s="359"/>
      <c r="N17" s="359"/>
      <c r="O17" s="359"/>
      <c r="P17" s="359"/>
      <c r="Q17" s="359"/>
      <c r="R17" s="359"/>
      <c r="S17" s="359"/>
      <c r="T17" s="359"/>
      <c r="U17" s="359"/>
    </row>
    <row r="18" spans="1:21" s="15" customFormat="1" x14ac:dyDescent="0.25">
      <c r="B18" s="357"/>
      <c r="C18" s="357"/>
      <c r="D18" s="359"/>
      <c r="E18" s="359"/>
      <c r="F18" s="359"/>
      <c r="G18" s="359"/>
      <c r="H18" s="359"/>
      <c r="I18" s="359"/>
      <c r="J18" s="359"/>
      <c r="K18" s="359"/>
      <c r="L18" s="359"/>
      <c r="M18" s="359"/>
      <c r="N18" s="359"/>
      <c r="O18" s="359"/>
      <c r="P18" s="359"/>
      <c r="Q18" s="359"/>
      <c r="R18" s="359"/>
      <c r="S18" s="359"/>
      <c r="T18" s="359"/>
      <c r="U18" s="359"/>
    </row>
    <row r="19" spans="1:21" s="15" customFormat="1" x14ac:dyDescent="0.25">
      <c r="B19" s="357"/>
      <c r="C19" s="357"/>
      <c r="D19" s="359"/>
      <c r="E19" s="359"/>
      <c r="F19" s="359"/>
      <c r="G19" s="359"/>
      <c r="H19" s="359"/>
      <c r="I19" s="359"/>
      <c r="J19" s="359"/>
      <c r="K19" s="359"/>
      <c r="L19" s="359"/>
      <c r="M19" s="359"/>
      <c r="N19" s="359"/>
      <c r="O19" s="359"/>
      <c r="P19" s="359"/>
      <c r="Q19" s="359"/>
      <c r="R19" s="359"/>
      <c r="S19" s="359"/>
      <c r="T19" s="359"/>
      <c r="U19" s="359"/>
    </row>
    <row r="20" spans="1:21" s="15" customFormat="1" x14ac:dyDescent="0.25">
      <c r="B20" s="357"/>
      <c r="C20" s="357"/>
      <c r="D20" s="359"/>
      <c r="E20" s="359"/>
      <c r="F20" s="359"/>
      <c r="G20" s="359"/>
      <c r="H20" s="359"/>
      <c r="I20" s="359"/>
      <c r="J20" s="359"/>
      <c r="K20" s="359"/>
      <c r="L20" s="359"/>
      <c r="M20" s="359"/>
      <c r="N20" s="359"/>
      <c r="O20" s="359"/>
      <c r="P20" s="359"/>
      <c r="Q20" s="359"/>
      <c r="R20" s="359"/>
      <c r="S20" s="359"/>
      <c r="T20" s="359"/>
      <c r="U20" s="359"/>
    </row>
    <row r="21" spans="1:21" s="15" customFormat="1" x14ac:dyDescent="0.25">
      <c r="B21" s="357"/>
      <c r="C21" s="357"/>
      <c r="D21" s="359"/>
      <c r="E21" s="359"/>
      <c r="F21" s="359"/>
      <c r="G21" s="359"/>
      <c r="H21" s="359"/>
      <c r="I21" s="359"/>
      <c r="J21" s="359"/>
      <c r="K21" s="359"/>
      <c r="L21" s="359"/>
      <c r="M21" s="359"/>
      <c r="N21" s="359"/>
      <c r="O21" s="359"/>
      <c r="P21" s="359"/>
      <c r="Q21" s="359"/>
      <c r="R21" s="359"/>
      <c r="S21" s="359"/>
      <c r="T21" s="359"/>
      <c r="U21" s="359"/>
    </row>
    <row r="22" spans="1:21" s="15" customFormat="1" x14ac:dyDescent="0.25">
      <c r="B22" s="361"/>
      <c r="C22" s="358"/>
      <c r="D22" s="359"/>
      <c r="E22" s="359"/>
      <c r="F22" s="359"/>
      <c r="G22" s="359"/>
      <c r="H22" s="359"/>
      <c r="I22" s="359"/>
      <c r="J22" s="359"/>
      <c r="K22" s="359"/>
      <c r="L22" s="359"/>
      <c r="M22" s="359"/>
      <c r="N22" s="359"/>
      <c r="O22" s="359"/>
      <c r="P22" s="359"/>
      <c r="Q22" s="359"/>
      <c r="R22" s="359"/>
      <c r="S22" s="359"/>
      <c r="T22" s="359"/>
      <c r="U22" s="359"/>
    </row>
    <row r="23" spans="1:21" s="15" customFormat="1" x14ac:dyDescent="0.25">
      <c r="C23" s="357"/>
      <c r="D23" s="359"/>
      <c r="E23" s="359"/>
      <c r="F23" s="359"/>
      <c r="G23" s="359"/>
      <c r="H23" s="359"/>
      <c r="I23" s="359"/>
      <c r="J23" s="359"/>
      <c r="K23" s="359"/>
      <c r="L23" s="359"/>
      <c r="M23" s="359"/>
      <c r="N23" s="359"/>
      <c r="O23" s="359"/>
      <c r="P23" s="359"/>
      <c r="Q23" s="359"/>
      <c r="R23" s="359"/>
      <c r="S23" s="359"/>
      <c r="T23" s="359"/>
      <c r="U23" s="359"/>
    </row>
    <row r="24" spans="1:21" s="15" customFormat="1" x14ac:dyDescent="0.25">
      <c r="B24" s="357"/>
      <c r="C24" s="357"/>
      <c r="D24" s="359"/>
      <c r="E24" s="359"/>
      <c r="F24" s="359"/>
      <c r="G24" s="359"/>
      <c r="H24" s="359"/>
      <c r="I24" s="359"/>
      <c r="J24" s="359"/>
      <c r="K24" s="359"/>
      <c r="L24" s="359"/>
      <c r="M24" s="359"/>
      <c r="N24" s="359"/>
      <c r="O24" s="359"/>
      <c r="P24" s="359"/>
      <c r="Q24" s="359"/>
      <c r="R24" s="359"/>
      <c r="S24" s="359"/>
      <c r="T24" s="359"/>
      <c r="U24" s="359"/>
    </row>
    <row r="25" spans="1:21" s="15" customFormat="1" x14ac:dyDescent="0.25">
      <c r="B25" s="357"/>
      <c r="C25" s="358"/>
      <c r="D25" s="359"/>
      <c r="E25" s="359"/>
      <c r="F25" s="359"/>
      <c r="G25" s="359"/>
      <c r="H25" s="359"/>
      <c r="I25" s="359"/>
      <c r="J25" s="359"/>
      <c r="K25" s="359"/>
      <c r="L25" s="359"/>
      <c r="M25" s="359"/>
      <c r="N25" s="359"/>
      <c r="O25" s="359"/>
      <c r="P25" s="359"/>
      <c r="Q25" s="359"/>
      <c r="R25" s="359"/>
      <c r="S25" s="359"/>
      <c r="T25" s="359"/>
      <c r="U25" s="359"/>
    </row>
    <row r="26" spans="1:21" x14ac:dyDescent="0.25">
      <c r="B26" s="59"/>
      <c r="C26" s="59"/>
    </row>
    <row r="28" spans="1:21" x14ac:dyDescent="0.25">
      <c r="A28"/>
    </row>
    <row r="29" spans="1:21" x14ac:dyDescent="0.25">
      <c r="A29"/>
    </row>
    <row r="30" spans="1:21" x14ac:dyDescent="0.25">
      <c r="A30"/>
    </row>
    <row r="31" spans="1:21" x14ac:dyDescent="0.25">
      <c r="A31"/>
    </row>
    <row r="32" spans="1:2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</sheetData>
  <pageMargins left="0.7" right="0.7" top="0.75" bottom="0.75" header="0.3" footer="0.3"/>
  <pageSetup paperSize="9" scale="80" orientation="landscape" horizontalDpi="4294967293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0">
    <pageSetUpPr fitToPage="1"/>
  </sheetPr>
  <dimension ref="A1:J37"/>
  <sheetViews>
    <sheetView workbookViewId="0">
      <selection activeCell="H17" sqref="H17"/>
    </sheetView>
  </sheetViews>
  <sheetFormatPr baseColWidth="10" defaultRowHeight="15" x14ac:dyDescent="0.25"/>
  <cols>
    <col min="1" max="1" width="11.140625" customWidth="1"/>
    <col min="2" max="6" width="12.140625" customWidth="1"/>
    <col min="7" max="7" width="11.85546875" customWidth="1"/>
    <col min="8" max="17" width="12.140625" customWidth="1"/>
  </cols>
  <sheetData>
    <row r="1" spans="1:8" ht="21.75" thickBot="1" x14ac:dyDescent="0.4">
      <c r="A1" s="521" t="s">
        <v>143</v>
      </c>
      <c r="B1" s="521"/>
      <c r="C1" s="521"/>
      <c r="D1" s="521"/>
      <c r="E1" s="521"/>
      <c r="F1" s="521"/>
      <c r="G1" s="521"/>
      <c r="H1" s="521"/>
    </row>
    <row r="2" spans="1:8" s="208" customFormat="1" ht="35.25" customHeight="1" thickBot="1" x14ac:dyDescent="0.3">
      <c r="A2" s="251" t="s">
        <v>92</v>
      </c>
      <c r="B2" s="209" t="s">
        <v>37</v>
      </c>
      <c r="C2" s="210" t="s">
        <v>133</v>
      </c>
      <c r="D2" s="210" t="s">
        <v>134</v>
      </c>
      <c r="E2" s="211" t="s">
        <v>135</v>
      </c>
      <c r="F2" s="210" t="s">
        <v>136</v>
      </c>
      <c r="G2" s="210"/>
      <c r="H2" s="212" t="s">
        <v>137</v>
      </c>
    </row>
    <row r="3" spans="1:8" s="205" customFormat="1" ht="20.100000000000001" customHeight="1" x14ac:dyDescent="0.25">
      <c r="A3" s="205" t="s">
        <v>138</v>
      </c>
      <c r="B3" s="288" t="s">
        <v>15</v>
      </c>
      <c r="C3" s="289" t="s">
        <v>147</v>
      </c>
      <c r="D3" s="289" t="s">
        <v>134</v>
      </c>
      <c r="E3" s="289" t="s">
        <v>135</v>
      </c>
      <c r="F3" s="291" t="s">
        <v>136</v>
      </c>
      <c r="G3" s="292" t="s">
        <v>148</v>
      </c>
      <c r="H3" s="290" t="s">
        <v>139</v>
      </c>
    </row>
    <row r="4" spans="1:8" ht="20.100000000000001" customHeight="1" x14ac:dyDescent="0.25">
      <c r="A4" s="13" t="s">
        <v>133</v>
      </c>
      <c r="B4" s="214">
        <v>39</v>
      </c>
      <c r="C4" s="283">
        <v>98</v>
      </c>
      <c r="D4" s="215"/>
      <c r="E4" s="215"/>
      <c r="F4" s="216"/>
      <c r="G4" s="217">
        <f>SUM(Tableau422[[#This Row],[1 cour]:[4 cours]])</f>
        <v>98</v>
      </c>
      <c r="H4" s="218">
        <f>SUM(B4:F4)</f>
        <v>137</v>
      </c>
    </row>
    <row r="5" spans="1:8" ht="20.100000000000001" customHeight="1" x14ac:dyDescent="0.25">
      <c r="A5" s="13" t="s">
        <v>134</v>
      </c>
      <c r="B5" s="219">
        <v>39</v>
      </c>
      <c r="C5" s="284">
        <v>98</v>
      </c>
      <c r="D5" s="284">
        <f>35</f>
        <v>35</v>
      </c>
      <c r="E5" s="220"/>
      <c r="F5" s="221"/>
      <c r="G5" s="222">
        <f>SUM(Tableau422[[#This Row],[1 cour]:[4 cours]])</f>
        <v>133</v>
      </c>
      <c r="H5" s="223">
        <f>SUM(B5:F5)</f>
        <v>172</v>
      </c>
    </row>
    <row r="6" spans="1:8" ht="20.100000000000001" customHeight="1" x14ac:dyDescent="0.25">
      <c r="A6" s="13" t="s">
        <v>135</v>
      </c>
      <c r="B6" s="219">
        <v>39</v>
      </c>
      <c r="C6" s="284">
        <v>98</v>
      </c>
      <c r="D6" s="284">
        <v>35</v>
      </c>
      <c r="E6" s="284">
        <v>35</v>
      </c>
      <c r="F6" s="221"/>
      <c r="G6" s="222">
        <f>SUM(Tableau422[[#This Row],[1 cour]:[4 cours]])</f>
        <v>168</v>
      </c>
      <c r="H6" s="223">
        <f>SUM(B6:F6)</f>
        <v>207</v>
      </c>
    </row>
    <row r="7" spans="1:8" ht="20.100000000000001" customHeight="1" thickBot="1" x14ac:dyDescent="0.3">
      <c r="A7" s="13" t="s">
        <v>136</v>
      </c>
      <c r="B7" s="224">
        <v>39</v>
      </c>
      <c r="C7" s="285">
        <v>98</v>
      </c>
      <c r="D7" s="285">
        <v>35</v>
      </c>
      <c r="E7" s="285">
        <v>35</v>
      </c>
      <c r="F7" s="286">
        <v>35</v>
      </c>
      <c r="G7" s="226">
        <f>SUM(Tableau422[[#This Row],[1 cour]:[4 cours]])</f>
        <v>203</v>
      </c>
      <c r="H7" s="227">
        <f>SUM(B7:F7)</f>
        <v>242</v>
      </c>
    </row>
    <row r="8" spans="1:8" ht="20.100000000000001" customHeight="1" x14ac:dyDescent="0.25">
      <c r="A8" s="522" t="s">
        <v>144</v>
      </c>
      <c r="B8" s="522"/>
      <c r="C8" s="522"/>
      <c r="D8" s="522"/>
      <c r="E8" s="522"/>
      <c r="F8" s="522"/>
      <c r="G8" s="522"/>
      <c r="H8" s="522"/>
    </row>
    <row r="9" spans="1:8" ht="20.100000000000001" customHeight="1" thickBot="1" x14ac:dyDescent="0.3">
      <c r="A9" s="228" t="s">
        <v>138</v>
      </c>
      <c r="B9" s="288" t="s">
        <v>15</v>
      </c>
      <c r="C9" s="289" t="s">
        <v>147</v>
      </c>
      <c r="D9" s="289" t="s">
        <v>134</v>
      </c>
      <c r="E9" s="289" t="s">
        <v>135</v>
      </c>
      <c r="F9" s="291" t="s">
        <v>136</v>
      </c>
      <c r="G9" s="292" t="s">
        <v>148</v>
      </c>
      <c r="H9" s="207" t="s">
        <v>139</v>
      </c>
    </row>
    <row r="10" spans="1:8" ht="20.100000000000001" customHeight="1" thickBot="1" x14ac:dyDescent="0.3">
      <c r="A10" s="229" t="s">
        <v>133</v>
      </c>
      <c r="B10" s="230">
        <v>78</v>
      </c>
      <c r="C10" s="293">
        <v>167</v>
      </c>
      <c r="D10" s="230"/>
      <c r="E10" s="230"/>
      <c r="F10" s="230"/>
      <c r="G10" s="231">
        <f>SUM(Tableau52223[[#This Row],[1 cour]:[4 cours]])</f>
        <v>167</v>
      </c>
      <c r="H10" s="287">
        <f>SUM(Tableau52223[[#This Row],[Licence]:[1 cour]])</f>
        <v>245</v>
      </c>
    </row>
    <row r="11" spans="1:8" ht="20.100000000000001" customHeight="1" thickBot="1" x14ac:dyDescent="0.3">
      <c r="A11" s="233" t="s">
        <v>134</v>
      </c>
      <c r="B11" s="220">
        <v>78</v>
      </c>
      <c r="C11" s="293">
        <v>167</v>
      </c>
      <c r="D11" s="294">
        <v>35</v>
      </c>
      <c r="E11" s="220"/>
      <c r="F11" s="235"/>
      <c r="G11" s="230">
        <f>SUM(Tableau52223[[#This Row],[1 cour]:[4 cours]])</f>
        <v>202</v>
      </c>
      <c r="H11" s="232">
        <f>H10+Tableau52223[[#This Row],[2 cours]]</f>
        <v>280</v>
      </c>
    </row>
    <row r="12" spans="1:8" ht="20.100000000000001" customHeight="1" thickBot="1" x14ac:dyDescent="0.3">
      <c r="A12" s="236" t="s">
        <v>135</v>
      </c>
      <c r="B12" s="220">
        <v>78</v>
      </c>
      <c r="C12" s="293">
        <v>167</v>
      </c>
      <c r="D12" s="295">
        <v>35</v>
      </c>
      <c r="E12" s="284">
        <v>35</v>
      </c>
      <c r="F12" s="235"/>
      <c r="G12" s="230">
        <f>SUM(Tableau52223[[#This Row],[1 cour]:[4 cours]])</f>
        <v>237</v>
      </c>
      <c r="H12" s="237">
        <f>H11+Tableau52223[[#This Row],[3 cours]]</f>
        <v>315</v>
      </c>
    </row>
    <row r="13" spans="1:8" ht="20.100000000000001" customHeight="1" x14ac:dyDescent="0.25">
      <c r="A13" s="233" t="s">
        <v>136</v>
      </c>
      <c r="B13" s="220">
        <v>78</v>
      </c>
      <c r="C13" s="293">
        <v>167</v>
      </c>
      <c r="D13" s="295">
        <v>35</v>
      </c>
      <c r="E13" s="284">
        <v>35</v>
      </c>
      <c r="F13" s="284">
        <v>35</v>
      </c>
      <c r="G13" s="230">
        <f>SUM(Tableau52223[[#This Row],[1 cour]:[4 cours]])</f>
        <v>272</v>
      </c>
      <c r="H13" s="237">
        <f>H12+Tableau52223[[#This Row],[4 cours]]</f>
        <v>350</v>
      </c>
    </row>
    <row r="14" spans="1:8" ht="20.100000000000001" customHeight="1" x14ac:dyDescent="0.35">
      <c r="A14" s="521" t="s">
        <v>145</v>
      </c>
      <c r="B14" s="521"/>
      <c r="C14" s="521"/>
      <c r="D14" s="521"/>
      <c r="E14" s="521"/>
      <c r="F14" s="521"/>
      <c r="G14" s="521"/>
      <c r="H14" s="521"/>
    </row>
    <row r="15" spans="1:8" ht="20.100000000000001" customHeight="1" x14ac:dyDescent="0.25">
      <c r="A15" t="s">
        <v>138</v>
      </c>
      <c r="B15" s="288" t="s">
        <v>15</v>
      </c>
      <c r="C15" s="289" t="s">
        <v>147</v>
      </c>
      <c r="D15" s="289" t="s">
        <v>134</v>
      </c>
      <c r="E15" s="289" t="s">
        <v>135</v>
      </c>
      <c r="F15" s="291" t="s">
        <v>136</v>
      </c>
      <c r="G15" s="292" t="s">
        <v>148</v>
      </c>
      <c r="H15" s="213" t="s">
        <v>139</v>
      </c>
    </row>
    <row r="16" spans="1:8" ht="20.100000000000001" customHeight="1" x14ac:dyDescent="0.25">
      <c r="A16" s="13" t="s">
        <v>133</v>
      </c>
      <c r="B16" s="214">
        <v>22</v>
      </c>
      <c r="C16" s="283">
        <v>95</v>
      </c>
      <c r="D16" s="215"/>
      <c r="E16" s="215"/>
      <c r="F16" s="215"/>
      <c r="G16" s="216">
        <f>SUM(Tableau825[[#This Row],[Licence]:[4 cours]])</f>
        <v>117</v>
      </c>
      <c r="H16" s="242">
        <f>SUM(B16:F16)</f>
        <v>117</v>
      </c>
    </row>
    <row r="17" spans="1:10" ht="20.100000000000001" customHeight="1" x14ac:dyDescent="0.25">
      <c r="A17" s="13" t="s">
        <v>134</v>
      </c>
      <c r="B17" s="219">
        <v>22</v>
      </c>
      <c r="C17" s="284">
        <v>95</v>
      </c>
      <c r="D17" s="284">
        <f>35</f>
        <v>35</v>
      </c>
      <c r="E17" s="220"/>
      <c r="F17" s="220"/>
      <c r="G17" s="221">
        <f>SUM(Tableau825[[#This Row],[Licence]:[4 cours]])</f>
        <v>152</v>
      </c>
      <c r="H17" s="243">
        <f>SUM(B17:F17)</f>
        <v>152</v>
      </c>
    </row>
    <row r="18" spans="1:10" ht="20.100000000000001" customHeight="1" x14ac:dyDescent="0.25">
      <c r="A18" s="13" t="s">
        <v>135</v>
      </c>
      <c r="B18" s="219">
        <v>22</v>
      </c>
      <c r="C18" s="284">
        <v>95</v>
      </c>
      <c r="D18" s="284">
        <v>35</v>
      </c>
      <c r="E18" s="284">
        <v>35</v>
      </c>
      <c r="F18" s="220"/>
      <c r="G18" s="221">
        <f>SUM(Tableau825[[#This Row],[Licence]:[4 cours]])</f>
        <v>187</v>
      </c>
      <c r="H18" s="243">
        <f>SUM(B18:F18)</f>
        <v>187</v>
      </c>
    </row>
    <row r="19" spans="1:10" ht="20.100000000000001" customHeight="1" thickBot="1" x14ac:dyDescent="0.3">
      <c r="A19" s="13" t="s">
        <v>136</v>
      </c>
      <c r="B19" s="224">
        <v>22</v>
      </c>
      <c r="C19" s="285">
        <v>95</v>
      </c>
      <c r="D19" s="285">
        <v>35</v>
      </c>
      <c r="E19" s="285">
        <v>35</v>
      </c>
      <c r="F19" s="285">
        <v>35</v>
      </c>
      <c r="G19" s="225">
        <f>SUM(Tableau825[[#This Row],[Licence]:[4 cours]])</f>
        <v>222</v>
      </c>
      <c r="H19" s="244">
        <f>SUM(B19:F19)</f>
        <v>222</v>
      </c>
    </row>
    <row r="20" spans="1:10" ht="20.100000000000001" customHeight="1" thickBot="1" x14ac:dyDescent="0.3">
      <c r="A20" s="522" t="s">
        <v>146</v>
      </c>
      <c r="B20" s="522"/>
      <c r="C20" s="522"/>
      <c r="D20" s="522"/>
      <c r="E20" s="522"/>
      <c r="F20" s="522"/>
      <c r="G20" s="522"/>
      <c r="H20" s="522"/>
    </row>
    <row r="21" spans="1:10" ht="20.100000000000001" customHeight="1" thickBot="1" x14ac:dyDescent="0.3">
      <c r="A21" t="s">
        <v>138</v>
      </c>
      <c r="B21" s="288" t="s">
        <v>15</v>
      </c>
      <c r="C21" s="289" t="s">
        <v>147</v>
      </c>
      <c r="D21" s="289" t="s">
        <v>134</v>
      </c>
      <c r="E21" s="289" t="s">
        <v>135</v>
      </c>
      <c r="F21" s="291" t="s">
        <v>136</v>
      </c>
      <c r="G21" s="292" t="s">
        <v>148</v>
      </c>
      <c r="H21" s="245" t="s">
        <v>139</v>
      </c>
    </row>
    <row r="22" spans="1:10" ht="20.100000000000001" customHeight="1" thickBot="1" x14ac:dyDescent="0.3">
      <c r="A22" s="13" t="s">
        <v>133</v>
      </c>
      <c r="B22" s="238">
        <v>22</v>
      </c>
      <c r="C22" s="296">
        <f>C16/2</f>
        <v>47.5</v>
      </c>
      <c r="D22" s="239"/>
      <c r="E22" s="240"/>
      <c r="F22" s="246"/>
      <c r="G22" s="247">
        <f>SUM(Tableau1026[[#This Row],[1 cour]:[4 cours]])</f>
        <v>47.5</v>
      </c>
      <c r="H22" s="248">
        <f>SUM(B22:F22)</f>
        <v>69.5</v>
      </c>
    </row>
    <row r="23" spans="1:10" ht="20.100000000000001" customHeight="1" thickBot="1" x14ac:dyDescent="0.3">
      <c r="A23" s="13" t="s">
        <v>134</v>
      </c>
      <c r="B23" s="238">
        <v>22</v>
      </c>
      <c r="C23" s="296">
        <f>C17/2</f>
        <v>47.5</v>
      </c>
      <c r="D23" s="298">
        <v>35</v>
      </c>
      <c r="E23" s="220"/>
      <c r="F23" s="234"/>
      <c r="G23" s="247">
        <f>SUM(Tableau1026[[#This Row],[1 cour]:[4 cours]])</f>
        <v>82.5</v>
      </c>
      <c r="H23" s="248">
        <f>SUM(B23:F23)</f>
        <v>104.5</v>
      </c>
    </row>
    <row r="24" spans="1:10" ht="20.100000000000001" customHeight="1" thickBot="1" x14ac:dyDescent="0.3">
      <c r="A24" s="13" t="s">
        <v>135</v>
      </c>
      <c r="B24" s="238">
        <v>22</v>
      </c>
      <c r="C24" s="296">
        <f>C18/2</f>
        <v>47.5</v>
      </c>
      <c r="D24" s="298">
        <v>35</v>
      </c>
      <c r="E24" s="284">
        <v>35</v>
      </c>
      <c r="F24" s="220"/>
      <c r="G24" s="247">
        <f>SUM(Tableau1026[[#This Row],[1 cour]:[4 cours]])</f>
        <v>117.5</v>
      </c>
      <c r="H24" s="248">
        <f>SUM(B24:F24)</f>
        <v>139.5</v>
      </c>
    </row>
    <row r="25" spans="1:10" ht="20.100000000000001" customHeight="1" thickBot="1" x14ac:dyDescent="0.3">
      <c r="A25" s="13" t="s">
        <v>136</v>
      </c>
      <c r="B25" s="241">
        <v>22</v>
      </c>
      <c r="C25" s="297">
        <f>C19/2</f>
        <v>47.5</v>
      </c>
      <c r="D25" s="299">
        <v>35</v>
      </c>
      <c r="E25" s="285">
        <v>35</v>
      </c>
      <c r="F25" s="285">
        <v>35</v>
      </c>
      <c r="G25" s="249">
        <f>SUM(Tableau1026[[#This Row],[1 cour]:[4 cours]])</f>
        <v>152.5</v>
      </c>
      <c r="H25" s="250">
        <f>SUM(B25:F25)</f>
        <v>174.5</v>
      </c>
    </row>
    <row r="27" spans="1:10" x14ac:dyDescent="0.25">
      <c r="A27" s="519" t="s">
        <v>149</v>
      </c>
      <c r="B27" s="519"/>
      <c r="C27" s="519"/>
      <c r="D27" s="519"/>
      <c r="E27" s="519"/>
      <c r="F27" s="519"/>
      <c r="G27" s="519"/>
      <c r="H27" s="300">
        <v>39</v>
      </c>
    </row>
    <row r="29" spans="1:10" ht="21" x14ac:dyDescent="0.35">
      <c r="C29" s="520" t="s">
        <v>150</v>
      </c>
      <c r="D29" s="520"/>
      <c r="E29" s="520"/>
      <c r="J29" s="301"/>
    </row>
    <row r="32" spans="1:10" x14ac:dyDescent="0.25">
      <c r="I32" s="10"/>
    </row>
    <row r="33" spans="9:9" x14ac:dyDescent="0.25">
      <c r="I33" s="10"/>
    </row>
    <row r="34" spans="9:9" x14ac:dyDescent="0.25">
      <c r="I34" s="10"/>
    </row>
    <row r="35" spans="9:9" x14ac:dyDescent="0.25">
      <c r="I35" s="10"/>
    </row>
    <row r="36" spans="9:9" x14ac:dyDescent="0.25">
      <c r="I36" s="10"/>
    </row>
    <row r="37" spans="9:9" x14ac:dyDescent="0.25">
      <c r="I37" s="10"/>
    </row>
  </sheetData>
  <mergeCells count="6">
    <mergeCell ref="A27:G27"/>
    <mergeCell ref="C29:E29"/>
    <mergeCell ref="A1:H1"/>
    <mergeCell ref="A8:H8"/>
    <mergeCell ref="A14:H14"/>
    <mergeCell ref="A20:H20"/>
  </mergeCells>
  <pageMargins left="0.7" right="0.7" top="0.75" bottom="0.75" header="0.3" footer="0.3"/>
  <pageSetup paperSize="9" scale="91" orientation="portrait" horizontalDpi="4294967293" verticalDpi="0" r:id="rId1"/>
  <drawing r:id="rId2"/>
  <tableParts count="4">
    <tablePart r:id="rId3"/>
    <tablePart r:id="rId4"/>
    <tablePart r:id="rId5"/>
    <tablePart r:id="rId6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0AD811-7BBF-4D63-9306-011A98F65E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7</vt:i4>
      </vt:variant>
    </vt:vector>
  </HeadingPairs>
  <TitlesOfParts>
    <vt:vector size="21" baseType="lpstr">
      <vt:lpstr>Adultes</vt:lpstr>
      <vt:lpstr>TableauDeBord</vt:lpstr>
      <vt:lpstr>Liste Banques</vt:lpstr>
      <vt:lpstr>ENCAISSEMENT</vt:lpstr>
      <vt:lpstr>TB_ADULTES</vt:lpstr>
      <vt:lpstr>Enfants</vt:lpstr>
      <vt:lpstr>TB_ENFANTS</vt:lpstr>
      <vt:lpstr>ROLLERS</vt:lpstr>
      <vt:lpstr>COSTUMES</vt:lpstr>
      <vt:lpstr>UFOLEP</vt:lpstr>
      <vt:lpstr>FORMULES RECOPIABLES</vt:lpstr>
      <vt:lpstr>Feuil1</vt:lpstr>
      <vt:lpstr>TARIF</vt:lpstr>
      <vt:lpstr>BILAN PAR AGES</vt:lpstr>
      <vt:lpstr>'FORMULES RECOPIABLES'!_Hlk39945419</vt:lpstr>
      <vt:lpstr>'FORMULES RECOPIABLES'!_Hlk39946393</vt:lpstr>
      <vt:lpstr>COSTUMES</vt:lpstr>
      <vt:lpstr>LICENCES</vt:lpstr>
      <vt:lpstr>PYEUR</vt:lpstr>
      <vt:lpstr>ROLLERS</vt:lpstr>
      <vt:lpstr>TableaudeBord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francois GUIGUE</dc:creator>
  <dc:description/>
  <cp:lastModifiedBy>francois GUIGUE</cp:lastModifiedBy>
  <cp:revision>1</cp:revision>
  <cp:lastPrinted>2020-05-10T19:27:44Z</cp:lastPrinted>
  <dcterms:created xsi:type="dcterms:W3CDTF">2017-02-15T20:38:09Z</dcterms:created>
  <dcterms:modified xsi:type="dcterms:W3CDTF">2020-05-13T19:36:32Z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