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413" codeName="{A5273A89-FDBA-A9CC-58D2-03FBE188E8E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/Users/tonyn/Desktop/"/>
    </mc:Choice>
  </mc:AlternateContent>
  <xr:revisionPtr revIDLastSave="0" documentId="8_{46B655A0-3660-094D-99A3-90819472EB4C}" xr6:coauthVersionLast="45" xr6:coauthVersionMax="45" xr10:uidLastSave="{00000000-0000-0000-0000-000000000000}"/>
  <bookViews>
    <workbookView xWindow="0" yWindow="0" windowWidth="28800" windowHeight="18000" xr2:uid="{888C6C82-67AB-EE4B-9C63-B32DE70ACB2B}"/>
  </bookViews>
  <sheets>
    <sheet name="Feuille Calcul Honoraires" sheetId="1" r:id="rId1"/>
    <sheet name="Saisie de données" sheetId="6" r:id="rId2"/>
    <sheet name="Liste de données" sheetId="2" r:id="rId3"/>
  </sheets>
  <definedNames>
    <definedName name="Liste_casdefigure6040">Tbl_casdefigure6040[]</definedName>
    <definedName name="Liste_naturepmt">Tbl_naturepmt[]</definedName>
    <definedName name="Liste_tauxcotisation">Tbl_tauxcotisation[]</definedName>
    <definedName name="Liste_titredecivilité">Tbl_titredecivilité[Titre de civilité]</definedName>
    <definedName name="Liste_TVA">Tbl_TVA[]</definedName>
    <definedName name="Liste_typedebien">Tbl_typedebien[Type de bien]</definedName>
    <definedName name="Liste_typemandatentrée">Tbl_typemandatentrée[Type de mandat Entrée]</definedName>
    <definedName name="Liste_typemandatsortie">Tbl_typemandatsortie[Type de mandat Sortie]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26" i="1" l="1" a="1"/>
  <c r="F26" i="1" s="1"/>
  <c r="F21" i="1"/>
  <c r="F23" i="1"/>
  <c r="F24" i="1"/>
  <c r="F30" i="1" l="1"/>
  <c r="F14" i="1" l="1"/>
  <c r="F22" i="1" l="1"/>
  <c r="F16" i="1"/>
  <c r="F19" i="1" l="1"/>
  <c r="F15" i="1"/>
  <c r="F18" i="1"/>
  <c r="F28" i="1" l="1"/>
  <c r="F27" i="1" l="1"/>
  <c r="F29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<sst xmlns="http://schemas.openxmlformats.org/spreadsheetml/2006/main" count="103" uniqueCount="74">
  <si>
    <t>De 1€ à 50 000€</t>
  </si>
  <si>
    <t>De 50001 à 100000€</t>
  </si>
  <si>
    <t>De 200001 à 300000€</t>
  </si>
  <si>
    <t>De 300001 à 400000€</t>
  </si>
  <si>
    <t>Au-delà de 400000€</t>
  </si>
  <si>
    <t>Transaction</t>
  </si>
  <si>
    <t>Taux</t>
  </si>
  <si>
    <t>Montant Vente</t>
  </si>
  <si>
    <t>Honoraires</t>
  </si>
  <si>
    <t>De 100001 à 200000€</t>
  </si>
  <si>
    <t>Honoraires JL</t>
  </si>
  <si>
    <t>Honoraires réelles</t>
  </si>
  <si>
    <t>Déduction URSSAF à prévoir</t>
  </si>
  <si>
    <t>Nature du paiement</t>
  </si>
  <si>
    <t>Date du règlement</t>
  </si>
  <si>
    <t>Au comptant</t>
  </si>
  <si>
    <t>Prêt bancaire</t>
  </si>
  <si>
    <t>Type de mandat Entrée</t>
  </si>
  <si>
    <t>Type de mandat Sortie</t>
  </si>
  <si>
    <t>Entrée JL</t>
  </si>
  <si>
    <t>Sortie JL</t>
  </si>
  <si>
    <t>Entrée Agence AWIMMO</t>
  </si>
  <si>
    <t>Entrée Autre Agence</t>
  </si>
  <si>
    <t>Sortie Agence AWIMMO</t>
  </si>
  <si>
    <t>Sortie Autre Agence</t>
  </si>
  <si>
    <t>Honoraires Agence AWIMMO</t>
  </si>
  <si>
    <t>JL/JL</t>
  </si>
  <si>
    <t>Date Cot</t>
  </si>
  <si>
    <t>Taux Cotisation URSSAF en compte</t>
  </si>
  <si>
    <t>Date du compromis :</t>
  </si>
  <si>
    <t>Montant Vente + Honoraires</t>
  </si>
  <si>
    <t>Entrée Agent.Co AWIMMO</t>
  </si>
  <si>
    <t>Sortie Agent.Co AWIMMO</t>
  </si>
  <si>
    <t>Honoraires Agent.Co AWIMMO</t>
  </si>
  <si>
    <t>Découpage 1</t>
  </si>
  <si>
    <t>Découpage 2</t>
  </si>
  <si>
    <t>Honoraires Autre Agence</t>
  </si>
  <si>
    <t>TVA Déductible</t>
  </si>
  <si>
    <t>Tx Cotis.</t>
  </si>
  <si>
    <t>Nat. du PMT</t>
  </si>
  <si>
    <t>TVA</t>
  </si>
  <si>
    <t xml:space="preserve">Taux </t>
  </si>
  <si>
    <t>Type de bien</t>
  </si>
  <si>
    <t>Appartement</t>
  </si>
  <si>
    <t>Garage</t>
  </si>
  <si>
    <t>Maison</t>
  </si>
  <si>
    <t>Local Commercial</t>
  </si>
  <si>
    <t>Plateau</t>
  </si>
  <si>
    <t>OUTIL CALCUL HONORAIRES</t>
  </si>
  <si>
    <t>Entrée/Sortie</t>
  </si>
  <si>
    <t>AWIMMO</t>
  </si>
  <si>
    <t>Agent.Co</t>
  </si>
  <si>
    <t>JL</t>
  </si>
  <si>
    <t>Aut.Ag</t>
  </si>
  <si>
    <t>JL/Agent.co</t>
  </si>
  <si>
    <t>Agent.Co/JL</t>
  </si>
  <si>
    <t>Aut.Ag/JL</t>
  </si>
  <si>
    <t>JL/Aut.Ag</t>
  </si>
  <si>
    <t>Part1 = 40%</t>
  </si>
  <si>
    <t>Part1 = 60%</t>
  </si>
  <si>
    <t>Titre de civilité</t>
  </si>
  <si>
    <t>M.</t>
  </si>
  <si>
    <t>Mme</t>
  </si>
  <si>
    <t xml:space="preserve">M. et Mme </t>
  </si>
  <si>
    <t>Mmes</t>
  </si>
  <si>
    <t>Msseurs</t>
  </si>
  <si>
    <t>Nom(s) de(s) (l')acquéreur(s) :</t>
  </si>
  <si>
    <t xml:space="preserve">Date du compromis </t>
  </si>
  <si>
    <t>Nom(s) de(s) (l')acquéreur(s)</t>
  </si>
  <si>
    <t>Ce qui est réalisé :</t>
  </si>
  <si>
    <t>- La macro "Enregistrer dans saisie de données" enregistre les données sur l'onglet Saisie de Données.</t>
  </si>
  <si>
    <t>- La macro Réinitialiser Feuille" réinitialise les données F4 à F30</t>
  </si>
  <si>
    <t>Voici mon souhait :</t>
  </si>
  <si>
    <t>- Je souhaiterais que le prochain enregistrement se met en A3 sur l'onglet Saisie de Données et ainsi de suite….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</si>
</sst>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&quot;€&quot;"/>
    <numFmt numFmtId="165" formatCode="#,##0.00\ &quot;€&quot;;[Red]#,##0.00\ &quot;€&quot;"/>
  </numFmts>
  <fonts count="6" x14ac:knownFonts="1">
    <font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6"/>
      <color theme="0"/>
      <name val="Calibri"/>
      <family val="2"/>
      <scheme val="minor"/>
    </font>
    <font>
      <sz val="12"/>
      <name val="Calibri"/>
      <family val="2"/>
    </font>
    <font>
      <b/>
      <sz val="12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-0.249977111117893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9" fontId="0" fillId="0" borderId="0" xfId="0" applyNumberFormat="1"/>
    <xf numFmtId="10" fontId="0" fillId="0" borderId="0" xfId="0" applyNumberFormat="1"/>
    <xf numFmtId="0" fontId="0" fillId="0" borderId="0" xfId="0" applyAlignment="1">
      <alignment horizontal="center" vertical="center"/>
    </xf>
    <xf numFmtId="164" fontId="0" fillId="0" borderId="0" xfId="0" applyNumberFormat="1"/>
    <xf numFmtId="0" fontId="0" fillId="0" borderId="0" xfId="0" applyBorder="1"/>
    <xf numFmtId="0" fontId="0" fillId="0" borderId="0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14" fontId="0" fillId="0" borderId="0" xfId="0" applyNumberFormat="1"/>
    <xf numFmtId="10" fontId="0" fillId="2" borderId="0" xfId="0" applyNumberFormat="1" applyFill="1" applyBorder="1" applyAlignment="1">
      <alignment horizontal="center" vertical="center"/>
    </xf>
    <xf numFmtId="0" fontId="0" fillId="0" borderId="1" xfId="0" applyFont="1" applyBorder="1" applyAlignment="1">
      <alignment horizontal="left" vertical="center"/>
    </xf>
    <xf numFmtId="0" fontId="0" fillId="0" borderId="2" xfId="0" applyFont="1" applyBorder="1" applyAlignment="1">
      <alignment horizontal="left" vertical="center"/>
    </xf>
    <xf numFmtId="0" fontId="0" fillId="0" borderId="4" xfId="0" applyFont="1" applyBorder="1"/>
    <xf numFmtId="0" fontId="0" fillId="0" borderId="0" xfId="0" applyFont="1" applyBorder="1"/>
    <xf numFmtId="0" fontId="0" fillId="0" borderId="6" xfId="0" applyFont="1" applyBorder="1" applyAlignment="1">
      <alignment horizontal="left" vertical="center"/>
    </xf>
    <xf numFmtId="0" fontId="0" fillId="0" borderId="7" xfId="0" applyFont="1" applyBorder="1" applyAlignment="1">
      <alignment horizontal="left" vertical="center"/>
    </xf>
    <xf numFmtId="9" fontId="0" fillId="0" borderId="0" xfId="0" applyNumberFormat="1" applyAlignment="1">
      <alignment horizontal="center" vertical="center"/>
    </xf>
    <xf numFmtId="164" fontId="0" fillId="0" borderId="0" xfId="0" applyNumberFormat="1" applyAlignment="1">
      <alignment horizontal="center"/>
    </xf>
    <xf numFmtId="165" fontId="0" fillId="0" borderId="0" xfId="0" applyNumberFormat="1" applyAlignment="1">
      <alignment horizontal="center"/>
    </xf>
    <xf numFmtId="14" fontId="0" fillId="2" borderId="3" xfId="0" applyNumberFormat="1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0" fillId="0" borderId="4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2" borderId="5" xfId="0" applyFill="1" applyBorder="1" applyAlignment="1">
      <alignment horizontal="center"/>
    </xf>
    <xf numFmtId="0" fontId="0" fillId="0" borderId="5" xfId="0" applyBorder="1"/>
    <xf numFmtId="0" fontId="0" fillId="4" borderId="5" xfId="0" applyFill="1" applyBorder="1" applyAlignment="1">
      <alignment horizontal="center" vertical="center"/>
    </xf>
    <xf numFmtId="0" fontId="0" fillId="5" borderId="5" xfId="0" applyFill="1" applyBorder="1" applyAlignment="1">
      <alignment horizontal="center" vertical="center"/>
    </xf>
    <xf numFmtId="0" fontId="0" fillId="6" borderId="5" xfId="0" applyFill="1" applyBorder="1" applyAlignment="1">
      <alignment horizontal="center" vertical="center"/>
    </xf>
    <xf numFmtId="164" fontId="0" fillId="2" borderId="5" xfId="0" applyNumberFormat="1" applyFill="1" applyBorder="1" applyAlignment="1">
      <alignment horizontal="center" vertical="center"/>
    </xf>
    <xf numFmtId="10" fontId="0" fillId="3" borderId="5" xfId="0" applyNumberFormat="1" applyFill="1" applyBorder="1" applyAlignment="1">
      <alignment horizontal="center" vertical="center"/>
    </xf>
    <xf numFmtId="164" fontId="0" fillId="3" borderId="5" xfId="0" applyNumberFormat="1" applyFill="1" applyBorder="1" applyAlignment="1">
      <alignment horizontal="center" vertical="center"/>
    </xf>
    <xf numFmtId="164" fontId="0" fillId="3" borderId="8" xfId="0" applyNumberFormat="1" applyFill="1" applyBorder="1" applyAlignment="1">
      <alignment horizontal="center" vertical="center"/>
    </xf>
    <xf numFmtId="164" fontId="2" fillId="0" borderId="9" xfId="0" applyNumberFormat="1" applyFont="1" applyBorder="1" applyAlignment="1">
      <alignment horizontal="center" vertical="center"/>
    </xf>
    <xf numFmtId="14" fontId="0" fillId="3" borderId="8" xfId="0" applyNumberFormat="1" applyFill="1" applyBorder="1" applyAlignment="1">
      <alignment horizontal="center" vertical="center"/>
    </xf>
    <xf numFmtId="0" fontId="0" fillId="0" borderId="5" xfId="0" applyBorder="1" applyAlignment="1">
      <alignment horizontal="left" vertical="center"/>
    </xf>
    <xf numFmtId="0" fontId="0" fillId="0" borderId="5" xfId="0" applyFont="1" applyBorder="1" applyAlignment="1">
      <alignment horizontal="left" vertical="center"/>
    </xf>
    <xf numFmtId="0" fontId="3" fillId="7" borderId="1" xfId="0" applyFont="1" applyFill="1" applyBorder="1" applyAlignment="1">
      <alignment horizontal="center" vertical="center"/>
    </xf>
    <xf numFmtId="0" fontId="3" fillId="7" borderId="2" xfId="0" applyFont="1" applyFill="1" applyBorder="1" applyAlignment="1">
      <alignment horizontal="center" vertical="center"/>
    </xf>
    <xf numFmtId="0" fontId="3" fillId="7" borderId="6" xfId="0" applyFont="1" applyFill="1" applyBorder="1" applyAlignment="1">
      <alignment horizontal="center" vertical="center"/>
    </xf>
    <xf numFmtId="0" fontId="3" fillId="7" borderId="7" xfId="0" applyFont="1" applyFill="1" applyBorder="1" applyAlignment="1">
      <alignment horizontal="center" vertical="center"/>
    </xf>
    <xf numFmtId="0" fontId="0" fillId="0" borderId="4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14" fontId="0" fillId="0" borderId="0" xfId="0" applyNumberForma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0" fontId="0" fillId="0" borderId="0" xfId="0" applyNumberFormat="1" applyAlignment="1">
      <alignment horizontal="center" vertical="center"/>
    </xf>
    <xf numFmtId="0" fontId="0" fillId="0" borderId="0" xfId="0" quotePrefix="1"/>
  </cellXfs>
  <cellStyles count="1">
    <cellStyle name="Normal" xfId="0" builtinId="0"/>
  </cellStyles>
  <dxfs count="31">
    <dxf>
      <numFmt numFmtId="19" formatCode="dd/mm/yyyy"/>
      <alignment horizontal="center" vertical="center" textRotation="0" wrapText="0" indent="0" justifyLastLine="0" shrinkToFit="0" readingOrder="0"/>
    </dxf>
    <dxf>
      <numFmt numFmtId="164" formatCode="#,##0.00\ &quot;€&quot;"/>
      <alignment horizontal="center" vertical="center" textRotation="0" wrapText="0" indent="0" justifyLastLine="0" shrinkToFit="0" readingOrder="0"/>
    </dxf>
    <dxf>
      <numFmt numFmtId="164" formatCode="#,##0.00\ &quot;€&quot;"/>
      <alignment horizontal="center" vertical="center" textRotation="0" wrapText="0" indent="0" justifyLastLine="0" shrinkToFit="0" readingOrder="0"/>
    </dxf>
    <dxf>
      <numFmt numFmtId="164" formatCode="#,##0.00\ &quot;€&quot;"/>
      <alignment horizontal="center" vertical="center" textRotation="0" wrapText="0" indent="0" justifyLastLine="0" shrinkToFit="0" readingOrder="0"/>
    </dxf>
    <dxf>
      <numFmt numFmtId="14" formatCode="0.00%"/>
      <alignment horizontal="center" vertical="center" textRotation="0" wrapText="0" indent="0" justifyLastLine="0" shrinkToFit="0" readingOrder="0"/>
    </dxf>
    <dxf>
      <numFmt numFmtId="164" formatCode="#,##0.00\ &quot;€&quot;"/>
      <alignment horizontal="center" vertical="center" textRotation="0" wrapText="0" indent="0" justifyLastLine="0" shrinkToFit="0" readingOrder="0"/>
    </dxf>
    <dxf>
      <numFmt numFmtId="164" formatCode="#,##0.00\ &quot;€&quot;"/>
      <alignment horizontal="center" vertical="center" textRotation="0" wrapText="0" indent="0" justifyLastLine="0" shrinkToFit="0" readingOrder="0"/>
    </dxf>
    <dxf>
      <numFmt numFmtId="164" formatCode="#,##0.00\ &quot;€&quot;"/>
      <alignment horizontal="center" vertical="center" textRotation="0" wrapText="0" indent="0" justifyLastLine="0" shrinkToFit="0" readingOrder="0"/>
    </dxf>
    <dxf>
      <numFmt numFmtId="164" formatCode="#,##0.00\ &quot;€&quot;"/>
      <alignment horizontal="center" vertical="center" textRotation="0" wrapText="0" indent="0" justifyLastLine="0" shrinkToFit="0" readingOrder="0"/>
    </dxf>
    <dxf>
      <numFmt numFmtId="164" formatCode="#,##0.00\ &quot;€&quot;"/>
      <alignment horizontal="center" vertical="center" textRotation="0" wrapText="0" indent="0" justifyLastLine="0" shrinkToFit="0" readingOrder="0"/>
    </dxf>
    <dxf>
      <numFmt numFmtId="164" formatCode="#,##0.00\ &quot;€&quot;"/>
      <alignment horizontal="center" vertical="center" textRotation="0" wrapText="0" indent="0" justifyLastLine="0" shrinkToFit="0" readingOrder="0"/>
    </dxf>
    <dxf>
      <numFmt numFmtId="164" formatCode="#,##0.00\ &quot;€&quot;"/>
      <alignment horizontal="center" vertical="center" textRotation="0" wrapText="0" indent="0" justifyLastLine="0" shrinkToFit="0" readingOrder="0"/>
    </dxf>
    <dxf>
      <numFmt numFmtId="164" formatCode="#,##0.00\ &quot;€&quot;"/>
      <alignment horizontal="center" vertical="center" textRotation="0" wrapText="0" indent="0" justifyLastLine="0" shrinkToFit="0" readingOrder="0"/>
    </dxf>
    <dxf>
      <numFmt numFmtId="14" formatCode="0.00%"/>
      <alignment horizontal="center" vertical="center" textRotation="0" wrapText="0" indent="0" justifyLastLine="0" shrinkToFit="0" readingOrder="0"/>
    </dxf>
    <dxf>
      <numFmt numFmtId="164" formatCode="#,##0.00\ &quot;€&quot;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3" formatCode="0%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3" formatCode="0%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3" formatCode="0%"/>
    </dxf>
    <dxf>
      <numFmt numFmtId="13" formatCode="0%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635000</xdr:colOff>
          <xdr:row>30</xdr:row>
          <xdr:rowOff>76200</xdr:rowOff>
        </xdr:from>
        <xdr:to>
          <xdr:col>6</xdr:col>
          <xdr:colOff>0</xdr:colOff>
          <xdr:row>33</xdr:row>
          <xdr:rowOff>88900</xdr:rowOff>
        </xdr:to>
        <xdr:sp macro="" textlink="">
          <xdr:nvSpPr>
            <xdr:cNvPr id="1025" name="Button 1" descr="Bou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D21BC2F7-DBB9-6E48-A812-B444A8E9874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Calibri" pitchFamily="2" charset="0"/>
                  <a:cs typeface="Calibri" pitchFamily="2" charset="0"/>
                </a:rPr>
                <a:t>ENREGISTRER DANS</a:t>
              </a:r>
            </a:p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Calibri" pitchFamily="2" charset="0"/>
                  <a:cs typeface="Calibri" pitchFamily="2" charset="0"/>
                </a:rPr>
                <a:t> SAISIE DE DONNEES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63500</xdr:colOff>
          <xdr:row>30</xdr:row>
          <xdr:rowOff>139700</xdr:rowOff>
        </xdr:from>
        <xdr:to>
          <xdr:col>8</xdr:col>
          <xdr:colOff>101600</xdr:colOff>
          <xdr:row>32</xdr:row>
          <xdr:rowOff>114300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B5AE8835-47C3-2D47-A3EF-37073D4BE01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Calibri" pitchFamily="2" charset="0"/>
                  <a:cs typeface="Calibri" pitchFamily="2" charset="0"/>
                </a:rPr>
                <a:t>REINITIALISER FEUILLE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7D041F97-72C0-C847-A433-A2D5A6B82DE8}" name="Tableau2" displayName="Tableau2" ref="A1:U2" totalsRowShown="0" dataDxfId="21">
  <autoFilter ref="A1:U2" xr:uid="{5C414DB5-FD27-7445-B0D3-6844FFF9002E}"/>
  <tableColumns count="21">
    <tableColumn id="1" xr3:uid="{1AE8D64D-A38F-9243-923D-F6962098C973}" name="Date du compromis " dataDxfId="20"/>
    <tableColumn id="2" xr3:uid="{42312850-D178-B042-9397-9E8A64A15D49}" name="Nom(s) de(s) (l')acquéreur(s)" dataDxfId="19"/>
    <tableColumn id="3" xr3:uid="{C0C45A1F-23DD-0648-BEF1-CA9F8BAEEFB9}" name="Type de mandat Entrée" dataDxfId="18"/>
    <tableColumn id="4" xr3:uid="{32D3B3FE-2744-A049-B647-57547160B7BD}" name="Type de mandat Sortie" dataDxfId="17"/>
    <tableColumn id="5" xr3:uid="{081384CF-BA2A-A641-B226-D37F5DD770F4}" name="Nature du paiement" dataDxfId="16"/>
    <tableColumn id="6" xr3:uid="{0651740F-888F-D745-BA70-B8FECB41C30B}" name="Type de bien" dataDxfId="15"/>
    <tableColumn id="7" xr3:uid="{82112015-9783-5643-8874-01F59F56F5D4}" name="Montant Vente" dataDxfId="14"/>
    <tableColumn id="8" xr3:uid="{30AA873C-8169-0441-B97B-4E8835E64025}" name="Taux" dataDxfId="13"/>
    <tableColumn id="9" xr3:uid="{F68F91C4-BBA1-D340-96EC-E9285CA878BE}" name="Montant Vente + Honoraires" dataDxfId="12"/>
    <tableColumn id="10" xr3:uid="{165921AA-2474-094B-8476-56D3158BE8E7}" name="Honoraires" dataDxfId="11"/>
    <tableColumn id="11" xr3:uid="{DD109476-A1FF-3A44-BFC1-5495FFBD76A5}" name="Découpage 1" dataDxfId="10"/>
    <tableColumn id="12" xr3:uid="{AC2B67E5-C5A4-3B44-AE7D-DCB3015F2302}" name="Découpage 2" dataDxfId="9"/>
    <tableColumn id="13" xr3:uid="{29913E02-6561-254B-944C-49A5E296DFE9}" name="Honoraires Agence AWIMMO" dataDxfId="8"/>
    <tableColumn id="14" xr3:uid="{EF047172-2D0A-F34B-9291-8C5F1D7E8D97}" name="Honoraires Agent.Co AWIMMO" dataDxfId="7"/>
    <tableColumn id="15" xr3:uid="{F64431E6-633C-F44D-A650-CE5FBE41E657}" name="Honoraires JL" dataDxfId="6"/>
    <tableColumn id="16" xr3:uid="{D94F74B4-697A-B049-A014-FF74D40A081F}" name="Honoraires Autre Agence" dataDxfId="5"/>
    <tableColumn id="17" xr3:uid="{10541790-D243-CD4F-9372-1849298E2D26}" name="Taux Cotisation URSSAF en compte" dataDxfId="4"/>
    <tableColumn id="18" xr3:uid="{61A0471F-BD86-E84D-BA12-99C47075AF7D}" name="Déduction URSSAF à prévoir" dataDxfId="3"/>
    <tableColumn id="19" xr3:uid="{89222182-2C98-6642-AE61-1835937B0E6C}" name="TVA Déductible" dataDxfId="2"/>
    <tableColumn id="20" xr3:uid="{F290E619-7120-6145-8391-75E977442845}" name="Honoraires réelles" dataDxfId="1"/>
    <tableColumn id="21" xr3:uid="{E5999A12-49E4-FC49-97EB-556CC9196472}" name="Date du règlement" dataDxfId="0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88EDFCF4-17E8-0140-8D0E-DB5134393714}" name="Tbl_transaction" displayName="Tbl_transaction" ref="A1:B7" totalsRowShown="0">
  <autoFilter ref="A1:B7" xr:uid="{8638A459-6B5D-9A47-9119-E83F9A4DC558}"/>
  <tableColumns count="2">
    <tableColumn id="1" xr3:uid="{F4CC03DA-47F5-2E47-990E-3B772C9CA0C3}" name="Transaction"/>
    <tableColumn id="2" xr3:uid="{CE6E4E28-F9D8-3442-824E-70A7BB3FC841}" name="Taux" dataDxfId="30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1D385EA7-07A8-2D46-9F2C-02B6197E72A1}" name="Tbl_typemandatentrée" displayName="Tbl_typemandatentrée" ref="D1:D5" totalsRowShown="0">
  <autoFilter ref="D1:D5" xr:uid="{6FBEAB62-946E-5148-9A2B-F0F2AE96ACD4}"/>
  <tableColumns count="1">
    <tableColumn id="1" xr3:uid="{2D6E2E46-2A87-AF49-809E-D3E9766BA134}" name="Type de mandat Entrée"/>
  </tableColumns>
  <tableStyleInfo name="TableStyleMedium1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C025C04E-A6F0-0E4F-AC85-01BD90D06FFE}" name="Tbl_naturepmt" displayName="Tbl_naturepmt" ref="H1:H3" totalsRowShown="0">
  <autoFilter ref="H1:H3" xr:uid="{CC6891A3-38A0-E540-9772-B8670F5EE34A}"/>
  <tableColumns count="1">
    <tableColumn id="1" xr3:uid="{63A53079-09A0-0A4C-85E7-1E196EAAEA37}" name="Nat. du PMT"/>
  </tableColumns>
  <tableStyleInfo name="TableStyleMedium3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7D4E723C-60A6-AF41-BA53-7246F7714C88}" name="Tbl_typemandatsortie" displayName="Tbl_typemandatsortie" ref="F1:F5" totalsRowShown="0">
  <autoFilter ref="F1:F5" xr:uid="{73D3E5FF-54F3-9E47-A2BF-C3C075A68C1E}"/>
  <tableColumns count="1">
    <tableColumn id="1" xr3:uid="{9B851FB3-9B8C-A24E-8948-349A3DFB1534}" name="Type de mandat Sortie"/>
  </tableColumns>
  <tableStyleInfo name="TableStyleMedium14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30921391-5761-4445-A08E-C25E4AFD4032}" name="Tbl_tauxcotisation" displayName="Tbl_tauxcotisation" ref="J1:K3" totalsRowShown="0">
  <autoFilter ref="J1:K3" xr:uid="{4A58268C-3253-5848-8D17-23FFB42051EB}"/>
  <tableColumns count="2">
    <tableColumn id="1" xr3:uid="{37738620-5F0E-654B-8E21-2957B597771D}" name="Date Cot"/>
    <tableColumn id="2" xr3:uid="{987005FD-6BA8-6546-8431-DEB1C836A6F9}" name="Tx Cotis." dataDxfId="29"/>
  </tableColumns>
  <tableStyleInfo name="TableStyleMedium6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EFB32F21-7435-2047-9435-ABB4A22EAD54}" name="Tbl_TVA" displayName="Tbl_TVA" ref="M1:N2" totalsRowShown="0">
  <autoFilter ref="M1:N2" xr:uid="{AFA304A9-2AA7-8A44-9F3B-0D5ED25B77AA}"/>
  <tableColumns count="2">
    <tableColumn id="1" xr3:uid="{5ABDDD98-DE25-6E42-8355-C05FE63EE5D0}" name="TVA"/>
    <tableColumn id="2" xr3:uid="{5C1055BB-6916-8E4A-8EA5-F2FC7D5D7B62}" name="Taux "/>
  </tableColumns>
  <tableStyleInfo name="TableStyleLight19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642BB558-B9B9-FD47-9960-C3F43D6964C6}" name="Tbl_typedebien" displayName="Tbl_typedebien" ref="P1:P6" totalsRowShown="0">
  <autoFilter ref="P1:P6" xr:uid="{30C67790-8ABE-A844-8722-6670D15F5837}"/>
  <tableColumns count="1">
    <tableColumn id="1" xr3:uid="{BA9FF341-0690-0D43-9F66-5EE732282657}" name="Type de bien"/>
  </tableColumns>
  <tableStyleInfo name="TableStyleMedium13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E9D268B7-27A6-8C4F-9E53-A875CA76866A}" name="Tbl_casdefigure6040" displayName="Tbl_casdefigure6040" ref="R1:V6" totalsRowShown="0" headerRowDxfId="28" dataDxfId="27">
  <autoFilter ref="R1:V6" xr:uid="{44538122-5C4E-C344-959A-8E488E270579}"/>
  <tableColumns count="5">
    <tableColumn id="1" xr3:uid="{34803EAF-0416-C14B-A3D3-CE3AB7B27131}" name="Entrée/Sortie" dataDxfId="26"/>
    <tableColumn id="2" xr3:uid="{C0F99EF6-5F0D-4649-87E8-D4DC0B00E837}" name="AWIMMO" dataDxfId="25"/>
    <tableColumn id="3" xr3:uid="{F7DCE5C4-4ED6-7445-B5BC-FA84A623B2A4}" name="Agent.Co" dataDxfId="24"/>
    <tableColumn id="4" xr3:uid="{48CC89F5-CC05-4A4D-B3CB-5AB02906D33C}" name="JL" dataDxfId="23"/>
    <tableColumn id="5" xr3:uid="{B143DD8D-2AC5-8E48-A4B3-4C81206C5879}" name="Aut.Ag" dataDxfId="22"/>
  </tableColumns>
  <tableStyleInfo name="TableStyleDark2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7CD75B7-6666-D44A-BBE3-4F11FE20330F}" name="Tbl_titredecivilité" displayName="Tbl_titredecivilité" ref="X1:X6" totalsRowShown="0">
  <autoFilter ref="X1:X6" xr:uid="{62F738A6-8282-564D-AECF-EBEAC63219AE}"/>
  <tableColumns count="1">
    <tableColumn id="1" xr3:uid="{0E469846-308B-CC40-A654-D8C627D85322}" name="Titre de civilité"/>
  </tableColumns>
  <tableStyleInfo name="TableStyleDark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ctrlProp" Target="../ctrlProps/ctrlProp2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table" Target="../tables/table9.xml"/><Relationship Id="rId3" Type="http://schemas.openxmlformats.org/officeDocument/2006/relationships/table" Target="../tables/table4.xml"/><Relationship Id="rId7" Type="http://schemas.openxmlformats.org/officeDocument/2006/relationships/table" Target="../tables/table8.xml"/><Relationship Id="rId2" Type="http://schemas.openxmlformats.org/officeDocument/2006/relationships/table" Target="../tables/table3.xml"/><Relationship Id="rId1" Type="http://schemas.openxmlformats.org/officeDocument/2006/relationships/table" Target="../tables/table2.xml"/><Relationship Id="rId6" Type="http://schemas.openxmlformats.org/officeDocument/2006/relationships/table" Target="../tables/table7.xml"/><Relationship Id="rId5" Type="http://schemas.openxmlformats.org/officeDocument/2006/relationships/table" Target="../tables/table6.xml"/><Relationship Id="rId4" Type="http://schemas.openxmlformats.org/officeDocument/2006/relationships/table" Target="../tables/table5.xml"/><Relationship Id="rId9" Type="http://schemas.openxmlformats.org/officeDocument/2006/relationships/table" Target="../tables/table10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BED503-6560-5E4B-B087-337246841B94}">
  <sheetPr codeName="Feuil1"/>
  <dimension ref="B1:M34"/>
  <sheetViews>
    <sheetView showGridLines="0" tabSelected="1" zoomScaleNormal="100" workbookViewId="0">
      <selection activeCell="H9" sqref="H9:P11"/>
    </sheetView>
  </sheetViews>
  <sheetFormatPr baseColWidth="10" defaultRowHeight="16" x14ac:dyDescent="0.2"/>
  <cols>
    <col min="1" max="1" width="2" customWidth="1"/>
    <col min="3" max="3" width="19.5" customWidth="1"/>
    <col min="4" max="4" width="8.83203125" customWidth="1"/>
    <col min="5" max="5" width="8.5" customWidth="1"/>
    <col min="6" max="6" width="23.83203125" customWidth="1"/>
    <col min="7" max="7" width="3.6640625" customWidth="1"/>
    <col min="8" max="8" width="19.5" customWidth="1"/>
    <col min="9" max="9" width="6.1640625" customWidth="1"/>
    <col min="10" max="10" width="1.5" customWidth="1"/>
    <col min="11" max="11" width="23.33203125" customWidth="1"/>
    <col min="12" max="12" width="0.83203125" customWidth="1"/>
    <col min="13" max="13" width="22.5" customWidth="1"/>
    <col min="14" max="14" width="0.83203125" customWidth="1"/>
    <col min="15" max="15" width="0.6640625" customWidth="1"/>
    <col min="16" max="16" width="13.83203125" customWidth="1"/>
    <col min="17" max="17" width="10.83203125" customWidth="1"/>
    <col min="18" max="18" width="1.5" customWidth="1"/>
    <col min="19" max="19" width="12.1640625" customWidth="1"/>
    <col min="20" max="20" width="9.6640625" customWidth="1"/>
    <col min="21" max="21" width="3.33203125" customWidth="1"/>
    <col min="22" max="23" width="11" customWidth="1"/>
  </cols>
  <sheetData>
    <row r="1" spans="2:8" x14ac:dyDescent="0.2">
      <c r="B1" s="37" t="s">
        <v>48</v>
      </c>
      <c r="C1" s="38"/>
      <c r="D1" s="38"/>
      <c r="E1" s="38"/>
      <c r="F1" s="38"/>
    </row>
    <row r="2" spans="2:8" ht="17" thickBot="1" x14ac:dyDescent="0.25">
      <c r="B2" s="39"/>
      <c r="C2" s="40"/>
      <c r="D2" s="40"/>
      <c r="E2" s="40"/>
      <c r="F2" s="40"/>
    </row>
    <row r="3" spans="2:8" ht="17" thickBot="1" x14ac:dyDescent="0.25"/>
    <row r="4" spans="2:8" ht="20" customHeight="1" x14ac:dyDescent="0.2">
      <c r="B4" s="11" t="s">
        <v>29</v>
      </c>
      <c r="C4" s="12"/>
      <c r="D4" s="8"/>
      <c r="E4" s="8"/>
      <c r="F4" s="20">
        <v>43548</v>
      </c>
    </row>
    <row r="5" spans="2:8" ht="20" customHeight="1" x14ac:dyDescent="0.2">
      <c r="B5" s="13" t="s">
        <v>66</v>
      </c>
      <c r="C5" s="14"/>
      <c r="D5" s="5"/>
      <c r="E5" s="21"/>
      <c r="F5" s="24"/>
      <c r="H5" t="s">
        <v>69</v>
      </c>
    </row>
    <row r="6" spans="2:8" ht="20" customHeight="1" x14ac:dyDescent="0.2">
      <c r="B6" s="13"/>
      <c r="C6" s="14"/>
      <c r="D6" s="5"/>
      <c r="E6" s="5"/>
      <c r="F6" s="25"/>
      <c r="G6" s="5"/>
      <c r="H6" s="46" t="s">
        <v>70</v>
      </c>
    </row>
    <row r="7" spans="2:8" ht="20" customHeight="1" x14ac:dyDescent="0.2">
      <c r="B7" s="22" t="s">
        <v>17</v>
      </c>
      <c r="C7" s="23"/>
      <c r="D7" s="6"/>
      <c r="E7" s="6"/>
      <c r="F7" s="26" t="s">
        <v>19</v>
      </c>
      <c r="H7" s="46" t="s">
        <v>71</v>
      </c>
    </row>
    <row r="8" spans="2:8" ht="20" customHeight="1" x14ac:dyDescent="0.2">
      <c r="B8" s="22" t="s">
        <v>18</v>
      </c>
      <c r="C8" s="23"/>
      <c r="D8" s="6"/>
      <c r="E8" s="6"/>
      <c r="F8" s="26" t="s">
        <v>32</v>
      </c>
    </row>
    <row r="9" spans="2:8" ht="20" customHeight="1" x14ac:dyDescent="0.2">
      <c r="B9" s="22"/>
      <c r="C9" s="23"/>
      <c r="D9" s="6"/>
      <c r="E9" s="6"/>
      <c r="F9" s="35"/>
      <c r="H9" t="s">
        <v>72</v>
      </c>
    </row>
    <row r="10" spans="2:8" ht="20" customHeight="1" x14ac:dyDescent="0.2">
      <c r="B10" s="22" t="s">
        <v>13</v>
      </c>
      <c r="C10" s="23"/>
      <c r="D10" s="6"/>
      <c r="E10" s="6"/>
      <c r="F10" s="27" t="s">
        <v>15</v>
      </c>
      <c r="H10" s="46" t="s">
        <v>73</v>
      </c>
    </row>
    <row r="11" spans="2:8" ht="20" customHeight="1" x14ac:dyDescent="0.2">
      <c r="B11" s="22"/>
      <c r="C11" s="23"/>
      <c r="D11" s="6"/>
      <c r="E11" s="6"/>
      <c r="F11" s="35"/>
    </row>
    <row r="12" spans="2:8" ht="20" customHeight="1" x14ac:dyDescent="0.2">
      <c r="B12" s="22" t="s">
        <v>42</v>
      </c>
      <c r="C12" s="23"/>
      <c r="D12" s="6"/>
      <c r="E12" s="6"/>
      <c r="F12" s="28" t="s">
        <v>43</v>
      </c>
    </row>
    <row r="13" spans="2:8" ht="20" customHeight="1" x14ac:dyDescent="0.2">
      <c r="B13" s="22" t="s">
        <v>7</v>
      </c>
      <c r="C13" s="23"/>
      <c r="D13" s="6"/>
      <c r="E13" s="6"/>
      <c r="F13" s="29">
        <v>2500000</v>
      </c>
    </row>
    <row r="14" spans="2:8" ht="20" customHeight="1" x14ac:dyDescent="0.2">
      <c r="B14" s="41" t="s">
        <v>6</v>
      </c>
      <c r="C14" s="42"/>
      <c r="D14" s="6"/>
      <c r="E14" s="6"/>
      <c r="F14" s="30">
        <f>IFERROR(IF($F$13&gt;400001,'Liste de données'!$B$7,IF($F$13&gt;=300001,'Liste de données'!$B$6,IF($F$13&gt;=200001,'Liste de données'!$B$5,IF($F$13&gt;=100001,'Liste de données'!$B$4,IF($F$13&gt;=50001,'Liste de données'!$B$3,IF($F$13&gt;=1,'Liste de données'!$B$2,"-")))))),"-")</f>
        <v>0.05</v>
      </c>
    </row>
    <row r="15" spans="2:8" ht="20" customHeight="1" x14ac:dyDescent="0.2">
      <c r="B15" s="22" t="s">
        <v>30</v>
      </c>
      <c r="C15" s="23"/>
      <c r="D15" s="6"/>
      <c r="E15" s="6"/>
      <c r="F15" s="31">
        <f>IFERROR($F$13+$F$16,"-")</f>
        <v>2625000</v>
      </c>
    </row>
    <row r="16" spans="2:8" ht="20" customHeight="1" x14ac:dyDescent="0.2">
      <c r="B16" s="22" t="s">
        <v>8</v>
      </c>
      <c r="C16" s="23"/>
      <c r="D16" s="6"/>
      <c r="E16" s="6"/>
      <c r="F16" s="31">
        <f>IFERROR($F$13*$F$14,"-")</f>
        <v>125000</v>
      </c>
    </row>
    <row r="17" spans="2:13" ht="20" customHeight="1" x14ac:dyDescent="0.2">
      <c r="B17" s="22"/>
      <c r="C17" s="23"/>
      <c r="D17" s="6"/>
      <c r="E17" s="6"/>
      <c r="F17" s="35"/>
    </row>
    <row r="18" spans="2:13" ht="20" customHeight="1" x14ac:dyDescent="0.2">
      <c r="B18" s="22" t="s">
        <v>34</v>
      </c>
      <c r="C18" s="23"/>
      <c r="D18" s="10">
        <v>0.6</v>
      </c>
      <c r="E18" s="6"/>
      <c r="F18" s="31">
        <f>IFERROR($F$16*$D$18,"-")</f>
        <v>75000</v>
      </c>
    </row>
    <row r="19" spans="2:13" ht="20" customHeight="1" x14ac:dyDescent="0.2">
      <c r="B19" s="22" t="s">
        <v>35</v>
      </c>
      <c r="C19" s="23"/>
      <c r="D19" s="10">
        <v>0.4</v>
      </c>
      <c r="E19" s="6"/>
      <c r="F19" s="31">
        <f>IFERROR($F$16*$D$19,"-")</f>
        <v>50000</v>
      </c>
    </row>
    <row r="20" spans="2:13" ht="20" customHeight="1" x14ac:dyDescent="0.2">
      <c r="B20" s="22"/>
      <c r="C20" s="23"/>
      <c r="D20" s="23"/>
      <c r="E20" s="23"/>
      <c r="F20" s="36"/>
    </row>
    <row r="21" spans="2:13" ht="21" customHeight="1" x14ac:dyDescent="0.2">
      <c r="B21" s="22" t="s">
        <v>25</v>
      </c>
      <c r="C21" s="23"/>
      <c r="D21" s="6"/>
      <c r="E21" s="6"/>
      <c r="F21" s="31">
        <f>IF(AND($F$7='Liste de données'!$D$2,$F$8='Liste de données'!$F$2),$F$18,IF(AND($F$7='Liste de données'!$D$2,$F$8='Liste de données'!$F$4),$F$18*60%,IF(AND($F$7='Liste de données'!$D$4,$F$8='Liste de données'!$F$2),$F$19*60%,IF(AND($F$7='Liste de données'!$D$2,$F$8='Liste de données'!$F$5),$F$18*60%,IF(AND($F$7='Liste de données'!$D$5,$F$8='Liste de données'!$F$2),$F$19*60%,"-")))))</f>
        <v>45000</v>
      </c>
    </row>
    <row r="22" spans="2:13" ht="20" customHeight="1" x14ac:dyDescent="0.2">
      <c r="B22" s="22" t="s">
        <v>33</v>
      </c>
      <c r="C22" s="23"/>
      <c r="D22" s="6"/>
      <c r="E22" s="6"/>
      <c r="F22" s="31">
        <f>IF(AND($F$7='Liste de données'!$D$2,$F$8='Liste de données'!$F$4),$F$19,IF(AND($F$7='Liste de données'!$D$4,$F$8='Liste de données'!$F$2),$F$18,"-"))</f>
        <v>50000</v>
      </c>
    </row>
    <row r="23" spans="2:13" ht="20" customHeight="1" x14ac:dyDescent="0.2">
      <c r="B23" s="22" t="s">
        <v>10</v>
      </c>
      <c r="C23" s="23"/>
      <c r="D23" s="6"/>
      <c r="E23" s="6"/>
      <c r="F23" s="31">
        <f>IF(AND($F$7='Liste de données'!$D$2,$F$8='Liste de données'!$F$2),$F$18,IF(AND($F$7='Liste de données'!$D$2,$F$8='Liste de données'!$F$4),$F$18*40%,IF(AND($F$7='Liste de données'!$D$4,$F$8='Liste de données'!$F$2),$F$19*40%,IF(AND($F$7='Liste de données'!$D$2,$F$8='Liste de données'!$F$5),$F$18*40%,IF(AND($F$7='Liste de données'!$D$5,$F$8='Liste de données'!$F$2),$F$19*40%,"-")))))</f>
        <v>30000</v>
      </c>
      <c r="M23" s="4"/>
    </row>
    <row r="24" spans="2:13" ht="20" customHeight="1" x14ac:dyDescent="0.2">
      <c r="B24" s="22" t="s">
        <v>36</v>
      </c>
      <c r="C24" s="23"/>
      <c r="D24" s="6"/>
      <c r="E24" s="6"/>
      <c r="F24" s="31" t="str">
        <f>IF(AND($F$7='Liste de données'!$D$2,$F$8='Liste de données'!$F$5),$F$19,IF(AND($F$7='Liste de données'!$D$5,$F$8='Liste de données'!$F$2),$F$18,"-"))</f>
        <v>-</v>
      </c>
    </row>
    <row r="25" spans="2:13" ht="20" customHeight="1" x14ac:dyDescent="0.2">
      <c r="B25" s="22"/>
      <c r="C25" s="23"/>
      <c r="D25" s="6"/>
      <c r="E25" s="6"/>
      <c r="F25" s="35"/>
    </row>
    <row r="26" spans="2:13" ht="20" customHeight="1" x14ac:dyDescent="0.2">
      <c r="B26" s="22" t="s">
        <v>28</v>
      </c>
      <c r="C26" s="23"/>
      <c r="D26" s="6"/>
      <c r="E26" s="6"/>
      <c r="F26" s="30" t="str" cm="1">
        <f t="array" ref="F26">IFERROR((DATE(2020,8,31)&lt;$F$4,'Liste de données'!$K$3,IF($F$4="","",'Liste de données'!$K$2)),"-")</f>
        <v>-</v>
      </c>
    </row>
    <row r="27" spans="2:13" ht="20" customHeight="1" x14ac:dyDescent="0.2">
      <c r="B27" s="22" t="s">
        <v>12</v>
      </c>
      <c r="C27" s="23"/>
      <c r="D27" s="6"/>
      <c r="E27" s="6"/>
      <c r="F27" s="31" t="str">
        <f>IFERROR($F$23*$F$26,"-")</f>
        <v>-</v>
      </c>
    </row>
    <row r="28" spans="2:13" ht="20" customHeight="1" thickBot="1" x14ac:dyDescent="0.25">
      <c r="B28" s="22" t="s">
        <v>37</v>
      </c>
      <c r="C28" s="23"/>
      <c r="D28" s="6"/>
      <c r="E28" s="6"/>
      <c r="F28" s="32">
        <f>IFERROR($F$23*'Liste de données'!$N$2,"-")</f>
        <v>6000</v>
      </c>
    </row>
    <row r="29" spans="2:13" ht="20" customHeight="1" thickBot="1" x14ac:dyDescent="0.25">
      <c r="B29" s="22" t="s">
        <v>11</v>
      </c>
      <c r="C29" s="23"/>
      <c r="D29" s="6"/>
      <c r="E29" s="6"/>
      <c r="F29" s="33">
        <f>IFERROR($F$23-SUM(F27:F28),"-")</f>
        <v>24000</v>
      </c>
    </row>
    <row r="30" spans="2:13" ht="20" customHeight="1" thickBot="1" x14ac:dyDescent="0.25">
      <c r="B30" s="15" t="s">
        <v>14</v>
      </c>
      <c r="C30" s="16"/>
      <c r="D30" s="7"/>
      <c r="E30" s="7"/>
      <c r="F30" s="34">
        <f>IF(AND($F$4&lt;&gt;"",$F$10='Liste de données'!H2),$F$4+60,IF(AND($F$4&lt;&gt;"",$F$10='Liste de données'!H3),$F$4+90,"-"))</f>
        <v>43608</v>
      </c>
    </row>
    <row r="33" spans="6:6" x14ac:dyDescent="0.2">
      <c r="F33" s="18"/>
    </row>
    <row r="34" spans="6:6" x14ac:dyDescent="0.2">
      <c r="F34" s="19"/>
    </row>
  </sheetData>
  <mergeCells count="2">
    <mergeCell ref="B1:F2"/>
    <mergeCell ref="B14:C14"/>
  </mergeCells>
  <phoneticPr fontId="1" type="noConversion"/>
  <dataValidations count="6">
    <dataValidation type="list" allowBlank="1" showInputMessage="1" showErrorMessage="1" prompt="Sélectionnez le type de bien correspondant" sqref="F12" xr:uid="{46415FAE-C0B7-4B45-9798-653C8D20226D}">
      <formula1>Liste_typedebien</formula1>
    </dataValidation>
    <dataValidation allowBlank="1" showInputMessage="1" showErrorMessage="1" prompt="Veuillez saisir la date du compromis" sqref="F4" xr:uid="{B680062D-8FC1-5040-B146-18E2259E4DEE}"/>
    <dataValidation allowBlank="1" showInputMessage="1" showErrorMessage="1" prompt="Veuillez saisir le ou les noms des acquéreurs" sqref="F5" xr:uid="{4692A460-1343-8441-AA23-B20F403558D9}"/>
    <dataValidation allowBlank="1" showInputMessage="1" showErrorMessage="1" prompt="Saisir le montant en € de la vente" sqref="F13" xr:uid="{94FB1204-8788-8D42-A7CB-9B32A1D4FB22}"/>
    <dataValidation errorStyle="warning" allowBlank="1" showInputMessage="1" showErrorMessage="1" error="Ne pas toucher aux formules, svp!!" sqref="F14:F16" xr:uid="{85F24DA7-97C4-CE47-9464-F9290D39CD3E}"/>
    <dataValidation type="list" allowBlank="1" showInputMessage="1" showErrorMessage="1" sqref="E5" xr:uid="{ECC91FEA-C6B0-3345-894E-CEE2F25762C7}">
      <formula1>Liste_titredecivilité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CopierColler" altText="Bouton 1">
                <anchor moveWithCells="1" sizeWithCells="1">
                  <from>
                    <xdr:col>4</xdr:col>
                    <xdr:colOff>635000</xdr:colOff>
                    <xdr:row>30</xdr:row>
                    <xdr:rowOff>76200</xdr:rowOff>
                  </from>
                  <to>
                    <xdr:col>6</xdr:col>
                    <xdr:colOff>0</xdr:colOff>
                    <xdr:row>33</xdr:row>
                    <xdr:rowOff>88900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0]!Macro5">
                <anchor moveWithCells="1" sizeWithCells="1">
                  <from>
                    <xdr:col>7</xdr:col>
                    <xdr:colOff>63500</xdr:colOff>
                    <xdr:row>30</xdr:row>
                    <xdr:rowOff>139700</xdr:rowOff>
                  </from>
                  <to>
                    <xdr:col>8</xdr:col>
                    <xdr:colOff>101600</xdr:colOff>
                    <xdr:row>32</xdr:row>
                    <xdr:rowOff>114300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="Sélectionnez le type de mandat sortie correspondant" xr:uid="{9BE2C302-1ED8-8C4C-A132-7F74595916A9}">
          <x14:formula1>
            <xm:f>'Liste de données'!$F$2:$F$5</xm:f>
          </x14:formula1>
          <xm:sqref>F8</xm:sqref>
        </x14:dataValidation>
        <x14:dataValidation type="list" allowBlank="1" showInputMessage="1" showErrorMessage="1" prompt="Sélectionnez la nature du paiement correspondante" xr:uid="{3D579380-CF04-0B42-B5C2-F1EE2AD87AE1}">
          <x14:formula1>
            <xm:f>'Liste de données'!$H$2:$H$3</xm:f>
          </x14:formula1>
          <xm:sqref>F10</xm:sqref>
        </x14:dataValidation>
        <x14:dataValidation type="list" allowBlank="1" showInputMessage="1" showErrorMessage="1" prompt="Sélectionnez le type de mandat entrée correspondant" xr:uid="{77ED06E2-3B96-B342-814E-0DFB8BB629AD}">
          <x14:formula1>
            <xm:f>'Liste de données'!$D$2:$D$5</xm:f>
          </x14:formula1>
          <xm:sqref>F7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60C3D6-5A0D-5A4A-82BC-C7A50D20A18A}">
  <sheetPr codeName="Feuil2"/>
  <dimension ref="A1:AA2"/>
  <sheetViews>
    <sheetView topLeftCell="K1" workbookViewId="0">
      <selection activeCell="R19" sqref="R19"/>
    </sheetView>
  </sheetViews>
  <sheetFormatPr baseColWidth="10" defaultRowHeight="16" x14ac:dyDescent="0.2"/>
  <cols>
    <col min="1" max="1" width="19.33203125" customWidth="1"/>
    <col min="2" max="2" width="28.83203125" bestFit="1" customWidth="1"/>
    <col min="3" max="3" width="23.1640625" bestFit="1" customWidth="1"/>
    <col min="4" max="4" width="22.5" bestFit="1" customWidth="1"/>
    <col min="5" max="5" width="20.33203125" bestFit="1" customWidth="1"/>
    <col min="6" max="6" width="14.1640625" bestFit="1" customWidth="1"/>
    <col min="7" max="7" width="16" bestFit="1" customWidth="1"/>
    <col min="9" max="9" width="26.1640625" customWidth="1"/>
    <col min="10" max="10" width="12.6640625" bestFit="1" customWidth="1"/>
    <col min="12" max="12" width="14.33203125" bestFit="1" customWidth="1"/>
  </cols>
  <sheetData>
    <row r="1" spans="1:27" x14ac:dyDescent="0.2">
      <c r="A1" t="s">
        <v>67</v>
      </c>
      <c r="B1" t="s">
        <v>68</v>
      </c>
      <c r="C1" t="s">
        <v>17</v>
      </c>
      <c r="D1" t="s">
        <v>18</v>
      </c>
      <c r="E1" t="s">
        <v>13</v>
      </c>
      <c r="F1" t="s">
        <v>42</v>
      </c>
      <c r="G1" t="s">
        <v>7</v>
      </c>
      <c r="H1" t="s">
        <v>6</v>
      </c>
      <c r="I1" t="s">
        <v>30</v>
      </c>
      <c r="J1" t="s">
        <v>8</v>
      </c>
      <c r="K1" t="s">
        <v>34</v>
      </c>
      <c r="L1" t="s">
        <v>35</v>
      </c>
      <c r="M1" t="s">
        <v>25</v>
      </c>
      <c r="N1" t="s">
        <v>33</v>
      </c>
      <c r="O1" t="s">
        <v>10</v>
      </c>
      <c r="P1" t="s">
        <v>36</v>
      </c>
      <c r="Q1" t="s">
        <v>28</v>
      </c>
      <c r="R1" t="s">
        <v>12</v>
      </c>
      <c r="S1" t="s">
        <v>37</v>
      </c>
      <c r="T1" t="s">
        <v>11</v>
      </c>
      <c r="U1" t="s">
        <v>14</v>
      </c>
    </row>
    <row r="2" spans="1:27" x14ac:dyDescent="0.2">
      <c r="A2" s="43"/>
      <c r="B2" s="3"/>
      <c r="C2" s="3"/>
      <c r="D2" s="3"/>
      <c r="E2" s="3"/>
      <c r="F2" s="3"/>
      <c r="G2" s="44"/>
      <c r="H2" s="45"/>
      <c r="I2" s="44"/>
      <c r="J2" s="44"/>
      <c r="K2" s="44"/>
      <c r="L2" s="44"/>
      <c r="M2" s="44"/>
      <c r="N2" s="44"/>
      <c r="O2" s="44"/>
      <c r="P2" s="44"/>
      <c r="Q2" s="45"/>
      <c r="R2" s="44"/>
      <c r="S2" s="44"/>
      <c r="T2" s="44"/>
      <c r="U2" s="43"/>
      <c r="V2" s="3"/>
      <c r="W2" s="45"/>
      <c r="X2" s="44"/>
      <c r="Y2" s="44"/>
      <c r="Z2" s="44"/>
      <c r="AA2" s="43"/>
    </row>
  </sheetData>
  <phoneticPr fontId="1" type="noConversion"/>
  <dataValidations count="2">
    <dataValidation type="list" allowBlank="1" showInputMessage="1" showErrorMessage="1" sqref="C2" xr:uid="{EC5B08B7-8552-F44F-B584-183BA5F698F6}">
      <formula1>Liste_typemandatentrée</formula1>
    </dataValidation>
    <dataValidation type="list" allowBlank="1" showInputMessage="1" showErrorMessage="1" sqref="D2" xr:uid="{CB97DA00-CFFE-4A4D-8282-3A94B968C26E}">
      <formula1>Liste_typemandatsortie</formula1>
    </dataValidation>
  </dataValidations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B93EDE-AC16-AE47-982D-A3B5F65F8A59}">
  <sheetPr codeName="Feuil5"/>
  <dimension ref="A1:X26"/>
  <sheetViews>
    <sheetView showGridLines="0" topLeftCell="B1" workbookViewId="0">
      <selection activeCell="P17" sqref="P17"/>
    </sheetView>
  </sheetViews>
  <sheetFormatPr baseColWidth="10" defaultRowHeight="16" x14ac:dyDescent="0.2"/>
  <cols>
    <col min="1" max="1" width="19.5" customWidth="1"/>
    <col min="2" max="2" width="6.1640625" customWidth="1"/>
    <col min="3" max="3" width="1.6640625" customWidth="1"/>
    <col min="4" max="4" width="23.33203125" customWidth="1"/>
    <col min="5" max="5" width="1.5" customWidth="1"/>
    <col min="6" max="6" width="22.5" customWidth="1"/>
    <col min="7" max="7" width="1.83203125" customWidth="1"/>
    <col min="8" max="8" width="13.83203125" customWidth="1"/>
    <col min="9" max="9" width="1.5" customWidth="1"/>
    <col min="10" max="10" width="12.1640625" customWidth="1"/>
    <col min="11" max="11" width="9.6640625" customWidth="1"/>
    <col min="12" max="12" width="2.1640625" customWidth="1"/>
    <col min="13" max="13" width="7" bestFit="1" customWidth="1"/>
    <col min="14" max="14" width="8.1640625" bestFit="1" customWidth="1"/>
    <col min="15" max="15" width="1.6640625" customWidth="1"/>
    <col min="16" max="16" width="15.1640625" customWidth="1"/>
    <col min="17" max="17" width="1.33203125" customWidth="1"/>
    <col min="18" max="22" width="12.5" customWidth="1"/>
    <col min="23" max="23" width="1.33203125" customWidth="1"/>
    <col min="24" max="24" width="15.83203125" customWidth="1"/>
  </cols>
  <sheetData>
    <row r="1" spans="1:24" ht="20" customHeight="1" x14ac:dyDescent="0.2">
      <c r="A1" t="s">
        <v>5</v>
      </c>
      <c r="B1" t="s">
        <v>6</v>
      </c>
      <c r="D1" t="s">
        <v>17</v>
      </c>
      <c r="F1" t="s">
        <v>18</v>
      </c>
      <c r="H1" t="s">
        <v>39</v>
      </c>
      <c r="J1" t="s">
        <v>27</v>
      </c>
      <c r="K1" t="s">
        <v>38</v>
      </c>
      <c r="M1" t="s">
        <v>40</v>
      </c>
      <c r="N1" t="s">
        <v>41</v>
      </c>
      <c r="P1" t="s">
        <v>42</v>
      </c>
      <c r="R1" s="3" t="s">
        <v>49</v>
      </c>
      <c r="S1" s="3" t="s">
        <v>50</v>
      </c>
      <c r="T1" s="3" t="s">
        <v>51</v>
      </c>
      <c r="U1" s="3" t="s">
        <v>52</v>
      </c>
      <c r="V1" s="3" t="s">
        <v>53</v>
      </c>
      <c r="X1" t="s">
        <v>60</v>
      </c>
    </row>
    <row r="2" spans="1:24" ht="20" customHeight="1" x14ac:dyDescent="0.2">
      <c r="A2" t="s">
        <v>0</v>
      </c>
      <c r="B2" s="1">
        <v>0.1</v>
      </c>
      <c r="C2" s="1"/>
      <c r="D2" t="s">
        <v>19</v>
      </c>
      <c r="F2" t="s">
        <v>20</v>
      </c>
      <c r="H2" t="s">
        <v>15</v>
      </c>
      <c r="J2" s="9">
        <v>44074</v>
      </c>
      <c r="K2" s="1">
        <v>0.11</v>
      </c>
      <c r="M2">
        <v>1</v>
      </c>
      <c r="N2" s="1">
        <v>0.2</v>
      </c>
      <c r="P2" t="s">
        <v>43</v>
      </c>
      <c r="R2" s="3" t="s">
        <v>26</v>
      </c>
      <c r="S2" s="17">
        <v>0.6</v>
      </c>
      <c r="T2" s="3"/>
      <c r="U2" s="17">
        <v>0.4</v>
      </c>
      <c r="V2" s="3"/>
      <c r="X2" t="s">
        <v>61</v>
      </c>
    </row>
    <row r="3" spans="1:24" ht="20" customHeight="1" x14ac:dyDescent="0.2">
      <c r="A3" t="s">
        <v>1</v>
      </c>
      <c r="B3" s="1">
        <v>0.08</v>
      </c>
      <c r="C3" s="1"/>
      <c r="D3" t="s">
        <v>21</v>
      </c>
      <c r="F3" t="s">
        <v>23</v>
      </c>
      <c r="H3" t="s">
        <v>16</v>
      </c>
      <c r="J3" s="9">
        <v>44075</v>
      </c>
      <c r="K3" s="1">
        <v>0.22</v>
      </c>
      <c r="P3" t="s">
        <v>44</v>
      </c>
      <c r="R3" s="3" t="s">
        <v>54</v>
      </c>
      <c r="S3" s="17">
        <v>0.6</v>
      </c>
      <c r="T3" s="3" t="s">
        <v>58</v>
      </c>
      <c r="U3" s="17">
        <v>0.4</v>
      </c>
      <c r="V3" s="3"/>
      <c r="X3" t="s">
        <v>62</v>
      </c>
    </row>
    <row r="4" spans="1:24" ht="20" customHeight="1" x14ac:dyDescent="0.2">
      <c r="A4" t="s">
        <v>9</v>
      </c>
      <c r="B4" s="2">
        <v>6.5000000000000002E-2</v>
      </c>
      <c r="C4" s="2"/>
      <c r="D4" t="s">
        <v>31</v>
      </c>
      <c r="F4" t="s">
        <v>32</v>
      </c>
      <c r="P4" t="s">
        <v>46</v>
      </c>
      <c r="R4" s="3" t="s">
        <v>55</v>
      </c>
      <c r="S4" s="17">
        <v>0.6</v>
      </c>
      <c r="T4" s="3" t="s">
        <v>59</v>
      </c>
      <c r="U4" s="17">
        <v>0.4</v>
      </c>
      <c r="V4" s="3"/>
      <c r="X4" t="s">
        <v>63</v>
      </c>
    </row>
    <row r="5" spans="1:24" ht="20" customHeight="1" x14ac:dyDescent="0.2">
      <c r="A5" t="s">
        <v>2</v>
      </c>
      <c r="B5" s="1">
        <v>0.06</v>
      </c>
      <c r="C5" s="1"/>
      <c r="D5" t="s">
        <v>22</v>
      </c>
      <c r="F5" t="s">
        <v>24</v>
      </c>
      <c r="P5" t="s">
        <v>45</v>
      </c>
      <c r="R5" s="3" t="s">
        <v>56</v>
      </c>
      <c r="S5" s="17">
        <v>0.6</v>
      </c>
      <c r="T5" s="3"/>
      <c r="U5" s="17">
        <v>0.4</v>
      </c>
      <c r="V5" s="3" t="s">
        <v>59</v>
      </c>
      <c r="X5" t="s">
        <v>64</v>
      </c>
    </row>
    <row r="6" spans="1:24" ht="20" customHeight="1" x14ac:dyDescent="0.2">
      <c r="A6" t="s">
        <v>3</v>
      </c>
      <c r="B6" s="2">
        <v>5.5E-2</v>
      </c>
      <c r="C6" s="2"/>
      <c r="P6" t="s">
        <v>47</v>
      </c>
      <c r="R6" s="3" t="s">
        <v>57</v>
      </c>
      <c r="S6" s="17">
        <v>0.6</v>
      </c>
      <c r="T6" s="3"/>
      <c r="U6" s="17">
        <v>0.4</v>
      </c>
      <c r="V6" s="3" t="s">
        <v>58</v>
      </c>
      <c r="X6" t="s">
        <v>65</v>
      </c>
    </row>
    <row r="7" spans="1:24" ht="20" customHeight="1" x14ac:dyDescent="0.2">
      <c r="A7" t="s">
        <v>4</v>
      </c>
      <c r="B7" s="1">
        <v>0.05</v>
      </c>
      <c r="C7" s="1"/>
      <c r="S7" s="1"/>
    </row>
    <row r="8" spans="1:24" ht="20" customHeight="1" x14ac:dyDescent="0.2"/>
    <row r="9" spans="1:24" ht="20" customHeight="1" x14ac:dyDescent="0.2"/>
    <row r="10" spans="1:24" ht="20" customHeight="1" x14ac:dyDescent="0.2"/>
    <row r="11" spans="1:24" ht="20" customHeight="1" x14ac:dyDescent="0.2"/>
    <row r="12" spans="1:24" ht="20" customHeight="1" x14ac:dyDescent="0.2"/>
    <row r="13" spans="1:24" ht="20" customHeight="1" x14ac:dyDescent="0.2"/>
    <row r="14" spans="1:24" ht="20" customHeight="1" x14ac:dyDescent="0.2"/>
    <row r="15" spans="1:24" ht="20" customHeight="1" x14ac:dyDescent="0.2"/>
    <row r="16" spans="1:24" ht="20" customHeight="1" x14ac:dyDescent="0.2"/>
    <row r="17" spans="6:6" ht="21" customHeight="1" x14ac:dyDescent="0.2"/>
    <row r="18" spans="6:6" ht="20" customHeight="1" x14ac:dyDescent="0.2"/>
    <row r="19" spans="6:6" ht="20" customHeight="1" x14ac:dyDescent="0.2">
      <c r="F19" s="4"/>
    </row>
    <row r="20" spans="6:6" ht="20" customHeight="1" x14ac:dyDescent="0.2"/>
    <row r="21" spans="6:6" ht="20" customHeight="1" x14ac:dyDescent="0.2"/>
    <row r="22" spans="6:6" ht="20" customHeight="1" x14ac:dyDescent="0.2"/>
    <row r="23" spans="6:6" ht="20" customHeight="1" x14ac:dyDescent="0.2"/>
    <row r="24" spans="6:6" ht="20" customHeight="1" x14ac:dyDescent="0.2"/>
    <row r="25" spans="6:6" ht="20" customHeight="1" x14ac:dyDescent="0.2"/>
    <row r="26" spans="6:6" ht="20" customHeight="1" x14ac:dyDescent="0.2"/>
  </sheetData>
  <pageMargins left="0.7" right="0.7" top="0.75" bottom="0.75" header="0.3" footer="0.3"/>
  <tableParts count="9">
    <tablePart r:id="rId1"/>
    <tablePart r:id="rId2"/>
    <tablePart r:id="rId3"/>
    <tablePart r:id="rId4"/>
    <tablePart r:id="rId5"/>
    <tablePart r:id="rId6"/>
    <tablePart r:id="rId7"/>
    <tablePart r:id="rId8"/>
    <tablePart r:id="rId9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8</vt:i4>
      </vt:variant>
    </vt:vector>
  </HeadingPairs>
  <TitlesOfParts>
    <vt:vector size="11" baseType="lpstr">
      <vt:lpstr>Feuille Calcul Honoraires</vt:lpstr>
      <vt:lpstr>Saisie de données</vt:lpstr>
      <vt:lpstr>Liste de données</vt:lpstr>
      <vt:lpstr>Liste_casdefigure6040</vt:lpstr>
      <vt:lpstr>Liste_naturepmt</vt:lpstr>
      <vt:lpstr>Liste_tauxcotisation</vt:lpstr>
      <vt:lpstr>Liste_titredecivilité</vt:lpstr>
      <vt:lpstr>Liste_TVA</vt:lpstr>
      <vt:lpstr>Liste_typedebien</vt:lpstr>
      <vt:lpstr>Liste_typemandatentrée</vt:lpstr>
      <vt:lpstr>Liste_typemandatsortie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Tony Normand</dc:creator>
  <cp:lastModifiedBy>Tony Normand</cp:lastModifiedBy>
  <dcterms:created xsi:type="dcterms:W3CDTF">2020-04-29T08:20:31Z</dcterms:created>
  <dcterms:modified xsi:type="dcterms:W3CDTF">2020-05-01T20:01:02Z</dcterms:modified>
</cp:coreProperties>
</file>