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slicers/slicer1.xml" ContentType="application/vnd.ms-excel.slicer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Bernard\Dropbox (Dropbox BioBuild)\NG2B\0 PRE BUDGET\"/>
    </mc:Choice>
  </mc:AlternateContent>
  <xr:revisionPtr revIDLastSave="0" documentId="13_ncr:1_{9176E451-16BC-4A8B-A02F-4A9117799188}" xr6:coauthVersionLast="45" xr6:coauthVersionMax="45" xr10:uidLastSave="{00000000-0000-0000-0000-000000000000}"/>
  <bookViews>
    <workbookView xWindow="2085" yWindow="855" windowWidth="24825" windowHeight="13200" firstSheet="1" activeTab="4" xr2:uid="{00000000-000D-0000-FFFF-FFFF00000000}"/>
  </bookViews>
  <sheets>
    <sheet name="Architecture Projet" sheetId="26" r:id="rId1"/>
    <sheet name="Lot 1" sheetId="6" r:id="rId2"/>
    <sheet name="Lot 2" sheetId="1" r:id="rId3"/>
    <sheet name="Feuil1" sheetId="36" r:id="rId4"/>
    <sheet name="Synth Partenaire" sheetId="16" r:id="rId5"/>
    <sheet name="Liste" sheetId="2" r:id="rId6"/>
  </sheets>
  <externalReferences>
    <externalReference r:id="rId7"/>
    <externalReference r:id="rId8"/>
  </externalReferences>
  <definedNames>
    <definedName name="CHOISIR_DANS_LA_LISTE" localSheetId="0">#REF!</definedName>
    <definedName name="CHOISIR_DANS_LA_LISTE">Tableau24[CHOISIR_DANS_LA_LISTE]</definedName>
    <definedName name="DonnéesExternes_1" localSheetId="3" hidden="1">Feuil1!$A$1:$T$117</definedName>
    <definedName name="Lot" localSheetId="0">'Architecture Projet'!#REF!</definedName>
    <definedName name="Lot">Liste!$B$3:$B$8</definedName>
    <definedName name="Lot_1" localSheetId="0">#REF!</definedName>
    <definedName name="Lot_1" localSheetId="1">Tableau6[Lot_1]</definedName>
    <definedName name="Lot_1" localSheetId="4">Tableau6[Lot_1]</definedName>
    <definedName name="Lot_1">Tableau6[Lot_1]</definedName>
    <definedName name="Lot_2" localSheetId="0">#REF!</definedName>
    <definedName name="Lot_2" localSheetId="1">Tableau7[Lot_2]</definedName>
    <definedName name="Lot_2" localSheetId="4">Tableau7[Lot_2]</definedName>
    <definedName name="Lot_2">Tableau7[Lot_2]</definedName>
    <definedName name="Lot_3" localSheetId="0">#REF!</definedName>
    <definedName name="Lot_3" localSheetId="1">Tableau8[Lot_3]</definedName>
    <definedName name="Lot_3" localSheetId="4">Tableau8[Lot_3]</definedName>
    <definedName name="Lot_3">Tableau8[Lot_3]</definedName>
    <definedName name="Lot_4" localSheetId="0">#REF!</definedName>
    <definedName name="Lot_4" localSheetId="1">Tableau9[Lot_4]</definedName>
    <definedName name="Lot_4" localSheetId="4">Tableau9[Lot_4]</definedName>
    <definedName name="Lot_4">Tableau9[Lot_4]</definedName>
    <definedName name="Lot_5" localSheetId="0">#REF!</definedName>
    <definedName name="Lot_5" localSheetId="1">Tableau10[Lot_5]</definedName>
    <definedName name="Lot_5" localSheetId="4">Tableau10[Lot_5]</definedName>
    <definedName name="Lot_5">Tableau10[Lot_5]</definedName>
    <definedName name="Lot_6" localSheetId="0">#REF!</definedName>
    <definedName name="Lot_6" localSheetId="1">Tableau11[Lot_6]</definedName>
    <definedName name="Lot_6" localSheetId="4">Tableau11[Lot_6]</definedName>
    <definedName name="Lot_6">Tableau11[Lot_6]</definedName>
    <definedName name="NoLot" localSheetId="0">'Architecture Projet'!#REF!</definedName>
    <definedName name="NoLot">Liste!$J$2:$O$2</definedName>
    <definedName name="Partenaires" localSheetId="0">#REF!</definedName>
    <definedName name="Partenaires" localSheetId="1">Partenaires2[Partenaire]</definedName>
    <definedName name="Partenaires" localSheetId="4">Partenaires2[Partenaire]</definedName>
    <definedName name="Partenaires">Partenaires2[Partenaire]</definedName>
    <definedName name="Segment_N°_Lot">#N/A</definedName>
    <definedName name="Segment_N°_Lot2">#N/A</definedName>
    <definedName name="Segment_Partenaires">#N/A</definedName>
    <definedName name="T1_Bibliographie_et_synthèse" localSheetId="0">'Architecture Projet'!$C$19:$C$21</definedName>
    <definedName name="T1_Bibliographie_et_synthèse">ST_21[T1_Bibliographie_et_synthèse]</definedName>
    <definedName name="T1_Caractérisation_matières_premières">Tableau29[T1_Caractérisation_matières_premières]</definedName>
    <definedName name="T1_Commission_prénormalisation" localSheetId="0">'Architecture Projet'!$C$75:$C$79</definedName>
    <definedName name="T1_Commission_prénormalisation">Tableau32[T1_Commission_prénormalisation]</definedName>
    <definedName name="T1_Définition_des_gammes_de_variations_acceptables" localSheetId="0">'Architecture Projet'!$C$60:$C$67</definedName>
    <definedName name="T1_Définition_des_gammes_de_variations_acceptables">Tableau29[T1_Caractérisation_matières_premières]</definedName>
    <definedName name="T1_Site_Internet" localSheetId="0">'Architecture Projet'!$C$91:$C$93</definedName>
    <definedName name="T1_Site_Internet">Tableau35[T1_Site_Internet]</definedName>
    <definedName name="T1_Suivi_administratif_et_financier" localSheetId="0">'Architecture Projet'!$C$5:$C$6</definedName>
    <definedName name="T1_Suivi_administratif_et_financier">ST_11[T1_Suivi_administratif_et_financier]</definedName>
    <definedName name="T1_Validation_des_caractéristiques_pertinentes" localSheetId="0">'Architecture Projet'!$C$44:$C$46</definedName>
    <definedName name="T1_Validation_des_caractéristiques_pertinentes">Tableau26[T1_Validation_des_caractéristiques_pertinentes]</definedName>
    <definedName name="T2_Caractérisation_matières_premières_Etablissement_des_cartes_identité" localSheetId="0">'Architecture Projet'!#REF!</definedName>
    <definedName name="T2_Caractérisation_matières_premières_Etablissement_des_cartes_identité">Tableau30[T2_Définition_des_gammes_de_variations_acceptables]</definedName>
    <definedName name="T2_Comité_de_pilotage_et_de_suivi" localSheetId="0">'Architecture Projet'!$C$9:$C$11</definedName>
    <definedName name="T2_Comité_de_pilotage_et_de_suivi">ST_12[T2_Comité_de_pilotage_et_de_suivi]</definedName>
    <definedName name="T2_Consultation_des_acteurs" localSheetId="0">'Architecture Projet'!$C$24:$C$27</definedName>
    <definedName name="T2_Consultation_des_acteurs">ST_22[T2_Consultation_des_acteurs]</definedName>
    <definedName name="T2_Définition_des_gammes_de_variations_acceptables">Tableau30[T2_Définition_des_gammes_de_variations_acceptables]</definedName>
    <definedName name="T2_Publications" localSheetId="0">'Architecture Projet'!$C$96:$C$98</definedName>
    <definedName name="T2_Publications">Tableau36[T2_Publications]</definedName>
    <definedName name="T2_Rédaction_des_protocoles_de_caractérisation" localSheetId="0">'Architecture Projet'!$C$49:$C$52</definedName>
    <definedName name="T2_Rédaction_des_protocoles_de_caractérisation">Tableau27[T2_Rédaction_des_protocoles_de_caractérisation]</definedName>
    <definedName name="T2_Vocabulaire_définition_termes_utilisés" localSheetId="0">'Architecture Projet'!#REF!</definedName>
    <definedName name="T2_Vocabulaire_définition_termes_utilisés">Tableau33[T2_Vocabulaire_définition_termes_utilisés]</definedName>
    <definedName name="T3_Comité_scientifique_et_technique" localSheetId="0">'Architecture Projet'!$C$14:$C$15</definedName>
    <definedName name="T3_Comité_scientifique_et_technique">ST_13[T3_Comité_scientifique_et_technique]</definedName>
    <definedName name="T3_Conférences_Séminaires" localSheetId="0">'Architecture Projet'!$C$101:$C$103</definedName>
    <definedName name="T3_Conférences_Séminaires">Tableau37[T3_Conférences_Séminaires]</definedName>
    <definedName name="T3_Consultation_des_organes_de_normalisation" localSheetId="0">'Architecture Projet'!$B$30:$B$32</definedName>
    <definedName name="T3_Consultation_des_organes_de_normalisation">ST_23[T3_Consultation_des_organes_de_normalisation]</definedName>
    <definedName name="T3_Evaluation_impacts_environnementaux" localSheetId="0">'Architecture Projet'!$C$70:$C$71</definedName>
    <definedName name="T3_Evaluation_impacts_environnementaux">Tableau31[T4_Evaluation_impacts_environnementaux ]</definedName>
    <definedName name="T3_Identification_des_indicateurs_environnementaux" localSheetId="0">'Architecture Projet'!$C$55:$C$56</definedName>
    <definedName name="T3_Identification_des_indicateurs_environnementaux">Tableau28[T3_Identification_des_indicateurs_environnementaux ]</definedName>
    <definedName name="T3_Rédaction_des_Cartes_Identité_des_granulats">Tableau30[T3_Rédaction_des_Cartes_Identité_des_granulats]</definedName>
    <definedName name="T3_Rédaction_proposition_prénorme" localSheetId="0">'Architecture Projet'!$D$75:$D$77</definedName>
    <definedName name="T3_Rédaction_proposition_prénorme">Tableau34[T3_Rédaction_proposition_prénorme]</definedName>
    <definedName name="T4_Analyse_de_la_nomenclature_des_normes_positionnement_de_la_future_norme" localSheetId="0">'Architecture Projet'!$C$24:$C$27</definedName>
    <definedName name="T4_Analyse_de_la_nomenclature_des_normes_positionnement_de_la_future_norme">ST_24[T4_Analyse_de_la_nomenclature_des_normes_positionnement_de_la_future_norme]</definedName>
    <definedName name="T4_Evaluation_impacts_environnementaux">Tableau31[T4_Evaluation_impacts_environnementaux ]</definedName>
    <definedName name="T5_Atelier_de_concertation" localSheetId="0">'Architecture Projet'!#REF!</definedName>
    <definedName name="T5_Atelier_de_concertation">Liste!$Y$3:$Y$7</definedName>
  </definedNames>
  <calcPr calcId="191029"/>
  <pivotCaches>
    <pivotCache cacheId="115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1_cb86cb24-915b-4e66-b7ce-81af031328b0" name="T_1" connection="Requête - T_1"/>
          <x15:modelTable id="T_2_dae73a5b-7cc3-49a6-a2b5-ad6b8accb53f" name="T_2" connection="Requête - T_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6" l="1"/>
  <c r="F15" i="6"/>
  <c r="F16" i="6"/>
  <c r="B40" i="6"/>
  <c r="G40" i="6"/>
  <c r="H40" i="6"/>
  <c r="M40" i="6"/>
  <c r="R40" i="6" s="1"/>
  <c r="Q40" i="6"/>
  <c r="S40" i="6" l="1"/>
  <c r="T40" i="6" s="1"/>
  <c r="A75" i="1"/>
  <c r="B75" i="1" s="1"/>
  <c r="A76" i="1"/>
  <c r="B76" i="1" s="1"/>
  <c r="A77" i="1"/>
  <c r="B77" i="1" s="1"/>
  <c r="A78" i="1"/>
  <c r="A79" i="1"/>
  <c r="A80" i="1"/>
  <c r="B80" i="1" s="1"/>
  <c r="B78" i="1"/>
  <c r="B79" i="1"/>
  <c r="G75" i="1"/>
  <c r="G76" i="1"/>
  <c r="G77" i="1"/>
  <c r="G78" i="1"/>
  <c r="G79" i="1"/>
  <c r="G80" i="1"/>
  <c r="H75" i="1"/>
  <c r="H76" i="1"/>
  <c r="H77" i="1"/>
  <c r="H78" i="1"/>
  <c r="H79" i="1"/>
  <c r="H80" i="1"/>
  <c r="M75" i="1"/>
  <c r="M76" i="1"/>
  <c r="S76" i="1" s="1"/>
  <c r="M77" i="1"/>
  <c r="S77" i="1" s="1"/>
  <c r="T77" i="1" s="1"/>
  <c r="M78" i="1"/>
  <c r="M79" i="1"/>
  <c r="M80" i="1"/>
  <c r="Q75" i="1"/>
  <c r="Q76" i="1"/>
  <c r="Q77" i="1"/>
  <c r="Q78" i="1"/>
  <c r="Q79" i="1"/>
  <c r="Q80" i="1"/>
  <c r="R80" i="1" s="1"/>
  <c r="B74" i="1"/>
  <c r="G74" i="1"/>
  <c r="H74" i="1"/>
  <c r="M74" i="1"/>
  <c r="Q74" i="1"/>
  <c r="T76" i="1" l="1"/>
  <c r="R75" i="1"/>
  <c r="R79" i="1"/>
  <c r="S79" i="1"/>
  <c r="T79" i="1" s="1"/>
  <c r="S80" i="1"/>
  <c r="T80" i="1" s="1"/>
  <c r="S78" i="1"/>
  <c r="T78" i="1" s="1"/>
  <c r="R78" i="1"/>
  <c r="S75" i="1"/>
  <c r="T75" i="1" s="1"/>
  <c r="R77" i="1"/>
  <c r="S74" i="1"/>
  <c r="T74" i="1" s="1"/>
  <c r="R76" i="1"/>
  <c r="R74" i="1"/>
  <c r="G41" i="1" l="1"/>
  <c r="H41" i="1"/>
  <c r="A41" i="1"/>
  <c r="B41" i="1" s="1"/>
  <c r="M41" i="1"/>
  <c r="Q41" i="1"/>
  <c r="G39" i="1"/>
  <c r="H39" i="1"/>
  <c r="A39" i="1"/>
  <c r="B39" i="1" s="1"/>
  <c r="M39" i="1"/>
  <c r="Q39" i="1"/>
  <c r="A68" i="1"/>
  <c r="B68" i="1" s="1"/>
  <c r="A69" i="1"/>
  <c r="B69" i="1" s="1"/>
  <c r="A70" i="1"/>
  <c r="B70" i="1" s="1"/>
  <c r="A71" i="1"/>
  <c r="B71" i="1"/>
  <c r="G68" i="1"/>
  <c r="G69" i="1"/>
  <c r="G70" i="1"/>
  <c r="G71" i="1"/>
  <c r="H68" i="1"/>
  <c r="H69" i="1"/>
  <c r="H70" i="1"/>
  <c r="H71" i="1"/>
  <c r="M68" i="1"/>
  <c r="M69" i="1"/>
  <c r="M70" i="1"/>
  <c r="M71" i="1"/>
  <c r="Q68" i="1"/>
  <c r="Q69" i="1"/>
  <c r="Q70" i="1"/>
  <c r="Q71" i="1"/>
  <c r="A36" i="6"/>
  <c r="A37" i="6"/>
  <c r="B37" i="6" s="1"/>
  <c r="B36" i="6"/>
  <c r="G36" i="6"/>
  <c r="G37" i="6"/>
  <c r="H36" i="6"/>
  <c r="H37" i="6"/>
  <c r="M36" i="6"/>
  <c r="M37" i="6"/>
  <c r="Q36" i="6"/>
  <c r="Q37" i="6"/>
  <c r="R41" i="1" l="1"/>
  <c r="S41" i="1" s="1"/>
  <c r="T41" i="1" s="1"/>
  <c r="R39" i="1"/>
  <c r="S39" i="1" s="1"/>
  <c r="T39" i="1" s="1"/>
  <c r="R68" i="1"/>
  <c r="S68" i="1" s="1"/>
  <c r="T68" i="1" s="1"/>
  <c r="R70" i="1"/>
  <c r="S70" i="1" s="1"/>
  <c r="T70" i="1" s="1"/>
  <c r="R71" i="1"/>
  <c r="S71" i="1" s="1"/>
  <c r="T71" i="1" s="1"/>
  <c r="R69" i="1"/>
  <c r="S69" i="1" s="1"/>
  <c r="T69" i="1" s="1"/>
  <c r="R36" i="6"/>
  <c r="S37" i="6"/>
  <c r="T37" i="6" s="1"/>
  <c r="R37" i="6"/>
  <c r="S36" i="6"/>
  <c r="T36" i="6" s="1"/>
  <c r="A8" i="1" l="1"/>
  <c r="B8" i="1" s="1"/>
  <c r="A9" i="1"/>
  <c r="B9" i="1" s="1"/>
  <c r="G8" i="1"/>
  <c r="G9" i="1"/>
  <c r="H8" i="1"/>
  <c r="H9" i="1"/>
  <c r="M8" i="1"/>
  <c r="M9" i="1"/>
  <c r="Q8" i="1"/>
  <c r="Q9" i="1"/>
  <c r="A7" i="1"/>
  <c r="B7" i="1"/>
  <c r="G7" i="1"/>
  <c r="H7" i="1"/>
  <c r="M7" i="1"/>
  <c r="Q7" i="1"/>
  <c r="A6" i="1"/>
  <c r="B6" i="1"/>
  <c r="G6" i="1"/>
  <c r="H6" i="1"/>
  <c r="M6" i="1"/>
  <c r="Q6" i="1"/>
  <c r="R9" i="1" l="1"/>
  <c r="S9" i="1" s="1"/>
  <c r="T9" i="1" s="1"/>
  <c r="R7" i="1"/>
  <c r="S7" i="1" s="1"/>
  <c r="T7" i="1" s="1"/>
  <c r="R8" i="1"/>
  <c r="S8" i="1" s="1"/>
  <c r="T8" i="1" s="1"/>
  <c r="R6" i="1"/>
  <c r="S6" i="1" s="1"/>
  <c r="T6" i="1" s="1"/>
  <c r="A40" i="1" l="1"/>
  <c r="B40" i="1" s="1"/>
  <c r="A42" i="1"/>
  <c r="B42" i="1" s="1"/>
  <c r="G40" i="1"/>
  <c r="G42" i="1"/>
  <c r="H40" i="1"/>
  <c r="H42" i="1"/>
  <c r="M40" i="1"/>
  <c r="M42" i="1"/>
  <c r="Q40" i="1"/>
  <c r="Q42" i="1"/>
  <c r="A21" i="6"/>
  <c r="B21" i="6" s="1"/>
  <c r="G21" i="6"/>
  <c r="H21" i="6"/>
  <c r="M21" i="6"/>
  <c r="Q21" i="6"/>
  <c r="R42" i="1" l="1"/>
  <c r="S42" i="1" s="1"/>
  <c r="T42" i="1" s="1"/>
  <c r="R40" i="1"/>
  <c r="S40" i="1" s="1"/>
  <c r="T40" i="1" s="1"/>
  <c r="R21" i="6"/>
  <c r="S21" i="6" s="1"/>
  <c r="T21" i="6" s="1"/>
  <c r="A17" i="6" l="1"/>
  <c r="B17" i="6" s="1"/>
  <c r="A18" i="6"/>
  <c r="B18" i="6" s="1"/>
  <c r="A19" i="6"/>
  <c r="B19" i="6" s="1"/>
  <c r="A20" i="6"/>
  <c r="B20" i="6" s="1"/>
  <c r="G17" i="6"/>
  <c r="G18" i="6"/>
  <c r="G19" i="6"/>
  <c r="G20" i="6"/>
  <c r="H17" i="6"/>
  <c r="H18" i="6"/>
  <c r="H19" i="6"/>
  <c r="H20" i="6"/>
  <c r="M17" i="6"/>
  <c r="M18" i="6"/>
  <c r="M19" i="6"/>
  <c r="M20" i="6"/>
  <c r="Q17" i="6"/>
  <c r="Q18" i="6"/>
  <c r="Q19" i="6"/>
  <c r="Q20" i="6"/>
  <c r="R19" i="6" l="1"/>
  <c r="S20" i="6"/>
  <c r="T20" i="6" s="1"/>
  <c r="S17" i="6"/>
  <c r="T17" i="6" s="1"/>
  <c r="S18" i="6"/>
  <c r="T18" i="6" s="1"/>
  <c r="R18" i="6"/>
  <c r="R17" i="6"/>
  <c r="R20" i="6"/>
  <c r="S19" i="6"/>
  <c r="T19" i="6" s="1"/>
  <c r="A72" i="1"/>
  <c r="B72" i="1" s="1"/>
  <c r="A73" i="1"/>
  <c r="B73" i="1" s="1"/>
  <c r="G72" i="1"/>
  <c r="G73" i="1"/>
  <c r="H72" i="1"/>
  <c r="H73" i="1"/>
  <c r="M72" i="1"/>
  <c r="M73" i="1"/>
  <c r="Q72" i="1"/>
  <c r="Q73" i="1"/>
  <c r="A38" i="6"/>
  <c r="B38" i="6" s="1"/>
  <c r="A39" i="6"/>
  <c r="B39" i="6" s="1"/>
  <c r="G38" i="6"/>
  <c r="G39" i="6"/>
  <c r="H38" i="6"/>
  <c r="H39" i="6"/>
  <c r="M38" i="6"/>
  <c r="M39" i="6"/>
  <c r="Q38" i="6"/>
  <c r="Q39" i="6"/>
  <c r="R39" i="6" l="1"/>
  <c r="S39" i="6" s="1"/>
  <c r="T39" i="6" s="1"/>
  <c r="R73" i="1"/>
  <c r="S73" i="1" s="1"/>
  <c r="T73" i="1" s="1"/>
  <c r="R72" i="1"/>
  <c r="S72" i="1" s="1"/>
  <c r="T72" i="1" s="1"/>
  <c r="R38" i="6"/>
  <c r="S38" i="6" s="1"/>
  <c r="T38" i="6" s="1"/>
  <c r="A61" i="1" l="1"/>
  <c r="B61" i="1" s="1"/>
  <c r="A62" i="1"/>
  <c r="B62" i="1" s="1"/>
  <c r="A63" i="1"/>
  <c r="B63" i="1" s="1"/>
  <c r="G61" i="1"/>
  <c r="G62" i="1"/>
  <c r="G63" i="1"/>
  <c r="H61" i="1"/>
  <c r="H62" i="1"/>
  <c r="H63" i="1"/>
  <c r="M61" i="1"/>
  <c r="M62" i="1"/>
  <c r="M63" i="1"/>
  <c r="Q61" i="1"/>
  <c r="Q62" i="1"/>
  <c r="Q63" i="1"/>
  <c r="A58" i="1"/>
  <c r="B58" i="1" s="1"/>
  <c r="A59" i="1"/>
  <c r="B59" i="1" s="1"/>
  <c r="A60" i="1"/>
  <c r="B60" i="1" s="1"/>
  <c r="G58" i="1"/>
  <c r="G59" i="1"/>
  <c r="G60" i="1"/>
  <c r="H58" i="1"/>
  <c r="H59" i="1"/>
  <c r="H60" i="1"/>
  <c r="M58" i="1"/>
  <c r="M59" i="1"/>
  <c r="M60" i="1"/>
  <c r="Q58" i="1"/>
  <c r="Q59" i="1"/>
  <c r="Q60" i="1"/>
  <c r="A55" i="1"/>
  <c r="B55" i="1" s="1"/>
  <c r="A56" i="1"/>
  <c r="B56" i="1" s="1"/>
  <c r="A57" i="1"/>
  <c r="B57" i="1" s="1"/>
  <c r="G55" i="1"/>
  <c r="G56" i="1"/>
  <c r="G57" i="1"/>
  <c r="H55" i="1"/>
  <c r="H56" i="1"/>
  <c r="H57" i="1"/>
  <c r="M55" i="1"/>
  <c r="M56" i="1"/>
  <c r="M57" i="1"/>
  <c r="Q55" i="1"/>
  <c r="Q56" i="1"/>
  <c r="Q57" i="1"/>
  <c r="A53" i="1"/>
  <c r="B53" i="1" s="1"/>
  <c r="A54" i="1"/>
  <c r="B54" i="1" s="1"/>
  <c r="G53" i="1"/>
  <c r="G54" i="1"/>
  <c r="H53" i="1"/>
  <c r="H54" i="1"/>
  <c r="M53" i="1"/>
  <c r="M54" i="1"/>
  <c r="Q53" i="1"/>
  <c r="Q54" i="1"/>
  <c r="B52" i="1"/>
  <c r="G52" i="1"/>
  <c r="H52" i="1"/>
  <c r="M52" i="1"/>
  <c r="Q52" i="1"/>
  <c r="Q33" i="6"/>
  <c r="Q32" i="6"/>
  <c r="Q28" i="6"/>
  <c r="A31" i="6"/>
  <c r="B31" i="6" s="1"/>
  <c r="A29" i="6"/>
  <c r="B29" i="6" s="1"/>
  <c r="A32" i="6"/>
  <c r="B32" i="6" s="1"/>
  <c r="A30" i="6"/>
  <c r="B30" i="6" s="1"/>
  <c r="A33" i="6"/>
  <c r="B33" i="6" s="1"/>
  <c r="G31" i="6"/>
  <c r="G29" i="6"/>
  <c r="G32" i="6"/>
  <c r="G30" i="6"/>
  <c r="G33" i="6"/>
  <c r="H31" i="6"/>
  <c r="H29" i="6"/>
  <c r="H32" i="6"/>
  <c r="H30" i="6"/>
  <c r="H33" i="6"/>
  <c r="M31" i="6"/>
  <c r="M29" i="6"/>
  <c r="M32" i="6"/>
  <c r="M30" i="6"/>
  <c r="M33" i="6"/>
  <c r="Q31" i="6"/>
  <c r="Q29" i="6"/>
  <c r="Q30" i="6"/>
  <c r="G28" i="6"/>
  <c r="B28" i="6"/>
  <c r="M28" i="6"/>
  <c r="A65" i="1"/>
  <c r="B65" i="1" s="1"/>
  <c r="A66" i="1"/>
  <c r="B66" i="1" s="1"/>
  <c r="A67" i="1"/>
  <c r="B67" i="1" s="1"/>
  <c r="G65" i="1"/>
  <c r="G66" i="1"/>
  <c r="G67" i="1"/>
  <c r="H65" i="1"/>
  <c r="H66" i="1"/>
  <c r="H67" i="1"/>
  <c r="M65" i="1"/>
  <c r="M66" i="1"/>
  <c r="M67" i="1"/>
  <c r="Q65" i="1"/>
  <c r="Q66" i="1"/>
  <c r="Q67" i="1"/>
  <c r="B64" i="1"/>
  <c r="G64" i="1"/>
  <c r="H64" i="1"/>
  <c r="M64" i="1"/>
  <c r="Q64" i="1"/>
  <c r="A35" i="6"/>
  <c r="B35" i="6" s="1"/>
  <c r="G35" i="6"/>
  <c r="H35" i="6"/>
  <c r="M35" i="6"/>
  <c r="Q35" i="6"/>
  <c r="B34" i="6"/>
  <c r="G34" i="6"/>
  <c r="H34" i="6"/>
  <c r="M34" i="6"/>
  <c r="Q34" i="6"/>
  <c r="S31" i="6" l="1"/>
  <c r="T31" i="6" s="1"/>
  <c r="R52" i="1"/>
  <c r="R31" i="6"/>
  <c r="R32" i="6"/>
  <c r="R33" i="6"/>
  <c r="S33" i="6" s="1"/>
  <c r="T33" i="6" s="1"/>
  <c r="R60" i="1"/>
  <c r="S60" i="1" s="1"/>
  <c r="T60" i="1" s="1"/>
  <c r="R56" i="1"/>
  <c r="R59" i="1"/>
  <c r="R54" i="1"/>
  <c r="S54" i="1" s="1"/>
  <c r="T54" i="1" s="1"/>
  <c r="R63" i="1"/>
  <c r="S63" i="1" s="1"/>
  <c r="T63" i="1" s="1"/>
  <c r="R58" i="1"/>
  <c r="S59" i="1"/>
  <c r="T59" i="1" s="1"/>
  <c r="S61" i="1"/>
  <c r="T61" i="1" s="1"/>
  <c r="R62" i="1"/>
  <c r="R55" i="1"/>
  <c r="S56" i="1"/>
  <c r="T56" i="1" s="1"/>
  <c r="R61" i="1"/>
  <c r="S62" i="1"/>
  <c r="T62" i="1" s="1"/>
  <c r="R57" i="1"/>
  <c r="S58" i="1"/>
  <c r="T58" i="1" s="1"/>
  <c r="S55" i="1"/>
  <c r="T55" i="1" s="1"/>
  <c r="R53" i="1"/>
  <c r="S57" i="1"/>
  <c r="T57" i="1" s="1"/>
  <c r="S53" i="1"/>
  <c r="T53" i="1" s="1"/>
  <c r="S52" i="1"/>
  <c r="T52" i="1" s="1"/>
  <c r="R30" i="6"/>
  <c r="S30" i="6" s="1"/>
  <c r="T30" i="6" s="1"/>
  <c r="S32" i="6"/>
  <c r="T32" i="6" s="1"/>
  <c r="S29" i="6"/>
  <c r="T29" i="6" s="1"/>
  <c r="S28" i="6"/>
  <c r="R29" i="6"/>
  <c r="R28" i="6"/>
  <c r="H28" i="6"/>
  <c r="R65" i="1"/>
  <c r="S65" i="1" s="1"/>
  <c r="T65" i="1" s="1"/>
  <c r="R64" i="1"/>
  <c r="S64" i="1" s="1"/>
  <c r="T64" i="1" s="1"/>
  <c r="R67" i="1"/>
  <c r="S67" i="1" s="1"/>
  <c r="T67" i="1" s="1"/>
  <c r="R66" i="1"/>
  <c r="S66" i="1" s="1"/>
  <c r="T66" i="1" s="1"/>
  <c r="R34" i="6"/>
  <c r="S34" i="6" s="1"/>
  <c r="T34" i="6" s="1"/>
  <c r="R35" i="6"/>
  <c r="S35" i="6" s="1"/>
  <c r="T35" i="6" s="1"/>
  <c r="T28" i="6" l="1"/>
  <c r="H11" i="6"/>
  <c r="G11" i="6"/>
  <c r="A11" i="6"/>
  <c r="B11" i="6" s="1"/>
  <c r="M11" i="6"/>
  <c r="Q11" i="6"/>
  <c r="C28" i="1"/>
  <c r="D28" i="1"/>
  <c r="E28" i="1"/>
  <c r="F28" i="1"/>
  <c r="G28" i="1" s="1"/>
  <c r="I28" i="1"/>
  <c r="J28" i="1"/>
  <c r="L28" i="1"/>
  <c r="N28" i="1"/>
  <c r="O28" i="1"/>
  <c r="P28" i="1"/>
  <c r="C29" i="1"/>
  <c r="D29" i="1"/>
  <c r="E29" i="1"/>
  <c r="F29" i="1"/>
  <c r="G29" i="1" s="1"/>
  <c r="I29" i="1"/>
  <c r="J29" i="1"/>
  <c r="L29" i="1"/>
  <c r="N29" i="1"/>
  <c r="O29" i="1"/>
  <c r="P29" i="1"/>
  <c r="C30" i="1"/>
  <c r="D30" i="1"/>
  <c r="E30" i="1"/>
  <c r="F30" i="1"/>
  <c r="G30" i="1" s="1"/>
  <c r="I30" i="1"/>
  <c r="J30" i="1"/>
  <c r="L30" i="1"/>
  <c r="N30" i="1"/>
  <c r="O30" i="1"/>
  <c r="P30" i="1"/>
  <c r="C31" i="1"/>
  <c r="D31" i="1"/>
  <c r="E31" i="1"/>
  <c r="F31" i="1"/>
  <c r="G31" i="1" s="1"/>
  <c r="I31" i="1"/>
  <c r="J31" i="1"/>
  <c r="K31" i="1"/>
  <c r="L31" i="1"/>
  <c r="N31" i="1"/>
  <c r="O31" i="1"/>
  <c r="P31" i="1"/>
  <c r="C32" i="1"/>
  <c r="D32" i="1"/>
  <c r="E32" i="1"/>
  <c r="F32" i="1"/>
  <c r="G32" i="1" s="1"/>
  <c r="I32" i="1"/>
  <c r="J32" i="1"/>
  <c r="K32" i="1"/>
  <c r="L32" i="1"/>
  <c r="N32" i="1"/>
  <c r="O32" i="1"/>
  <c r="P32" i="1"/>
  <c r="C33" i="1"/>
  <c r="D33" i="1"/>
  <c r="E33" i="1"/>
  <c r="F33" i="1"/>
  <c r="G33" i="1" s="1"/>
  <c r="I33" i="1"/>
  <c r="J33" i="1"/>
  <c r="K33" i="1"/>
  <c r="L33" i="1"/>
  <c r="N33" i="1"/>
  <c r="O33" i="1"/>
  <c r="P33" i="1"/>
  <c r="C34" i="1"/>
  <c r="D34" i="1"/>
  <c r="E34" i="1"/>
  <c r="F34" i="1"/>
  <c r="H34" i="1" s="1"/>
  <c r="I34" i="1"/>
  <c r="J34" i="1"/>
  <c r="K34" i="1"/>
  <c r="L34" i="1"/>
  <c r="N34" i="1"/>
  <c r="O34" i="1"/>
  <c r="P34" i="1"/>
  <c r="C35" i="1"/>
  <c r="D35" i="1"/>
  <c r="E35" i="1"/>
  <c r="F35" i="1"/>
  <c r="G35" i="1" s="1"/>
  <c r="I35" i="1"/>
  <c r="J35" i="1"/>
  <c r="K35" i="1"/>
  <c r="L35" i="1"/>
  <c r="N35" i="1"/>
  <c r="O35" i="1"/>
  <c r="P35" i="1"/>
  <c r="C36" i="1"/>
  <c r="D36" i="1"/>
  <c r="E36" i="1"/>
  <c r="F36" i="1"/>
  <c r="H36" i="1" s="1"/>
  <c r="I36" i="1"/>
  <c r="J36" i="1"/>
  <c r="K36" i="1"/>
  <c r="L36" i="1"/>
  <c r="N36" i="1"/>
  <c r="O36" i="1"/>
  <c r="P36" i="1"/>
  <c r="C37" i="1"/>
  <c r="D37" i="1"/>
  <c r="E37" i="1"/>
  <c r="F37" i="1"/>
  <c r="G37" i="1" s="1"/>
  <c r="I37" i="1"/>
  <c r="J37" i="1"/>
  <c r="K37" i="1"/>
  <c r="L37" i="1"/>
  <c r="N37" i="1"/>
  <c r="O37" i="1"/>
  <c r="P37" i="1"/>
  <c r="C38" i="1"/>
  <c r="D38" i="1"/>
  <c r="E38" i="1"/>
  <c r="F38" i="1"/>
  <c r="G38" i="1" s="1"/>
  <c r="I38" i="1"/>
  <c r="J38" i="1"/>
  <c r="K38" i="1"/>
  <c r="L38" i="1"/>
  <c r="N38" i="1"/>
  <c r="O38" i="1"/>
  <c r="P38" i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C15" i="6"/>
  <c r="D15" i="6"/>
  <c r="E15" i="6"/>
  <c r="G15" i="6"/>
  <c r="I15" i="6"/>
  <c r="J15" i="6"/>
  <c r="L15" i="6"/>
  <c r="N15" i="6"/>
  <c r="O15" i="6"/>
  <c r="P15" i="6"/>
  <c r="C16" i="6"/>
  <c r="D16" i="6"/>
  <c r="E16" i="6"/>
  <c r="G16" i="6"/>
  <c r="I16" i="6"/>
  <c r="J16" i="6"/>
  <c r="K16" i="6"/>
  <c r="L16" i="6"/>
  <c r="N16" i="6"/>
  <c r="O16" i="6"/>
  <c r="P16" i="6"/>
  <c r="A15" i="6"/>
  <c r="B15" i="6" s="1"/>
  <c r="A16" i="6"/>
  <c r="B16" i="6" s="1"/>
  <c r="Q33" i="1" l="1"/>
  <c r="Q36" i="1"/>
  <c r="M31" i="1"/>
  <c r="Q35" i="1"/>
  <c r="M29" i="1"/>
  <c r="Q28" i="1"/>
  <c r="Q34" i="1"/>
  <c r="Q30" i="1"/>
  <c r="Q37" i="1"/>
  <c r="Q29" i="1"/>
  <c r="M35" i="1"/>
  <c r="M28" i="1"/>
  <c r="Q31" i="1"/>
  <c r="Q38" i="1"/>
  <c r="Q32" i="1"/>
  <c r="M36" i="1"/>
  <c r="H29" i="1"/>
  <c r="Q15" i="6"/>
  <c r="M30" i="1"/>
  <c r="H16" i="6"/>
  <c r="M15" i="6"/>
  <c r="R11" i="6"/>
  <c r="S11" i="6" s="1"/>
  <c r="T11" i="6" s="1"/>
  <c r="M33" i="1"/>
  <c r="H38" i="1"/>
  <c r="M38" i="1"/>
  <c r="M32" i="1"/>
  <c r="H32" i="1"/>
  <c r="M34" i="1"/>
  <c r="M37" i="1"/>
  <c r="G36" i="1"/>
  <c r="G34" i="1"/>
  <c r="H33" i="1"/>
  <c r="H30" i="1"/>
  <c r="H37" i="1"/>
  <c r="H35" i="1"/>
  <c r="H31" i="1"/>
  <c r="H28" i="1"/>
  <c r="Q16" i="6"/>
  <c r="M16" i="6"/>
  <c r="H15" i="6"/>
  <c r="R29" i="1" l="1"/>
  <c r="S29" i="1"/>
  <c r="T29" i="1" s="1"/>
  <c r="R28" i="1"/>
  <c r="R35" i="1"/>
  <c r="S35" i="1" s="1"/>
  <c r="T35" i="1" s="1"/>
  <c r="S37" i="1"/>
  <c r="T37" i="1" s="1"/>
  <c r="R33" i="1"/>
  <c r="R36" i="1"/>
  <c r="S31" i="1"/>
  <c r="T31" i="1" s="1"/>
  <c r="S28" i="1"/>
  <c r="T28" i="1" s="1"/>
  <c r="R30" i="1"/>
  <c r="S30" i="1" s="1"/>
  <c r="T30" i="1" s="1"/>
  <c r="R31" i="1"/>
  <c r="R38" i="1"/>
  <c r="S38" i="1" s="1"/>
  <c r="T38" i="1" s="1"/>
  <c r="R32" i="1"/>
  <c r="S32" i="1"/>
  <c r="T32" i="1" s="1"/>
  <c r="S15" i="6"/>
  <c r="T15" i="6" s="1"/>
  <c r="R15" i="6"/>
  <c r="S33" i="1"/>
  <c r="T33" i="1" s="1"/>
  <c r="S34" i="1"/>
  <c r="T34" i="1" s="1"/>
  <c r="S36" i="1"/>
  <c r="T36" i="1" s="1"/>
  <c r="R34" i="1"/>
  <c r="R37" i="1"/>
  <c r="S16" i="6"/>
  <c r="T16" i="6" s="1"/>
  <c r="R16" i="6"/>
  <c r="A13" i="1"/>
  <c r="B13" i="1" s="1"/>
  <c r="A14" i="1"/>
  <c r="B14" i="1" s="1"/>
  <c r="A15" i="1"/>
  <c r="B15" i="1" s="1"/>
  <c r="A16" i="1"/>
  <c r="B16" i="1" s="1"/>
  <c r="A44" i="1"/>
  <c r="B44" i="1" s="1"/>
  <c r="A17" i="1"/>
  <c r="B17" i="1" s="1"/>
  <c r="A18" i="1"/>
  <c r="B18" i="1" s="1"/>
  <c r="A45" i="1"/>
  <c r="B45" i="1" s="1"/>
  <c r="A19" i="1"/>
  <c r="B19" i="1" s="1"/>
  <c r="A46" i="1"/>
  <c r="B46" i="1" s="1"/>
  <c r="A20" i="1"/>
  <c r="B20" i="1" s="1"/>
  <c r="A47" i="1"/>
  <c r="B47" i="1" s="1"/>
  <c r="A21" i="1"/>
  <c r="B21" i="1" s="1"/>
  <c r="A48" i="1"/>
  <c r="B48" i="1" s="1"/>
  <c r="A49" i="1"/>
  <c r="B49" i="1" s="1"/>
  <c r="A50" i="1"/>
  <c r="B50" i="1" s="1"/>
  <c r="A51" i="1"/>
  <c r="B5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3" i="1"/>
  <c r="B3" i="1" s="1"/>
  <c r="A4" i="1"/>
  <c r="B4" i="1" s="1"/>
  <c r="A5" i="1"/>
  <c r="B5" i="1" s="1"/>
  <c r="A12" i="1"/>
  <c r="B12" i="1" s="1"/>
  <c r="Q24" i="1"/>
  <c r="Q25" i="1"/>
  <c r="Q26" i="1"/>
  <c r="Q27" i="1"/>
  <c r="Q20" i="1"/>
  <c r="Q47" i="1"/>
  <c r="Q21" i="1"/>
  <c r="Q48" i="1"/>
  <c r="Q49" i="1"/>
  <c r="Q50" i="1"/>
  <c r="Q51" i="1"/>
  <c r="Q22" i="1"/>
  <c r="Q23" i="1"/>
  <c r="Q10" i="1"/>
  <c r="Q11" i="1"/>
  <c r="Q12" i="1"/>
  <c r="Q13" i="1"/>
  <c r="Q14" i="1"/>
  <c r="Q15" i="1"/>
  <c r="Q16" i="1"/>
  <c r="Q44" i="1"/>
  <c r="Q17" i="1"/>
  <c r="Q18" i="1"/>
  <c r="Q45" i="1"/>
  <c r="Q19" i="1"/>
  <c r="Q46" i="1"/>
  <c r="M10" i="1"/>
  <c r="M11" i="1"/>
  <c r="M12" i="1"/>
  <c r="M13" i="1"/>
  <c r="M14" i="1"/>
  <c r="M15" i="1"/>
  <c r="M16" i="1"/>
  <c r="M44" i="1"/>
  <c r="M17" i="1"/>
  <c r="M18" i="1"/>
  <c r="M45" i="1"/>
  <c r="M19" i="1"/>
  <c r="M46" i="1"/>
  <c r="M20" i="1"/>
  <c r="M47" i="1"/>
  <c r="M21" i="1"/>
  <c r="M48" i="1"/>
  <c r="M49" i="1"/>
  <c r="M50" i="1"/>
  <c r="M51" i="1"/>
  <c r="M22" i="1"/>
  <c r="M23" i="1"/>
  <c r="M24" i="1"/>
  <c r="R24" i="1" s="1"/>
  <c r="M25" i="1"/>
  <c r="M26" i="1"/>
  <c r="M27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44" i="1"/>
  <c r="H44" i="1"/>
  <c r="G17" i="1"/>
  <c r="H17" i="1"/>
  <c r="G18" i="1"/>
  <c r="H18" i="1"/>
  <c r="G45" i="1"/>
  <c r="H45" i="1"/>
  <c r="G19" i="1"/>
  <c r="H19" i="1"/>
  <c r="G46" i="1"/>
  <c r="H46" i="1"/>
  <c r="G20" i="1"/>
  <c r="H20" i="1"/>
  <c r="G47" i="1"/>
  <c r="H47" i="1"/>
  <c r="G21" i="1"/>
  <c r="H21" i="1"/>
  <c r="G48" i="1"/>
  <c r="H48" i="1"/>
  <c r="G49" i="1"/>
  <c r="H49" i="1"/>
  <c r="G50" i="1"/>
  <c r="H50" i="1"/>
  <c r="G51" i="1"/>
  <c r="H51" i="1"/>
  <c r="G22" i="1"/>
  <c r="H22" i="1"/>
  <c r="G23" i="1"/>
  <c r="H23" i="1"/>
  <c r="G24" i="1"/>
  <c r="H24" i="1"/>
  <c r="G25" i="1"/>
  <c r="H25" i="1"/>
  <c r="G26" i="1"/>
  <c r="H26" i="1"/>
  <c r="G27" i="1"/>
  <c r="H27" i="1"/>
  <c r="Q24" i="6"/>
  <c r="Q25" i="6"/>
  <c r="Q13" i="6"/>
  <c r="Q26" i="6"/>
  <c r="Q27" i="6"/>
  <c r="Q14" i="6"/>
  <c r="Q6" i="6"/>
  <c r="Q23" i="6"/>
  <c r="Q7" i="6"/>
  <c r="Q8" i="6"/>
  <c r="Q12" i="6"/>
  <c r="Q9" i="6"/>
  <c r="Q10" i="6"/>
  <c r="Q5" i="6"/>
  <c r="R46" i="1" l="1"/>
  <c r="S46" i="1" s="1"/>
  <c r="T46" i="1" s="1"/>
  <c r="R14" i="1"/>
  <c r="S14" i="1" s="1"/>
  <c r="T14" i="1" s="1"/>
  <c r="R12" i="1"/>
  <c r="S12" i="1" s="1"/>
  <c r="T12" i="1" s="1"/>
  <c r="R18" i="1"/>
  <c r="S18" i="1" s="1"/>
  <c r="T18" i="1" s="1"/>
  <c r="R11" i="1"/>
  <c r="S11" i="1" s="1"/>
  <c r="T11" i="1" s="1"/>
  <c r="R48" i="1"/>
  <c r="S48" i="1" s="1"/>
  <c r="T48" i="1" s="1"/>
  <c r="R19" i="1"/>
  <c r="S19" i="1" s="1"/>
  <c r="T19" i="1" s="1"/>
  <c r="R13" i="1"/>
  <c r="S13" i="1" s="1"/>
  <c r="T13" i="1" s="1"/>
  <c r="R26" i="1"/>
  <c r="S26" i="1" s="1"/>
  <c r="T26" i="1" s="1"/>
  <c r="R16" i="1"/>
  <c r="S16" i="1" s="1"/>
  <c r="T16" i="1" s="1"/>
  <c r="R15" i="1"/>
  <c r="S15" i="1" s="1"/>
  <c r="T15" i="1" s="1"/>
  <c r="R22" i="1"/>
  <c r="S22" i="1" s="1"/>
  <c r="T22" i="1" s="1"/>
  <c r="R27" i="1"/>
  <c r="S27" i="1" s="1"/>
  <c r="T27" i="1" s="1"/>
  <c r="R17" i="1"/>
  <c r="S17" i="1" s="1"/>
  <c r="T17" i="1" s="1"/>
  <c r="R44" i="1"/>
  <c r="S44" i="1" s="1"/>
  <c r="T44" i="1" s="1"/>
  <c r="R47" i="1"/>
  <c r="S47" i="1" s="1"/>
  <c r="T47" i="1" s="1"/>
  <c r="R50" i="1"/>
  <c r="S50" i="1" s="1"/>
  <c r="T50" i="1" s="1"/>
  <c r="R45" i="1"/>
  <c r="S45" i="1" s="1"/>
  <c r="T45" i="1" s="1"/>
  <c r="R21" i="1"/>
  <c r="S21" i="1" s="1"/>
  <c r="T21" i="1" s="1"/>
  <c r="R25" i="1"/>
  <c r="S25" i="1" s="1"/>
  <c r="T25" i="1" s="1"/>
  <c r="S24" i="1"/>
  <c r="T24" i="1" s="1"/>
  <c r="R51" i="1"/>
  <c r="S51" i="1" s="1"/>
  <c r="T51" i="1" s="1"/>
  <c r="R10" i="1"/>
  <c r="S10" i="1" s="1"/>
  <c r="T10" i="1" s="1"/>
  <c r="R23" i="1"/>
  <c r="S23" i="1" s="1"/>
  <c r="T23" i="1" s="1"/>
  <c r="R49" i="1"/>
  <c r="S49" i="1" s="1"/>
  <c r="T49" i="1" s="1"/>
  <c r="R20" i="1"/>
  <c r="S20" i="1" s="1"/>
  <c r="T20" i="1" s="1"/>
  <c r="C3" i="1" l="1"/>
  <c r="D3" i="1"/>
  <c r="E3" i="1"/>
  <c r="F3" i="1"/>
  <c r="I3" i="1"/>
  <c r="J3" i="1"/>
  <c r="K3" i="1"/>
  <c r="L3" i="1"/>
  <c r="N3" i="1"/>
  <c r="O3" i="1"/>
  <c r="P3" i="1"/>
  <c r="C4" i="1"/>
  <c r="D4" i="1"/>
  <c r="E4" i="1"/>
  <c r="F4" i="1"/>
  <c r="I4" i="1"/>
  <c r="J4" i="1"/>
  <c r="K4" i="1"/>
  <c r="L4" i="1"/>
  <c r="N4" i="1"/>
  <c r="O4" i="1"/>
  <c r="P4" i="1"/>
  <c r="C5" i="1"/>
  <c r="D5" i="1"/>
  <c r="E5" i="1"/>
  <c r="F5" i="1"/>
  <c r="I5" i="1"/>
  <c r="J5" i="1"/>
  <c r="K5" i="1"/>
  <c r="L5" i="1"/>
  <c r="N5" i="1"/>
  <c r="O5" i="1"/>
  <c r="P5" i="1"/>
  <c r="A3" i="6"/>
  <c r="B3" i="6"/>
  <c r="C3" i="6"/>
  <c r="D3" i="6"/>
  <c r="E3" i="6"/>
  <c r="F3" i="6"/>
  <c r="I3" i="6"/>
  <c r="J3" i="6"/>
  <c r="K3" i="6"/>
  <c r="L3" i="6"/>
  <c r="N3" i="6"/>
  <c r="O3" i="6"/>
  <c r="P3" i="6"/>
  <c r="A4" i="6"/>
  <c r="B4" i="6"/>
  <c r="C4" i="6"/>
  <c r="D4" i="6"/>
  <c r="E4" i="6"/>
  <c r="I4" i="6"/>
  <c r="J4" i="6"/>
  <c r="K4" i="6"/>
  <c r="L4" i="6"/>
  <c r="N4" i="6"/>
  <c r="O4" i="6"/>
  <c r="P4" i="6"/>
  <c r="B26" i="6"/>
  <c r="B14" i="6"/>
  <c r="G22" i="6"/>
  <c r="G5" i="6"/>
  <c r="G6" i="6"/>
  <c r="G23" i="6"/>
  <c r="G7" i="6"/>
  <c r="G8" i="6"/>
  <c r="G12" i="6"/>
  <c r="G9" i="6"/>
  <c r="G10" i="6"/>
  <c r="G24" i="6"/>
  <c r="G25" i="6"/>
  <c r="G13" i="6"/>
  <c r="G26" i="6"/>
  <c r="G27" i="6"/>
  <c r="G14" i="6"/>
  <c r="H22" i="6"/>
  <c r="H5" i="6"/>
  <c r="H6" i="6"/>
  <c r="H23" i="6"/>
  <c r="H7" i="6"/>
  <c r="H8" i="6"/>
  <c r="H12" i="6"/>
  <c r="H9" i="6"/>
  <c r="H10" i="6"/>
  <c r="H24" i="6"/>
  <c r="H25" i="6"/>
  <c r="H13" i="6"/>
  <c r="H26" i="6"/>
  <c r="H27" i="6"/>
  <c r="H14" i="6"/>
  <c r="M22" i="6"/>
  <c r="M5" i="6"/>
  <c r="R5" i="6" s="1"/>
  <c r="M6" i="6"/>
  <c r="R6" i="6" s="1"/>
  <c r="M23" i="6"/>
  <c r="R23" i="6" s="1"/>
  <c r="M7" i="6"/>
  <c r="R7" i="6" s="1"/>
  <c r="M8" i="6"/>
  <c r="R8" i="6" s="1"/>
  <c r="M12" i="6"/>
  <c r="R12" i="6" s="1"/>
  <c r="M9" i="6"/>
  <c r="R9" i="6" s="1"/>
  <c r="M10" i="6"/>
  <c r="R10" i="6" s="1"/>
  <c r="M24" i="6"/>
  <c r="R24" i="6" s="1"/>
  <c r="M25" i="6"/>
  <c r="R25" i="6" s="1"/>
  <c r="M13" i="6"/>
  <c r="R13" i="6" s="1"/>
  <c r="M26" i="6"/>
  <c r="R26" i="6" s="1"/>
  <c r="M27" i="6"/>
  <c r="R27" i="6" s="1"/>
  <c r="M14" i="6"/>
  <c r="R14" i="6" s="1"/>
  <c r="Q22" i="6"/>
  <c r="Q4" i="6" l="1"/>
  <c r="M3" i="6"/>
  <c r="S7" i="6"/>
  <c r="T7" i="6" s="1"/>
  <c r="S26" i="6"/>
  <c r="T26" i="6" s="1"/>
  <c r="S13" i="6"/>
  <c r="T13" i="6" s="1"/>
  <c r="S23" i="6"/>
  <c r="T23" i="6" s="1"/>
  <c r="Q5" i="1"/>
  <c r="G4" i="1"/>
  <c r="H4" i="1"/>
  <c r="M5" i="1"/>
  <c r="Q4" i="1"/>
  <c r="G3" i="1"/>
  <c r="H3" i="1"/>
  <c r="Q3" i="1"/>
  <c r="G5" i="1"/>
  <c r="H5" i="1"/>
  <c r="M4" i="1"/>
  <c r="M3" i="1"/>
  <c r="S10" i="6"/>
  <c r="T10" i="6" s="1"/>
  <c r="Q3" i="6"/>
  <c r="S9" i="6"/>
  <c r="T9" i="6" s="1"/>
  <c r="S5" i="6"/>
  <c r="T5" i="6" s="1"/>
  <c r="S24" i="6"/>
  <c r="T24" i="6" s="1"/>
  <c r="M4" i="6"/>
  <c r="H3" i="6"/>
  <c r="G3" i="6"/>
  <c r="R22" i="6"/>
  <c r="S22" i="6" s="1"/>
  <c r="T22" i="6" s="1"/>
  <c r="S14" i="6"/>
  <c r="T14" i="6" s="1"/>
  <c r="S12" i="6"/>
  <c r="T12" i="6" s="1"/>
  <c r="S8" i="6"/>
  <c r="T8" i="6" s="1"/>
  <c r="G4" i="6"/>
  <c r="H4" i="6"/>
  <c r="S6" i="6"/>
  <c r="T6" i="6" s="1"/>
  <c r="S27" i="6"/>
  <c r="T27" i="6" s="1"/>
  <c r="S25" i="6"/>
  <c r="T25" i="6" s="1"/>
  <c r="A27" i="6"/>
  <c r="B27" i="6" s="1"/>
  <c r="R3" i="6" l="1"/>
  <c r="S3" i="6" s="1"/>
  <c r="T3" i="6" s="1"/>
  <c r="R4" i="6"/>
  <c r="S4" i="6" s="1"/>
  <c r="T4" i="6" s="1"/>
  <c r="R4" i="1"/>
  <c r="S4" i="1" s="1"/>
  <c r="T4" i="1" s="1"/>
  <c r="R3" i="1"/>
  <c r="S3" i="1" s="1"/>
  <c r="T3" i="1" s="1"/>
  <c r="R5" i="1"/>
  <c r="S5" i="1" s="1"/>
  <c r="T5" i="1" s="1"/>
  <c r="A24" i="6"/>
  <c r="B24" i="6" s="1"/>
  <c r="A25" i="6"/>
  <c r="B25" i="6" s="1"/>
  <c r="A13" i="6"/>
  <c r="B13" i="6" s="1"/>
  <c r="A5" i="6" l="1"/>
  <c r="B5" i="6" s="1"/>
  <c r="A6" i="6"/>
  <c r="B6" i="6" s="1"/>
  <c r="A23" i="6"/>
  <c r="B23" i="6" s="1"/>
  <c r="A7" i="6"/>
  <c r="B7" i="6" s="1"/>
  <c r="A8" i="6"/>
  <c r="B8" i="6" s="1"/>
  <c r="A12" i="6"/>
  <c r="B12" i="6" s="1"/>
  <c r="A9" i="6"/>
  <c r="B9" i="6" s="1"/>
  <c r="A10" i="6"/>
  <c r="B10" i="6" s="1"/>
  <c r="H43" i="1" l="1"/>
  <c r="G43" i="1"/>
  <c r="A22" i="6" l="1"/>
  <c r="B22" i="6" s="1"/>
  <c r="A43" i="1" l="1"/>
  <c r="A10" i="1"/>
  <c r="B10" i="1" s="1"/>
  <c r="A11" i="1"/>
  <c r="B11" i="1" s="1"/>
  <c r="B43" i="1" l="1"/>
  <c r="M43" i="1"/>
  <c r="Q43" i="1"/>
  <c r="R43" i="1" l="1"/>
  <c r="S43" i="1" s="1"/>
  <c r="T4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294E5E-6DE4-4E04-B11C-D8BEE318C356}" keepAlive="1" name="Requête - Consolidation" description="Connexion à la requête « Consolidation » dans le classeur." type="5" refreshedVersion="6" background="1" saveData="1">
    <dbPr connection="Provider=Microsoft.Mashup.OleDb.1;Data Source=$Workbook$;Location=Consolidation;Extended Properties=&quot;&quot;" command="SELECT * FROM [Consolidation]"/>
  </connection>
  <connection id="2" xr16:uid="{E69BD43E-54E5-40EC-8E90-DB3390326A90}" name="Requête - T_1" description="Connexion à la requête « T_1 » dans le classeur." type="100" refreshedVersion="6" minRefreshableVersion="5">
    <extLst>
      <ext xmlns:x15="http://schemas.microsoft.com/office/spreadsheetml/2010/11/main" uri="{DE250136-89BD-433C-8126-D09CA5730AF9}">
        <x15:connection id="6fd7b3ad-4160-4b34-8185-bd78ac461204"/>
      </ext>
    </extLst>
  </connection>
  <connection id="3" xr16:uid="{AF5C708F-D433-4973-92DC-5087E364C800}" name="Requête - T_2" description="Connexion à la requête « T_2 » dans le classeur." type="100" refreshedVersion="6" minRefreshableVersion="5">
    <extLst>
      <ext xmlns:x15="http://schemas.microsoft.com/office/spreadsheetml/2010/11/main" uri="{DE250136-89BD-433C-8126-D09CA5730AF9}">
        <x15:connection id="af3724d0-f6ac-43e0-8972-8000484f17a6"/>
      </ext>
    </extLst>
  </connection>
  <connection id="4" xr16:uid="{0DE86357-3360-4023-82AA-B43F3E6FC9E3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<sst xmlns="http://schemas.openxmlformats.org/spreadsheetml/2006/main" count="2030" uniqueCount="220">
  <si>
    <t>Lot</t>
  </si>
  <si>
    <t>Tâche</t>
  </si>
  <si>
    <t>S/Tâche</t>
  </si>
  <si>
    <t>Partenaires</t>
  </si>
  <si>
    <t>Autres charges</t>
  </si>
  <si>
    <t>ACh Type</t>
  </si>
  <si>
    <t>ACh Qu</t>
  </si>
  <si>
    <t>ACh PU</t>
  </si>
  <si>
    <t>ACh CT</t>
  </si>
  <si>
    <t>P Type</t>
  </si>
  <si>
    <t>P Qu</t>
  </si>
  <si>
    <t>P PU</t>
  </si>
  <si>
    <t>P CT</t>
  </si>
  <si>
    <t>Ct TOTAL</t>
  </si>
  <si>
    <t>Partenaire</t>
  </si>
  <si>
    <t>CEREMA</t>
  </si>
  <si>
    <t>Guilde</t>
  </si>
  <si>
    <t>IP-UCA</t>
  </si>
  <si>
    <t>AKTA</t>
  </si>
  <si>
    <t>ParexLanko</t>
  </si>
  <si>
    <t>Vicat</t>
  </si>
  <si>
    <t>Autres</t>
  </si>
  <si>
    <t>UniLaSalle</t>
  </si>
  <si>
    <t>État de l’art, concertation et positionnent de la norme</t>
  </si>
  <si>
    <t>Gouvernance et suivi du programme</t>
  </si>
  <si>
    <t>Carte d’identité des granulats végétaux</t>
  </si>
  <si>
    <t>Test de validation des procédures et de la caractéris.</t>
  </si>
  <si>
    <t>Structuration d’une prénorme</t>
  </si>
  <si>
    <t>Communication et valorisation</t>
  </si>
  <si>
    <t>NoLot</t>
  </si>
  <si>
    <t>Lot_1</t>
  </si>
  <si>
    <t>Lot_2</t>
  </si>
  <si>
    <t>Lot_3</t>
  </si>
  <si>
    <t>Lot_4</t>
  </si>
  <si>
    <t>Lot_5</t>
  </si>
  <si>
    <t>Lot_6</t>
  </si>
  <si>
    <t>N° Lot</t>
  </si>
  <si>
    <t>Observations</t>
  </si>
  <si>
    <t>BioBuild Concept</t>
  </si>
  <si>
    <t>Étiquettes de lignes</t>
  </si>
  <si>
    <t>Total général</t>
  </si>
  <si>
    <t>Personnel</t>
  </si>
  <si>
    <t>TOTAL</t>
  </si>
  <si>
    <t>Achat</t>
  </si>
  <si>
    <t>CHOISIR DANS LA LISTE</t>
  </si>
  <si>
    <t>Déplacements</t>
  </si>
  <si>
    <t>Chef de projet</t>
  </si>
  <si>
    <r>
      <t xml:space="preserve">Coût de personnel (Salaires chargés) 
</t>
    </r>
    <r>
      <rPr>
        <b/>
        <sz val="10"/>
        <color rgb="FFFFFFFF"/>
        <rFont val="Calibri"/>
        <family val="2"/>
        <scheme val="minor"/>
      </rPr>
      <t>Unité en jours, mois ou année</t>
    </r>
  </si>
  <si>
    <t>ST 4</t>
  </si>
  <si>
    <t>CHOISIR_DANS_LA_LISTE</t>
  </si>
  <si>
    <t>T1_Suivi_administratif_et_financier</t>
  </si>
  <si>
    <t>T2_Comité_de_pilotage_et_de_suivi</t>
  </si>
  <si>
    <t>T3_Comité_scientifique_et_technique</t>
  </si>
  <si>
    <t>T1_Bibliographie_et_synthèse</t>
  </si>
  <si>
    <t>T2_Consultation_des_acteurs</t>
  </si>
  <si>
    <t>T4_Analyse_de_la_nomenclature_des_normes_positionnement_de_la_future_norme</t>
  </si>
  <si>
    <t>T5_Atelier_de_concertation</t>
  </si>
  <si>
    <t>T3_Consultation_des_organes_de_normalisation</t>
  </si>
  <si>
    <t>DEFINIR LA TACHE !</t>
  </si>
  <si>
    <t>ST 3 Réunion cadrge</t>
  </si>
  <si>
    <t>T1_Validation_des_caractéristiques_pertinentes</t>
  </si>
  <si>
    <t>T2_Rédaction_des_protocoles_de_caractérisation</t>
  </si>
  <si>
    <t xml:space="preserve">T3_Identification_des_indicateurs_environnementaux </t>
  </si>
  <si>
    <t>T1_Commission_prénormalisation</t>
  </si>
  <si>
    <t>T2_Vocabulaire_définition_termes_utilisés</t>
  </si>
  <si>
    <t>T3_Rédaction_proposition_prénorme</t>
  </si>
  <si>
    <t>T1_Site_Internet</t>
  </si>
  <si>
    <t>T2_Publications</t>
  </si>
  <si>
    <t>T3_Conférences_Séminaires</t>
  </si>
  <si>
    <t>LOT 1</t>
  </si>
  <si>
    <t>LOT 2</t>
  </si>
  <si>
    <t>LOT 3</t>
  </si>
  <si>
    <t>LOT 4</t>
  </si>
  <si>
    <t>LOT 5</t>
  </si>
  <si>
    <t>LOT 6</t>
  </si>
  <si>
    <t>Tx Charge Connexe</t>
  </si>
  <si>
    <t>Eligible</t>
  </si>
  <si>
    <t>Tx Sub</t>
  </si>
  <si>
    <t>Tx Ch Connexe</t>
  </si>
  <si>
    <t>ENTPE</t>
  </si>
  <si>
    <t>OuiNon</t>
  </si>
  <si>
    <t>Non</t>
  </si>
  <si>
    <t>Oui</t>
  </si>
  <si>
    <t>Mt Elligible</t>
  </si>
  <si>
    <t>Sub Possible</t>
  </si>
  <si>
    <t xml:space="preserve"> Elligible</t>
  </si>
  <si>
    <t>Subv. Possible</t>
  </si>
  <si>
    <t>ST 1 Organisation, animation, reporting</t>
  </si>
  <si>
    <t>ST 2 Participation aux réunions du CST</t>
  </si>
  <si>
    <t>Elligible</t>
  </si>
  <si>
    <t>Nb Jrs</t>
  </si>
  <si>
    <t>ST 3 Integration des contenus et animation</t>
  </si>
  <si>
    <t>ST 1 Réorganisation du site Sable Vert et outil de capitalisation</t>
  </si>
  <si>
    <t>ST 1 Publications scientifiques</t>
  </si>
  <si>
    <t>ST 2 Publications techniques</t>
  </si>
  <si>
    <t>ST 3 Relations presse</t>
  </si>
  <si>
    <t>ST1 Plan de communication</t>
  </si>
  <si>
    <t>ST 2 Conférences organisées par Sable Vert</t>
  </si>
  <si>
    <t>ST 3 Participation à des événements externes</t>
  </si>
  <si>
    <t xml:space="preserve">ST 2 Rédaction des contenus  </t>
  </si>
  <si>
    <t>ST 1 Suvi de l'avancement et coordination du projet</t>
  </si>
  <si>
    <t>ST 1 Organisation, animation, reporting des réunions du Copil</t>
  </si>
  <si>
    <t>ST 3 Participation aux réunions du COPIL</t>
  </si>
  <si>
    <t>ST 1 Gestion adminitrative et financière</t>
  </si>
  <si>
    <t>ST 2 Reporting général et relations avec les bailleurs</t>
  </si>
  <si>
    <t>ST1 Analyse bibliographique</t>
  </si>
  <si>
    <t xml:space="preserve">ST2 Concertation, mise en commun des différentes équipes impliquées </t>
  </si>
  <si>
    <t>ST3 Rédaction de la synthèse</t>
  </si>
  <si>
    <t>ST1 Identification des acteurs, annuaire et schéma de filière</t>
  </si>
  <si>
    <t>ST2 Concertation pour receuillir les points de vigilances : entretiens perosnnalisés</t>
  </si>
  <si>
    <t>ST3 Concertation pour receuillir les points de vigilances : ateliers par typologies d'acteurs</t>
  </si>
  <si>
    <t>ST4 Rédaction d'une synthèse des informations issues des concertations avec les différents acteurs</t>
  </si>
  <si>
    <t>ST1 Concertation avec les différents organismes de normalisation</t>
  </si>
  <si>
    <t>ST2 Redaction des rapports de réunions</t>
  </si>
  <si>
    <t>ST1 Analyse du corpus normatif</t>
  </si>
  <si>
    <t>ST2 Rédaction des adaptations necessaires pour les essais des lots techniques</t>
  </si>
  <si>
    <t xml:space="preserve">ST1 Organisation d'un séminaire en fin de lot 2 </t>
  </si>
  <si>
    <t>ST2 Participation au séminaire de concertation</t>
  </si>
  <si>
    <t>ST3 Compilation et synthèse des travaux du lot 2</t>
  </si>
  <si>
    <t>ST 1 Sélection des granulats et livraison aux participants des tests inter-laboratoires</t>
  </si>
  <si>
    <t>ST1 Réunions de concertation par rapport aux granulats tests</t>
  </si>
  <si>
    <t>ST2 Réunion d’échanges pour les autres granulats</t>
  </si>
  <si>
    <t>ST3 Rédaction d'un rapport d'analyses</t>
  </si>
  <si>
    <t xml:space="preserve">ST1 Structuration et organisation de la "commission élargie" </t>
  </si>
  <si>
    <t>ST2 Mise en place du "comité de suivi" et de "groupes techniques"</t>
  </si>
  <si>
    <t>ST3 Réunions de la commission : organisation et animation</t>
  </si>
  <si>
    <t>ST4 Participation aux réunions de la commission</t>
  </si>
  <si>
    <t>ST5 Rédaction des PV de réunion</t>
  </si>
  <si>
    <t>ST1 Identification des termes techniques nécessitant d’être spécifiés et des définitions préexistante</t>
  </si>
  <si>
    <t>ST2 Propositions de définitions complémentaires au comité scientifique et à la commission de pré-normalisation</t>
  </si>
  <si>
    <t>ST1 Phase préliminaire : définir la stratégie normative</t>
  </si>
  <si>
    <t xml:space="preserve">ST2 Phase de rédaction  de la prénorme </t>
  </si>
  <si>
    <t>Gatichanvre</t>
  </si>
  <si>
    <t>Sous Traitance</t>
  </si>
  <si>
    <t>ST1 Détermination des données environnementales clefs</t>
  </si>
  <si>
    <t>ST2 Analyse des difficultés / Caractérisation de la robustesse du modèle</t>
  </si>
  <si>
    <t>ST1 Réunions de concertation / analyse critique des pratiques</t>
  </si>
  <si>
    <t>ST2 Analyse des valeurs</t>
  </si>
  <si>
    <t>ST3 Discussions des essais à conduire en lot 4</t>
  </si>
  <si>
    <t>ST4 Rédaction des protocoles</t>
  </si>
  <si>
    <t>ST1 Analyse des contributions / données liées aux granulats</t>
  </si>
  <si>
    <t>ST2 Synthèse des données pour la CI</t>
  </si>
  <si>
    <t>ST 2 Tests de caractérisation</t>
  </si>
  <si>
    <t>ST 3 Rédaction de la bdd experimenale – Analyse statistique – Variabilité</t>
  </si>
  <si>
    <t>T2_Définition_des_gammes_de_variations_acceptables</t>
  </si>
  <si>
    <t>ST 1 Etude comparative de différents granulats</t>
  </si>
  <si>
    <t>ST 2 comparaison intra-caractéristique et inter-caractéristique</t>
  </si>
  <si>
    <t xml:space="preserve">ST 1 Rédaction des cartes d’identité défini dans le Lot 3 pour les quatre matières premières avec une gamme de variation issue de l’analyse statistique réalisée en sous tâche 4.2.2
</t>
  </si>
  <si>
    <t>T1_Caractérisation_matières_premières</t>
  </si>
  <si>
    <t>T3_Rédaction_des_Cartes_Identité_des_granulats</t>
  </si>
  <si>
    <t xml:space="preserve">T4_Evaluation_impacts_environnementaux </t>
  </si>
  <si>
    <t>4 réunions en présentiels / 3 réunions en visio</t>
  </si>
  <si>
    <t>Chargé de mission</t>
  </si>
  <si>
    <t xml:space="preserve"> 2 réunions en présentiel</t>
  </si>
  <si>
    <t xml:space="preserve"> 3 réunions en présentiel</t>
  </si>
  <si>
    <t>Relecture</t>
  </si>
  <si>
    <t>Sous-Traitance</t>
  </si>
  <si>
    <t>Concertation Relecture</t>
  </si>
  <si>
    <t>Concpetion du séminaire</t>
  </si>
  <si>
    <t>Conception / préparation</t>
  </si>
  <si>
    <t>LOT 6 Communication et valorisation</t>
  </si>
  <si>
    <t>Rédaction des paragraphes par les "groupes techniques" Modification et validation de chaque paragraphe par la "commission élargie"
===&gt; dossiers partagés, communication sur l'avancement , validation, commentaires, (voir outil AFNOR)</t>
  </si>
  <si>
    <t xml:space="preserve">Sur la base des résultats et conclusions de la tâches 2.4 et des avis des organismes de Certification, Définir et faire valider à la commission la structure  et les objectifs de la norme sur la base des résultats obtenus sur les LOTS 2-3 et 4. Réunions en conf call selon. </t>
  </si>
  <si>
    <t>Le comité de suivi définira terminologie définitive de la prénorme sur la base des tâches 2.4 et des résultats des lots techniques 3 et 4.  Points d'avancement (Conf call ou visio entre la commission de suivi)</t>
  </si>
  <si>
    <t>Le comité de suivi, sur la base de l'état de lieux sur les normes existantes analyser les possibles terminologies techniques à utiliser. Points d'avancement (Conf call ou visio entre la commission de suivi)</t>
  </si>
  <si>
    <t>compte rendu des réunions de la commission et des groupes d</t>
  </si>
  <si>
    <t>4 réunions en 3 ans  2 en physique 2 en dématérialisées. 
Point d'avancement entre les groupes techniques (conf call ou visio)</t>
  </si>
  <si>
    <t>1/ Désignation du "comité de suivi"
2/ Désignation des membres des "groupes techniques"</t>
  </si>
  <si>
    <t>1/ Annuaire des acteurs (à partir de l'annuaire établit dans le Lot 2 T2 / ST1
2/ Structuration de la commission (Comité de suivi, groupes de travail thématiques)
3/ Modalité de fonctionnement (prise de décisions, convocations, fonctionnement de réunions, etc.)</t>
  </si>
  <si>
    <t>LOT 5 Structuration d’une prénorme</t>
  </si>
  <si>
    <t>ST1 Evaluation des données environnementales clefs</t>
  </si>
  <si>
    <t>A)   Méthode Echantillonage 
B)   Taux d'Humidité 
C)   Masse Volumique vrac 
D)   Granulo tamisage  - Taux de poussiere-taux de fibres
E)   Granulo Analyse d'image 
F)    Taux d'absorption eau 
G)   conductivité thermique fluxmetrique 
H)   Conductivité thermique fil chaud 
I)     Analyses des extractibles</t>
  </si>
  <si>
    <t>LOT 4 Test de validation des procédures et de la caractéris.</t>
  </si>
  <si>
    <t>ST4 Synthèse des données pour la CI</t>
  </si>
  <si>
    <t>Vérification des bornes min et max</t>
  </si>
  <si>
    <t>Réflexions à mener sur la précision des mesures et la variabilité des valeurs</t>
  </si>
  <si>
    <t>4 réunions prévues (2 en présentiel et 2 en dématérialisé).  L'une des réunions sera dédiée aux aspects "chimie".</t>
  </si>
  <si>
    <t>Ce rapport synthétise et explique les différents choix effectués</t>
  </si>
  <si>
    <t>En dématérialisé</t>
  </si>
  <si>
    <t>2 réunions prévues en dématérialisé</t>
  </si>
  <si>
    <t>LOT 3 Carte d’identité des granulats végétaux</t>
  </si>
  <si>
    <t>1/ National
2/ Europe</t>
  </si>
  <si>
    <t>1/ organisation des séminaires
2/ animation
3/ rédaction des synthèse</t>
  </si>
  <si>
    <t>1/ Rédaction d'une grille d'interview
2/ Interview (téléphone)</t>
  </si>
  <si>
    <t>ST2 Concertation pour receuillir les points de vigilances : entretiens personnalisés</t>
  </si>
  <si>
    <t>1/ des acteurs producteurs de granulats végétaux, 
2/ des acteurs utilisatueurs de granulats végétaux</t>
  </si>
  <si>
    <t>1/ des différents protocoles de caractérisation, 
2/des propriétés physiques des granulats, 3/des propriétés chimiques des granulats, 
4/ des facteurs d'influence des propriétés, 
5/ de la variabilité des propriétés</t>
  </si>
  <si>
    <t>LOT 2 État de l’art, concertation et positionnent de la norme</t>
  </si>
  <si>
    <t>2 réunions</t>
  </si>
  <si>
    <t>ST 2 Organisation, animation, reporting des réunions du Copil</t>
  </si>
  <si>
    <t>LOT 1 Gouvernance et suivi du programme</t>
  </si>
  <si>
    <t>4 réunions en présentiel, 3 réunions dématérialisées</t>
  </si>
  <si>
    <t>2 réunions presentiel</t>
  </si>
  <si>
    <t>déplacements</t>
  </si>
  <si>
    <t xml:space="preserve">Chargée de recherche </t>
  </si>
  <si>
    <t xml:space="preserve">Déplacements </t>
  </si>
  <si>
    <t xml:space="preserve">PRCE </t>
  </si>
  <si>
    <t>PR1</t>
  </si>
  <si>
    <t>Doctorant</t>
  </si>
  <si>
    <t>PRCE</t>
  </si>
  <si>
    <t>5 jours</t>
  </si>
  <si>
    <t>Jrs</t>
  </si>
  <si>
    <t>C Personnel</t>
  </si>
  <si>
    <t>Charges diverses</t>
  </si>
  <si>
    <t>Subv Possible</t>
  </si>
  <si>
    <t>ITPE Chercheur</t>
  </si>
  <si>
    <t>Post-Doctorant</t>
  </si>
  <si>
    <t>Ingénieur</t>
  </si>
  <si>
    <t>Déplacement</t>
  </si>
  <si>
    <t>Post-doctorant</t>
  </si>
  <si>
    <t>Expert</t>
  </si>
  <si>
    <t>2 réunions en présentiel</t>
  </si>
  <si>
    <t>Directeur de projet</t>
  </si>
  <si>
    <t>2 jours</t>
  </si>
  <si>
    <t xml:space="preserve">1 réunion en présentiel </t>
  </si>
  <si>
    <t>déplacement</t>
  </si>
  <si>
    <t>Collecte info biblio / rédaction / synthèse sur COLZA et TOURNESOL</t>
  </si>
  <si>
    <t>Chargé de projet (ingénieur  R&amp;D)</t>
  </si>
  <si>
    <t xml:space="preserve">TEST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</si>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</sst>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\ _€"/>
    <numFmt numFmtId="165" formatCode="#,##0\ _€;[Red]\-#,##0\ _€"/>
    <numFmt numFmtId="166" formatCode="_-* #,##0\ _€_-;\-* #,##0\ _€_-;_-* &quot;-&quot;\ _€_-;_-@_-"/>
    <numFmt numFmtId="167" formatCode="_-* #,##0_-;\-* #,##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indexed="9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sz val="20"/>
      <name val="Calibri"/>
      <family val="2"/>
      <scheme val="minor"/>
    </font>
    <font>
      <sz val="12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18"/>
      <name val="Calibri"/>
      <family val="2"/>
      <scheme val="minor"/>
    </font>
    <font>
      <sz val="11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4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</xf>
    <xf numFmtId="44" fontId="0" fillId="0" borderId="0" xfId="2" applyFont="1" applyAlignment="1" applyProtection="1">
      <alignment horizontal="left" vertical="top"/>
      <protection locked="0"/>
    </xf>
    <xf numFmtId="43" fontId="0" fillId="0" borderId="0" xfId="1" applyFont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43" fontId="0" fillId="0" borderId="0" xfId="1" applyFont="1" applyFill="1" applyAlignment="1" applyProtection="1">
      <alignment horizontal="left" vertical="top"/>
      <protection locked="0"/>
    </xf>
    <xf numFmtId="44" fontId="0" fillId="0" borderId="0" xfId="2" applyFont="1" applyFill="1" applyAlignment="1" applyProtection="1">
      <alignment horizontal="left" vertical="top"/>
      <protection locked="0"/>
    </xf>
    <xf numFmtId="44" fontId="0" fillId="0" borderId="0" xfId="2" applyFont="1" applyFill="1" applyAlignment="1" applyProtection="1">
      <alignment horizontal="left" vertical="top"/>
    </xf>
    <xf numFmtId="0" fontId="0" fillId="0" borderId="0" xfId="0" applyAlignment="1" applyProtection="1">
      <alignment horizontal="left" vertical="center"/>
    </xf>
    <xf numFmtId="43" fontId="0" fillId="0" borderId="0" xfId="1" applyFont="1" applyAlignment="1" applyProtection="1">
      <alignment horizontal="left" vertical="center"/>
    </xf>
    <xf numFmtId="0" fontId="5" fillId="5" borderId="0" xfId="0" applyFont="1" applyFill="1" applyAlignment="1" applyProtection="1">
      <alignment vertical="center"/>
    </xf>
    <xf numFmtId="0" fontId="0" fillId="8" borderId="0" xfId="0" applyFill="1" applyAlignment="1" applyProtection="1">
      <alignment horizontal="left" vertical="top"/>
    </xf>
    <xf numFmtId="44" fontId="0" fillId="8" borderId="0" xfId="2" applyFont="1" applyFill="1" applyAlignment="1" applyProtection="1">
      <alignment horizontal="left" vertical="top"/>
    </xf>
    <xf numFmtId="0" fontId="0" fillId="8" borderId="0" xfId="0" applyFill="1" applyAlignment="1" applyProtection="1">
      <alignment horizontal="left" vertical="top"/>
      <protection locked="0"/>
    </xf>
    <xf numFmtId="0" fontId="6" fillId="5" borderId="0" xfId="0" applyFont="1" applyFill="1" applyAlignment="1" applyProtection="1">
      <alignment vertical="center"/>
    </xf>
    <xf numFmtId="44" fontId="4" fillId="9" borderId="0" xfId="2" applyFont="1" applyFill="1" applyAlignment="1" applyProtection="1">
      <alignment horizontal="left" vertical="top"/>
      <protection locked="0"/>
    </xf>
    <xf numFmtId="0" fontId="11" fillId="1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left" vertical="top"/>
      <protection locked="0"/>
    </xf>
    <xf numFmtId="0" fontId="9" fillId="0" borderId="0" xfId="0" applyFont="1" applyAlignment="1" applyProtection="1">
      <alignment horizontal="left" vertical="top"/>
      <protection locked="0"/>
    </xf>
    <xf numFmtId="9" fontId="0" fillId="0" borderId="0" xfId="3" applyFont="1" applyAlignment="1" applyProtection="1">
      <alignment horizontal="center" vertical="center"/>
    </xf>
    <xf numFmtId="9" fontId="0" fillId="0" borderId="0" xfId="3" applyFont="1" applyAlignment="1" applyProtection="1">
      <alignment horizontal="center" vertical="top"/>
      <protection locked="0"/>
    </xf>
    <xf numFmtId="9" fontId="0" fillId="9" borderId="0" xfId="3" applyFont="1" applyFill="1" applyAlignment="1" applyProtection="1">
      <alignment horizontal="center" vertical="center"/>
    </xf>
    <xf numFmtId="0" fontId="0" fillId="9" borderId="0" xfId="0" applyFill="1" applyAlignment="1" applyProtection="1">
      <alignment horizontal="left" vertical="center"/>
    </xf>
    <xf numFmtId="9" fontId="12" fillId="6" borderId="0" xfId="3" applyFont="1" applyFill="1" applyAlignment="1" applyProtection="1">
      <alignment horizontal="center" vertical="top"/>
      <protection locked="0"/>
    </xf>
    <xf numFmtId="166" fontId="0" fillId="0" borderId="0" xfId="0" applyNumberFormat="1" applyAlignment="1" applyProtection="1">
      <alignment horizontal="left" vertical="center"/>
    </xf>
    <xf numFmtId="166" fontId="0" fillId="9" borderId="0" xfId="0" applyNumberFormat="1" applyFill="1" applyAlignment="1" applyProtection="1">
      <alignment horizontal="left" vertical="center"/>
    </xf>
    <xf numFmtId="166" fontId="0" fillId="0" borderId="0" xfId="2" applyNumberFormat="1" applyFont="1" applyAlignment="1" applyProtection="1">
      <alignment horizontal="left" vertical="top"/>
      <protection locked="0"/>
    </xf>
    <xf numFmtId="166" fontId="0" fillId="8" borderId="0" xfId="2" applyNumberFormat="1" applyFont="1" applyFill="1" applyAlignment="1" applyProtection="1">
      <alignment horizontal="left" vertical="top"/>
    </xf>
    <xf numFmtId="166" fontId="0" fillId="0" borderId="0" xfId="0" applyNumberFormat="1" applyAlignment="1" applyProtection="1">
      <alignment horizontal="left" vertical="top"/>
      <protection locked="0"/>
    </xf>
    <xf numFmtId="166" fontId="0" fillId="0" borderId="0" xfId="0" applyNumberFormat="1" applyAlignment="1" applyProtection="1">
      <alignment horizontal="left" vertical="top"/>
    </xf>
    <xf numFmtId="166" fontId="5" fillId="5" borderId="0" xfId="0" applyNumberFormat="1" applyFont="1" applyFill="1" applyAlignment="1" applyProtection="1">
      <alignment vertical="center"/>
    </xf>
    <xf numFmtId="166" fontId="0" fillId="0" borderId="0" xfId="2" applyNumberFormat="1" applyFont="1" applyAlignment="1" applyProtection="1">
      <alignment horizontal="left" vertical="center"/>
    </xf>
    <xf numFmtId="166" fontId="0" fillId="9" borderId="0" xfId="2" applyNumberFormat="1" applyFont="1" applyFill="1" applyAlignment="1" applyProtection="1">
      <alignment horizontal="left" vertical="center"/>
    </xf>
    <xf numFmtId="166" fontId="4" fillId="7" borderId="0" xfId="2" applyNumberFormat="1" applyFont="1" applyFill="1" applyAlignment="1" applyProtection="1">
      <alignment horizontal="left" vertical="top"/>
    </xf>
    <xf numFmtId="166" fontId="0" fillId="6" borderId="0" xfId="2" applyNumberFormat="1" applyFont="1" applyFill="1" applyAlignment="1" applyProtection="1">
      <alignment horizontal="left" vertical="top"/>
      <protection locked="0"/>
    </xf>
    <xf numFmtId="165" fontId="0" fillId="0" borderId="0" xfId="0" applyNumberFormat="1"/>
    <xf numFmtId="167" fontId="5" fillId="5" borderId="0" xfId="1" applyNumberFormat="1" applyFont="1" applyFill="1" applyAlignment="1" applyProtection="1">
      <alignment vertical="center"/>
    </xf>
    <xf numFmtId="167" fontId="0" fillId="0" borderId="0" xfId="1" applyNumberFormat="1" applyFont="1" applyAlignment="1" applyProtection="1">
      <alignment horizontal="left" vertical="center"/>
    </xf>
    <xf numFmtId="167" fontId="0" fillId="0" borderId="0" xfId="1" applyNumberFormat="1" applyFont="1" applyFill="1" applyAlignment="1" applyProtection="1">
      <alignment horizontal="left" vertical="top"/>
      <protection locked="0"/>
    </xf>
    <xf numFmtId="167" fontId="0" fillId="0" borderId="0" xfId="1" applyNumberFormat="1" applyFont="1" applyAlignment="1" applyProtection="1">
      <alignment horizontal="left" vertical="top"/>
      <protection locked="0"/>
    </xf>
    <xf numFmtId="0" fontId="0" fillId="0" borderId="0" xfId="0" applyAlignment="1">
      <alignment horizontal="right"/>
    </xf>
    <xf numFmtId="0" fontId="15" fillId="12" borderId="7" xfId="0" applyFont="1" applyFill="1" applyBorder="1" applyAlignment="1">
      <alignment vertical="top" wrapText="1"/>
    </xf>
    <xf numFmtId="0" fontId="14" fillId="0" borderId="0" xfId="0" applyFont="1" applyAlignment="1">
      <alignment vertical="top"/>
    </xf>
    <xf numFmtId="9" fontId="14" fillId="0" borderId="0" xfId="3" applyFont="1" applyAlignment="1">
      <alignment vertical="top"/>
    </xf>
    <xf numFmtId="0" fontId="14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2" fillId="2" borderId="1" xfId="0" applyFont="1" applyFill="1" applyBorder="1" applyAlignment="1">
      <alignment vertical="top"/>
    </xf>
    <xf numFmtId="0" fontId="0" fillId="0" borderId="0" xfId="0" applyBorder="1" applyAlignment="1">
      <alignment vertical="top"/>
    </xf>
    <xf numFmtId="9" fontId="0" fillId="0" borderId="0" xfId="3" applyFont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0" borderId="4" xfId="0" applyFont="1" applyBorder="1" applyAlignment="1">
      <alignment vertical="top"/>
    </xf>
    <xf numFmtId="0" fontId="0" fillId="11" borderId="7" xfId="0" applyFill="1" applyBorder="1" applyAlignment="1">
      <alignment vertical="top" wrapText="1"/>
    </xf>
    <xf numFmtId="0" fontId="0" fillId="12" borderId="7" xfId="0" applyFill="1" applyBorder="1" applyAlignment="1">
      <alignment vertical="top" wrapText="1"/>
    </xf>
    <xf numFmtId="0" fontId="9" fillId="12" borderId="7" xfId="0" applyFont="1" applyFill="1" applyBorder="1" applyAlignment="1">
      <alignment vertical="top" wrapText="1"/>
    </xf>
    <xf numFmtId="0" fontId="9" fillId="13" borderId="7" xfId="0" applyFont="1" applyFill="1" applyBorder="1" applyAlignment="1">
      <alignment vertical="top" wrapText="1"/>
    </xf>
    <xf numFmtId="0" fontId="9" fillId="14" borderId="7" xfId="0" applyFont="1" applyFill="1" applyBorder="1" applyAlignment="1">
      <alignment vertical="top" wrapText="1"/>
    </xf>
    <xf numFmtId="0" fontId="9" fillId="15" borderId="7" xfId="0" applyFont="1" applyFill="1" applyBorder="1" applyAlignment="1">
      <alignment vertical="top" wrapText="1"/>
    </xf>
    <xf numFmtId="0" fontId="0" fillId="3" borderId="1" xfId="0" applyFont="1" applyFill="1" applyBorder="1" applyAlignment="1">
      <alignment vertical="top"/>
    </xf>
    <xf numFmtId="0" fontId="0" fillId="0" borderId="0" xfId="0" applyAlignment="1">
      <alignment vertical="top" wrapText="1"/>
    </xf>
    <xf numFmtId="9" fontId="0" fillId="0" borderId="0" xfId="3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11" borderId="7" xfId="0" applyFont="1" applyFill="1" applyBorder="1" applyAlignment="1">
      <alignment vertical="top" wrapText="1"/>
    </xf>
    <xf numFmtId="0" fontId="7" fillId="12" borderId="7" xfId="0" applyFont="1" applyFill="1" applyBorder="1" applyAlignment="1">
      <alignment vertical="top" wrapText="1"/>
    </xf>
    <xf numFmtId="0" fontId="7" fillId="13" borderId="7" xfId="0" applyFont="1" applyFill="1" applyBorder="1" applyAlignment="1">
      <alignment vertical="top" wrapText="1"/>
    </xf>
    <xf numFmtId="0" fontId="7" fillId="14" borderId="7" xfId="0" applyFont="1" applyFill="1" applyBorder="1" applyAlignment="1">
      <alignment vertical="top" wrapText="1"/>
    </xf>
    <xf numFmtId="0" fontId="7" fillId="15" borderId="7" xfId="0" applyFont="1" applyFill="1" applyBorder="1" applyAlignment="1">
      <alignment vertical="top" wrapText="1"/>
    </xf>
    <xf numFmtId="0" fontId="0" fillId="0" borderId="1" xfId="0" applyFont="1" applyBorder="1" applyAlignment="1">
      <alignment vertical="top"/>
    </xf>
    <xf numFmtId="0" fontId="0" fillId="11" borderId="7" xfId="0" quotePrefix="1" applyFill="1" applyBorder="1" applyAlignment="1">
      <alignment vertical="top" wrapText="1"/>
    </xf>
    <xf numFmtId="0" fontId="0" fillId="11" borderId="9" xfId="0" quotePrefix="1" applyFill="1" applyBorder="1" applyAlignment="1">
      <alignment vertical="top" wrapText="1"/>
    </xf>
    <xf numFmtId="0" fontId="0" fillId="12" borderId="7" xfId="0" quotePrefix="1" applyFill="1" applyBorder="1" applyAlignment="1">
      <alignment vertical="top" wrapText="1"/>
    </xf>
    <xf numFmtId="0" fontId="0" fillId="12" borderId="7" xfId="0" applyFont="1" applyFill="1" applyBorder="1" applyAlignment="1">
      <alignment vertical="top" wrapText="1"/>
    </xf>
    <xf numFmtId="0" fontId="0" fillId="13" borderId="7" xfId="0" applyFont="1" applyFill="1" applyBorder="1" applyAlignment="1">
      <alignment vertical="top" wrapText="1"/>
    </xf>
    <xf numFmtId="0" fontId="0" fillId="14" borderId="7" xfId="0" applyFont="1" applyFill="1" applyBorder="1" applyAlignment="1">
      <alignment vertical="top" wrapText="1"/>
    </xf>
    <xf numFmtId="0" fontId="0" fillId="15" borderId="7" xfId="0" applyFont="1" applyFill="1" applyBorder="1" applyAlignment="1">
      <alignment vertical="top" wrapText="1"/>
    </xf>
    <xf numFmtId="0" fontId="0" fillId="11" borderId="8" xfId="0" quotePrefix="1" applyFill="1" applyBorder="1" applyAlignment="1">
      <alignment vertical="top" wrapText="1"/>
    </xf>
    <xf numFmtId="0" fontId="0" fillId="12" borderId="7" xfId="0" applyFill="1" applyBorder="1" applyAlignment="1">
      <alignment vertical="top"/>
    </xf>
    <xf numFmtId="0" fontId="0" fillId="0" borderId="6" xfId="0" applyFont="1" applyFill="1" applyBorder="1" applyAlignment="1">
      <alignment vertical="top" wrapText="1"/>
    </xf>
    <xf numFmtId="0" fontId="0" fillId="0" borderId="2" xfId="0" applyFont="1" applyBorder="1" applyAlignment="1">
      <alignment vertical="top"/>
    </xf>
    <xf numFmtId="0" fontId="0" fillId="0" borderId="0" xfId="0" applyBorder="1" applyAlignment="1">
      <alignment vertical="top" wrapText="1"/>
    </xf>
    <xf numFmtId="9" fontId="0" fillId="0" borderId="0" xfId="3" applyFont="1" applyAlignment="1">
      <alignment vertical="top"/>
    </xf>
    <xf numFmtId="0" fontId="0" fillId="0" borderId="5" xfId="0" applyFont="1" applyFill="1" applyBorder="1" applyAlignment="1">
      <alignment horizontal="left" vertical="top" wrapText="1"/>
    </xf>
    <xf numFmtId="0" fontId="0" fillId="15" borderId="6" xfId="0" applyFont="1" applyFill="1" applyBorder="1" applyAlignment="1">
      <alignment vertical="top" wrapText="1"/>
    </xf>
    <xf numFmtId="0" fontId="0" fillId="15" borderId="0" xfId="0" applyFont="1" applyFill="1" applyAlignment="1">
      <alignment vertical="top" wrapText="1"/>
    </xf>
    <xf numFmtId="0" fontId="12" fillId="14" borderId="0" xfId="0" applyFont="1" applyFill="1" applyAlignment="1" applyProtection="1">
      <alignment horizontal="left" vertical="top"/>
      <protection locked="0"/>
    </xf>
    <xf numFmtId="0" fontId="0" fillId="14" borderId="0" xfId="0" applyFill="1" applyAlignment="1" applyProtection="1">
      <alignment horizontal="left" vertical="top"/>
      <protection locked="0"/>
    </xf>
    <xf numFmtId="0" fontId="9" fillId="14" borderId="0" xfId="0" applyFont="1" applyFill="1" applyAlignment="1" applyProtection="1">
      <alignment horizontal="left" vertical="top"/>
      <protection locked="0"/>
    </xf>
    <xf numFmtId="0" fontId="0" fillId="8" borderId="0" xfId="0" applyNumberFormat="1" applyFill="1" applyAlignment="1" applyProtection="1">
      <alignment horizontal="left" vertical="top"/>
    </xf>
    <xf numFmtId="9" fontId="12" fillId="6" borderId="0" xfId="3" applyNumberFormat="1" applyFont="1" applyFill="1" applyAlignment="1" applyProtection="1">
      <alignment horizontal="center" vertical="top"/>
      <protection locked="0"/>
    </xf>
    <xf numFmtId="0" fontId="12" fillId="0" borderId="0" xfId="0" applyFont="1" applyAlignment="1" applyProtection="1">
      <alignment horizontal="left" vertical="top"/>
      <protection locked="0"/>
    </xf>
    <xf numFmtId="0" fontId="8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6" fillId="17" borderId="10" xfId="0" applyFont="1" applyFill="1" applyBorder="1" applyAlignment="1">
      <alignment vertical="center" wrapText="1"/>
    </xf>
    <xf numFmtId="0" fontId="17" fillId="17" borderId="10" xfId="0" applyFont="1" applyFill="1" applyBorder="1" applyAlignment="1">
      <alignment vertical="center"/>
    </xf>
    <xf numFmtId="0" fontId="18" fillId="17" borderId="10" xfId="0" applyFont="1" applyFill="1" applyBorder="1" applyAlignment="1">
      <alignment vertical="center"/>
    </xf>
    <xf numFmtId="0" fontId="19" fillId="18" borderId="10" xfId="0" applyFont="1" applyFill="1" applyBorder="1" applyAlignment="1">
      <alignment vertical="center" wrapText="1"/>
    </xf>
    <xf numFmtId="0" fontId="20" fillId="18" borderId="10" xfId="0" applyFont="1" applyFill="1" applyBorder="1" applyAlignment="1">
      <alignment vertical="center"/>
    </xf>
    <xf numFmtId="0" fontId="21" fillId="18" borderId="10" xfId="0" applyFont="1" applyFill="1" applyBorder="1" applyAlignment="1">
      <alignment vertical="center"/>
    </xf>
    <xf numFmtId="0" fontId="13" fillId="0" borderId="10" xfId="0" applyFont="1" applyBorder="1" applyAlignment="1">
      <alignment vertical="top" wrapText="1"/>
    </xf>
    <xf numFmtId="0" fontId="16" fillId="19" borderId="10" xfId="0" applyFont="1" applyFill="1" applyBorder="1" applyAlignment="1">
      <alignment vertical="center" wrapText="1"/>
    </xf>
    <xf numFmtId="0" fontId="17" fillId="19" borderId="10" xfId="0" applyFont="1" applyFill="1" applyBorder="1" applyAlignment="1">
      <alignment vertical="center"/>
    </xf>
    <xf numFmtId="0" fontId="18" fillId="19" borderId="10" xfId="0" applyFont="1" applyFill="1" applyBorder="1" applyAlignment="1">
      <alignment vertical="center"/>
    </xf>
    <xf numFmtId="0" fontId="19" fillId="20" borderId="10" xfId="0" applyFont="1" applyFill="1" applyBorder="1" applyAlignment="1">
      <alignment vertical="center" wrapText="1"/>
    </xf>
    <xf numFmtId="0" fontId="20" fillId="20" borderId="10" xfId="0" applyFont="1" applyFill="1" applyBorder="1" applyAlignment="1">
      <alignment vertical="center"/>
    </xf>
    <xf numFmtId="0" fontId="21" fillId="20" borderId="10" xfId="0" applyFont="1" applyFill="1" applyBorder="1" applyAlignment="1">
      <alignment vertical="center"/>
    </xf>
    <xf numFmtId="0" fontId="16" fillId="21" borderId="10" xfId="0" applyFont="1" applyFill="1" applyBorder="1" applyAlignment="1">
      <alignment vertical="center" wrapText="1"/>
    </xf>
    <xf numFmtId="0" fontId="17" fillId="21" borderId="10" xfId="0" applyFont="1" applyFill="1" applyBorder="1" applyAlignment="1">
      <alignment vertical="center"/>
    </xf>
    <xf numFmtId="0" fontId="18" fillId="21" borderId="10" xfId="0" applyFont="1" applyFill="1" applyBorder="1" applyAlignment="1">
      <alignment vertical="center"/>
    </xf>
    <xf numFmtId="0" fontId="13" fillId="0" borderId="10" xfId="0" applyFont="1" applyBorder="1" applyAlignment="1">
      <alignment horizontal="justify" vertical="center" wrapText="1"/>
    </xf>
    <xf numFmtId="0" fontId="19" fillId="4" borderId="10" xfId="0" applyFont="1" applyFill="1" applyBorder="1" applyAlignment="1">
      <alignment vertical="center" wrapText="1"/>
    </xf>
    <xf numFmtId="0" fontId="20" fillId="4" borderId="10" xfId="0" applyFont="1" applyFill="1" applyBorder="1" applyAlignment="1">
      <alignment vertical="center"/>
    </xf>
    <xf numFmtId="0" fontId="21" fillId="4" borderId="10" xfId="0" applyFont="1" applyFill="1" applyBorder="1" applyAlignment="1">
      <alignment vertical="center"/>
    </xf>
    <xf numFmtId="0" fontId="16" fillId="22" borderId="10" xfId="0" applyFont="1" applyFill="1" applyBorder="1" applyAlignment="1">
      <alignment vertical="center" wrapText="1"/>
    </xf>
    <xf numFmtId="0" fontId="17" fillId="22" borderId="10" xfId="0" applyFont="1" applyFill="1" applyBorder="1" applyAlignment="1">
      <alignment vertical="center"/>
    </xf>
    <xf numFmtId="0" fontId="13" fillId="0" borderId="10" xfId="0" applyFont="1" applyBorder="1" applyAlignment="1">
      <alignment wrapText="1"/>
    </xf>
    <xf numFmtId="0" fontId="16" fillId="22" borderId="10" xfId="0" applyFont="1" applyFill="1" applyBorder="1" applyAlignment="1">
      <alignment horizontal="left" vertical="center" wrapText="1"/>
    </xf>
    <xf numFmtId="0" fontId="18" fillId="22" borderId="10" xfId="0" applyFont="1" applyFill="1" applyBorder="1" applyAlignment="1">
      <alignment vertical="center"/>
    </xf>
    <xf numFmtId="0" fontId="19" fillId="23" borderId="10" xfId="0" applyFont="1" applyFill="1" applyBorder="1" applyAlignment="1">
      <alignment vertical="center" wrapText="1"/>
    </xf>
    <xf numFmtId="0" fontId="20" fillId="23" borderId="10" xfId="0" applyFont="1" applyFill="1" applyBorder="1" applyAlignment="1">
      <alignment vertical="center"/>
    </xf>
    <xf numFmtId="0" fontId="21" fillId="23" borderId="10" xfId="0" applyFont="1" applyFill="1" applyBorder="1" applyAlignment="1">
      <alignment vertical="center"/>
    </xf>
    <xf numFmtId="0" fontId="16" fillId="24" borderId="10" xfId="0" applyFont="1" applyFill="1" applyBorder="1" applyAlignment="1">
      <alignment vertical="center" wrapText="1"/>
    </xf>
    <xf numFmtId="0" fontId="17" fillId="24" borderId="10" xfId="0" applyFont="1" applyFill="1" applyBorder="1" applyAlignment="1">
      <alignment vertical="center"/>
    </xf>
    <xf numFmtId="0" fontId="18" fillId="24" borderId="10" xfId="0" applyFont="1" applyFill="1" applyBorder="1" applyAlignment="1">
      <alignment vertical="center"/>
    </xf>
    <xf numFmtId="0" fontId="13" fillId="0" borderId="0" xfId="0" applyFont="1" applyAlignment="1">
      <alignment vertical="top" wrapText="1"/>
    </xf>
    <xf numFmtId="0" fontId="19" fillId="25" borderId="10" xfId="0" applyFont="1" applyFill="1" applyBorder="1" applyAlignment="1">
      <alignment vertical="center" wrapText="1"/>
    </xf>
    <xf numFmtId="0" fontId="20" fillId="25" borderId="10" xfId="0" applyFont="1" applyFill="1" applyBorder="1" applyAlignment="1">
      <alignment vertical="center"/>
    </xf>
    <xf numFmtId="0" fontId="21" fillId="25" borderId="10" xfId="0" applyFont="1" applyFill="1" applyBorder="1" applyAlignment="1">
      <alignment vertical="center"/>
    </xf>
    <xf numFmtId="0" fontId="16" fillId="16" borderId="10" xfId="0" applyFont="1" applyFill="1" applyBorder="1" applyAlignment="1">
      <alignment vertical="center" wrapText="1"/>
    </xf>
    <xf numFmtId="0" fontId="17" fillId="16" borderId="10" xfId="0" applyFont="1" applyFill="1" applyBorder="1" applyAlignment="1">
      <alignment vertical="center"/>
    </xf>
    <xf numFmtId="0" fontId="18" fillId="16" borderId="10" xfId="0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19" fillId="4" borderId="11" xfId="0" applyFont="1" applyFill="1" applyBorder="1" applyAlignment="1">
      <alignment vertical="center" wrapText="1"/>
    </xf>
    <xf numFmtId="0" fontId="20" fillId="4" borderId="11" xfId="0" applyFont="1" applyFill="1" applyBorder="1" applyAlignment="1">
      <alignment vertical="center"/>
    </xf>
    <xf numFmtId="0" fontId="21" fillId="4" borderId="11" xfId="0" applyFont="1" applyFill="1" applyBorder="1" applyAlignment="1">
      <alignment vertical="center"/>
    </xf>
    <xf numFmtId="166" fontId="0" fillId="0" borderId="0" xfId="0" applyNumberFormat="1"/>
    <xf numFmtId="166" fontId="0" fillId="0" borderId="0" xfId="0" applyNumberFormat="1" applyAlignment="1">
      <alignment horizontal="right"/>
    </xf>
    <xf numFmtId="0" fontId="12" fillId="14" borderId="0" xfId="0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left" vertical="top"/>
      <protection locked="0"/>
    </xf>
    <xf numFmtId="0" fontId="9" fillId="0" borderId="0" xfId="0" applyFont="1" applyFill="1" applyAlignment="1" applyProtection="1">
      <alignment horizontal="left" vertical="top"/>
      <protection locked="0"/>
    </xf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0" fontId="0" fillId="8" borderId="0" xfId="0" applyFill="1" applyAlignment="1" applyProtection="1">
      <alignment horizontal="left" vertical="top"/>
      <protection locked="0"/>
    </xf>
    <xf numFmtId="0" fontId="0" fillId="14" borderId="0" xfId="0" applyFill="1" applyAlignment="1" applyProtection="1">
      <alignment horizontal="left" vertical="top"/>
      <protection locked="0"/>
    </xf>
    <xf numFmtId="0" fontId="0" fillId="8" borderId="0" xfId="0" applyNumberFormat="1" applyFill="1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center"/>
    </xf>
    <xf numFmtId="9" fontId="9" fillId="6" borderId="0" xfId="0" applyNumberFormat="1" applyFont="1" applyFill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 vertical="top"/>
      <protection locked="0"/>
    </xf>
    <xf numFmtId="166" fontId="0" fillId="6" borderId="0" xfId="0" applyNumberFormat="1" applyFill="1" applyAlignment="1" applyProtection="1">
      <alignment horizontal="left" vertical="top"/>
      <protection locked="0"/>
    </xf>
    <xf numFmtId="0" fontId="0" fillId="0" borderId="0" xfId="0"/>
    <xf numFmtId="0" fontId="0" fillId="0" borderId="0" xfId="0" applyNumberFormat="1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>
      <alignment horizontal="center"/>
    </xf>
    <xf numFmtId="166" fontId="0" fillId="0" borderId="0" xfId="0" applyNumberFormat="1" applyAlignment="1" applyProtection="1">
      <alignment horizontal="left" vertical="top"/>
      <protection locked="0"/>
    </xf>
    <xf numFmtId="0" fontId="0" fillId="0" borderId="0" xfId="0" pivotButton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8" borderId="0" xfId="0" applyNumberForma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left" vertical="top"/>
      <protection locked="0"/>
    </xf>
    <xf numFmtId="0" fontId="6" fillId="4" borderId="0" xfId="0" applyFont="1" applyFill="1" applyAlignment="1" applyProtection="1">
      <alignment horizontal="left" vertical="center" wrapText="1"/>
    </xf>
    <xf numFmtId="165" fontId="6" fillId="4" borderId="0" xfId="0" applyNumberFormat="1" applyFont="1" applyFill="1" applyAlignment="1" applyProtection="1">
      <alignment horizontal="left" vertical="center" wrapText="1"/>
    </xf>
    <xf numFmtId="0" fontId="14" fillId="12" borderId="7" xfId="0" applyFont="1" applyFill="1" applyBorder="1" applyAlignment="1">
      <alignment horizontal="center" vertical="top"/>
    </xf>
    <xf numFmtId="0" fontId="14" fillId="11" borderId="7" xfId="0" applyFont="1" applyFill="1" applyBorder="1" applyAlignment="1">
      <alignment horizontal="center" vertical="top"/>
    </xf>
    <xf numFmtId="0" fontId="14" fillId="13" borderId="7" xfId="0" applyFont="1" applyFill="1" applyBorder="1" applyAlignment="1">
      <alignment horizontal="center" vertical="top"/>
    </xf>
    <xf numFmtId="0" fontId="14" fillId="14" borderId="7" xfId="0" applyFont="1" applyFill="1" applyBorder="1" applyAlignment="1">
      <alignment horizontal="center" vertical="top"/>
    </xf>
    <xf numFmtId="0" fontId="14" fillId="15" borderId="7" xfId="0" applyFont="1" applyFill="1" applyBorder="1" applyAlignment="1">
      <alignment horizontal="center" vertical="top"/>
    </xf>
  </cellXfs>
  <cellStyles count="8">
    <cellStyle name="Milliers" xfId="1" builtinId="3"/>
    <cellStyle name="Milliers 2" xfId="4" xr:uid="{B6F42D3F-82EA-458B-A348-E161E6296F3D}"/>
    <cellStyle name="Milliers 3" xfId="6" xr:uid="{25F39A88-69E0-43E0-A289-2F239C09190A}"/>
    <cellStyle name="Monétaire" xfId="2" builtinId="4"/>
    <cellStyle name="Monétaire 2" xfId="5" xr:uid="{B74206A8-A655-4639-847D-C655016B4D5D}"/>
    <cellStyle name="Monétaire 3" xfId="7" xr:uid="{D0143C6C-8EB9-4437-AB93-D0D3923DCF78}"/>
    <cellStyle name="Normal" xfId="0" builtinId="0"/>
    <cellStyle name="Pourcentage" xfId="3" builtinId="5"/>
  </cellStyles>
  <dxfs count="17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top" textRotation="0" wrapText="1" indent="0" justifyLastLine="0" shrinkToFit="0" readingOrder="0"/>
    </dxf>
    <dxf>
      <border outline="0">
        <top style="thin">
          <color theme="5"/>
        </top>
      </border>
    </dxf>
    <dxf>
      <alignment horizontal="general" vertical="top" textRotation="0" wrapText="1" indent="0" justifyLastLine="0" shrinkToFit="0" readingOrder="0"/>
    </dxf>
    <dxf>
      <border outline="0">
        <bottom style="thin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top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border outline="0">
        <top style="thin">
          <color theme="5"/>
        </top>
      </border>
    </dxf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top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border outline="0">
        <top style="thin">
          <color theme="5"/>
        </top>
      </border>
    </dxf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top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border outline="0">
        <top style="thin">
          <color theme="5"/>
        </top>
      </border>
    </dxf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top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border outline="0">
        <top style="thin">
          <color theme="5"/>
        </top>
      </border>
    </dxf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top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border outline="0">
        <top style="thin">
          <color theme="5"/>
        </top>
      </border>
    </dxf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top" textRotation="0" indent="0" justifyLastLine="0" shrinkToFit="0" readingOrder="0"/>
      <border diagonalUp="0" diagonalDown="0" outline="0">
        <left style="thin">
          <color theme="5" tint="0.39997558519241921"/>
        </left>
        <right/>
        <top style="thin">
          <color theme="5" tint="0.39997558519241921"/>
        </top>
        <bottom/>
      </border>
    </dxf>
    <dxf>
      <alignment vertical="top" textRotation="0" indent="0" justifyLastLine="0" shrinkToFit="0" readingOrder="0"/>
    </dxf>
    <dxf>
      <border outline="0">
        <right style="thin">
          <color theme="5" tint="0.39997558519241921"/>
        </right>
      </border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6" formatCode="_-* #,##0\ _€_-;\-* #,##0\ _€_-;_-* &quot;-&quot;\ _€_-;_-@_-"/>
    </dxf>
    <dxf>
      <alignment wrapText="1"/>
    </dxf>
    <dxf>
      <numFmt numFmtId="166" formatCode="_-* #,##0\ _€_-;\-* #,##0\ _€_-;_-* &quot;-&quot;\ _€_-;_-@_-"/>
    </dxf>
    <dxf>
      <alignment wrapText="1"/>
    </dxf>
    <dxf>
      <alignment wrapText="1"/>
    </dxf>
    <dxf>
      <alignment horizontal="right"/>
    </dxf>
    <dxf>
      <alignment horizontal="right"/>
    </dxf>
    <dxf>
      <numFmt numFmtId="166" formatCode="_-* #,##0\ _€_-;\-* #,##0\ _€_-;_-* &quot;-&quot;\ _€_-;_-@_-"/>
    </dxf>
    <dxf>
      <alignment wrapText="1"/>
    </dxf>
    <dxf>
      <numFmt numFmtId="166" formatCode="_-* #,##0\ _€_-;\-* #,##0\ _€_-;_-* &quot;-&quot;\ _€_-;_-@_-"/>
      <alignment horizontal="left" vertical="top" textRotation="0" indent="0" justifyLastLine="0" shrinkToFit="0" readingOrder="0"/>
      <protection locked="0" hidden="0"/>
    </dxf>
    <dxf>
      <numFmt numFmtId="166" formatCode="_-* #,##0\ _€_-;\-* #,##0\ _€_-;_-* &quot;-&quot;\ _€_-;_-@_-"/>
      <alignment horizontal="left" vertical="top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left" vertical="top" textRotation="0" indent="0" justifyLastLine="0" shrinkToFit="0" readingOrder="0"/>
      <protection locked="0" hidden="0"/>
    </dxf>
    <dxf>
      <fill>
        <patternFill patternType="solid">
          <fgColor indexed="64"/>
          <bgColor theme="2" tint="-9.9978637043366805E-2"/>
        </patternFill>
      </fill>
      <alignment horizontal="left" vertical="top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protection locked="0" hidden="0"/>
    </dxf>
    <dxf>
      <fill>
        <patternFill patternType="solid">
          <fgColor indexed="64"/>
          <bgColor theme="2" tint="-9.9978637043366805E-2"/>
        </patternFill>
      </fill>
      <alignment horizontal="left" vertical="top" textRotation="0" indent="0" justifyLastLine="0" shrinkToFit="0" readingOrder="0"/>
      <protection locked="1" hidden="0"/>
    </dxf>
    <dxf>
      <alignment horizontal="left" vertical="top" textRotation="0" indent="0" justifyLastLine="0" shrinkToFit="0" readingOrder="0"/>
      <protection locked="0" hidden="0"/>
    </dxf>
    <dxf>
      <alignment horizontal="left" vertical="top" textRotation="0" indent="0" justifyLastLine="0" shrinkToFit="0" readingOrder="0"/>
      <protection locked="0" hidden="0"/>
    </dxf>
    <dxf>
      <alignment horizontal="left" vertical="top" textRotation="0" wrapText="0" indent="0" justifyLastLine="0" shrinkToFit="0" readingOrder="0"/>
      <protection locked="0" hidden="0"/>
    </dxf>
    <dxf>
      <alignment horizontal="left" vertical="top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protection locked="0" hidden="0"/>
    </dxf>
    <dxf>
      <font>
        <b/>
        <i val="0"/>
        <color indexed="8"/>
      </font>
      <alignment horizontal="left" vertical="top" textRotation="0" indent="0" justifyLastLine="0" shrinkToFit="0" readingOrder="0"/>
      <protection locked="0" hidden="0"/>
    </dxf>
    <dxf>
      <alignment horizontal="left" vertical="top" textRotation="0" wrapText="0" indent="0" justifyLastLine="0" shrinkToFit="0" readingOrder="0"/>
      <protection locked="0" hidden="0"/>
    </dxf>
    <dxf>
      <alignment horizontal="left" vertical="top" textRotation="0" wrapText="0" indent="0" justifyLastLine="0" shrinkToFit="0" readingOrder="0"/>
      <protection locked="0" hidden="0"/>
    </dxf>
    <dxf>
      <font>
        <b/>
        <i val="0"/>
        <color indexed="8"/>
      </font>
      <alignment horizontal="left" vertical="top" textRotation="0" wrapText="0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left" vertical="top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left" vertical="top" textRotation="0" indent="0" justifyLastLine="0" shrinkToFit="0" readingOrder="0"/>
      <protection locked="0" hidden="0"/>
    </dxf>
    <dxf>
      <alignment horizontal="left" vertical="top" textRotation="0" indent="0" justifyLastLine="0" shrinkToFit="0" readingOrder="0"/>
      <protection locked="0" hidden="0"/>
    </dxf>
    <dxf>
      <alignment horizontal="left" vertical="center" textRotation="0" indent="0" justifyLastLine="0" shrinkToFit="0" readingOrder="0"/>
      <protection locked="1" hidden="0"/>
    </dxf>
    <dxf>
      <numFmt numFmtId="166" formatCode="_-* #,##0\ _€_-;\-* #,##0\ _€_-;_-* &quot;-&quot;\ _€_-;_-@_-"/>
      <alignment horizontal="left" vertical="top" textRotation="0" indent="0" justifyLastLine="0" shrinkToFit="0" readingOrder="0"/>
      <protection locked="0" hidden="0"/>
    </dxf>
    <dxf>
      <numFmt numFmtId="166" formatCode="_-* #,##0\ _€_-;\-* #,##0\ _€_-;_-* &quot;-&quot;\ _€_-;_-@_-"/>
      <alignment horizontal="left" vertical="top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_-* #,##0\ _€_-;\-* #,##0\ _€_-;_-* &quot;-&quot;\ _€_-;_-@_-"/>
      <fill>
        <patternFill patternType="solid">
          <fgColor indexed="64"/>
          <bgColor theme="2" tint="-0.499984740745262"/>
        </patternFill>
      </fill>
      <alignment horizontal="left" vertical="top" textRotation="0" indent="0" justifyLastLine="0" shrinkToFit="0" readingOrder="0"/>
      <protection locked="1" hidden="0"/>
    </dxf>
    <dxf>
      <numFmt numFmtId="166" formatCode="_-* #,##0\ _€_-;\-* #,##0\ _€_-;_-* &quot;-&quot;\ _€_-;_-@_-"/>
      <fill>
        <patternFill patternType="solid">
          <fgColor indexed="64"/>
          <bgColor theme="2" tint="-9.9978637043366805E-2"/>
        </patternFill>
      </fill>
      <alignment horizontal="left" vertical="top" textRotation="0" indent="0" justifyLastLine="0" shrinkToFit="0" readingOrder="0"/>
      <protection locked="1" hidden="0"/>
    </dxf>
    <dxf>
      <numFmt numFmtId="167" formatCode="_-* #,##0_-;\-* #,##0_-;_-* &quot;-&quot;??_-;_-@_-"/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protection locked="0" hidden="0"/>
    </dxf>
    <dxf>
      <numFmt numFmtId="166" formatCode="_-* #,##0\ _€_-;\-* #,##0\ _€_-;_-* &quot;-&quot;\ _€_-;_-@_-"/>
      <fill>
        <patternFill patternType="solid">
          <fgColor indexed="64"/>
          <bgColor theme="2" tint="-9.9978637043366805E-2"/>
        </patternFill>
      </fill>
      <alignment horizontal="left" vertical="top" textRotation="0" indent="0" justifyLastLine="0" shrinkToFit="0" readingOrder="0"/>
      <protection locked="1" hidden="0"/>
    </dxf>
    <dxf>
      <numFmt numFmtId="166" formatCode="_-* #,##0\ _€_-;\-* #,##0\ _€_-;_-* &quot;-&quot;\ _€_-;_-@_-"/>
      <alignment horizontal="left" vertical="top" textRotation="0" indent="0" justifyLastLine="0" shrinkToFit="0" readingOrder="0"/>
      <protection locked="0" hidden="0"/>
    </dxf>
    <dxf>
      <alignment horizontal="left" vertical="top" textRotation="0" indent="0" justifyLastLine="0" shrinkToFit="0" readingOrder="0"/>
      <protection locked="0" hidden="0"/>
    </dxf>
    <dxf>
      <fill>
        <patternFill patternType="solid">
          <fgColor indexed="64"/>
          <bgColor theme="7" tint="0.79998168889431442"/>
        </patternFill>
      </fill>
      <alignment horizontal="left" vertical="top" textRotation="0" wrapText="0" indent="0" justifyLastLine="0" shrinkToFit="0" readingOrder="0"/>
      <protection locked="0" hidden="0"/>
    </dxf>
    <dxf>
      <alignment horizontal="left" vertical="top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3" formatCode="0%"/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3" formatCode="0%"/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protection locked="0" hidden="0"/>
    </dxf>
    <dxf>
      <font>
        <b/>
        <i val="0"/>
        <color indexed="8"/>
      </font>
      <fill>
        <patternFill patternType="solid">
          <fgColor indexed="64"/>
          <bgColor theme="7" tint="0.79998168889431442"/>
        </patternFill>
      </fill>
      <alignment horizontal="left" vertical="top" textRotation="0" indent="0" justifyLastLine="0" shrinkToFit="0" readingOrder="0"/>
      <protection locked="0" hidden="0"/>
    </dxf>
    <dxf>
      <alignment horizontal="left" vertical="top" textRotation="0" wrapText="0" indent="0" justifyLastLine="0" shrinkToFit="0" readingOrder="0"/>
      <protection locked="0" hidden="0"/>
    </dxf>
    <dxf>
      <fill>
        <patternFill patternType="solid">
          <fgColor indexed="64"/>
          <bgColor theme="7" tint="0.79998168889431442"/>
        </patternFill>
      </fill>
      <alignment horizontal="left" vertical="top" textRotation="0" wrapText="0" indent="0" justifyLastLine="0" shrinkToFit="0" readingOrder="0"/>
      <protection locked="0" hidden="0"/>
    </dxf>
    <dxf>
      <font>
        <b/>
        <i val="0"/>
        <color indexed="8"/>
      </font>
      <fill>
        <patternFill patternType="solid">
          <fgColor indexed="64"/>
          <bgColor theme="7" tint="0.79998168889431442"/>
        </patternFill>
      </fill>
      <alignment horizontal="left" vertical="top" textRotation="0" wrapText="0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left" vertical="top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left" vertical="top" textRotation="0" indent="0" justifyLastLine="0" shrinkToFit="0" readingOrder="0"/>
      <protection locked="1" hidden="0"/>
    </dxf>
    <dxf>
      <alignment horizontal="left" vertical="top" textRotation="0" indent="0" justifyLastLine="0" shrinkToFit="0" readingOrder="0"/>
      <protection locked="0" hidden="0"/>
    </dxf>
    <dxf>
      <alignment horizontal="left" vertical="center" textRotation="0" indent="0" justifyLastLine="0" shrinkToFit="0" readingOrder="0"/>
      <protection locked="1" hidden="0"/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color theme="0"/>
      </font>
      <fill>
        <patternFill>
          <bgColor theme="5" tint="-0.24994659260841701"/>
        </patternFill>
      </fill>
    </dxf>
    <dxf>
      <border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4" xr9:uid="{78118250-E4D2-4E3F-B013-89321B337589}">
      <tableStyleElement type="wholeTable" dxfId="176"/>
      <tableStyleElement type="headerRow" dxfId="175"/>
      <tableStyleElement type="firstHeaderCell" dxfId="174"/>
      <tableStyleElement type="pageFieldLabels" dxfId="17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7/relationships/slicerCache" Target="slicerCaches/slicerCache3.xml"/><Relationship Id="rId1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133348</xdr:colOff>
      <xdr:row>0</xdr:row>
      <xdr:rowOff>57150</xdr:rowOff>
    </xdr:from>
    <xdr:to>
      <xdr:col>10</xdr:col>
      <xdr:colOff>666750</xdr:colOff>
      <xdr:row>1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artenaires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ten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48" y="57150"/>
              <a:ext cx="5657852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19049</xdr:colOff>
      <xdr:row>0</xdr:row>
      <xdr:rowOff>47626</xdr:rowOff>
    </xdr:from>
    <xdr:to>
      <xdr:col>15</xdr:col>
      <xdr:colOff>495299</xdr:colOff>
      <xdr:row>0</xdr:row>
      <xdr:rowOff>933450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° Lot">
              <a:extLst>
                <a:ext uri="{FF2B5EF4-FFF2-40B4-BE49-F238E27FC236}">
                  <a16:creationId xmlns:a16="http://schemas.microsoft.com/office/drawing/2014/main" id="{00000000-0008-0000-07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Lo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43599" y="47626"/>
              <a:ext cx="3762375" cy="8858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295275</xdr:colOff>
      <xdr:row>0</xdr:row>
      <xdr:rowOff>0</xdr:rowOff>
    </xdr:from>
    <xdr:to>
      <xdr:col>7</xdr:col>
      <xdr:colOff>66675</xdr:colOff>
      <xdr:row>0</xdr:row>
      <xdr:rowOff>914399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° Lot 2"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Lo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28925" y="0"/>
              <a:ext cx="2819400" cy="9143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133350</xdr:rowOff>
        </xdr:from>
        <xdr:to>
          <xdr:col>0</xdr:col>
          <xdr:colOff>895350</xdr:colOff>
          <xdr:row>0</xdr:row>
          <xdr:rowOff>857250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7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 et actualise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les requêtes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0</xdr:row>
          <xdr:rowOff>161925</xdr:rowOff>
        </xdr:from>
        <xdr:to>
          <xdr:col>2</xdr:col>
          <xdr:colOff>57150</xdr:colOff>
          <xdr:row>0</xdr:row>
          <xdr:rowOff>828675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7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 les TDC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KTA/Copie%20de%20NG2B%20Pr&#233;Budget%20AKTA%20V2%20B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EREMA/200421%20NG2B%20Pr&#233;Budget%20Cerema_E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tecture Projet"/>
      <sheetName val="Lot 1"/>
      <sheetName val="Lot 2"/>
      <sheetName val="Lot 3"/>
      <sheetName val="Lot 4"/>
      <sheetName val="Lot 5"/>
      <sheetName val="Lot 6"/>
      <sheetName val="Synth Partenaire"/>
      <sheetName val="Synth Lot"/>
      <sheetName val="Consolidation"/>
      <sheetName val="Liste"/>
    </sheetNames>
    <sheetDataSet>
      <sheetData sheetId="0"/>
      <sheetData sheetId="1">
        <row r="12">
          <cell r="A12" t="str">
            <v>Lot_1</v>
          </cell>
          <cell r="B12" t="str">
            <v>Gouvernance et suivi du programme</v>
          </cell>
          <cell r="C12" t="str">
            <v>T2_Comité_de_pilotage_et_de_suivi</v>
          </cell>
          <cell r="D12" t="str">
            <v>ST 3 Participation aux réunions du COPIL</v>
          </cell>
          <cell r="E12" t="str">
            <v>4 réunions en présentiel, 3 réunions dématérialisées</v>
          </cell>
          <cell r="F12" t="str">
            <v>AKTA</v>
          </cell>
          <cell r="J12" t="str">
            <v>Oui</v>
          </cell>
          <cell r="K12">
            <v>5.5</v>
          </cell>
          <cell r="L12">
            <v>490</v>
          </cell>
          <cell r="N12" t="str">
            <v>Déplacements</v>
          </cell>
          <cell r="O12">
            <v>4</v>
          </cell>
          <cell r="P12">
            <v>150</v>
          </cell>
        </row>
        <row r="13">
          <cell r="A13" t="str">
            <v>Lot_1</v>
          </cell>
          <cell r="B13" t="str">
            <v>Gouvernance et suivi du programme</v>
          </cell>
          <cell r="C13" t="str">
            <v>T3_Comité_scientifique_et_technique</v>
          </cell>
          <cell r="D13" t="str">
            <v>ST 2 Participation aux réunions du CST</v>
          </cell>
          <cell r="E13" t="str">
            <v>2 réunions presentiel</v>
          </cell>
          <cell r="F13" t="str">
            <v>AKTA</v>
          </cell>
          <cell r="J13" t="str">
            <v>Oui</v>
          </cell>
          <cell r="K13">
            <v>2</v>
          </cell>
          <cell r="L13">
            <v>490</v>
          </cell>
          <cell r="N13" t="str">
            <v>Déplacements</v>
          </cell>
          <cell r="O13">
            <v>2</v>
          </cell>
          <cell r="P13">
            <v>150</v>
          </cell>
        </row>
      </sheetData>
      <sheetData sheetId="2">
        <row r="3">
          <cell r="C3" t="str">
            <v>T2_Consultation_des_acteurs</v>
          </cell>
          <cell r="D3" t="str">
            <v>ST1 Identification des acteurs, annuaire et schéma de filière</v>
          </cell>
          <cell r="F3" t="str">
            <v>AKTA</v>
          </cell>
          <cell r="J3" t="str">
            <v>Oui</v>
          </cell>
          <cell r="K3">
            <v>1</v>
          </cell>
          <cell r="L3">
            <v>490</v>
          </cell>
          <cell r="N3" t="str">
            <v>déplacements</v>
          </cell>
          <cell r="O3">
            <v>1</v>
          </cell>
          <cell r="P3">
            <v>150</v>
          </cell>
        </row>
        <row r="4">
          <cell r="C4" t="str">
            <v>T2_Consultation_des_acteurs</v>
          </cell>
          <cell r="D4" t="str">
            <v>ST2 Concertation pour receuillir les points de vigilances : entretiens perosnnalisés</v>
          </cell>
          <cell r="F4" t="str">
            <v>AKTA</v>
          </cell>
          <cell r="J4" t="str">
            <v>Oui</v>
          </cell>
          <cell r="K4">
            <v>4</v>
          </cell>
          <cell r="L4">
            <v>490</v>
          </cell>
          <cell r="N4" t="str">
            <v>Déplacements</v>
          </cell>
          <cell r="O4">
            <v>3</v>
          </cell>
          <cell r="P4">
            <v>150</v>
          </cell>
        </row>
        <row r="5">
          <cell r="C5" t="str">
            <v>T2_Consultation_des_acteurs</v>
          </cell>
          <cell r="D5" t="str">
            <v>ST3 Concertation pour receuillir les points de vigilances : ateliers par typologies d'acteurs</v>
          </cell>
          <cell r="F5" t="str">
            <v>AKTA</v>
          </cell>
          <cell r="J5" t="str">
            <v>Oui</v>
          </cell>
          <cell r="K5">
            <v>2</v>
          </cell>
          <cell r="L5">
            <v>490</v>
          </cell>
          <cell r="N5" t="str">
            <v>Déplacements</v>
          </cell>
          <cell r="O5">
            <v>2</v>
          </cell>
          <cell r="P5">
            <v>150</v>
          </cell>
        </row>
      </sheetData>
      <sheetData sheetId="3">
        <row r="30">
          <cell r="A30" t="str">
            <v>Lot_3</v>
          </cell>
        </row>
      </sheetData>
      <sheetData sheetId="4"/>
      <sheetData sheetId="5">
        <row r="3">
          <cell r="A3" t="str">
            <v>Lot_5</v>
          </cell>
        </row>
      </sheetData>
      <sheetData sheetId="6">
        <row r="3">
          <cell r="A3" t="str">
            <v>Lot_6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tecture Projet"/>
      <sheetName val="Lot 1"/>
      <sheetName val="Lot 2"/>
      <sheetName val="Lot 3"/>
      <sheetName val="Lot 4"/>
      <sheetName val="Lot 5"/>
      <sheetName val="Lot 6"/>
      <sheetName val="Synth Partenaire"/>
      <sheetName val="Synth Lot"/>
      <sheetName val="Consolidation"/>
      <sheetName val="Liste"/>
    </sheetNames>
    <sheetDataSet>
      <sheetData sheetId="0"/>
      <sheetData sheetId="1">
        <row r="12">
          <cell r="C12" t="str">
            <v>T2_Comité_de_pilotage_et_de_suivi</v>
          </cell>
          <cell r="D12" t="str">
            <v>ST 3 Participation aux réunions du COPIL</v>
          </cell>
          <cell r="E12" t="str">
            <v>4 réunions en présentiel, 3 réunions dématérialisées</v>
          </cell>
          <cell r="F12" t="str">
            <v>CEREMA</v>
          </cell>
          <cell r="I12" t="str">
            <v>Expert</v>
          </cell>
          <cell r="J12" t="str">
            <v>Non</v>
          </cell>
          <cell r="L12">
            <v>792</v>
          </cell>
          <cell r="N12" t="str">
            <v>Déplacements</v>
          </cell>
          <cell r="O12">
            <v>4</v>
          </cell>
          <cell r="P12">
            <v>150</v>
          </cell>
        </row>
        <row r="14">
          <cell r="C14" t="str">
            <v>T3_Comité_scientifique_et_technique</v>
          </cell>
          <cell r="D14" t="str">
            <v>ST 2 Participation aux réunions du CST</v>
          </cell>
          <cell r="E14" t="str">
            <v>2 réunions en présentiel</v>
          </cell>
          <cell r="F14" t="str">
            <v>CEREMA</v>
          </cell>
          <cell r="I14" t="str">
            <v>Expert</v>
          </cell>
          <cell r="J14" t="str">
            <v>Non</v>
          </cell>
          <cell r="K14">
            <v>2</v>
          </cell>
          <cell r="L14">
            <v>792</v>
          </cell>
          <cell r="N14" t="str">
            <v>Déplacements</v>
          </cell>
          <cell r="O14">
            <v>2</v>
          </cell>
          <cell r="P14">
            <v>150</v>
          </cell>
        </row>
      </sheetData>
      <sheetData sheetId="2">
        <row r="3">
          <cell r="C3" t="str">
            <v>T1_Bibliographie_et_synthèse</v>
          </cell>
          <cell r="D3" t="str">
            <v>ST1 Analyse bibliographique</v>
          </cell>
          <cell r="E3"/>
          <cell r="F3" t="str">
            <v>CEREMA</v>
          </cell>
          <cell r="I3" t="str">
            <v>Directeur de projet</v>
          </cell>
          <cell r="J3" t="str">
            <v>Non</v>
          </cell>
          <cell r="L3">
            <v>548</v>
          </cell>
          <cell r="N3"/>
          <cell r="O3"/>
          <cell r="P3"/>
        </row>
        <row r="4">
          <cell r="C4" t="str">
            <v>T1_Bibliographie_et_synthèse</v>
          </cell>
          <cell r="D4" t="str">
            <v>ST1 Analyse bibliographique</v>
          </cell>
          <cell r="F4" t="str">
            <v>CEREMA</v>
          </cell>
          <cell r="I4" t="str">
            <v>Ingénieur</v>
          </cell>
          <cell r="J4" t="str">
            <v>Non</v>
          </cell>
          <cell r="L4">
            <v>376</v>
          </cell>
          <cell r="N4"/>
          <cell r="O4"/>
          <cell r="P4"/>
        </row>
        <row r="5">
          <cell r="C5" t="str">
            <v>T1_Bibliographie_et_synthèse</v>
          </cell>
          <cell r="D5" t="str">
            <v>ST1 Analyse bibliographique</v>
          </cell>
          <cell r="F5" t="str">
            <v>CEREMA</v>
          </cell>
          <cell r="I5" t="str">
            <v>Post-doctorant</v>
          </cell>
          <cell r="J5" t="str">
            <v>Oui</v>
          </cell>
          <cell r="L5">
            <v>277</v>
          </cell>
          <cell r="N5"/>
          <cell r="O5"/>
          <cell r="P5"/>
        </row>
        <row r="7">
          <cell r="C7" t="str">
            <v>T1_Bibliographie_et_synthèse</v>
          </cell>
          <cell r="D7" t="str">
            <v xml:space="preserve">ST2 Concertation, mise en commun des différentes équipes impliquées </v>
          </cell>
          <cell r="E7" t="str">
            <v>2 réunions en présentiel</v>
          </cell>
          <cell r="F7" t="str">
            <v>CEREMA</v>
          </cell>
          <cell r="I7" t="str">
            <v>Expert</v>
          </cell>
          <cell r="J7" t="str">
            <v>Non</v>
          </cell>
          <cell r="K7">
            <v>2</v>
          </cell>
          <cell r="L7">
            <v>792</v>
          </cell>
          <cell r="N7" t="str">
            <v>Déplacements</v>
          </cell>
          <cell r="O7">
            <v>2</v>
          </cell>
          <cell r="P7">
            <v>150</v>
          </cell>
        </row>
        <row r="8">
          <cell r="C8" t="str">
            <v>T1_Bibliographie_et_synthèse</v>
          </cell>
          <cell r="D8" t="str">
            <v xml:space="preserve">ST2 Concertation, mise en commun des différentes équipes impliquées </v>
          </cell>
          <cell r="E8" t="str">
            <v>2 réunions en présentiel</v>
          </cell>
          <cell r="F8" t="str">
            <v>CEREMA</v>
          </cell>
          <cell r="I8" t="str">
            <v>Ingénieur</v>
          </cell>
          <cell r="J8" t="str">
            <v>Non</v>
          </cell>
          <cell r="K8">
            <v>2</v>
          </cell>
          <cell r="L8">
            <v>376</v>
          </cell>
          <cell r="N8" t="str">
            <v>Déplacements</v>
          </cell>
          <cell r="O8">
            <v>2</v>
          </cell>
          <cell r="P8">
            <v>150</v>
          </cell>
        </row>
        <row r="9">
          <cell r="C9" t="str">
            <v>T1_Bibliographie_et_synthèse</v>
          </cell>
          <cell r="D9" t="str">
            <v>ST3 Rédaction de la synthèse</v>
          </cell>
          <cell r="F9" t="str">
            <v>CEREMA</v>
          </cell>
          <cell r="I9" t="str">
            <v>Expert</v>
          </cell>
          <cell r="J9" t="str">
            <v>Non</v>
          </cell>
          <cell r="K9">
            <v>2</v>
          </cell>
          <cell r="L9">
            <v>792</v>
          </cell>
          <cell r="N9"/>
          <cell r="O9"/>
          <cell r="P9"/>
        </row>
        <row r="10">
          <cell r="C10" t="str">
            <v>T1_Bibliographie_et_synthèse</v>
          </cell>
          <cell r="D10" t="str">
            <v>ST3 Rédaction de la synthèse</v>
          </cell>
          <cell r="F10" t="str">
            <v>CEREMA</v>
          </cell>
          <cell r="I10" t="str">
            <v>Ingénieur</v>
          </cell>
          <cell r="J10" t="str">
            <v>Non</v>
          </cell>
          <cell r="K10">
            <v>10</v>
          </cell>
          <cell r="L10">
            <v>376</v>
          </cell>
          <cell r="N10"/>
          <cell r="O10"/>
          <cell r="P10"/>
        </row>
        <row r="11">
          <cell r="C11" t="str">
            <v>T1_Bibliographie_et_synthèse</v>
          </cell>
          <cell r="D11" t="str">
            <v>ST3 Rédaction de la synthèse</v>
          </cell>
          <cell r="F11" t="str">
            <v>CEREMA</v>
          </cell>
          <cell r="I11" t="str">
            <v>Post-doctorant</v>
          </cell>
          <cell r="J11" t="str">
            <v>Oui</v>
          </cell>
          <cell r="K11">
            <v>10</v>
          </cell>
          <cell r="L11">
            <v>277</v>
          </cell>
          <cell r="N11"/>
          <cell r="O11"/>
          <cell r="P11"/>
        </row>
        <row r="14">
          <cell r="C14" t="str">
            <v>T5_Atelier_de_concertation</v>
          </cell>
          <cell r="D14" t="str">
            <v>ST2 Participation au séminaire de concertation</v>
          </cell>
          <cell r="E14" t="str">
            <v>2 jours</v>
          </cell>
          <cell r="F14" t="str">
            <v>CEREMA</v>
          </cell>
          <cell r="I14" t="str">
            <v>Expert</v>
          </cell>
          <cell r="J14" t="str">
            <v>Non</v>
          </cell>
          <cell r="K14">
            <v>2</v>
          </cell>
          <cell r="L14">
            <v>792</v>
          </cell>
          <cell r="N14" t="str">
            <v>Déplacements</v>
          </cell>
          <cell r="O14">
            <v>2</v>
          </cell>
          <cell r="P14">
            <v>150</v>
          </cell>
        </row>
        <row r="15">
          <cell r="C15" t="str">
            <v>T5_Atelier_de_concertation</v>
          </cell>
          <cell r="D15" t="str">
            <v>ST2 Participation au séminaire de concertation</v>
          </cell>
          <cell r="E15" t="str">
            <v>2 jours</v>
          </cell>
          <cell r="F15" t="str">
            <v>CEREMA</v>
          </cell>
          <cell r="I15" t="str">
            <v>Ingénieur</v>
          </cell>
          <cell r="J15" t="str">
            <v>Non</v>
          </cell>
          <cell r="K15">
            <v>2</v>
          </cell>
          <cell r="L15">
            <v>376</v>
          </cell>
          <cell r="N15" t="str">
            <v>Déplacements</v>
          </cell>
          <cell r="O15">
            <v>2</v>
          </cell>
          <cell r="P15">
            <v>150</v>
          </cell>
        </row>
        <row r="16">
          <cell r="C16" t="str">
            <v>T5_Atelier_de_concertation</v>
          </cell>
          <cell r="D16" t="str">
            <v>ST2 Participation au séminaire de concertation</v>
          </cell>
          <cell r="E16" t="str">
            <v>2 jours</v>
          </cell>
          <cell r="F16" t="str">
            <v>CEREMA</v>
          </cell>
          <cell r="I16" t="str">
            <v>Post-doctorant</v>
          </cell>
          <cell r="J16" t="str">
            <v>Oui</v>
          </cell>
          <cell r="K16">
            <v>2</v>
          </cell>
          <cell r="L16">
            <v>277</v>
          </cell>
          <cell r="N16" t="str">
            <v>Déplacements</v>
          </cell>
          <cell r="O16">
            <v>2</v>
          </cell>
          <cell r="P16">
            <v>150</v>
          </cell>
        </row>
      </sheetData>
      <sheetData sheetId="3">
        <row r="3">
          <cell r="C3" t="str">
            <v>T1_Validation_des_caractéristiques_pertinentes</v>
          </cell>
        </row>
      </sheetData>
      <sheetData sheetId="4">
        <row r="3">
          <cell r="C3" t="str">
            <v>T1_Caractérisation_matières_premières</v>
          </cell>
        </row>
      </sheetData>
      <sheetData sheetId="5">
        <row r="3">
          <cell r="C3" t="str">
            <v>T1_Commission_prénormalisation</v>
          </cell>
        </row>
      </sheetData>
      <sheetData sheetId="6">
        <row r="3">
          <cell r="C3" t="str">
            <v>T2_Publications</v>
          </cell>
        </row>
      </sheetData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" refreshedDate="43952.736608449071" createdVersion="6" refreshedVersion="6" minRefreshableVersion="3" recordCount="116" xr:uid="{19C87667-AF4E-429B-8192-D6C89051D2D3}">
  <cacheSource type="worksheet">
    <worksheetSource name="Consolidation"/>
  </cacheSource>
  <cacheFields count="20">
    <cacheField name="N° Lot" numFmtId="0">
      <sharedItems count="6">
        <s v="Lot_1"/>
        <s v="Lot_2"/>
        <s v="Lot_5" u="1"/>
        <s v="Lot_4" u="1"/>
        <s v="Lot_3" u="1"/>
        <s v="Lot_6" u="1"/>
      </sharedItems>
    </cacheField>
    <cacheField name="Lot" numFmtId="0">
      <sharedItems count="7">
        <s v="Gouvernance et suivi du programme"/>
        <s v="État de l’art, concertation et positionnent de la norme"/>
        <s v="Communication et valorisation" u="1"/>
        <s v="Structuration d’une prénorme" u="1"/>
        <s v="Carte d’identité des granulats végétaux" u="1"/>
        <s v="Test de validation des procédures et de la caractéris." u="1"/>
        <s v="Etat de l'Art, concertation et positionnement de la norme" u="1"/>
      </sharedItems>
    </cacheField>
    <cacheField name="Tâche" numFmtId="0">
      <sharedItems containsBlank="1" count="24">
        <s v="T2_Comité_de_pilotage_et_de_suivi"/>
        <s v="T3_Comité_scientifique_et_technique"/>
        <s v="T1_Suivi_administratif_et_financier"/>
        <s v="T2_Consultation_des_acteurs"/>
        <s v="T1_Bibliographie_et_synthèse"/>
        <s v="T3_Consultation_des_organes_de_normalisation"/>
        <s v="T4_Analyse_de_la_nomenclature_des_normes_positionnement_de_la_future_norme"/>
        <s v="T5_Atelier_de_concertation"/>
        <s v="T1_Commission_prénormalisation"/>
        <s v="T2_Vocabulaire_définition_termes_utilisés"/>
        <s v="T3_Rédaction_proposition_prénorme"/>
        <m u="1"/>
        <s v="T1_Caractérisation_matières_premières" u="1"/>
        <s v="T2_Rédaction_des_protocoles_de_caractérisation" u="1"/>
        <s v="T2_Définition_des_gammes_de_variations_acceptables" u="1"/>
        <s v="T2_Publications" u="1"/>
        <s v="CHOISIR_DANS_LA_LISTE" u="1"/>
        <s v="T1_Définition_des_gammes_de_variations_acceptables" u="1"/>
        <s v="T1_Validation_des_caractéristiques_pertinentes" u="1"/>
        <s v="T3_Identification_des_indicateurs_environnementaux " u="1"/>
        <s v="T4_Evaluation_impacts_environnementaux " u="1"/>
        <s v="T1_Site_Internet" u="1"/>
        <s v="T3_Conférences_Séminaires" u="1"/>
        <s v="T3_Rédaction_des_Cartes_Identité_des_granulats" u="1"/>
      </sharedItems>
    </cacheField>
    <cacheField name="S/Tâche" numFmtId="0">
      <sharedItems/>
    </cacheField>
    <cacheField name="Observations" numFmtId="0">
      <sharedItems containsBlank="1" containsMixedTypes="1" containsNumber="1" containsInteger="1" minValue="0" maxValue="0"/>
    </cacheField>
    <cacheField name="Partenaires" numFmtId="0">
      <sharedItems count="12">
        <s v="AKTA"/>
        <s v="BioBuild Concept"/>
        <s v="CEREMA"/>
        <s v="ENTPE"/>
        <s v="Gatichanvre"/>
        <s v="Guilde"/>
        <s v="IP-UCA"/>
        <s v="ParexLanko"/>
        <s v="UniLaSalle"/>
        <s v="Vicat"/>
        <s v="Autres"/>
        <s v="CHOISIR DANS LA LISTE" u="1"/>
      </sharedItems>
    </cacheField>
    <cacheField name="Tx Charge Connexe" numFmtId="0">
      <sharedItems containsSemiMixedTypes="0" containsString="0" containsNumber="1" minValue="0.16" maxValue="0.25"/>
    </cacheField>
    <cacheField name="Tx Sub" numFmtId="0">
      <sharedItems containsSemiMixedTypes="0" containsString="0" containsNumber="1" minValue="0.5" maxValue="0.7"/>
    </cacheField>
    <cacheField name="P Type" numFmtId="0">
      <sharedItems containsBlank="1" containsMixedTypes="1" containsNumber="1" containsInteger="1" minValue="0" maxValue="0"/>
    </cacheField>
    <cacheField name="Eligible" numFmtId="0">
      <sharedItems containsMixedTypes="1" containsNumber="1" containsInteger="1" minValue="0" maxValue="0"/>
    </cacheField>
    <cacheField name="P Qu" numFmtId="0">
      <sharedItems containsString="0" containsBlank="1" containsNumber="1" minValue="0" maxValue="105"/>
    </cacheField>
    <cacheField name="P PU" numFmtId="0">
      <sharedItems containsString="0" containsBlank="1" containsNumber="1" containsInteger="1" minValue="0" maxValue="100000"/>
    </cacheField>
    <cacheField name="P CT" numFmtId="0">
      <sharedItems containsSemiMixedTypes="0" containsString="0" containsNumber="1" minValue="0" maxValue="1000000"/>
    </cacheField>
    <cacheField name="ACh Type" numFmtId="0">
      <sharedItems containsBlank="1" containsMixedTypes="1" containsNumber="1" containsInteger="1" minValue="0" maxValue="0"/>
    </cacheField>
    <cacheField name="ACh Qu" numFmtId="0">
      <sharedItems containsString="0" containsBlank="1" containsNumber="1" minValue="0" maxValue="40"/>
    </cacheField>
    <cacheField name="ACh PU" numFmtId="0">
      <sharedItems containsString="0" containsBlank="1" containsNumber="1" containsInteger="1" minValue="0" maxValue="520"/>
    </cacheField>
    <cacheField name="ACh CT" numFmtId="0">
      <sharedItems containsSemiMixedTypes="0" containsString="0" containsNumber="1" containsInteger="1" minValue="0" maxValue="6000"/>
    </cacheField>
    <cacheField name="Ct TOTAL" numFmtId="0">
      <sharedItems containsSemiMixedTypes="0" containsString="0" containsNumber="1" minValue="203" maxValue="1000000"/>
    </cacheField>
    <cacheField name="Mt Elligible" numFmtId="0">
      <sharedItems containsSemiMixedTypes="0" containsString="0" containsNumber="1" minValue="142.72" maxValue="1250000"/>
    </cacheField>
    <cacheField name="Sub Possible" numFmtId="0">
      <sharedItems containsSemiMixedTypes="0" containsString="0" containsNumber="1" minValue="71.36" maxValue="875000"/>
    </cacheField>
  </cacheFields>
  <extLst>
    <ext xmlns:x14="http://schemas.microsoft.com/office/spreadsheetml/2009/9/main" uri="{725AE2AE-9491-48be-B2B4-4EB974FC3084}">
      <x14:pivotCacheDefinition pivotCacheId="35351795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6">
  <r>
    <x v="0"/>
    <x v="0"/>
    <x v="0"/>
    <s v="ST 3 Participation aux réunions du COPIL"/>
    <s v="4 réunions en présentiel, 3 réunions dématérialisées"/>
    <x v="0"/>
    <n v="0.25"/>
    <n v="0.7"/>
    <n v="0"/>
    <s v="Oui"/>
    <n v="5.5"/>
    <n v="490"/>
    <n v="2695"/>
    <s v="Déplacements"/>
    <n v="4"/>
    <n v="150"/>
    <n v="600"/>
    <n v="3295"/>
    <n v="4118.75"/>
    <n v="2883.125"/>
  </r>
  <r>
    <x v="0"/>
    <x v="0"/>
    <x v="1"/>
    <s v="ST 2 Participation aux réunions du CST"/>
    <s v="2 réunions presentiel"/>
    <x v="0"/>
    <n v="0.25"/>
    <n v="0.7"/>
    <n v="0"/>
    <s v="Oui"/>
    <n v="2"/>
    <n v="490"/>
    <n v="980"/>
    <s v="Déplacements"/>
    <n v="2"/>
    <n v="150"/>
    <n v="300"/>
    <n v="1280"/>
    <n v="1600"/>
    <n v="1120"/>
  </r>
  <r>
    <x v="0"/>
    <x v="0"/>
    <x v="2"/>
    <s v="ST 1 Gestion adminitrative et financière"/>
    <m/>
    <x v="1"/>
    <n v="0.22"/>
    <n v="0.7"/>
    <s v="Chef de projet"/>
    <s v="Oui"/>
    <n v="6"/>
    <n v="406"/>
    <n v="2436"/>
    <m/>
    <m/>
    <m/>
    <n v="0"/>
    <n v="2436"/>
    <n v="2971.92"/>
    <n v="2080.3440000000001"/>
  </r>
  <r>
    <x v="0"/>
    <x v="0"/>
    <x v="2"/>
    <s v="ST 1 Gestion adminitrative et financière"/>
    <m/>
    <x v="1"/>
    <n v="0.22"/>
    <n v="0.7"/>
    <s v="Chargé de mission"/>
    <s v="Oui"/>
    <n v="12"/>
    <n v="304"/>
    <n v="3648"/>
    <m/>
    <m/>
    <m/>
    <n v="0"/>
    <n v="3648"/>
    <n v="4450.5600000000004"/>
    <n v="3115.3920000000003"/>
  </r>
  <r>
    <x v="0"/>
    <x v="0"/>
    <x v="2"/>
    <s v="ST 2 Reporting général et relations avec les bailleurs"/>
    <m/>
    <x v="1"/>
    <n v="0.22"/>
    <n v="0.7"/>
    <s v="Chef de projet"/>
    <s v="Oui"/>
    <n v="3"/>
    <n v="406"/>
    <n v="1218"/>
    <m/>
    <m/>
    <m/>
    <n v="0"/>
    <n v="1218"/>
    <n v="1485.96"/>
    <n v="1040.172"/>
  </r>
  <r>
    <x v="0"/>
    <x v="0"/>
    <x v="2"/>
    <s v="ST 2 Reporting général et relations avec les bailleurs"/>
    <m/>
    <x v="1"/>
    <n v="0.22"/>
    <n v="0.7"/>
    <s v="Chargé de mission"/>
    <s v="Oui"/>
    <n v="7.5"/>
    <n v="304"/>
    <n v="2280"/>
    <m/>
    <m/>
    <m/>
    <n v="0"/>
    <n v="2280"/>
    <n v="2781.6"/>
    <n v="1947.12"/>
  </r>
  <r>
    <x v="0"/>
    <x v="0"/>
    <x v="0"/>
    <s v="ST 1 Organisation, animation, reporting des réunions du Copil"/>
    <s v="4 réunions en présentiels / 3 réunions en visio"/>
    <x v="1"/>
    <n v="0.22"/>
    <n v="0.7"/>
    <s v="Chef de projet"/>
    <s v="Oui"/>
    <n v="3.5"/>
    <n v="406"/>
    <n v="1421"/>
    <m/>
    <m/>
    <m/>
    <n v="0"/>
    <n v="1421"/>
    <n v="1733.62"/>
    <n v="1213.5339999999999"/>
  </r>
  <r>
    <x v="0"/>
    <x v="0"/>
    <x v="0"/>
    <s v="ST 1 Organisation, animation, reporting des réunions du Copil"/>
    <s v="4 réunions en présentiels / 3 réunions en visio"/>
    <x v="1"/>
    <n v="0.22"/>
    <n v="0.7"/>
    <s v="Chargé de mission"/>
    <s v="Oui"/>
    <n v="7"/>
    <n v="304"/>
    <n v="2128"/>
    <m/>
    <m/>
    <m/>
    <n v="0"/>
    <n v="2128"/>
    <n v="2596.16"/>
    <n v="1817.3119999999997"/>
  </r>
  <r>
    <x v="0"/>
    <x v="0"/>
    <x v="0"/>
    <s v="ST 1 Suvi de l'avancement et coordination du projet"/>
    <m/>
    <x v="1"/>
    <n v="0.22"/>
    <n v="0.7"/>
    <s v="Chef de projet"/>
    <s v="Oui"/>
    <n v="3"/>
    <n v="406"/>
    <n v="1218"/>
    <m/>
    <m/>
    <m/>
    <n v="0"/>
    <n v="1218"/>
    <n v="1485.96"/>
    <n v="1040.172"/>
  </r>
  <r>
    <x v="0"/>
    <x v="0"/>
    <x v="0"/>
    <s v="ST 1 Suvi de l'avancement et coordination du projet"/>
    <m/>
    <x v="1"/>
    <n v="0.22"/>
    <n v="0.7"/>
    <s v="Chargé de mission"/>
    <s v="Oui"/>
    <n v="6"/>
    <n v="304"/>
    <n v="1824"/>
    <m/>
    <m/>
    <m/>
    <n v="0"/>
    <n v="1824"/>
    <n v="2225.2800000000002"/>
    <n v="1557.6960000000001"/>
  </r>
  <r>
    <x v="0"/>
    <x v="0"/>
    <x v="0"/>
    <s v="ST 3 Participation aux réunions du COPIL"/>
    <s v="4 réunions en présentiels / 3 réunions en visio"/>
    <x v="1"/>
    <n v="0.22"/>
    <n v="0.7"/>
    <s v="Chef de projet"/>
    <s v="Oui"/>
    <n v="5.5"/>
    <n v="406"/>
    <n v="2233"/>
    <s v="Déplacements"/>
    <n v="4"/>
    <n v="150"/>
    <n v="600"/>
    <n v="2833"/>
    <n v="3456.26"/>
    <n v="2419.3820000000001"/>
  </r>
  <r>
    <x v="0"/>
    <x v="0"/>
    <x v="1"/>
    <s v="ST 2 Participation aux réunions du CST"/>
    <s v=" 2 réunions en présentiel"/>
    <x v="1"/>
    <n v="0.22"/>
    <n v="0.7"/>
    <s v="Chef de projet"/>
    <s v="Oui"/>
    <n v="2"/>
    <n v="406"/>
    <n v="812"/>
    <s v="Déplacements"/>
    <n v="2"/>
    <n v="150"/>
    <n v="300"/>
    <n v="1112"/>
    <n v="1356.64"/>
    <n v="949.64800000000002"/>
  </r>
  <r>
    <x v="0"/>
    <x v="0"/>
    <x v="0"/>
    <s v="ST 3 Participation aux réunions du COPIL"/>
    <s v="4 réunions en présentiel, 3 réunions dématérialisées"/>
    <x v="2"/>
    <n v="0.25"/>
    <n v="0.5"/>
    <s v="Expert"/>
    <s v="Non"/>
    <n v="5.5"/>
    <n v="792"/>
    <n v="4356"/>
    <s v="Déplacements"/>
    <n v="4"/>
    <n v="150"/>
    <n v="600"/>
    <n v="4956"/>
    <n v="1839"/>
    <n v="919.5"/>
  </r>
  <r>
    <x v="0"/>
    <x v="0"/>
    <x v="1"/>
    <s v="ST 2 Participation aux réunions du CST"/>
    <s v="2 réunions en présentiel"/>
    <x v="2"/>
    <n v="0.25"/>
    <n v="0.5"/>
    <s v="Expert"/>
    <s v="Non"/>
    <n v="2"/>
    <n v="792"/>
    <n v="1584"/>
    <s v="Déplacements"/>
    <n v="2"/>
    <n v="150"/>
    <n v="300"/>
    <n v="1884"/>
    <n v="771"/>
    <n v="385.5"/>
  </r>
  <r>
    <x v="0"/>
    <x v="0"/>
    <x v="0"/>
    <s v="ST 3 Participation aux réunions du COPIL"/>
    <s v="4 réunions en présentiels / 3 réunions en visio"/>
    <x v="3"/>
    <n v="0.16"/>
    <n v="0.5"/>
    <s v="ITPE Chercheur"/>
    <s v="Non"/>
    <n v="5.5"/>
    <n v="446"/>
    <n v="2453"/>
    <s v="Déplacements"/>
    <n v="4"/>
    <n v="150"/>
    <n v="600"/>
    <n v="3053"/>
    <n v="1088.48"/>
    <n v="544.24"/>
  </r>
  <r>
    <x v="0"/>
    <x v="0"/>
    <x v="0"/>
    <s v="ST 3 Participation aux réunions du COPIL"/>
    <s v="4 réunions en présentiels / 3 réunions en visio"/>
    <x v="3"/>
    <n v="0.16"/>
    <n v="0.5"/>
    <s v="Ingénieur"/>
    <s v="Non"/>
    <n v="5.5"/>
    <n v="275"/>
    <n v="1512.5"/>
    <s v="Déplacements"/>
    <n v="4"/>
    <n v="150"/>
    <n v="600"/>
    <n v="2112.5"/>
    <n v="938"/>
    <n v="469"/>
  </r>
  <r>
    <x v="0"/>
    <x v="0"/>
    <x v="1"/>
    <s v="ST 2 Participation aux réunions du CST"/>
    <s v=" 2 réunions en présentiel"/>
    <x v="3"/>
    <n v="0.16"/>
    <n v="0.5"/>
    <s v="ITPE Chercheur"/>
    <s v="Non"/>
    <n v="2"/>
    <n v="446"/>
    <n v="892"/>
    <s v="Déplacements"/>
    <n v="2"/>
    <n v="150"/>
    <n v="300"/>
    <n v="1192"/>
    <n v="490.72"/>
    <n v="245.36"/>
  </r>
  <r>
    <x v="0"/>
    <x v="0"/>
    <x v="1"/>
    <s v="ST 2 Participation aux réunions du CST"/>
    <s v=" 2 réunions en présentiel"/>
    <x v="3"/>
    <n v="0.16"/>
    <n v="0.5"/>
    <s v="Ingénieur"/>
    <s v="Non"/>
    <n v="2"/>
    <n v="275"/>
    <n v="550"/>
    <s v="Sous Traitance"/>
    <n v="2"/>
    <n v="150"/>
    <n v="300"/>
    <n v="850"/>
    <n v="436"/>
    <n v="218"/>
  </r>
  <r>
    <x v="0"/>
    <x v="0"/>
    <x v="0"/>
    <s v="ST 3 Participation aux réunions du COPIL"/>
    <s v="4 réunions en présentiel, 3 réunions dématérialisées"/>
    <x v="4"/>
    <n v="0.25"/>
    <n v="0.7"/>
    <m/>
    <s v="Oui"/>
    <n v="5.5"/>
    <n v="422"/>
    <n v="2321"/>
    <s v="Déplacements"/>
    <n v="4"/>
    <n v="150"/>
    <n v="600"/>
    <n v="2921"/>
    <n v="3651.25"/>
    <n v="2555.875"/>
  </r>
  <r>
    <x v="0"/>
    <x v="0"/>
    <x v="2"/>
    <s v="ST 1 Gestion adminitrative et financière"/>
    <m/>
    <x v="5"/>
    <n v="0.25"/>
    <n v="0.7"/>
    <m/>
    <s v="Oui"/>
    <m/>
    <m/>
    <n v="0"/>
    <s v="Sous Traitance"/>
    <n v="6"/>
    <n v="520"/>
    <n v="3120"/>
    <n v="3120"/>
    <n v="3900"/>
    <n v="2730"/>
  </r>
  <r>
    <x v="0"/>
    <x v="0"/>
    <x v="2"/>
    <s v="ST 2 Reporting général et relations avec les bailleurs"/>
    <m/>
    <x v="5"/>
    <n v="0.25"/>
    <n v="0.7"/>
    <m/>
    <s v="Oui"/>
    <m/>
    <m/>
    <n v="0"/>
    <s v="Sous Traitance"/>
    <n v="3"/>
    <n v="520"/>
    <n v="1560"/>
    <n v="1560"/>
    <n v="1950"/>
    <n v="1365"/>
  </r>
  <r>
    <x v="0"/>
    <x v="0"/>
    <x v="0"/>
    <s v="ST 3 Participation aux réunions du COPIL"/>
    <s v="4 réunions en présentiels / 3 réunions en visio"/>
    <x v="5"/>
    <n v="0.25"/>
    <n v="0.7"/>
    <m/>
    <s v="Oui"/>
    <m/>
    <m/>
    <n v="0"/>
    <s v="Sous Traitance"/>
    <n v="5.5"/>
    <n v="520"/>
    <n v="2860"/>
    <n v="2860"/>
    <n v="3575"/>
    <n v="2502.5"/>
  </r>
  <r>
    <x v="0"/>
    <x v="0"/>
    <x v="0"/>
    <s v="ST 3 Participation aux réunions du COPIL"/>
    <s v="4 réunions en présentiels / 3 réunions en visio"/>
    <x v="5"/>
    <n v="0.25"/>
    <n v="0.7"/>
    <m/>
    <s v="Oui"/>
    <m/>
    <m/>
    <n v="0"/>
    <s v="Déplacements"/>
    <n v="4"/>
    <n v="150"/>
    <n v="600"/>
    <n v="600"/>
    <n v="750"/>
    <n v="525"/>
  </r>
  <r>
    <x v="0"/>
    <x v="0"/>
    <x v="1"/>
    <s v="ST 2 Participation aux réunions du CST"/>
    <s v=" 2 réunions en présentiel"/>
    <x v="5"/>
    <n v="0.25"/>
    <n v="0.7"/>
    <m/>
    <s v="Oui"/>
    <m/>
    <m/>
    <n v="0"/>
    <s v="Sous Traitance"/>
    <n v="2"/>
    <n v="520"/>
    <n v="1040"/>
    <n v="1040"/>
    <n v="1300"/>
    <n v="909.99999999999989"/>
  </r>
  <r>
    <x v="0"/>
    <x v="0"/>
    <x v="1"/>
    <s v="ST 2 Participation aux réunions du CST"/>
    <s v=" 3 réunions en présentiel"/>
    <x v="5"/>
    <n v="0.25"/>
    <n v="0.7"/>
    <m/>
    <s v="Oui"/>
    <m/>
    <m/>
    <n v="0"/>
    <s v="Déplacements"/>
    <n v="2"/>
    <n v="150"/>
    <n v="300"/>
    <n v="300"/>
    <n v="375"/>
    <n v="262.5"/>
  </r>
  <r>
    <x v="0"/>
    <x v="0"/>
    <x v="0"/>
    <s v="ST 3 Participation aux réunions du COPIL"/>
    <s v="4 réunions en présentiel, 3 réunions dématérialisées"/>
    <x v="6"/>
    <n v="0.18"/>
    <n v="0.5"/>
    <s v="PRCE "/>
    <s v="Non"/>
    <n v="7"/>
    <n v="572"/>
    <n v="4004"/>
    <s v="Déplacements"/>
    <n v="4"/>
    <n v="150"/>
    <n v="600"/>
    <n v="4604"/>
    <n v="1428.72"/>
    <n v="714.36"/>
  </r>
  <r>
    <x v="0"/>
    <x v="0"/>
    <x v="0"/>
    <s v="ST 3 Participation aux réunions du COPIL"/>
    <s v="4 réunions en présentiel, 3 réunions dématérialisées"/>
    <x v="6"/>
    <n v="0.18"/>
    <n v="0.5"/>
    <s v="PR1"/>
    <s v="Non"/>
    <n v="7"/>
    <n v="494"/>
    <n v="3458"/>
    <s v="Déplacements"/>
    <n v="4"/>
    <n v="150"/>
    <n v="600"/>
    <n v="4058"/>
    <n v="1330.44"/>
    <n v="665.22"/>
  </r>
  <r>
    <x v="0"/>
    <x v="0"/>
    <x v="0"/>
    <s v="ST 3 Participation aux réunions du COPIL"/>
    <s v="4 réunions en présentiel, 3 réunions dématérialisées"/>
    <x v="6"/>
    <n v="0.18"/>
    <n v="0.5"/>
    <s v="Doctorant"/>
    <s v="Oui"/>
    <n v="7"/>
    <n v="119"/>
    <n v="833"/>
    <s v="Déplacements"/>
    <n v="4"/>
    <n v="150"/>
    <n v="600"/>
    <n v="1433"/>
    <n v="1690.94"/>
    <n v="845.47"/>
  </r>
  <r>
    <x v="0"/>
    <x v="0"/>
    <x v="1"/>
    <s v="ST 2 Participation aux réunions du CST"/>
    <s v="2 réunions presentiel"/>
    <x v="6"/>
    <n v="0.18"/>
    <n v="0.5"/>
    <s v="PRCE "/>
    <s v="Non"/>
    <n v="2"/>
    <n v="572"/>
    <n v="1144"/>
    <s v="Déplacements"/>
    <n v="2"/>
    <n v="150"/>
    <n v="300"/>
    <n v="1444"/>
    <n v="559.91999999999996"/>
    <n v="279.95999999999998"/>
  </r>
  <r>
    <x v="0"/>
    <x v="0"/>
    <x v="1"/>
    <s v="ST 2 Participation aux réunions du CST"/>
    <s v="2 réunions presentiel"/>
    <x v="6"/>
    <n v="0.18"/>
    <n v="0.5"/>
    <s v="PR1"/>
    <s v="Non"/>
    <n v="2"/>
    <n v="494"/>
    <n v="988"/>
    <s v="Déplacements"/>
    <n v="2"/>
    <n v="150"/>
    <n v="300"/>
    <n v="1288"/>
    <n v="531.84"/>
    <n v="265.92"/>
  </r>
  <r>
    <x v="0"/>
    <x v="0"/>
    <x v="1"/>
    <s v="ST 2 Participation aux réunions du CST"/>
    <s v="2 réunions presentiel"/>
    <x v="6"/>
    <n v="0.18"/>
    <n v="0.5"/>
    <s v="Doctorant"/>
    <s v="Oui"/>
    <n v="2"/>
    <n v="119"/>
    <n v="238"/>
    <s v="Déplacements"/>
    <n v="2"/>
    <n v="150"/>
    <n v="300"/>
    <n v="538"/>
    <n v="634.84"/>
    <n v="317.42"/>
  </r>
  <r>
    <x v="0"/>
    <x v="0"/>
    <x v="0"/>
    <s v="ST 3 Participation aux réunions du COPIL"/>
    <s v="4 réunions en présentiel, 3 réunions dématérialisées"/>
    <x v="7"/>
    <n v="0.25"/>
    <n v="0.5"/>
    <m/>
    <s v="Oui"/>
    <n v="5.5"/>
    <n v="350"/>
    <n v="1925"/>
    <s v="Déplacements"/>
    <n v="4"/>
    <n v="150"/>
    <n v="600"/>
    <n v="2525"/>
    <n v="3156.25"/>
    <n v="1578.125"/>
  </r>
  <r>
    <x v="0"/>
    <x v="0"/>
    <x v="1"/>
    <s v="ST 2 Participation aux réunions du CST"/>
    <s v="2 réunions presentiel"/>
    <x v="7"/>
    <n v="0.25"/>
    <n v="0.5"/>
    <m/>
    <s v="Oui"/>
    <n v="2"/>
    <n v="350"/>
    <n v="700"/>
    <s v="Déplacements"/>
    <n v="2"/>
    <n v="150"/>
    <n v="300"/>
    <n v="1000"/>
    <n v="1250"/>
    <n v="625"/>
  </r>
  <r>
    <x v="0"/>
    <x v="0"/>
    <x v="0"/>
    <s v="ST 3 Participation aux réunions du COPIL"/>
    <s v="4 réunions en présentiel, 3 réunions dématérialisées"/>
    <x v="8"/>
    <n v="0.2"/>
    <n v="0.5"/>
    <s v="Chargée de recherche "/>
    <s v="Oui"/>
    <n v="5.5"/>
    <n v="380"/>
    <n v="2090"/>
    <s v="Déplacements"/>
    <n v="4"/>
    <n v="150"/>
    <n v="600"/>
    <n v="2690"/>
    <n v="3228"/>
    <n v="1614"/>
  </r>
  <r>
    <x v="0"/>
    <x v="0"/>
    <x v="1"/>
    <s v="ST 2 Participation aux réunions du CST"/>
    <s v="2 réunions presentiel"/>
    <x v="8"/>
    <n v="0.2"/>
    <n v="0.5"/>
    <s v="Chargée de recherche "/>
    <s v="Oui"/>
    <n v="2"/>
    <n v="380"/>
    <n v="760"/>
    <s v="Déplacements"/>
    <n v="2"/>
    <n v="150"/>
    <n v="300"/>
    <n v="1060"/>
    <n v="1272"/>
    <n v="636"/>
  </r>
  <r>
    <x v="0"/>
    <x v="0"/>
    <x v="0"/>
    <s v="ST 3 Participation aux réunions du COPIL"/>
    <s v="4 réunions en présentiel, 3 réunions dématérialisées"/>
    <x v="9"/>
    <n v="0.25"/>
    <n v="0.5"/>
    <m/>
    <s v="Oui"/>
    <n v="5.5"/>
    <n v="350"/>
    <n v="1925"/>
    <s v="Déplacements"/>
    <n v="4"/>
    <n v="150"/>
    <n v="600"/>
    <n v="2525"/>
    <n v="3156.25"/>
    <n v="1578.125"/>
  </r>
  <r>
    <x v="0"/>
    <x v="0"/>
    <x v="1"/>
    <s v="ST 2 Participation aux réunions du CST"/>
    <s v="2 réunions presentiel"/>
    <x v="9"/>
    <n v="0.25"/>
    <n v="0.5"/>
    <m/>
    <s v="Oui"/>
    <n v="2"/>
    <n v="350"/>
    <n v="700"/>
    <s v="Déplacements"/>
    <n v="2"/>
    <n v="150"/>
    <n v="300"/>
    <n v="1000"/>
    <n v="1250"/>
    <n v="625"/>
  </r>
  <r>
    <x v="0"/>
    <x v="0"/>
    <x v="2"/>
    <s v="ST 1 Gestion adminitrative et financière"/>
    <s v="TEST "/>
    <x v="0"/>
    <n v="0.25"/>
    <n v="0.7"/>
    <s v="TEST"/>
    <s v="Oui"/>
    <n v="10"/>
    <n v="100000"/>
    <n v="1000000"/>
    <m/>
    <m/>
    <m/>
    <n v="0"/>
    <n v="1000000"/>
    <n v="1250000"/>
    <n v="875000"/>
  </r>
  <r>
    <x v="1"/>
    <x v="1"/>
    <x v="3"/>
    <s v="ST1 Identification des acteurs, annuaire et schéma de filière"/>
    <n v="0"/>
    <x v="0"/>
    <n v="0.25"/>
    <n v="0.7"/>
    <n v="0"/>
    <s v="Oui"/>
    <n v="1"/>
    <n v="490"/>
    <n v="490"/>
    <s v="Déplacements"/>
    <n v="1"/>
    <n v="150"/>
    <n v="150"/>
    <n v="640"/>
    <n v="800"/>
    <n v="560"/>
  </r>
  <r>
    <x v="1"/>
    <x v="1"/>
    <x v="3"/>
    <s v="ST2 Concertation pour receuillir les points de vigilances : entretiens perosnnalisés"/>
    <n v="0"/>
    <x v="0"/>
    <n v="0.25"/>
    <n v="0.7"/>
    <n v="0"/>
    <s v="Oui"/>
    <n v="4"/>
    <n v="490"/>
    <n v="1960"/>
    <s v="Déplacements"/>
    <n v="3"/>
    <n v="150"/>
    <n v="450"/>
    <n v="2410"/>
    <n v="3012.5"/>
    <n v="2108.75"/>
  </r>
  <r>
    <x v="1"/>
    <x v="1"/>
    <x v="3"/>
    <s v="ST3 Concertation pour receuillir les points de vigilances : ateliers par typologies d'acteurs"/>
    <n v="0"/>
    <x v="0"/>
    <n v="0.25"/>
    <n v="0.7"/>
    <n v="0"/>
    <s v="Oui"/>
    <n v="2"/>
    <n v="490"/>
    <n v="980"/>
    <s v="Déplacements"/>
    <n v="2"/>
    <n v="150"/>
    <n v="300"/>
    <n v="1280"/>
    <n v="1600"/>
    <n v="1120"/>
  </r>
  <r>
    <x v="1"/>
    <x v="1"/>
    <x v="4"/>
    <s v="ST1 Analyse bibliographique"/>
    <s v="Collecte info biblio / rédaction / synthèse sur COLZA et TOURNESOL"/>
    <x v="10"/>
    <n v="0.25"/>
    <n v="0.7"/>
    <s v="Chargé de projet (ingénieur  R&amp;D)"/>
    <s v="Oui"/>
    <n v="16"/>
    <n v="430"/>
    <n v="6880"/>
    <m/>
    <m/>
    <m/>
    <n v="0"/>
    <n v="6880"/>
    <n v="8600"/>
    <n v="6020"/>
  </r>
  <r>
    <x v="1"/>
    <x v="1"/>
    <x v="3"/>
    <s v="ST1 Identification des acteurs, annuaire et schéma de filière"/>
    <m/>
    <x v="10"/>
    <n v="0.25"/>
    <n v="0.7"/>
    <s v="Chargé de projet (ingénieur  R&amp;D)"/>
    <s v="Oui"/>
    <n v="2"/>
    <n v="430"/>
    <n v="860"/>
    <m/>
    <m/>
    <m/>
    <n v="0"/>
    <n v="860"/>
    <n v="1075"/>
    <n v="752.5"/>
  </r>
  <r>
    <x v="1"/>
    <x v="1"/>
    <x v="3"/>
    <s v="ST3 Concertation pour receuillir les points de vigilances : ateliers par typologies d'acteurs"/>
    <m/>
    <x v="10"/>
    <n v="0.25"/>
    <n v="0.7"/>
    <s v="Chargé de projet (ingénieur  R&amp;D)"/>
    <s v="Oui"/>
    <n v="2"/>
    <n v="430"/>
    <n v="860"/>
    <s v="Déplacements"/>
    <n v="2"/>
    <n v="150"/>
    <n v="300"/>
    <n v="1160"/>
    <n v="1450"/>
    <n v="1014.9999999999999"/>
  </r>
  <r>
    <x v="1"/>
    <x v="1"/>
    <x v="3"/>
    <s v="ST4 Rédaction d'une synthèse des informations issues des concertations avec les différents acteurs"/>
    <m/>
    <x v="10"/>
    <n v="0.25"/>
    <n v="0.7"/>
    <s v="Chargé de projet (ingénieur  R&amp;D)"/>
    <s v="Oui"/>
    <n v="2"/>
    <n v="430"/>
    <n v="860"/>
    <s v="Déplacements"/>
    <m/>
    <m/>
    <n v="0"/>
    <n v="860"/>
    <n v="1075"/>
    <n v="752.5"/>
  </r>
  <r>
    <x v="1"/>
    <x v="1"/>
    <x v="4"/>
    <s v="ST 3 Réunion cadrge"/>
    <s v="Relecture"/>
    <x v="1"/>
    <n v="0.22"/>
    <n v="0.7"/>
    <s v="Chef de projet"/>
    <s v="Oui"/>
    <n v="1"/>
    <n v="406"/>
    <n v="406"/>
    <m/>
    <m/>
    <m/>
    <n v="0"/>
    <n v="406"/>
    <n v="495.32"/>
    <n v="346.72399999999999"/>
  </r>
  <r>
    <x v="1"/>
    <x v="1"/>
    <x v="3"/>
    <s v="ST1 Identification des acteurs, annuaire et schéma de filière"/>
    <m/>
    <x v="1"/>
    <n v="0.22"/>
    <n v="0.7"/>
    <s v="Chef de projet"/>
    <s v="Oui"/>
    <n v="1"/>
    <n v="406"/>
    <n v="406"/>
    <m/>
    <m/>
    <m/>
    <n v="0"/>
    <n v="406"/>
    <n v="495.32"/>
    <n v="346.72399999999999"/>
  </r>
  <r>
    <x v="1"/>
    <x v="1"/>
    <x v="3"/>
    <s v="ST1 Identification des acteurs, annuaire et schéma de filière"/>
    <m/>
    <x v="1"/>
    <n v="0.22"/>
    <n v="0.7"/>
    <s v="Chargé de mission"/>
    <s v="Oui"/>
    <n v="3"/>
    <n v="304"/>
    <n v="912"/>
    <m/>
    <m/>
    <m/>
    <n v="0"/>
    <n v="912"/>
    <n v="1112.6400000000001"/>
    <n v="778.84800000000007"/>
  </r>
  <r>
    <x v="1"/>
    <x v="1"/>
    <x v="3"/>
    <s v="ST2 Concertation pour receuillir les points de vigilances : entretiens perosnnalisés"/>
    <m/>
    <x v="1"/>
    <n v="0.22"/>
    <n v="0.7"/>
    <s v="Chef de projet"/>
    <s v="Oui"/>
    <n v="0.5"/>
    <n v="406"/>
    <n v="203"/>
    <m/>
    <m/>
    <m/>
    <n v="0"/>
    <n v="203"/>
    <n v="247.66"/>
    <n v="173.36199999999999"/>
  </r>
  <r>
    <x v="1"/>
    <x v="1"/>
    <x v="3"/>
    <s v="ST2 Concertation pour receuillir les points de vigilances : entretiens perosnnalisés"/>
    <m/>
    <x v="1"/>
    <n v="0.22"/>
    <n v="0.7"/>
    <s v="Chargé de mission"/>
    <s v="Oui"/>
    <n v="3.5"/>
    <n v="304"/>
    <n v="1064"/>
    <m/>
    <m/>
    <m/>
    <n v="0"/>
    <n v="1064"/>
    <n v="1298.08"/>
    <n v="908.65599999999984"/>
  </r>
  <r>
    <x v="1"/>
    <x v="1"/>
    <x v="3"/>
    <s v="ST3 Concertation pour receuillir les points de vigilances : ateliers par typologies d'acteurs"/>
    <m/>
    <x v="1"/>
    <n v="0.22"/>
    <n v="0.7"/>
    <s v="Chef de projet"/>
    <s v="Oui"/>
    <n v="2"/>
    <n v="406"/>
    <n v="812"/>
    <s v="Déplacements"/>
    <n v="2"/>
    <n v="150"/>
    <n v="300"/>
    <n v="1112"/>
    <n v="1356.64"/>
    <n v="949.64800000000002"/>
  </r>
  <r>
    <x v="1"/>
    <x v="1"/>
    <x v="3"/>
    <s v="ST3 Concertation pour receuillir les points de vigilances : ateliers par typologies d'acteurs"/>
    <m/>
    <x v="1"/>
    <n v="0.22"/>
    <n v="0.7"/>
    <s v="Chargé de mission"/>
    <s v="Oui"/>
    <n v="2"/>
    <n v="304"/>
    <n v="608"/>
    <m/>
    <m/>
    <m/>
    <n v="0"/>
    <n v="608"/>
    <n v="741.76"/>
    <n v="519.23199999999997"/>
  </r>
  <r>
    <x v="1"/>
    <x v="1"/>
    <x v="3"/>
    <s v="ST4 Rédaction d'une synthèse des informations issues des concertations avec les différents acteurs"/>
    <m/>
    <x v="1"/>
    <n v="0.22"/>
    <n v="0.7"/>
    <s v="Chef de projet"/>
    <s v="Oui"/>
    <n v="1"/>
    <n v="406"/>
    <n v="406"/>
    <m/>
    <m/>
    <m/>
    <n v="0"/>
    <n v="406"/>
    <n v="495.32"/>
    <n v="346.72399999999999"/>
  </r>
  <r>
    <x v="1"/>
    <x v="1"/>
    <x v="3"/>
    <s v="ST4 Rédaction d'une synthèse des informations issues des concertations avec les différents acteurs"/>
    <m/>
    <x v="1"/>
    <n v="0.22"/>
    <n v="0.7"/>
    <s v="Chargé de mission"/>
    <s v="Oui"/>
    <n v="3"/>
    <n v="304"/>
    <n v="912"/>
    <m/>
    <m/>
    <m/>
    <n v="0"/>
    <n v="912"/>
    <n v="1112.6400000000001"/>
    <n v="778.84800000000007"/>
  </r>
  <r>
    <x v="1"/>
    <x v="1"/>
    <x v="5"/>
    <s v="ST2 Redaction des rapports de réunions"/>
    <s v="Concertation Relecture"/>
    <x v="1"/>
    <n v="0.22"/>
    <n v="0.7"/>
    <s v="Chef de projet"/>
    <s v="Oui"/>
    <n v="1"/>
    <n v="406"/>
    <n v="406"/>
    <m/>
    <m/>
    <m/>
    <n v="0"/>
    <n v="406"/>
    <n v="495.32"/>
    <n v="346.72399999999999"/>
  </r>
  <r>
    <x v="1"/>
    <x v="1"/>
    <x v="6"/>
    <s v="ST1 Analyse du corpus normatif"/>
    <m/>
    <x v="1"/>
    <n v="0.22"/>
    <n v="0.7"/>
    <s v="Chef de projet"/>
    <s v="Oui"/>
    <n v="1"/>
    <n v="406"/>
    <n v="406"/>
    <m/>
    <m/>
    <m/>
    <n v="0"/>
    <n v="406"/>
    <n v="495.32"/>
    <n v="346.72399999999999"/>
  </r>
  <r>
    <x v="1"/>
    <x v="1"/>
    <x v="6"/>
    <s v="ST2 Rédaction des adaptations necessaires pour les essais des lots techniques"/>
    <m/>
    <x v="1"/>
    <n v="0.22"/>
    <n v="0.7"/>
    <s v="Chef de projet"/>
    <s v="Oui"/>
    <n v="1"/>
    <n v="406"/>
    <n v="406"/>
    <m/>
    <m/>
    <m/>
    <n v="0"/>
    <n v="406"/>
    <n v="495.32"/>
    <n v="346.72399999999999"/>
  </r>
  <r>
    <x v="1"/>
    <x v="1"/>
    <x v="7"/>
    <s v="ST1 Organisation d'un séminaire en fin de lot 2 "/>
    <s v="Conception / préparation"/>
    <x v="1"/>
    <n v="0.22"/>
    <n v="0.7"/>
    <s v="Chef de projet"/>
    <s v="Oui"/>
    <n v="1"/>
    <n v="406"/>
    <n v="406"/>
    <m/>
    <m/>
    <m/>
    <n v="0"/>
    <n v="406"/>
    <n v="495.32"/>
    <n v="346.72399999999999"/>
  </r>
  <r>
    <x v="1"/>
    <x v="1"/>
    <x v="7"/>
    <s v="ST1 Organisation d'un séminaire en fin de lot 2 "/>
    <s v="Conception / préparation"/>
    <x v="1"/>
    <n v="0.22"/>
    <n v="0.7"/>
    <s v="Chargé de mission"/>
    <s v="Oui"/>
    <n v="4"/>
    <n v="304"/>
    <n v="1216"/>
    <m/>
    <m/>
    <m/>
    <n v="0"/>
    <n v="1216"/>
    <n v="1483.52"/>
    <n v="1038.4639999999999"/>
  </r>
  <r>
    <x v="1"/>
    <x v="1"/>
    <x v="7"/>
    <s v="ST2 Participation au séminaire de concertation"/>
    <m/>
    <x v="1"/>
    <n v="0.22"/>
    <n v="0.7"/>
    <s v="Chef de projet"/>
    <s v="Oui"/>
    <n v="1"/>
    <n v="406"/>
    <n v="406"/>
    <s v="Déplacements"/>
    <n v="1"/>
    <n v="150"/>
    <n v="150"/>
    <n v="556"/>
    <n v="678.32"/>
    <n v="474.82400000000001"/>
  </r>
  <r>
    <x v="1"/>
    <x v="1"/>
    <x v="7"/>
    <s v="ST2 Participation au séminaire de concertation"/>
    <m/>
    <x v="1"/>
    <n v="0.22"/>
    <n v="0.7"/>
    <s v="Chargé de mission"/>
    <s v="Oui"/>
    <n v="1"/>
    <n v="304"/>
    <n v="304"/>
    <s v="Déplacements"/>
    <n v="1"/>
    <n v="150"/>
    <n v="150"/>
    <n v="454"/>
    <n v="553.88"/>
    <n v="387.71599999999995"/>
  </r>
  <r>
    <x v="1"/>
    <x v="1"/>
    <x v="7"/>
    <s v="ST3 Compilation et synthèse des travaux du lot 2"/>
    <m/>
    <x v="1"/>
    <n v="0.22"/>
    <n v="0.7"/>
    <s v="Chef de projet"/>
    <s v="Oui"/>
    <n v="1"/>
    <n v="406"/>
    <n v="406"/>
    <m/>
    <m/>
    <m/>
    <n v="0"/>
    <n v="406"/>
    <n v="495.32"/>
    <n v="346.72399999999999"/>
  </r>
  <r>
    <x v="1"/>
    <x v="1"/>
    <x v="7"/>
    <s v="ST3 Compilation et synthèse des travaux du lot 2"/>
    <m/>
    <x v="1"/>
    <n v="0.22"/>
    <n v="0.7"/>
    <s v="Chargé de mission"/>
    <s v="Oui"/>
    <n v="2"/>
    <n v="304"/>
    <n v="608"/>
    <m/>
    <m/>
    <m/>
    <n v="0"/>
    <n v="608"/>
    <n v="741.76"/>
    <n v="519.23199999999997"/>
  </r>
  <r>
    <x v="1"/>
    <x v="1"/>
    <x v="4"/>
    <s v="ST1 Analyse bibliographique"/>
    <n v="0"/>
    <x v="2"/>
    <n v="0.25"/>
    <n v="0.5"/>
    <s v="Directeur de projet"/>
    <s v="Non"/>
    <n v="2"/>
    <n v="548"/>
    <n v="1096"/>
    <n v="0"/>
    <n v="0"/>
    <n v="0"/>
    <n v="0"/>
    <n v="1096"/>
    <n v="274"/>
    <n v="137"/>
  </r>
  <r>
    <x v="1"/>
    <x v="1"/>
    <x v="4"/>
    <s v="ST1 Analyse bibliographique"/>
    <n v="0"/>
    <x v="2"/>
    <n v="0.25"/>
    <n v="0.5"/>
    <s v="Ingénieur"/>
    <s v="Non"/>
    <n v="10"/>
    <n v="376"/>
    <n v="3760"/>
    <n v="0"/>
    <n v="0"/>
    <n v="0"/>
    <n v="0"/>
    <n v="3760"/>
    <n v="940"/>
    <n v="470"/>
  </r>
  <r>
    <x v="1"/>
    <x v="1"/>
    <x v="4"/>
    <s v="ST1 Analyse bibliographique"/>
    <n v="0"/>
    <x v="2"/>
    <n v="0.25"/>
    <n v="0.5"/>
    <s v="Post-doctorant"/>
    <s v="Oui"/>
    <n v="20"/>
    <n v="277"/>
    <n v="5540"/>
    <n v="0"/>
    <n v="0"/>
    <n v="0"/>
    <n v="0"/>
    <n v="5540"/>
    <n v="6925"/>
    <n v="3462.5"/>
  </r>
  <r>
    <x v="1"/>
    <x v="1"/>
    <x v="4"/>
    <s v="ST2 Concertation, mise en commun des différentes équipes impliquées "/>
    <s v="2 réunions en présentiel"/>
    <x v="2"/>
    <n v="0.25"/>
    <n v="0.5"/>
    <s v="Expert"/>
    <s v="Non"/>
    <n v="2"/>
    <n v="792"/>
    <n v="1584"/>
    <s v="Déplacements"/>
    <n v="2"/>
    <n v="150"/>
    <n v="300"/>
    <n v="1884"/>
    <n v="771"/>
    <n v="385.5"/>
  </r>
  <r>
    <x v="1"/>
    <x v="1"/>
    <x v="4"/>
    <s v="ST2 Concertation, mise en commun des différentes équipes impliquées "/>
    <s v="2 réunions en présentiel"/>
    <x v="2"/>
    <n v="0.25"/>
    <n v="0.5"/>
    <s v="Ingénieur"/>
    <s v="Non"/>
    <n v="2"/>
    <n v="376"/>
    <n v="752"/>
    <s v="Déplacements"/>
    <n v="2"/>
    <n v="150"/>
    <n v="300"/>
    <n v="1052"/>
    <n v="563"/>
    <n v="281.5"/>
  </r>
  <r>
    <x v="1"/>
    <x v="1"/>
    <x v="4"/>
    <s v="ST3 Rédaction de la synthèse"/>
    <n v="0"/>
    <x v="2"/>
    <n v="0.25"/>
    <n v="0.5"/>
    <s v="Expert"/>
    <s v="Non"/>
    <n v="2"/>
    <n v="792"/>
    <n v="1584"/>
    <n v="0"/>
    <n v="0"/>
    <n v="0"/>
    <n v="0"/>
    <n v="1584"/>
    <n v="396"/>
    <n v="198"/>
  </r>
  <r>
    <x v="1"/>
    <x v="1"/>
    <x v="4"/>
    <s v="ST3 Rédaction de la synthèse"/>
    <n v="0"/>
    <x v="2"/>
    <n v="0.25"/>
    <n v="0.5"/>
    <s v="Ingénieur"/>
    <s v="Non"/>
    <n v="10"/>
    <n v="376"/>
    <n v="3760"/>
    <n v="0"/>
    <n v="0"/>
    <n v="0"/>
    <n v="0"/>
    <n v="3760"/>
    <n v="940"/>
    <n v="470"/>
  </r>
  <r>
    <x v="1"/>
    <x v="1"/>
    <x v="4"/>
    <s v="ST3 Rédaction de la synthèse"/>
    <n v="0"/>
    <x v="2"/>
    <n v="0.25"/>
    <n v="0.5"/>
    <s v="Post-doctorant"/>
    <s v="Oui"/>
    <n v="10"/>
    <n v="277"/>
    <n v="2770"/>
    <n v="0"/>
    <n v="0"/>
    <n v="0"/>
    <n v="0"/>
    <n v="2770"/>
    <n v="3462.5"/>
    <n v="1731.25"/>
  </r>
  <r>
    <x v="1"/>
    <x v="1"/>
    <x v="7"/>
    <s v="ST2 Participation au séminaire de concertation"/>
    <s v="2 jours"/>
    <x v="2"/>
    <n v="0.25"/>
    <n v="0.5"/>
    <s v="Expert"/>
    <s v="Non"/>
    <n v="2"/>
    <n v="792"/>
    <n v="1584"/>
    <s v="Déplacements"/>
    <n v="2"/>
    <n v="150"/>
    <n v="300"/>
    <n v="1884"/>
    <n v="771"/>
    <n v="385.5"/>
  </r>
  <r>
    <x v="1"/>
    <x v="1"/>
    <x v="7"/>
    <s v="ST2 Participation au séminaire de concertation"/>
    <s v="2 jours"/>
    <x v="2"/>
    <n v="0.25"/>
    <n v="0.5"/>
    <s v="Ingénieur"/>
    <s v="Non"/>
    <n v="2"/>
    <n v="376"/>
    <n v="752"/>
    <s v="Déplacements"/>
    <n v="2"/>
    <n v="150"/>
    <n v="300"/>
    <n v="1052"/>
    <n v="563"/>
    <n v="281.5"/>
  </r>
  <r>
    <x v="1"/>
    <x v="1"/>
    <x v="7"/>
    <s v="ST2 Participation au séminaire de concertation"/>
    <s v="2 jours"/>
    <x v="2"/>
    <n v="0.25"/>
    <n v="0.5"/>
    <s v="Post-doctorant"/>
    <s v="Oui"/>
    <n v="2"/>
    <n v="277"/>
    <n v="554"/>
    <s v="Déplacements"/>
    <n v="2"/>
    <n v="150"/>
    <n v="300"/>
    <n v="854"/>
    <n v="1067.5"/>
    <n v="533.75"/>
  </r>
  <r>
    <x v="1"/>
    <x v="1"/>
    <x v="3"/>
    <s v="ST1 Identification des acteurs, annuaire et schéma de filière"/>
    <m/>
    <x v="4"/>
    <n v="0.25"/>
    <n v="0.7"/>
    <m/>
    <s v="Oui"/>
    <n v="2"/>
    <n v="422"/>
    <n v="844"/>
    <m/>
    <m/>
    <m/>
    <n v="0"/>
    <n v="844"/>
    <n v="1055"/>
    <n v="738.5"/>
  </r>
  <r>
    <x v="1"/>
    <x v="1"/>
    <x v="3"/>
    <s v="ST3 Concertation pour receuillir les points de vigilances : ateliers par typologies d'acteurs"/>
    <m/>
    <x v="4"/>
    <n v="0.25"/>
    <n v="0.7"/>
    <m/>
    <s v="Oui"/>
    <n v="3"/>
    <n v="422"/>
    <n v="1266"/>
    <m/>
    <m/>
    <m/>
    <n v="0"/>
    <n v="1266"/>
    <n v="1582.5"/>
    <n v="1107.75"/>
  </r>
  <r>
    <x v="1"/>
    <x v="1"/>
    <x v="3"/>
    <s v="ST4 Rédaction d'une synthèse des informations issues des concertations avec les différents acteurs"/>
    <m/>
    <x v="4"/>
    <n v="0.25"/>
    <n v="0.7"/>
    <m/>
    <s v="Oui"/>
    <n v="1"/>
    <n v="422"/>
    <n v="422"/>
    <m/>
    <m/>
    <m/>
    <n v="0"/>
    <n v="422"/>
    <n v="527.5"/>
    <n v="369.25"/>
  </r>
  <r>
    <x v="1"/>
    <x v="1"/>
    <x v="7"/>
    <s v="ST2 Participation au séminaire de concertation"/>
    <m/>
    <x v="4"/>
    <n v="0.25"/>
    <n v="0.7"/>
    <m/>
    <s v="Oui"/>
    <n v="1"/>
    <n v="422"/>
    <n v="422"/>
    <s v="Déplacement"/>
    <n v="1"/>
    <n v="150"/>
    <n v="150"/>
    <n v="572"/>
    <n v="715"/>
    <n v="500.49999999999994"/>
  </r>
  <r>
    <x v="1"/>
    <x v="1"/>
    <x v="4"/>
    <s v="ST 3 Réunion cadrge"/>
    <s v="Relecture"/>
    <x v="5"/>
    <n v="0.25"/>
    <n v="0.7"/>
    <m/>
    <s v="Oui"/>
    <m/>
    <m/>
    <n v="0"/>
    <s v="Sous-Traitance"/>
    <n v="1"/>
    <n v="520"/>
    <n v="520"/>
    <n v="520"/>
    <n v="650"/>
    <n v="454.99999999999994"/>
  </r>
  <r>
    <x v="1"/>
    <x v="1"/>
    <x v="3"/>
    <s v="ST4 Rédaction d'une synthèse des informations issues des concertations avec les différents acteurs"/>
    <m/>
    <x v="5"/>
    <n v="0.25"/>
    <n v="0.7"/>
    <m/>
    <s v="Oui"/>
    <m/>
    <m/>
    <n v="0"/>
    <s v="Sous-Traitance"/>
    <n v="0.5"/>
    <n v="520"/>
    <n v="260"/>
    <n v="260"/>
    <n v="325"/>
    <n v="227.49999999999997"/>
  </r>
  <r>
    <x v="1"/>
    <x v="1"/>
    <x v="5"/>
    <s v="ST2 Redaction des rapports de réunions"/>
    <s v="Concertation Relecture"/>
    <x v="5"/>
    <n v="0.25"/>
    <n v="0.7"/>
    <m/>
    <s v="Oui"/>
    <m/>
    <m/>
    <n v="0"/>
    <s v="Sous-Traitance"/>
    <n v="1"/>
    <n v="520"/>
    <n v="520"/>
    <n v="520"/>
    <n v="650"/>
    <n v="454.99999999999994"/>
  </r>
  <r>
    <x v="1"/>
    <x v="1"/>
    <x v="6"/>
    <s v="ST1 Analyse du corpus normatif"/>
    <m/>
    <x v="5"/>
    <n v="0.25"/>
    <n v="0.7"/>
    <m/>
    <s v="Oui"/>
    <m/>
    <m/>
    <n v="0"/>
    <s v="Sous-Traitance"/>
    <n v="1"/>
    <n v="520"/>
    <n v="520"/>
    <n v="520"/>
    <n v="650"/>
    <n v="454.99999999999994"/>
  </r>
  <r>
    <x v="1"/>
    <x v="1"/>
    <x v="6"/>
    <s v="ST2 Rédaction des adaptations necessaires pour les essais des lots techniques"/>
    <m/>
    <x v="5"/>
    <n v="0.25"/>
    <n v="0.7"/>
    <m/>
    <s v="Oui"/>
    <m/>
    <m/>
    <n v="0"/>
    <s v="Sous-Traitance"/>
    <n v="1"/>
    <n v="520"/>
    <n v="520"/>
    <n v="520"/>
    <n v="650"/>
    <n v="454.99999999999994"/>
  </r>
  <r>
    <x v="1"/>
    <x v="1"/>
    <x v="7"/>
    <s v="ST1 Organisation d'un séminaire en fin de lot 2 "/>
    <s v="Concpetion du séminaire"/>
    <x v="5"/>
    <n v="0.25"/>
    <n v="0.7"/>
    <m/>
    <s v="Oui"/>
    <m/>
    <m/>
    <n v="0"/>
    <s v="Sous-Traitance"/>
    <n v="1"/>
    <n v="520"/>
    <n v="520"/>
    <n v="520"/>
    <n v="650"/>
    <n v="454.99999999999994"/>
  </r>
  <r>
    <x v="1"/>
    <x v="1"/>
    <x v="7"/>
    <s v="ST2 Participation au séminaire de concertation"/>
    <m/>
    <x v="5"/>
    <n v="0.25"/>
    <n v="0.7"/>
    <m/>
    <s v="Oui"/>
    <m/>
    <m/>
    <n v="0"/>
    <s v="Sous-Traitance"/>
    <n v="1"/>
    <n v="520"/>
    <n v="520"/>
    <n v="520"/>
    <n v="650"/>
    <n v="454.99999999999994"/>
  </r>
  <r>
    <x v="1"/>
    <x v="1"/>
    <x v="7"/>
    <s v="ST2 Participation au séminaire de concertation"/>
    <m/>
    <x v="5"/>
    <n v="0.25"/>
    <n v="0.7"/>
    <m/>
    <s v="Oui"/>
    <m/>
    <m/>
    <n v="0"/>
    <s v="Déplacements"/>
    <n v="40"/>
    <n v="150"/>
    <n v="6000"/>
    <n v="6000"/>
    <n v="7500"/>
    <n v="5250"/>
  </r>
  <r>
    <x v="1"/>
    <x v="1"/>
    <x v="7"/>
    <s v="ST3 Compilation et synthèse des travaux du lot 2"/>
    <s v="Relecture"/>
    <x v="5"/>
    <n v="0.25"/>
    <n v="0.7"/>
    <m/>
    <s v="Oui"/>
    <m/>
    <m/>
    <n v="0"/>
    <s v="Sous-Traitance"/>
    <n v="2"/>
    <n v="520"/>
    <n v="1040"/>
    <n v="1040"/>
    <n v="1300"/>
    <n v="909.99999999999989"/>
  </r>
  <r>
    <x v="1"/>
    <x v="1"/>
    <x v="4"/>
    <s v="ST1 Analyse bibliographique"/>
    <n v="0"/>
    <x v="6"/>
    <n v="0.18"/>
    <n v="0.5"/>
    <s v="PRCE"/>
    <s v="Non"/>
    <n v="42"/>
    <n v="572"/>
    <n v="24024"/>
    <n v="0"/>
    <n v="0"/>
    <n v="0"/>
    <n v="0"/>
    <n v="24024"/>
    <n v="4324.32"/>
    <n v="2162.16"/>
  </r>
  <r>
    <x v="1"/>
    <x v="1"/>
    <x v="4"/>
    <s v="ST1 Analyse bibliographique"/>
    <n v="0"/>
    <x v="6"/>
    <n v="0.18"/>
    <n v="0.5"/>
    <s v="PR1"/>
    <s v="Non"/>
    <n v="21"/>
    <n v="494"/>
    <n v="10374"/>
    <n v="0"/>
    <n v="0"/>
    <n v="0"/>
    <n v="0"/>
    <n v="10374"/>
    <n v="1867.32"/>
    <n v="933.66"/>
  </r>
  <r>
    <x v="1"/>
    <x v="1"/>
    <x v="4"/>
    <s v="ST1 Analyse bibliographique"/>
    <n v="0"/>
    <x v="6"/>
    <n v="0.18"/>
    <n v="0.5"/>
    <s v="Doctorant"/>
    <s v="Oui"/>
    <n v="105"/>
    <n v="119"/>
    <n v="12495"/>
    <n v="0"/>
    <n v="0"/>
    <n v="0"/>
    <n v="0"/>
    <n v="12495"/>
    <n v="14744.1"/>
    <n v="7372.05"/>
  </r>
  <r>
    <x v="1"/>
    <x v="1"/>
    <x v="4"/>
    <s v="ST2 Concertation, mise en commun des différentes équipes impliquées "/>
    <s v="2 réunions"/>
    <x v="6"/>
    <n v="0.18"/>
    <n v="0.5"/>
    <s v="PRCE"/>
    <s v="Non"/>
    <n v="10"/>
    <n v="572"/>
    <n v="5720"/>
    <s v="Déplacements"/>
    <n v="2"/>
    <n v="150"/>
    <n v="300"/>
    <n v="6020"/>
    <n v="1383.6"/>
    <n v="691.8"/>
  </r>
  <r>
    <x v="1"/>
    <x v="1"/>
    <x v="4"/>
    <s v="ST2 Concertation, mise en commun des différentes équipes impliquées "/>
    <s v="2 réunions"/>
    <x v="6"/>
    <n v="0.18"/>
    <n v="0.5"/>
    <s v="PR1"/>
    <s v="Non"/>
    <n v="5"/>
    <n v="494"/>
    <n v="2470"/>
    <s v="Déplacements"/>
    <n v="2"/>
    <n v="150"/>
    <n v="300"/>
    <n v="2770"/>
    <n v="798.59999999999991"/>
    <n v="399.29999999999995"/>
  </r>
  <r>
    <x v="1"/>
    <x v="1"/>
    <x v="4"/>
    <s v="ST2 Concertation, mise en commun des différentes équipes impliquées "/>
    <s v="2 réunions"/>
    <x v="6"/>
    <n v="0.18"/>
    <n v="0.5"/>
    <n v="0"/>
    <n v="0"/>
    <n v="0"/>
    <n v="0"/>
    <n v="0"/>
    <s v="Déplacements"/>
    <n v="2"/>
    <n v="150"/>
    <n v="300"/>
    <n v="300"/>
    <n v="354"/>
    <n v="177"/>
  </r>
  <r>
    <x v="1"/>
    <x v="1"/>
    <x v="4"/>
    <s v="ST3 Rédaction de la synthèse"/>
    <n v="0"/>
    <x v="6"/>
    <n v="0.18"/>
    <n v="0.5"/>
    <s v="PRCE"/>
    <s v="Non"/>
    <n v="10"/>
    <n v="572"/>
    <n v="5720"/>
    <n v="0"/>
    <n v="0"/>
    <n v="0"/>
    <n v="0"/>
    <n v="5720"/>
    <n v="1029.5999999999999"/>
    <n v="514.79999999999995"/>
  </r>
  <r>
    <x v="1"/>
    <x v="1"/>
    <x v="4"/>
    <s v="ST3 Rédaction de la synthèse"/>
    <n v="0"/>
    <x v="6"/>
    <n v="0.18"/>
    <n v="0.5"/>
    <s v="PR1"/>
    <s v="Non"/>
    <n v="5"/>
    <n v="494"/>
    <n v="2470"/>
    <n v="0"/>
    <n v="0"/>
    <n v="0"/>
    <n v="0"/>
    <n v="2470"/>
    <n v="444.59999999999997"/>
    <n v="222.29999999999998"/>
  </r>
  <r>
    <x v="1"/>
    <x v="1"/>
    <x v="4"/>
    <s v="ST3 Rédaction de la synthèse"/>
    <n v="0"/>
    <x v="6"/>
    <n v="0.18"/>
    <n v="0.5"/>
    <s v="Doctorant"/>
    <s v="Oui"/>
    <n v="21"/>
    <n v="119"/>
    <n v="2499"/>
    <n v="0"/>
    <n v="0"/>
    <n v="0"/>
    <n v="0"/>
    <n v="2499"/>
    <n v="2948.82"/>
    <n v="1474.41"/>
  </r>
  <r>
    <x v="1"/>
    <x v="1"/>
    <x v="7"/>
    <s v="ST2 Participation au séminaire de concertation"/>
    <s v="5 jours"/>
    <x v="6"/>
    <n v="0.18"/>
    <n v="0.5"/>
    <s v="PRCE"/>
    <s v="Non"/>
    <n v="5"/>
    <n v="572"/>
    <n v="2860"/>
    <s v="Déplacements"/>
    <n v="4"/>
    <n v="150"/>
    <n v="600"/>
    <n v="3460"/>
    <n v="1222.8"/>
    <n v="611.4"/>
  </r>
  <r>
    <x v="1"/>
    <x v="1"/>
    <x v="7"/>
    <s v="ST2 Participation au séminaire de concertation"/>
    <s v="5 jours"/>
    <x v="6"/>
    <n v="0.18"/>
    <n v="0.5"/>
    <s v="PR1"/>
    <s v="Non"/>
    <n v="5"/>
    <n v="494"/>
    <n v="2470"/>
    <s v="Déplacements"/>
    <n v="4"/>
    <n v="150"/>
    <n v="600"/>
    <n v="3070"/>
    <n v="1152.5999999999999"/>
    <n v="576.29999999999995"/>
  </r>
  <r>
    <x v="1"/>
    <x v="1"/>
    <x v="7"/>
    <s v="ST2 Participation au séminaire de concertation"/>
    <s v="5 jours"/>
    <x v="6"/>
    <n v="0.18"/>
    <n v="0.5"/>
    <s v="Doctorant"/>
    <s v="Oui"/>
    <n v="5"/>
    <n v="119"/>
    <n v="595"/>
    <s v="Déplacements"/>
    <n v="4"/>
    <n v="150"/>
    <n v="600"/>
    <n v="1195"/>
    <n v="1410.1"/>
    <n v="705.05"/>
  </r>
  <r>
    <x v="1"/>
    <x v="1"/>
    <x v="3"/>
    <s v="ST2 Concertation pour receuillir les points de vigilances : entretiens perosnnalisés"/>
    <m/>
    <x v="7"/>
    <n v="0.25"/>
    <n v="0.5"/>
    <m/>
    <s v="Oui"/>
    <n v="4"/>
    <n v="350"/>
    <n v="1400"/>
    <m/>
    <m/>
    <m/>
    <n v="0"/>
    <n v="1400"/>
    <n v="1750"/>
    <n v="875"/>
  </r>
  <r>
    <x v="1"/>
    <x v="1"/>
    <x v="5"/>
    <s v="ST1 Concertation avec les différents organismes de normalisation"/>
    <m/>
    <x v="7"/>
    <n v="0.25"/>
    <n v="0.5"/>
    <m/>
    <s v="Oui"/>
    <n v="2"/>
    <n v="350"/>
    <n v="700"/>
    <m/>
    <m/>
    <m/>
    <n v="0"/>
    <n v="700"/>
    <n v="875"/>
    <n v="437.5"/>
  </r>
  <r>
    <x v="1"/>
    <x v="1"/>
    <x v="6"/>
    <s v="ST3 Concertation pour receuillir les points de vigilances : ateliers par typologies d'acteurs"/>
    <m/>
    <x v="7"/>
    <n v="0.25"/>
    <n v="0.5"/>
    <m/>
    <s v="Oui"/>
    <n v="4"/>
    <n v="350"/>
    <n v="1400"/>
    <m/>
    <m/>
    <m/>
    <n v="0"/>
    <n v="1400"/>
    <n v="1750"/>
    <n v="875"/>
  </r>
  <r>
    <x v="1"/>
    <x v="1"/>
    <x v="7"/>
    <s v="ST2 Participation au séminaire de concertation"/>
    <s v="1 réunion en présentiel "/>
    <x v="7"/>
    <n v="0.25"/>
    <n v="0.5"/>
    <m/>
    <s v="Oui"/>
    <n v="1"/>
    <n v="350"/>
    <n v="350"/>
    <s v="Déplacement"/>
    <n v="1"/>
    <n v="150"/>
    <n v="150"/>
    <n v="500"/>
    <n v="625"/>
    <n v="312.5"/>
  </r>
  <r>
    <x v="1"/>
    <x v="1"/>
    <x v="4"/>
    <s v="ST1 Analyse bibliographique"/>
    <m/>
    <x v="8"/>
    <n v="0.2"/>
    <n v="0.5"/>
    <s v="Chargée de recherche "/>
    <s v="Oui"/>
    <n v="5"/>
    <n v="380"/>
    <n v="1900"/>
    <m/>
    <m/>
    <m/>
    <n v="0"/>
    <n v="1900"/>
    <n v="2280"/>
    <n v="1140"/>
  </r>
  <r>
    <x v="1"/>
    <x v="1"/>
    <x v="4"/>
    <s v="ST2 Concertation, mise en commun des différentes équipes impliquées "/>
    <m/>
    <x v="8"/>
    <n v="0.2"/>
    <n v="0.5"/>
    <s v="Chargée de recherche "/>
    <s v="Oui"/>
    <n v="1"/>
    <n v="380"/>
    <n v="380"/>
    <m/>
    <m/>
    <m/>
    <n v="0"/>
    <n v="380"/>
    <n v="456"/>
    <n v="228"/>
  </r>
  <r>
    <x v="1"/>
    <x v="1"/>
    <x v="4"/>
    <s v="ST3 Rédaction de la synthèse"/>
    <m/>
    <x v="8"/>
    <n v="0.2"/>
    <n v="0.5"/>
    <s v="Chargée de recherche "/>
    <s v="Oui"/>
    <n v="1"/>
    <n v="380"/>
    <n v="380"/>
    <m/>
    <m/>
    <m/>
    <n v="0"/>
    <n v="380"/>
    <n v="456"/>
    <n v="228"/>
  </r>
  <r>
    <x v="1"/>
    <x v="1"/>
    <x v="7"/>
    <s v="ST3 Compilation et synthèse des travaux du lot 2"/>
    <m/>
    <x v="8"/>
    <n v="0.2"/>
    <n v="0.5"/>
    <s v="Chargée de recherche "/>
    <s v="Oui"/>
    <n v="1"/>
    <n v="380"/>
    <n v="380"/>
    <s v="Déplacements "/>
    <n v="1"/>
    <n v="150"/>
    <n v="150"/>
    <n v="530"/>
    <n v="636"/>
    <n v="318"/>
  </r>
  <r>
    <x v="1"/>
    <x v="1"/>
    <x v="6"/>
    <s v="ST4 Rédaction d'une synthèse des informations issues des concertations avec les différents acteurs"/>
    <m/>
    <x v="9"/>
    <n v="0.25"/>
    <n v="0.5"/>
    <m/>
    <s v="Oui"/>
    <n v="4"/>
    <n v="350"/>
    <n v="1400"/>
    <m/>
    <m/>
    <m/>
    <n v="0"/>
    <n v="1400"/>
    <n v="1750"/>
    <n v="875"/>
  </r>
  <r>
    <x v="1"/>
    <x v="1"/>
    <x v="7"/>
    <s v="ST2 Participation au séminaire de concertation"/>
    <s v="1 réunion en présentiel "/>
    <x v="9"/>
    <n v="0.25"/>
    <n v="0.5"/>
    <m/>
    <s v="Oui"/>
    <n v="1"/>
    <n v="350"/>
    <n v="350"/>
    <s v="Déplacement"/>
    <n v="1"/>
    <n v="150"/>
    <n v="150"/>
    <n v="500"/>
    <n v="625"/>
    <n v="312.5"/>
  </r>
  <r>
    <x v="1"/>
    <x v="1"/>
    <x v="8"/>
    <s v="ST4 Participation aux réunions de la commission"/>
    <m/>
    <x v="3"/>
    <n v="0.16"/>
    <n v="0.5"/>
    <s v="ITPE Chercheur"/>
    <s v="Non"/>
    <n v="4"/>
    <n v="446"/>
    <n v="1784"/>
    <s v="Déplacement"/>
    <n v="2"/>
    <n v="150"/>
    <n v="300"/>
    <n v="2084"/>
    <n v="633.44000000000005"/>
    <n v="316.72000000000003"/>
  </r>
  <r>
    <x v="1"/>
    <x v="1"/>
    <x v="8"/>
    <s v="ST4 Participation aux réunions de la commission"/>
    <m/>
    <x v="3"/>
    <n v="0.16"/>
    <n v="0.5"/>
    <s v="Ingénieur"/>
    <s v="Non"/>
    <n v="4"/>
    <n v="275"/>
    <n v="1100"/>
    <s v="Déplacement"/>
    <n v="2"/>
    <n v="150"/>
    <n v="300"/>
    <n v="1400"/>
    <n v="524"/>
    <n v="262"/>
  </r>
  <r>
    <x v="1"/>
    <x v="1"/>
    <x v="9"/>
    <s v="ST1 Identification des termes techniques nécessitant d’être spécifiés et des définitions préexistante"/>
    <m/>
    <x v="3"/>
    <n v="0.16"/>
    <n v="0.5"/>
    <s v="ITPE Chercheur"/>
    <s v="Non"/>
    <n v="2"/>
    <n v="446"/>
    <n v="892"/>
    <m/>
    <m/>
    <m/>
    <n v="0"/>
    <n v="892"/>
    <n v="142.72"/>
    <n v="71.36"/>
  </r>
  <r>
    <x v="1"/>
    <x v="1"/>
    <x v="9"/>
    <s v="ST2 Propositions de définitions complémentaires au comité scientifique et à la commission de pré-normalisation"/>
    <m/>
    <x v="3"/>
    <n v="0.16"/>
    <n v="0.5"/>
    <s v="ITPE Chercheur"/>
    <s v="Non"/>
    <n v="2"/>
    <n v="446"/>
    <n v="892"/>
    <m/>
    <m/>
    <m/>
    <n v="0"/>
    <n v="892"/>
    <n v="142.72"/>
    <n v="71.36"/>
  </r>
  <r>
    <x v="1"/>
    <x v="1"/>
    <x v="10"/>
    <s v="ST1 Phase préliminaire : définir la stratégie normative"/>
    <m/>
    <x v="3"/>
    <n v="0.16"/>
    <n v="0.5"/>
    <s v="ITPE Chercheur"/>
    <s v="Non"/>
    <n v="2"/>
    <n v="446"/>
    <n v="892"/>
    <m/>
    <m/>
    <m/>
    <n v="0"/>
    <n v="892"/>
    <n v="142.72"/>
    <n v="71.36"/>
  </r>
  <r>
    <x v="1"/>
    <x v="1"/>
    <x v="10"/>
    <s v="ST2 Phase de rédaction  de la prénorme "/>
    <m/>
    <x v="3"/>
    <n v="0.16"/>
    <n v="0.5"/>
    <s v="ITPE Chercheur"/>
    <s v="Non"/>
    <n v="5"/>
    <n v="446"/>
    <n v="2230"/>
    <m/>
    <m/>
    <m/>
    <n v="0"/>
    <n v="2230"/>
    <n v="356.8"/>
    <n v="178.4"/>
  </r>
  <r>
    <x v="1"/>
    <x v="1"/>
    <x v="10"/>
    <s v="ST2 Phase de rédaction  de la prénorme "/>
    <m/>
    <x v="3"/>
    <n v="0.16"/>
    <n v="0.5"/>
    <s v="Post-doctorant"/>
    <s v="Oui"/>
    <n v="15"/>
    <n v="328"/>
    <n v="4920"/>
    <m/>
    <m/>
    <m/>
    <n v="0"/>
    <n v="4920"/>
    <n v="5707.2"/>
    <n v="2853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26BA31-4898-40D1-A684-C41D548B98C3}" name="Tableau croisé dynamique2" cacheId="115" applyNumberFormats="0" applyBorderFormats="0" applyFontFormats="0" applyPatternFormats="0" applyAlignmentFormats="0" applyWidthHeightFormats="1" dataCaption="Valeurs" updatedVersion="6" minRefreshableVersion="3" itemPrintTitles="1" mergeItem="1" createdVersion="6" indent="0" outline="1" outlineData="1" multipleFieldFilters="0" fieldListSortAscending="1">
  <location ref="R2:X28" firstHeaderRow="0" firstDataRow="1" firstDataCol="1"/>
  <pivotFields count="20">
    <pivotField axis="axisRow" showAll="0" insertBlankRow="1" sortType="ascending">
      <items count="7">
        <item x="0"/>
        <item x="1"/>
        <item m="1" x="4"/>
        <item m="1" x="3"/>
        <item m="1" x="2"/>
        <item m="1" x="5"/>
        <item t="default"/>
      </items>
    </pivotField>
    <pivotField showAll="0" insertBlankRow="1"/>
    <pivotField showAll="0" insertBlankRow="1" sortType="ascending"/>
    <pivotField showAll="0"/>
    <pivotField showAll="0"/>
    <pivotField axis="axisRow" multipleItemSelectionAllowed="1" showAll="0" sortType="ascending">
      <items count="13">
        <item x="0"/>
        <item x="10"/>
        <item x="1"/>
        <item x="2"/>
        <item m="1" x="11"/>
        <item x="3"/>
        <item x="4"/>
        <item x="5"/>
        <item x="6"/>
        <item x="7"/>
        <item x="8"/>
        <item x="9"/>
        <item t="default"/>
      </items>
    </pivotField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</pivotFields>
  <rowFields count="2">
    <field x="0"/>
    <field x="5"/>
  </rowFields>
  <rowItems count="26">
    <i>
      <x/>
    </i>
    <i r="1">
      <x/>
    </i>
    <i r="1">
      <x v="2"/>
    </i>
    <i r="1">
      <x v="3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blank">
      <x/>
    </i>
    <i>
      <x v="1"/>
    </i>
    <i r="1">
      <x/>
    </i>
    <i r="1">
      <x v="1"/>
    </i>
    <i r="1">
      <x v="2"/>
    </i>
    <i r="1">
      <x v="3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blank">
      <x v="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b Jrs" fld="10" baseField="5" baseItem="1" numFmtId="166"/>
    <dataField name="Personnel" fld="12" baseField="1" baseItem="0" numFmtId="164"/>
    <dataField name="Achat" fld="16" baseField="1" baseItem="0" numFmtId="165"/>
    <dataField name="TOTAL" fld="17" baseField="1" baseItem="0" numFmtId="165"/>
    <dataField name=" Elligible" fld="18" baseField="5" baseItem="2" numFmtId="164"/>
    <dataField name="Subv. Possible" fld="19" baseField="5" baseItem="2" numFmtId="164"/>
  </dataFields>
  <formats count="2">
    <format dxfId="121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12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9F44C2-8B70-44D5-AF0F-11F8821D910D}" name="Tableau croisé dynamique4" cacheId="115" applyNumberFormats="0" applyBorderFormats="0" applyFontFormats="0" applyPatternFormats="0" applyAlignmentFormats="0" applyWidthHeightFormats="1" dataCaption="Valeurs" updatedVersion="6" minRefreshableVersion="3" itemPrintTitles="1" mergeItem="1" createdVersion="6" indent="0" outline="1" outlineData="1" multipleFieldFilters="0" fieldListSortAscending="1">
  <location ref="A2:G14" firstHeaderRow="0" firstDataRow="1" firstDataCol="1"/>
  <pivotFields count="20">
    <pivotField outline="0" showAll="0" sortType="ascending" defaultSubtotal="0">
      <items count="6">
        <item x="0"/>
        <item x="1"/>
        <item m="1" x="4"/>
        <item m="1" x="3"/>
        <item m="1" x="2"/>
        <item m="1" x="5"/>
      </items>
    </pivotField>
    <pivotField showAll="0" insertBlankRow="1"/>
    <pivotField showAll="0" insertBlankRow="1" sortType="ascending"/>
    <pivotField showAll="0"/>
    <pivotField showAll="0"/>
    <pivotField axis="axisRow" multipleItemSelectionAllowed="1" showAll="0" sortType="ascending">
      <items count="13">
        <item x="0"/>
        <item x="10"/>
        <item x="1"/>
        <item x="2"/>
        <item m="1" x="11"/>
        <item x="3"/>
        <item x="4"/>
        <item x="5"/>
        <item x="6"/>
        <item x="7"/>
        <item x="8"/>
        <item x="9"/>
        <item t="default"/>
      </items>
    </pivotField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</pivotFields>
  <rowFields count="1">
    <field x="5"/>
  </rowFields>
  <rowItems count="12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b Jrs" fld="10" baseField="5" baseItem="1" numFmtId="166"/>
    <dataField name="Personnel" fld="12" baseField="1" baseItem="0" numFmtId="164"/>
    <dataField name="Achat" fld="16" baseField="1" baseItem="0" numFmtId="165"/>
    <dataField name="TOTAL" fld="17" baseField="1" baseItem="0" numFmtId="165"/>
    <dataField name=" Elligible" fld="18" baseField="5" baseItem="2" numFmtId="164"/>
    <dataField name="Subv. Possible" fld="19" baseField="5" baseItem="2" numFmtId="164"/>
  </dataFields>
  <formats count="2">
    <format dxfId="123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12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F9F28C-B457-49A6-9A9B-C96CCB2DAC47}" name="Tableau croisé dynamique1" cacheId="115" applyNumberFormats="0" applyBorderFormats="0" applyFontFormats="0" applyPatternFormats="0" applyAlignmentFormats="0" applyWidthHeightFormats="1" dataCaption="Valeurs" updatedVersion="6" minRefreshableVersion="3" itemPrintTitles="1" mergeItem="1" createdVersion="6" indent="0" outline="1" outlineData="1" multipleFieldFilters="0" fieldListSortAscending="1">
  <location ref="I2:P108" firstHeaderRow="0" firstDataRow="1" firstDataCol="2"/>
  <pivotFields count="20">
    <pivotField axis="axisRow" outline="0" showAll="0" insertBlankRow="1" defaultSubtotal="0">
      <items count="6">
        <item x="0"/>
        <item x="1"/>
        <item m="1" x="4"/>
        <item m="1" x="3"/>
        <item m="1" x="2"/>
        <item m="1" x="5"/>
      </items>
    </pivotField>
    <pivotField axis="axisRow" showAll="0">
      <items count="8">
        <item m="1" x="4"/>
        <item m="1" x="2"/>
        <item x="1"/>
        <item m="1" x="6"/>
        <item x="0"/>
        <item m="1" x="3"/>
        <item m="1" x="5"/>
        <item t="default"/>
      </items>
    </pivotField>
    <pivotField axis="axisRow" showAll="0">
      <items count="25">
        <item h="1" m="1" x="16"/>
        <item x="4"/>
        <item m="1" x="12"/>
        <item x="8"/>
        <item m="1" x="17"/>
        <item m="1" x="21"/>
        <item x="2"/>
        <item m="1" x="18"/>
        <item x="0"/>
        <item x="3"/>
        <item m="1" x="14"/>
        <item m="1" x="15"/>
        <item m="1" x="13"/>
        <item x="9"/>
        <item x="1"/>
        <item m="1" x="22"/>
        <item x="5"/>
        <item m="1" x="19"/>
        <item m="1" x="23"/>
        <item x="10"/>
        <item x="6"/>
        <item m="1" x="20"/>
        <item x="7"/>
        <item h="1" m="1" x="11"/>
        <item t="default"/>
      </items>
    </pivotField>
    <pivotField showAll="0"/>
    <pivotField showAll="0"/>
    <pivotField axis="axisRow" showAll="0" insertBlankRow="1" sortType="ascending">
      <items count="13">
        <item x="0"/>
        <item x="10"/>
        <item x="1"/>
        <item x="2"/>
        <item h="1" m="1" x="11"/>
        <item x="3"/>
        <item x="4"/>
        <item x="5"/>
        <item x="6"/>
        <item x="7"/>
        <item x="8"/>
        <item x="9"/>
        <item t="default"/>
      </items>
    </pivotField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</pivotFields>
  <rowFields count="4">
    <field x="5"/>
    <field x="0"/>
    <field x="1"/>
    <field x="2"/>
  </rowFields>
  <rowItems count="106">
    <i>
      <x/>
    </i>
    <i r="1">
      <x/>
      <x v="4"/>
    </i>
    <i r="3">
      <x v="6"/>
    </i>
    <i r="3">
      <x v="8"/>
    </i>
    <i r="3">
      <x v="14"/>
    </i>
    <i t="blank" r="1">
      <x/>
    </i>
    <i r="1">
      <x v="1"/>
      <x v="2"/>
    </i>
    <i r="3">
      <x v="9"/>
    </i>
    <i t="blank" r="1">
      <x v="1"/>
    </i>
    <i>
      <x v="1"/>
    </i>
    <i r="1">
      <x v="1"/>
      <x v="2"/>
    </i>
    <i r="3">
      <x v="1"/>
    </i>
    <i r="3">
      <x v="9"/>
    </i>
    <i t="blank" r="1">
      <x v="1"/>
    </i>
    <i>
      <x v="2"/>
    </i>
    <i r="1">
      <x/>
      <x v="4"/>
    </i>
    <i r="3">
      <x v="6"/>
    </i>
    <i r="3">
      <x v="8"/>
    </i>
    <i r="3">
      <x v="14"/>
    </i>
    <i t="blank" r="1">
      <x/>
    </i>
    <i r="1">
      <x v="1"/>
      <x v="2"/>
    </i>
    <i r="3">
      <x v="1"/>
    </i>
    <i r="3">
      <x v="9"/>
    </i>
    <i r="3">
      <x v="16"/>
    </i>
    <i r="3">
      <x v="20"/>
    </i>
    <i r="3">
      <x v="22"/>
    </i>
    <i t="blank" r="1">
      <x v="1"/>
    </i>
    <i>
      <x v="3"/>
    </i>
    <i r="1">
      <x/>
      <x v="4"/>
    </i>
    <i r="3">
      <x v="8"/>
    </i>
    <i r="3">
      <x v="14"/>
    </i>
    <i t="blank" r="1">
      <x/>
    </i>
    <i r="1">
      <x v="1"/>
      <x v="2"/>
    </i>
    <i r="3">
      <x v="1"/>
    </i>
    <i r="3">
      <x v="22"/>
    </i>
    <i t="blank" r="1">
      <x v="1"/>
    </i>
    <i>
      <x v="5"/>
    </i>
    <i r="1">
      <x/>
      <x v="4"/>
    </i>
    <i r="3">
      <x v="8"/>
    </i>
    <i r="3">
      <x v="14"/>
    </i>
    <i t="blank" r="1">
      <x/>
    </i>
    <i r="1">
      <x v="1"/>
      <x v="2"/>
    </i>
    <i r="3">
      <x v="3"/>
    </i>
    <i r="3">
      <x v="13"/>
    </i>
    <i r="3">
      <x v="19"/>
    </i>
    <i t="blank" r="1">
      <x v="1"/>
    </i>
    <i>
      <x v="6"/>
    </i>
    <i r="1">
      <x/>
      <x v="4"/>
    </i>
    <i r="3">
      <x v="8"/>
    </i>
    <i t="blank" r="1">
      <x/>
    </i>
    <i r="1">
      <x v="1"/>
      <x v="2"/>
    </i>
    <i r="3">
      <x v="9"/>
    </i>
    <i r="3">
      <x v="22"/>
    </i>
    <i t="blank" r="1">
      <x v="1"/>
    </i>
    <i>
      <x v="7"/>
    </i>
    <i r="1">
      <x/>
      <x v="4"/>
    </i>
    <i r="3">
      <x v="6"/>
    </i>
    <i r="3">
      <x v="8"/>
    </i>
    <i r="3">
      <x v="14"/>
    </i>
    <i t="blank" r="1">
      <x/>
    </i>
    <i r="1">
      <x v="1"/>
      <x v="2"/>
    </i>
    <i r="3">
      <x v="1"/>
    </i>
    <i r="3">
      <x v="9"/>
    </i>
    <i r="3">
      <x v="16"/>
    </i>
    <i r="3">
      <x v="20"/>
    </i>
    <i r="3">
      <x v="22"/>
    </i>
    <i t="blank" r="1">
      <x v="1"/>
    </i>
    <i>
      <x v="8"/>
    </i>
    <i r="1">
      <x/>
      <x v="4"/>
    </i>
    <i r="3">
      <x v="8"/>
    </i>
    <i r="3">
      <x v="14"/>
    </i>
    <i t="blank" r="1">
      <x/>
    </i>
    <i r="1">
      <x v="1"/>
      <x v="2"/>
    </i>
    <i r="3">
      <x v="1"/>
    </i>
    <i r="3">
      <x v="22"/>
    </i>
    <i t="blank" r="1">
      <x v="1"/>
    </i>
    <i>
      <x v="9"/>
    </i>
    <i r="1">
      <x/>
      <x v="4"/>
    </i>
    <i r="3">
      <x v="8"/>
    </i>
    <i r="3">
      <x v="14"/>
    </i>
    <i t="blank" r="1">
      <x/>
    </i>
    <i r="1">
      <x v="1"/>
      <x v="2"/>
    </i>
    <i r="3">
      <x v="9"/>
    </i>
    <i r="3">
      <x v="16"/>
    </i>
    <i r="3">
      <x v="20"/>
    </i>
    <i r="3">
      <x v="22"/>
    </i>
    <i t="blank" r="1">
      <x v="1"/>
    </i>
    <i>
      <x v="10"/>
    </i>
    <i r="1">
      <x/>
      <x v="4"/>
    </i>
    <i r="3">
      <x v="8"/>
    </i>
    <i r="3">
      <x v="14"/>
    </i>
    <i t="blank" r="1">
      <x/>
    </i>
    <i r="1">
      <x v="1"/>
      <x v="2"/>
    </i>
    <i r="3">
      <x v="1"/>
    </i>
    <i r="3">
      <x v="22"/>
    </i>
    <i t="blank" r="1">
      <x v="1"/>
    </i>
    <i>
      <x v="11"/>
    </i>
    <i r="1">
      <x/>
      <x v="4"/>
    </i>
    <i r="3">
      <x v="8"/>
    </i>
    <i r="3">
      <x v="14"/>
    </i>
    <i t="blank" r="1">
      <x/>
    </i>
    <i r="1">
      <x v="1"/>
      <x v="2"/>
    </i>
    <i r="3">
      <x v="20"/>
    </i>
    <i r="3">
      <x v="22"/>
    </i>
    <i t="blank" r="1">
      <x v="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Jrs" fld="10" baseField="5" baseItem="2" numFmtId="166"/>
    <dataField name="C Personnel" fld="12" baseField="5" baseItem="2" numFmtId="166"/>
    <dataField name="Charges diverses" fld="16" baseField="5" baseItem="2" numFmtId="166"/>
    <dataField name="TOTAL" fld="17" baseField="5" baseItem="2" numFmtId="166"/>
    <dataField name="Elligible" fld="18" baseField="5" baseItem="2" numFmtId="166"/>
    <dataField name="Subv Possible" fld="19" baseField="5" baseItem="2" numFmtId="166"/>
  </dataFields>
  <formats count="3">
    <format dxfId="12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2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24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E64919-0A6B-43DE-82CE-0AC9299A62D8}" name="Tableau croisé dynamique3" cacheId="115" applyNumberFormats="0" applyBorderFormats="0" applyFontFormats="0" applyPatternFormats="0" applyAlignmentFormats="0" applyWidthHeightFormats="1" dataCaption="Valeurs" updatedVersion="6" minRefreshableVersion="3" itemPrintTitles="1" mergeItem="1" createdVersion="6" indent="0" outline="1" outlineData="1" multipleFieldFilters="0" fieldListSortAscending="1">
  <location ref="AA2:AH77" firstHeaderRow="0" firstDataRow="1" firstDataCol="2"/>
  <pivotFields count="20">
    <pivotField axis="axisRow" outline="0" showAll="0" insertBlankRow="1" sortType="ascending" defaultSubtotal="0">
      <items count="6">
        <item x="0"/>
        <item x="1"/>
        <item m="1" x="4"/>
        <item m="1" x="3"/>
        <item m="1" x="2"/>
        <item m="1" x="5"/>
      </items>
    </pivotField>
    <pivotField showAll="0" insertBlankRow="1"/>
    <pivotField axis="axisRow" showAll="0" insertBlankRow="1" sortType="ascending">
      <items count="25">
        <item m="1" x="16"/>
        <item x="4"/>
        <item m="1" x="12"/>
        <item x="8"/>
        <item m="1" x="17"/>
        <item m="1" x="21"/>
        <item x="2"/>
        <item m="1" x="18"/>
        <item x="0"/>
        <item x="3"/>
        <item m="1" x="14"/>
        <item m="1" x="15"/>
        <item m="1" x="13"/>
        <item x="9"/>
        <item x="1"/>
        <item m="1" x="22"/>
        <item x="5"/>
        <item m="1" x="19"/>
        <item m="1" x="23"/>
        <item x="10"/>
        <item x="6"/>
        <item m="1" x="20"/>
        <item x="7"/>
        <item m="1" x="11"/>
        <item t="default"/>
      </items>
    </pivotField>
    <pivotField showAll="0"/>
    <pivotField showAll="0"/>
    <pivotField axis="axisRow" multipleItemSelectionAllowed="1" showAll="0" sortType="ascending">
      <items count="13">
        <item x="0"/>
        <item x="10"/>
        <item x="1"/>
        <item x="2"/>
        <item m="1" x="11"/>
        <item x="3"/>
        <item x="4"/>
        <item x="5"/>
        <item x="6"/>
        <item x="7"/>
        <item x="8"/>
        <item x="9"/>
        <item t="default"/>
      </items>
    </pivotField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</pivotFields>
  <rowFields count="3">
    <field x="0"/>
    <field x="2"/>
    <field x="5"/>
  </rowFields>
  <rowItems count="75">
    <i>
      <x/>
      <x v="6"/>
    </i>
    <i r="2">
      <x/>
    </i>
    <i r="2">
      <x v="2"/>
    </i>
    <i r="2">
      <x v="7"/>
    </i>
    <i t="blank" r="1">
      <x v="6"/>
    </i>
    <i r="1">
      <x v="8"/>
    </i>
    <i r="2">
      <x/>
    </i>
    <i r="2">
      <x v="2"/>
    </i>
    <i r="2">
      <x v="3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t="blank" r="1">
      <x v="8"/>
    </i>
    <i r="1">
      <x v="14"/>
    </i>
    <i r="2">
      <x/>
    </i>
    <i r="2">
      <x v="2"/>
    </i>
    <i r="2">
      <x v="3"/>
    </i>
    <i r="2">
      <x v="5"/>
    </i>
    <i r="2">
      <x v="7"/>
    </i>
    <i r="2">
      <x v="8"/>
    </i>
    <i r="2">
      <x v="9"/>
    </i>
    <i r="2">
      <x v="10"/>
    </i>
    <i r="2">
      <x v="11"/>
    </i>
    <i t="blank" r="1">
      <x v="14"/>
    </i>
    <i>
      <x v="1"/>
      <x v="1"/>
    </i>
    <i r="2">
      <x v="1"/>
    </i>
    <i r="2">
      <x v="2"/>
    </i>
    <i r="2">
      <x v="3"/>
    </i>
    <i r="2">
      <x v="7"/>
    </i>
    <i r="2">
      <x v="8"/>
    </i>
    <i r="2">
      <x v="10"/>
    </i>
    <i t="blank" r="1">
      <x v="1"/>
    </i>
    <i r="1">
      <x v="3"/>
    </i>
    <i r="2">
      <x v="5"/>
    </i>
    <i t="blank" r="1">
      <x v="3"/>
    </i>
    <i r="1">
      <x v="9"/>
    </i>
    <i r="2">
      <x/>
    </i>
    <i r="2">
      <x v="1"/>
    </i>
    <i r="2">
      <x v="2"/>
    </i>
    <i r="2">
      <x v="6"/>
    </i>
    <i r="2">
      <x v="7"/>
    </i>
    <i r="2">
      <x v="9"/>
    </i>
    <i t="blank" r="1">
      <x v="9"/>
    </i>
    <i r="1">
      <x v="13"/>
    </i>
    <i r="2">
      <x v="5"/>
    </i>
    <i t="blank" r="1">
      <x v="13"/>
    </i>
    <i r="1">
      <x v="16"/>
    </i>
    <i r="2">
      <x v="2"/>
    </i>
    <i r="2">
      <x v="7"/>
    </i>
    <i r="2">
      <x v="9"/>
    </i>
    <i t="blank" r="1">
      <x v="16"/>
    </i>
    <i r="1">
      <x v="19"/>
    </i>
    <i r="2">
      <x v="5"/>
    </i>
    <i t="blank" r="1">
      <x v="19"/>
    </i>
    <i r="1">
      <x v="20"/>
    </i>
    <i r="2">
      <x v="2"/>
    </i>
    <i r="2">
      <x v="7"/>
    </i>
    <i r="2">
      <x v="9"/>
    </i>
    <i r="2">
      <x v="11"/>
    </i>
    <i t="blank" r="1">
      <x v="20"/>
    </i>
    <i r="1">
      <x v="22"/>
    </i>
    <i r="2">
      <x v="2"/>
    </i>
    <i r="2">
      <x v="3"/>
    </i>
    <i r="2">
      <x v="6"/>
    </i>
    <i r="2">
      <x v="7"/>
    </i>
    <i r="2">
      <x v="8"/>
    </i>
    <i r="2">
      <x v="9"/>
    </i>
    <i r="2">
      <x v="10"/>
    </i>
    <i r="2">
      <x v="11"/>
    </i>
    <i t="blank" r="1">
      <x v="22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b Jrs" fld="10" baseField="5" baseItem="1" numFmtId="166"/>
    <dataField name="Personnel" fld="12" baseField="1" baseItem="0" numFmtId="164"/>
    <dataField name="Achat" fld="16" baseField="1" baseItem="0" numFmtId="165"/>
    <dataField name="TOTAL" fld="17" baseField="1" baseItem="0" numFmtId="165"/>
    <dataField name=" Elligible" fld="18" baseField="5" baseItem="2" numFmtId="164"/>
    <dataField name="Subv. Possible" fld="19" baseField="5" baseItem="2" numFmtId="164"/>
  </dataFields>
  <formats count="2">
    <format dxfId="128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12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909375F-3798-48F1-AB81-B7AF639DD325}" autoFormatId="16" applyNumberFormats="0" applyBorderFormats="0" applyFontFormats="0" applyPatternFormats="0" applyAlignmentFormats="0" applyWidthHeightFormats="0">
  <queryTableRefresh nextId="21">
    <queryTableFields count="20">
      <queryTableField id="1" name="N° Lot" tableColumnId="1"/>
      <queryTableField id="2" name="Lot" tableColumnId="2"/>
      <queryTableField id="3" name="Tâche" tableColumnId="3"/>
      <queryTableField id="4" name="S/Tâche" tableColumnId="4"/>
      <queryTableField id="5" name="Observations" tableColumnId="5"/>
      <queryTableField id="6" name="Partenaires" tableColumnId="6"/>
      <queryTableField id="7" name="Tx Charge Connexe" tableColumnId="7"/>
      <queryTableField id="8" name="Tx Sub" tableColumnId="8"/>
      <queryTableField id="9" name="P Type" tableColumnId="9"/>
      <queryTableField id="10" name="Eligible" tableColumnId="10"/>
      <queryTableField id="11" name="P Qu" tableColumnId="11"/>
      <queryTableField id="12" name="P PU" tableColumnId="12"/>
      <queryTableField id="13" name="P CT" tableColumnId="13"/>
      <queryTableField id="14" name="ACh Type" tableColumnId="14"/>
      <queryTableField id="15" name="ACh Qu" tableColumnId="15"/>
      <queryTableField id="16" name="ACh PU" tableColumnId="16"/>
      <queryTableField id="17" name="ACh CT" tableColumnId="17"/>
      <queryTableField id="18" name="Ct TOTAL" tableColumnId="18"/>
      <queryTableField id="19" name="Mt Elligible" tableColumnId="19"/>
      <queryTableField id="20" name="Sub Possible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°_Lot" xr10:uid="{8CF41508-442E-42F2-A676-3F8EEA998244}" sourceName="N° Lot">
  <pivotTables>
    <pivotTable tabId="16" name="Tableau croisé dynamique1"/>
  </pivotTables>
  <data>
    <tabular pivotCacheId="353517954">
      <items count="6">
        <i x="0" s="1"/>
        <i x="1" s="1"/>
        <i x="4" s="1" nd="1"/>
        <i x="3" s="1" nd="1"/>
        <i x="2" s="1" nd="1"/>
        <i x="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rtenaires" xr10:uid="{29AD9E24-9DF1-4083-97F0-9957B9D0129D}" sourceName="Partenaires">
  <pivotTables>
    <pivotTable tabId="16" name="Tableau croisé dynamique1"/>
  </pivotTables>
  <data>
    <tabular pivotCacheId="353517954">
      <items count="12">
        <i x="0" s="1"/>
        <i x="10" s="1"/>
        <i x="1" s="1"/>
        <i x="2" s="1"/>
        <i x="3" s="1"/>
        <i x="4" s="1"/>
        <i x="5" s="1"/>
        <i x="6" s="1"/>
        <i x="7" s="1"/>
        <i x="8" s="1"/>
        <i x="9" s="1"/>
        <i x="1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°_Lot2" xr10:uid="{C09814A1-6058-40D0-A82B-42987239303F}" sourceName="N° Lot">
  <pivotTables>
    <pivotTable tabId="16" name="Tableau croisé dynamique4"/>
  </pivotTables>
  <data>
    <tabular pivotCacheId="353517954">
      <items count="6">
        <i x="0" s="1"/>
        <i x="1" s="1"/>
        <i x="4" s="1" nd="1"/>
        <i x="3" s="1" nd="1"/>
        <i x="2" s="1" nd="1"/>
        <i x="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° Lot" xr10:uid="{216C8742-02F8-42A6-A70D-B91CE7FD3312}" cache="Segment_N°_Lot" caption="N° Lot" columnCount="3" style="SlicerStyleLight4" rowHeight="241300"/>
  <slicer name="Partenaires" xr10:uid="{D9552DCB-9CC0-46C7-8E45-2A31D380E767}" cache="Segment_Partenaires" caption="Partenaires" columnCount="5" style="SlicerStyleLight2" rowHeight="241300"/>
  <slicer name="N° Lot 2" xr10:uid="{8FD469C6-B925-45CC-93D9-AE5637D91589}" cache="Segment_N°_Lot2" caption="N° Lot" columnCount="3" style="SlicerStyleLight4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FDB3E9-315D-4083-8F47-99952D407476}" name="T_1" displayName="T_1" ref="A2:T40" totalsRowShown="0" headerRowDxfId="172" dataDxfId="171">
  <autoFilter ref="A2:T40" xr:uid="{00000000-0009-0000-0100-00000C000000}"/>
  <sortState xmlns:xlrd2="http://schemas.microsoft.com/office/spreadsheetml/2017/richdata2" ref="A3:T39">
    <sortCondition ref="F2:F39"/>
  </sortState>
  <tableColumns count="20">
    <tableColumn id="1" xr3:uid="{7EEABAD1-0766-4156-804E-3B95BDA9215D}" name="N° Lot" dataDxfId="170">
      <calculatedColumnFormula>A$1</calculatedColumnFormula>
    </tableColumn>
    <tableColumn id="2" xr3:uid="{1B4FF0A3-6A50-45CE-BB93-A94B715FE729}" name="Lot" dataDxfId="169">
      <calculatedColumnFormula>_xlfn.XLOOKUP(T_1[[#This Row],[N° Lot]],Tableau4[NoLot],Tableau4[Lot])</calculatedColumnFormula>
    </tableColumn>
    <tableColumn id="3" xr3:uid="{BA2B6F43-8652-439E-BBA5-53C9FEC38F69}" name="Tâche" dataDxfId="168"/>
    <tableColumn id="4" xr3:uid="{2ABFFDD3-48AF-4027-8E11-7D63F3F67270}" name="S/Tâche" dataDxfId="167"/>
    <tableColumn id="5" xr3:uid="{3C63165E-ECDC-49FD-8F54-C459F9A43A53}" name="Observations" dataDxfId="166"/>
    <tableColumn id="6" xr3:uid="{656CC699-9887-42B3-B933-EDEBEAEC7717}" name="Partenaires" dataDxfId="165"/>
    <tableColumn id="16" xr3:uid="{9504A847-54E7-4F4A-BC00-B347EAF11A8D}" name="Tx Charge Connexe" dataDxfId="164" dataCellStyle="Pourcentage">
      <calculatedColumnFormula>_xlfn.XLOOKUP(T_1[[#This Row],[Partenaires]],Partenaires2[Partenaire],Partenaires2[Tx Ch Connexe])</calculatedColumnFormula>
    </tableColumn>
    <tableColumn id="18" xr3:uid="{2DC9E388-12BD-4D95-81FD-F8821C4CD04C}" name="Tx Sub" dataDxfId="163" dataCellStyle="Pourcentage">
      <calculatedColumnFormula>_xlfn.XLOOKUP(T_1[[#This Row],[Partenaires]],Partenaires2[Partenaire],Partenaires2[Tx Sub])</calculatedColumnFormula>
    </tableColumn>
    <tableColumn id="7" xr3:uid="{F15B39EF-1315-4DC4-BE97-175978CD5B65}" name="P Type" dataDxfId="162"/>
    <tableColumn id="17" xr3:uid="{600655A5-273D-4DBE-A8A7-2AC35342C86D}" name="Eligible" dataDxfId="161"/>
    <tableColumn id="8" xr3:uid="{F9D4C9CC-D84B-4EB1-A264-C31A969C5E2B}" name="P Qu" dataDxfId="160" dataCellStyle="Milliers"/>
    <tableColumn id="9" xr3:uid="{D6C930BC-888C-46F9-B202-8F8930802B47}" name="P PU" dataDxfId="159" dataCellStyle="Monétaire"/>
    <tableColumn id="10" xr3:uid="{547FEB5A-8910-453E-98BA-369157C3A6E9}" name="P CT" dataDxfId="158" dataCellStyle="Monétaire">
      <calculatedColumnFormula>T_1[[#This Row],[P Qu]]*T_1[[#This Row],[P PU]]</calculatedColumnFormula>
    </tableColumn>
    <tableColumn id="11" xr3:uid="{E039C245-0CA0-4423-A0DA-817F479D9CF3}" name="ACh Type" dataDxfId="157"/>
    <tableColumn id="12" xr3:uid="{4127473B-E8EC-4A10-BB5A-7CAE80EE3784}" name="ACh Qu" dataDxfId="156" dataCellStyle="Milliers"/>
    <tableColumn id="13" xr3:uid="{94FC0FFF-32F4-40AD-BFCB-39653014EF33}" name="ACh PU" dataDxfId="155" dataCellStyle="Milliers"/>
    <tableColumn id="14" xr3:uid="{A6BF6E8C-77BB-47BB-99D6-E51881B95E32}" name="ACh CT" dataDxfId="154" dataCellStyle="Monétaire">
      <calculatedColumnFormula>T_1[[#This Row],[ACh Qu]]*T_1[[#This Row],[ACh PU]]</calculatedColumnFormula>
    </tableColumn>
    <tableColumn id="15" xr3:uid="{04B867F6-AC2D-4C94-AAAF-597B95865FD5}" name="Ct TOTAL" dataDxfId="153" dataCellStyle="Monétaire">
      <calculatedColumnFormula>T_1[[#This Row],[P CT]]+T_1[[#This Row],[ACh CT]]</calculatedColumnFormula>
    </tableColumn>
    <tableColumn id="19" xr3:uid="{41930121-695B-43B7-ADF9-B428A6B4A1B0}" name="Mt Elligible" dataDxfId="152" dataCellStyle="Monétaire">
      <calculatedColumnFormula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calculatedColumnFormula>
    </tableColumn>
    <tableColumn id="20" xr3:uid="{1D3247D5-745C-4F63-B0C2-3B5AA9B85B68}" name="Sub Possible" dataDxfId="151" dataCellStyle="Monétaire">
      <calculatedColumnFormula>T_1[[#This Row],[Mt Elligible]]*T_1[[#This Row],[Tx Sub]]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0000000}" name="T_2" displayName="T_2" ref="A2:T80" totalsRowShown="0" headerRowDxfId="150" dataDxfId="149">
  <autoFilter ref="A2:T80" xr:uid="{00000000-0009-0000-0100-00000C000000}"/>
  <sortState xmlns:xlrd2="http://schemas.microsoft.com/office/spreadsheetml/2017/richdata2" ref="A3:T73">
    <sortCondition ref="F2:F73"/>
  </sortState>
  <tableColumns count="20">
    <tableColumn id="1" xr3:uid="{00000000-0010-0000-0000-000001000000}" name="N° Lot" dataDxfId="148">
      <calculatedColumnFormula>A$1</calculatedColumnFormula>
    </tableColumn>
    <tableColumn id="2" xr3:uid="{00000000-0010-0000-0000-000002000000}" name="Lot" dataDxfId="147">
      <calculatedColumnFormula>_xlfn.XLOOKUP(T_2[[#This Row],[N° Lot]],Tableau4[NoLot],Tableau4[Lot])</calculatedColumnFormula>
    </tableColumn>
    <tableColumn id="3" xr3:uid="{00000000-0010-0000-0000-000003000000}" name="Tâche" dataDxfId="146"/>
    <tableColumn id="4" xr3:uid="{00000000-0010-0000-0000-000004000000}" name="S/Tâche" dataDxfId="145"/>
    <tableColumn id="5" xr3:uid="{00000000-0010-0000-0000-000005000000}" name="Observations" dataDxfId="144"/>
    <tableColumn id="6" xr3:uid="{00000000-0010-0000-0000-000006000000}" name="Partenaires" dataDxfId="143"/>
    <tableColumn id="17" xr3:uid="{D908DB5A-83A2-4F3D-94AB-6668A3C6812A}" name="Tx Charge Connexe" dataDxfId="142">
      <calculatedColumnFormula>_xlfn.XLOOKUP(T_2[[#This Row],[Partenaires]],Partenaires2[Partenaire],Partenaires2[Tx Ch Connexe])</calculatedColumnFormula>
    </tableColumn>
    <tableColumn id="16" xr3:uid="{ECA07387-77FC-4D00-8D4D-A9E2A638EAFD}" name="Tx Sub" dataDxfId="141">
      <calculatedColumnFormula>_xlfn.XLOOKUP(T_2[[#This Row],[Partenaires]],Partenaires2[Partenaire],Partenaires2[Tx Sub])</calculatedColumnFormula>
    </tableColumn>
    <tableColumn id="7" xr3:uid="{00000000-0010-0000-0000-000007000000}" name="P Type" dataDxfId="140"/>
    <tableColumn id="18" xr3:uid="{BBEC1CEA-C552-4C43-A76D-989A94E859C7}" name="Eligible" dataDxfId="139"/>
    <tableColumn id="8" xr3:uid="{00000000-0010-0000-0000-000008000000}" name="P Qu" dataDxfId="138" dataCellStyle="Milliers"/>
    <tableColumn id="9" xr3:uid="{00000000-0010-0000-0000-000009000000}" name="P PU" dataDxfId="137" dataCellStyle="Monétaire"/>
    <tableColumn id="10" xr3:uid="{00000000-0010-0000-0000-00000A000000}" name="P CT" dataDxfId="136" dataCellStyle="Monétaire">
      <calculatedColumnFormula>T_2[[#This Row],[P Qu]]*T_2[[#This Row],[P PU]]</calculatedColumnFormula>
    </tableColumn>
    <tableColumn id="11" xr3:uid="{00000000-0010-0000-0000-00000B000000}" name="ACh Type" dataDxfId="135"/>
    <tableColumn id="12" xr3:uid="{00000000-0010-0000-0000-00000C000000}" name="ACh Qu" dataDxfId="134" dataCellStyle="Milliers"/>
    <tableColumn id="13" xr3:uid="{00000000-0010-0000-0000-00000D000000}" name="ACh PU" dataDxfId="133" dataCellStyle="Monétaire"/>
    <tableColumn id="14" xr3:uid="{00000000-0010-0000-0000-00000E000000}" name="ACh CT" dataDxfId="132" dataCellStyle="Monétaire">
      <calculatedColumnFormula>T_2[[#This Row],[ACh Qu]]*T_2[[#This Row],[ACh PU]]</calculatedColumnFormula>
    </tableColumn>
    <tableColumn id="15" xr3:uid="{00000000-0010-0000-0000-00000F000000}" name="Ct TOTAL" dataDxfId="131" dataCellStyle="Monétaire">
      <calculatedColumnFormula>T_2[[#This Row],[P CT]]+T_2[[#This Row],[ACh CT]]</calculatedColumnFormula>
    </tableColumn>
    <tableColumn id="19" xr3:uid="{A5550A73-00F7-4F03-B76B-E33919926396}" name="Mt Elligible" dataDxfId="130">
      <calculatedColumnFormula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calculatedColumnFormula>
    </tableColumn>
    <tableColumn id="20" xr3:uid="{FCA91458-C5A5-462B-9988-C3455642C0BF}" name="Sub Possible" dataDxfId="129">
      <calculatedColumnFormula>T_2[[#This Row],[Mt Elligible]]*T_2[[#This Row],[Tx Sub]]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17ADBC-DE60-4FA8-AF7B-3B25C1C6F5C8}" name="Consolidation" displayName="Consolidation" ref="A1:T117" tableType="queryTable" totalsRowShown="0">
  <autoFilter ref="A1:T117" xr:uid="{30E0F6BB-D53C-4EB1-B83A-8A8467605E61}"/>
  <tableColumns count="20">
    <tableColumn id="1" xr3:uid="{0E8EF19E-C659-420A-B849-77CCE2615027}" uniqueName="1" name="N° Lot" queryTableFieldId="1" dataDxfId="4"/>
    <tableColumn id="2" xr3:uid="{B0EAF025-4685-41F2-BC1F-C8FBFD970E60}" uniqueName="2" name="Lot" queryTableFieldId="2" dataDxfId="3"/>
    <tableColumn id="3" xr3:uid="{C53DE456-E393-4D6B-9BD2-8BBA7E140AB5}" uniqueName="3" name="Tâche" queryTableFieldId="3" dataDxfId="2"/>
    <tableColumn id="4" xr3:uid="{82308345-4D00-4C75-835F-72B5AA7F9AE0}" uniqueName="4" name="S/Tâche" queryTableFieldId="4" dataDxfId="1"/>
    <tableColumn id="5" xr3:uid="{E0A0FDF8-7365-49AB-BD56-4923225E862A}" uniqueName="5" name="Observations" queryTableFieldId="5"/>
    <tableColumn id="6" xr3:uid="{CCB5E200-CE85-4C74-86BE-F172C4AA289B}" uniqueName="6" name="Partenaires" queryTableFieldId="6" dataDxfId="0"/>
    <tableColumn id="7" xr3:uid="{8AE8A5DF-57EF-4444-9812-F2FB49153796}" uniqueName="7" name="Tx Charge Connexe" queryTableFieldId="7"/>
    <tableColumn id="8" xr3:uid="{37C540BE-4631-45A3-9EBC-9B867DB6D905}" uniqueName="8" name="Tx Sub" queryTableFieldId="8"/>
    <tableColumn id="9" xr3:uid="{0BBED3B2-BC15-4844-A65F-531FED7F1438}" uniqueName="9" name="P Type" queryTableFieldId="9"/>
    <tableColumn id="10" xr3:uid="{6359A1F7-1DBE-44C0-97BC-69C55535D708}" uniqueName="10" name="Eligible" queryTableFieldId="10"/>
    <tableColumn id="11" xr3:uid="{E1666F1D-F46F-41D8-83FB-0980C7DAF8A4}" uniqueName="11" name="P Qu" queryTableFieldId="11"/>
    <tableColumn id="12" xr3:uid="{35A90121-1E04-4399-96C4-7647BC172B5C}" uniqueName="12" name="P PU" queryTableFieldId="12"/>
    <tableColumn id="13" xr3:uid="{A42D72B4-1A3A-4FC8-9B7E-87B29A04BF61}" uniqueName="13" name="P CT" queryTableFieldId="13"/>
    <tableColumn id="14" xr3:uid="{4DC389FB-5F3A-4955-9017-D55F1C438074}" uniqueName="14" name="ACh Type" queryTableFieldId="14"/>
    <tableColumn id="15" xr3:uid="{854446C5-3D49-4265-95F0-2E1039888414}" uniqueName="15" name="ACh Qu" queryTableFieldId="15"/>
    <tableColumn id="16" xr3:uid="{8BC7BB20-AE62-416E-9FE0-BFC6D237D86E}" uniqueName="16" name="ACh PU" queryTableFieldId="16"/>
    <tableColumn id="17" xr3:uid="{44767F42-61DB-4307-B6E0-4559AB930605}" uniqueName="17" name="ACh CT" queryTableFieldId="17"/>
    <tableColumn id="18" xr3:uid="{EB4BBCA4-90DC-4D8A-84CC-B7C4F31F4BAC}" uniqueName="18" name="Ct TOTAL" queryTableFieldId="18"/>
    <tableColumn id="19" xr3:uid="{60D3809F-1A97-47C5-9A28-F129DBE2FB80}" uniqueName="19" name="Mt Elligible" queryTableFieldId="19"/>
    <tableColumn id="20" xr3:uid="{A8EB6745-4A8F-4949-AF62-7A2BFF53788F}" uniqueName="20" name="Sub Possible" queryTableFieldId="2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Partenaires2" displayName="Partenaires2" ref="D2:F14" totalsRowShown="0" headerRowDxfId="119" dataDxfId="118">
  <autoFilter ref="D2:F14" xr:uid="{00000000-0009-0000-0100-000002000000}"/>
  <tableColumns count="3">
    <tableColumn id="1" xr3:uid="{00000000-0010-0000-0200-000001000000}" name="Partenaire" dataDxfId="117"/>
    <tableColumn id="2" xr3:uid="{37133C39-BC0B-47C9-8729-7FD0D2753219}" name="Tx Ch Connexe" dataDxfId="116" dataCellStyle="Pourcentage"/>
    <tableColumn id="3" xr3:uid="{EBC74F0D-40C8-4631-8901-21C82543C42F}" name="Tx Sub" dataDxfId="115" dataCellStyle="Pourcentag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2:B8" totalsRowShown="0" headerRowDxfId="114" dataDxfId="113" tableBorderDxfId="112">
  <autoFilter ref="A2:B8" xr:uid="{00000000-0009-0000-0100-000004000000}"/>
  <tableColumns count="2">
    <tableColumn id="1" xr3:uid="{00000000-0010-0000-0300-000001000000}" name="NoLot" dataDxfId="111"/>
    <tableColumn id="2" xr3:uid="{00000000-0010-0000-0300-000002000000}" name="Lot" dataDxfId="110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6" displayName="Tableau6" ref="J2:J6" totalsRowShown="0" headerRowDxfId="109" dataDxfId="108" tableBorderDxfId="107">
  <autoFilter ref="J2:J6" xr:uid="{00000000-0009-0000-0100-000006000000}"/>
  <tableColumns count="1">
    <tableColumn id="1" xr3:uid="{00000000-0010-0000-0400-000001000000}" name="Lot_1" dataDxfId="106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au7" displayName="Tableau7" ref="K2:K8" totalsRowShown="0" headerRowDxfId="105" dataDxfId="104" tableBorderDxfId="103">
  <autoFilter ref="K2:K8" xr:uid="{00000000-0009-0000-0100-000007000000}"/>
  <tableColumns count="1">
    <tableColumn id="1" xr3:uid="{00000000-0010-0000-0500-000001000000}" name="Lot_2" dataDxfId="102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leau8" displayName="Tableau8" ref="L2:L6" totalsRowShown="0" headerRowDxfId="101" dataDxfId="100" tableBorderDxfId="99">
  <autoFilter ref="L2:L6" xr:uid="{00000000-0009-0000-0100-000008000000}"/>
  <tableColumns count="1">
    <tableColumn id="1" xr3:uid="{00000000-0010-0000-0600-000001000000}" name="Lot_3" dataDxfId="98"/>
  </tableColumns>
  <tableStyleInfo name="TableStyleLight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ableau9" displayName="Tableau9" ref="M2:M7" totalsRowShown="0" headerRowDxfId="97" dataDxfId="96" tableBorderDxfId="95">
  <autoFilter ref="M2:M7" xr:uid="{00000000-0009-0000-0100-000009000000}"/>
  <tableColumns count="1">
    <tableColumn id="1" xr3:uid="{00000000-0010-0000-0700-000001000000}" name="Lot_4" dataDxfId="94"/>
  </tableColumns>
  <tableStyleInfo name="TableStyleLight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ableau10" displayName="Tableau10" ref="N2:N6" totalsRowShown="0" headerRowDxfId="93" dataDxfId="92" tableBorderDxfId="91">
  <autoFilter ref="N2:N6" xr:uid="{00000000-0009-0000-0100-00000A000000}"/>
  <tableColumns count="1">
    <tableColumn id="1" xr3:uid="{00000000-0010-0000-0800-000001000000}" name="Lot_5" dataDxfId="90"/>
  </tableColumns>
  <tableStyleInfo name="TableStyleLight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ableau11" displayName="Tableau11" ref="O2:O6" totalsRowShown="0" headerRowDxfId="89" dataDxfId="87" headerRowBorderDxfId="88" tableBorderDxfId="86">
  <autoFilter ref="O2:O6" xr:uid="{00000000-0009-0000-0100-00000B000000}"/>
  <tableColumns count="1">
    <tableColumn id="1" xr3:uid="{00000000-0010-0000-0900-000001000000}" name="Lot_6" dataDxfId="85"/>
  </tableColumns>
  <tableStyleInfo name="TableStyleLight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8EBBEAC-DE70-4EE4-8F72-42B3539C739F}" name="ST_11" displayName="ST_11" ref="R2:R5" totalsRowShown="0" headerRowDxfId="84" dataDxfId="83">
  <autoFilter ref="R2:R5" xr:uid="{EC254EAA-A383-427C-A69F-776FEFFC44BA}"/>
  <tableColumns count="1">
    <tableColumn id="1" xr3:uid="{D4952573-C655-4466-9717-A6E915A9AED2}" name="T1_Suivi_administratif_et_financier" dataDxfId="82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E7B44B6-233B-4810-8118-AF14E377F25D}" name="ST_12" displayName="ST_12" ref="S2:S6" totalsRowShown="0" headerRowDxfId="81" dataDxfId="80">
  <autoFilter ref="S2:S6" xr:uid="{DAA4C2E2-B3F8-4AB2-91E4-3A44D77EC943}"/>
  <tableColumns count="1">
    <tableColumn id="1" xr3:uid="{E868AC44-9CD1-4066-8E81-AF8DE61E2E5C}" name="T2_Comité_de_pilotage_et_de_suivi" dataDxfId="79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7EF29D29-1FB3-4D25-8CA4-69D760D64DC8}" name="ST_13" displayName="ST_13" ref="T2:T5" totalsRowShown="0" headerRowDxfId="78" dataDxfId="77">
  <autoFilter ref="T2:T5" xr:uid="{2A24690B-25EE-4B39-9D43-F39520F1862F}"/>
  <tableColumns count="1">
    <tableColumn id="1" xr3:uid="{2580C0AF-5B98-4C3A-94FE-C40AA1C747C0}" name="T3_Comité_scientifique_et_technique" dataDxfId="76"/>
  </tableColumns>
  <tableStyleInfo name="TableStyleLight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C1F93388-94FF-4FA7-A3C9-86BC342CB22B}" name="ST_21" displayName="ST_21" ref="U2:U6" totalsRowShown="0" headerRowDxfId="75" dataDxfId="74">
  <autoFilter ref="U2:U6" xr:uid="{5098C19B-3172-469B-B883-ABCD32FD7E99}"/>
  <tableColumns count="1">
    <tableColumn id="1" xr3:uid="{F9F2A222-43CA-40CD-8C2B-B71AE145AE41}" name="T1_Bibliographie_et_synthèse" dataDxfId="73"/>
  </tableColumns>
  <tableStyleInfo name="TableStyleLight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BA5362B-9448-49F6-8474-8C1F8B632D00}" name="ST_22" displayName="ST_22" ref="V2:V7" totalsRowShown="0" headerRowDxfId="72" dataDxfId="71">
  <autoFilter ref="V2:V7" xr:uid="{90974BBF-50FC-4CA7-936C-552ACEF2E64A}"/>
  <tableColumns count="1">
    <tableColumn id="1" xr3:uid="{89D1D859-26AE-4B7D-AD75-18C44AA7C491}" name="T2_Consultation_des_acteurs" dataDxfId="70"/>
  </tableColumns>
  <tableStyleInfo name="TableStyleLight5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43D8C183-B576-4891-9272-D4E1388F7B22}" name="ST_23" displayName="ST_23" ref="W2:W6" totalsRowShown="0" headerRowDxfId="69" dataDxfId="68">
  <autoFilter ref="W2:W6" xr:uid="{BB42EA01-880B-4813-A285-48C874AC564B}"/>
  <tableColumns count="1">
    <tableColumn id="1" xr3:uid="{E559AFD3-A894-4793-8B1E-7C289964B877}" name="T3_Consultation_des_organes_de_normalisation" dataDxfId="67"/>
  </tableColumns>
  <tableStyleInfo name="TableStyleLight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939ABB75-ABD0-4198-A8CA-C5BA905064F9}" name="ST_24" displayName="ST_24" ref="X2:X7" totalsRowShown="0" headerRowDxfId="66" dataDxfId="65">
  <autoFilter ref="X2:X7" xr:uid="{AD8F5723-13C3-42C5-990D-9C465A79C076}"/>
  <tableColumns count="1">
    <tableColumn id="1" xr3:uid="{6D5FEF3A-8200-4D0E-92D2-15B8836512F8}" name="T4_Analyse_de_la_nomenclature_des_normes_positionnement_de_la_future_norme" dataDxfId="64"/>
  </tableColumns>
  <tableStyleInfo name="TableStyleLight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DB2BC271-6BEB-45E7-897D-03DCDA08D06D}" name="Tableau24" displayName="Tableau24" ref="Q2:Q3" totalsRowShown="0" headerRowDxfId="63" dataDxfId="62">
  <autoFilter ref="Q2:Q3" xr:uid="{90782055-829A-4C1B-B511-E462F0B85483}"/>
  <tableColumns count="1">
    <tableColumn id="1" xr3:uid="{3407DE12-46D0-42DB-BD4D-B74D69887835}" name="CHOISIR_DANS_LA_LISTE" dataDxfId="61"/>
  </tableColumns>
  <tableStyleInfo name="TableStyleLight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348EE814-3320-49E4-B88E-108E56C14876}" name="Tableau25" displayName="Tableau25" ref="Y2:Y6" totalsRowShown="0" headerRowDxfId="60" dataDxfId="59" tableBorderDxfId="58">
  <autoFilter ref="Y2:Y6" xr:uid="{4EB83866-DF4B-4B7E-B8E8-9BF8614262D1}"/>
  <tableColumns count="1">
    <tableColumn id="1" xr3:uid="{B6A39B2C-0FC2-43D0-B991-C66188E0256F}" name="T5_Atelier_de_concertation" dataDxfId="57"/>
  </tableColumns>
  <tableStyleInfo name="TableStyleLight1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DAE0CE97-6741-480B-A597-8BEC5FD00620}" name="Tableau26" displayName="Tableau26" ref="Z2:Z6" totalsRowShown="0" headerRowDxfId="56" dataDxfId="55" tableBorderDxfId="54">
  <autoFilter ref="Z2:Z6" xr:uid="{9C15449E-7A65-4985-BB7A-BE32056FBC7D}"/>
  <tableColumns count="1">
    <tableColumn id="1" xr3:uid="{CFC162B1-F8C8-4291-B69B-71438DCE01B3}" name="T1_Validation_des_caractéristiques_pertinentes" dataDxfId="53"/>
  </tableColumns>
  <tableStyleInfo name="TableStyleLight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1DCA31D1-B939-4D09-BA93-4658D19187DF}" name="Tableau27" displayName="Tableau27" ref="AA2:AA7" totalsRowShown="0" headerRowDxfId="52" dataDxfId="51" tableBorderDxfId="50">
  <autoFilter ref="AA2:AA7" xr:uid="{F7AE947D-0B6A-4D1C-9F6E-9913A6960F5F}"/>
  <tableColumns count="1">
    <tableColumn id="1" xr3:uid="{98FB0BDB-CA74-4EE0-BDF7-B3E82E60CFCA}" name="T2_Rédaction_des_protocoles_de_caractérisation" dataDxfId="49"/>
  </tableColumns>
  <tableStyleInfo name="TableStyleLight3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EF35B07E-0D29-4D92-9727-BF4B9789AD42}" name="Tableau28" displayName="Tableau28" ref="AB2:AB6" totalsRowShown="0" headerRowDxfId="48" dataDxfId="47" tableBorderDxfId="46">
  <autoFilter ref="AB2:AB6" xr:uid="{C3EADCC8-05FA-4FEF-A9EE-7EFDD235D383}"/>
  <tableColumns count="1">
    <tableColumn id="1" xr3:uid="{5C61B2F0-F240-425E-9E63-B4EF16FC0D71}" name="T3_Identification_des_indicateurs_environnementaux " dataDxfId="45"/>
  </tableColumns>
  <tableStyleInfo name="TableStyleLight4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978C08E0-2C30-483F-B177-7F98307D4DDD}" name="Tableau29" displayName="Tableau29" ref="AC2:AC6" totalsRowShown="0" headerRowDxfId="44" dataDxfId="43" tableBorderDxfId="42">
  <autoFilter ref="AC2:AC6" xr:uid="{58836888-FD1C-4C8E-86C8-7EA1ECEE974E}"/>
  <tableColumns count="1">
    <tableColumn id="1" xr3:uid="{9A4F88BC-DED0-4614-B8AE-7C368F35D50C}" name="T1_Caractérisation_matières_premières" dataDxfId="41"/>
  </tableColumns>
  <tableStyleInfo name="TableStyleLight5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8EAA34A9-6750-497B-9B62-098F2E2DAA4D}" name="Tableau30" displayName="Tableau30" ref="AD2:AE6" totalsRowShown="0" headerRowDxfId="40" dataDxfId="39" tableBorderDxfId="38">
  <autoFilter ref="AD2:AE6" xr:uid="{68FBBEA1-B605-4CDA-BC8F-5F470BD20422}"/>
  <tableColumns count="2">
    <tableColumn id="1" xr3:uid="{CB7AE34D-6F0A-44FC-9727-3CA404642CEF}" name="T2_Définition_des_gammes_de_variations_acceptables" dataDxfId="37"/>
    <tableColumn id="2" xr3:uid="{74EF1146-E4C5-4618-8EDF-8D1A55AE20B3}" name="T3_Rédaction_des_Cartes_Identité_des_granulats" dataDxfId="36"/>
  </tableColumns>
  <tableStyleInfo name="TableStyleLight6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B7F29770-614C-4823-BC56-3BF35F86F466}" name="Tableau31" displayName="Tableau31" ref="AF2:AF6" totalsRowShown="0" headerRowDxfId="35" dataDxfId="34" tableBorderDxfId="33">
  <autoFilter ref="AF2:AF6" xr:uid="{9D5069F3-5544-4868-8F25-BB99C4A235D8}"/>
  <tableColumns count="1">
    <tableColumn id="1" xr3:uid="{BCA4B363-48A3-4FF0-A763-A9613864F260}" name="T4_Evaluation_impacts_environnementaux " dataDxfId="32"/>
  </tableColumns>
  <tableStyleInfo name="TableStyleLight7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4877412-87F8-4429-8E7F-4B2E4CF1092A}" name="Tableau32" displayName="Tableau32" ref="AG2:AG8" totalsRowShown="0" headerRowDxfId="31" dataDxfId="30" tableBorderDxfId="29">
  <autoFilter ref="AG2:AG8" xr:uid="{84077569-1267-4A41-8EB2-5207368E7A4B}"/>
  <tableColumns count="1">
    <tableColumn id="1" xr3:uid="{EFFC3D4C-D3A3-440D-8491-2E4497E99B72}" name="T1_Commission_prénormalisation" dataDxfId="28"/>
  </tableColumns>
  <tableStyleInfo name="TableStyleLight1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EB625BA5-6E78-4B82-A082-36AB3C130333}" name="Tableau33" displayName="Tableau33" ref="AH2:AH6" totalsRowShown="0" headerRowDxfId="27" dataDxfId="26" tableBorderDxfId="25">
  <autoFilter ref="AH2:AH6" xr:uid="{534C65E4-ABD2-4C39-A57C-22D4B0AE265E}"/>
  <tableColumns count="1">
    <tableColumn id="1" xr3:uid="{6E21237C-4B07-4176-966B-094D65B31ACE}" name="T2_Vocabulaire_définition_termes_utilisés" dataDxfId="24"/>
  </tableColumns>
  <tableStyleInfo name="TableStyleLight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DE159FF4-93A8-4D8F-903D-9421FF079B23}" name="Tableau34" displayName="Tableau34" ref="AI2:AI6" totalsRowShown="0" headerRowDxfId="23" dataDxfId="22" tableBorderDxfId="21">
  <autoFilter ref="AI2:AI6" xr:uid="{E9CC10CD-654B-4632-ADAE-8090606C3A1E}"/>
  <tableColumns count="1">
    <tableColumn id="1" xr3:uid="{61E99562-CB6F-4383-879D-DABF80C8FF79}" name="T3_Rédaction_proposition_prénorme" dataDxfId="20"/>
  </tableColumns>
  <tableStyleInfo name="TableStyleLight7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A7238946-E14C-4EA2-8797-84B83A8B9267}" name="Tableau35" displayName="Tableau35" ref="AJ2:AJ6" totalsRowShown="0" headerRowDxfId="19" dataDxfId="18" tableBorderDxfId="17">
  <autoFilter ref="AJ2:AJ6" xr:uid="{1AFB2C9E-6531-49AC-ADCB-83E4B63E0740}"/>
  <tableColumns count="1">
    <tableColumn id="1" xr3:uid="{E682E24F-EBD5-41BB-A2EF-845216212A5E}" name="T1_Site_Internet" dataDxfId="16"/>
  </tableColumns>
  <tableStyleInfo name="TableStyleLight3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9AB29991-8A86-4F03-87A6-46649D134088}" name="Tableau36" displayName="Tableau36" ref="AK2:AK6" totalsRowShown="0" headerRowDxfId="15" dataDxfId="14" tableBorderDxfId="13">
  <autoFilter ref="AK2:AK6" xr:uid="{A68799DD-3F40-4EC0-A03A-78EBFC667364}"/>
  <tableColumns count="1">
    <tableColumn id="1" xr3:uid="{B9351229-6DB5-44C4-A302-615FC457AB2D}" name="T2_Publications" dataDxfId="12"/>
  </tableColumns>
  <tableStyleInfo name="TableStyleLight5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22994FC1-A047-4B4F-8F8F-4F9EC671E45F}" name="Tableau37" displayName="Tableau37" ref="AL2:AL6" totalsRowShown="0" headerRowDxfId="11" dataDxfId="10" tableBorderDxfId="9">
  <autoFilter ref="AL2:AL6" xr:uid="{AFE92630-C897-4099-8415-3B484B98984A}"/>
  <tableColumns count="1">
    <tableColumn id="1" xr3:uid="{884713A8-A3E7-442C-B8DB-1E9B93F08C2A}" name="T3_Conférences_Séminaires" dataDxfId="8"/>
  </tableColumns>
  <tableStyleInfo name="TableStyleLight7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8D10B48F-01F5-4FEB-A6B8-93A0DF24C326}" name="OuiNon" displayName="OuiNon" ref="H2:H4" totalsRowShown="0" headerRowDxfId="7" dataDxfId="6">
  <autoFilter ref="H2:H4" xr:uid="{7C798D26-2440-4B95-A42B-EEDACA7902C0}"/>
  <tableColumns count="1">
    <tableColumn id="1" xr3:uid="{8AEBD837-814E-4D59-9573-68BD6C5B6BF9}" name="OuiNon" dataDxfId="5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10" Type="http://schemas.microsoft.com/office/2007/relationships/slicer" Target="../slicers/slicer1.xml"/><Relationship Id="rId4" Type="http://schemas.openxmlformats.org/officeDocument/2006/relationships/pivotTable" Target="../pivotTables/pivotTable4.xml"/><Relationship Id="rId9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13" Type="http://schemas.openxmlformats.org/officeDocument/2006/relationships/table" Target="../tables/table15.xml"/><Relationship Id="rId18" Type="http://schemas.openxmlformats.org/officeDocument/2006/relationships/table" Target="../tables/table20.xml"/><Relationship Id="rId26" Type="http://schemas.openxmlformats.org/officeDocument/2006/relationships/table" Target="../tables/table28.xml"/><Relationship Id="rId3" Type="http://schemas.openxmlformats.org/officeDocument/2006/relationships/table" Target="../tables/table5.xml"/><Relationship Id="rId21" Type="http://schemas.openxmlformats.org/officeDocument/2006/relationships/table" Target="../tables/table23.xml"/><Relationship Id="rId7" Type="http://schemas.openxmlformats.org/officeDocument/2006/relationships/table" Target="../tables/table9.xml"/><Relationship Id="rId12" Type="http://schemas.openxmlformats.org/officeDocument/2006/relationships/table" Target="../tables/table14.xml"/><Relationship Id="rId17" Type="http://schemas.openxmlformats.org/officeDocument/2006/relationships/table" Target="../tables/table19.xml"/><Relationship Id="rId25" Type="http://schemas.openxmlformats.org/officeDocument/2006/relationships/table" Target="../tables/table27.xml"/><Relationship Id="rId2" Type="http://schemas.openxmlformats.org/officeDocument/2006/relationships/table" Target="../tables/table4.xml"/><Relationship Id="rId16" Type="http://schemas.openxmlformats.org/officeDocument/2006/relationships/table" Target="../tables/table18.xml"/><Relationship Id="rId20" Type="http://schemas.openxmlformats.org/officeDocument/2006/relationships/table" Target="../tables/table22.xml"/><Relationship Id="rId29" Type="http://schemas.openxmlformats.org/officeDocument/2006/relationships/table" Target="../tables/table31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8.xml"/><Relationship Id="rId11" Type="http://schemas.openxmlformats.org/officeDocument/2006/relationships/table" Target="../tables/table13.xml"/><Relationship Id="rId24" Type="http://schemas.openxmlformats.org/officeDocument/2006/relationships/table" Target="../tables/table26.xml"/><Relationship Id="rId5" Type="http://schemas.openxmlformats.org/officeDocument/2006/relationships/table" Target="../tables/table7.xml"/><Relationship Id="rId15" Type="http://schemas.openxmlformats.org/officeDocument/2006/relationships/table" Target="../tables/table17.xml"/><Relationship Id="rId23" Type="http://schemas.openxmlformats.org/officeDocument/2006/relationships/table" Target="../tables/table25.xml"/><Relationship Id="rId28" Type="http://schemas.openxmlformats.org/officeDocument/2006/relationships/table" Target="../tables/table30.xml"/><Relationship Id="rId10" Type="http://schemas.openxmlformats.org/officeDocument/2006/relationships/table" Target="../tables/table12.xml"/><Relationship Id="rId19" Type="http://schemas.openxmlformats.org/officeDocument/2006/relationships/table" Target="../tables/table21.xml"/><Relationship Id="rId31" Type="http://schemas.openxmlformats.org/officeDocument/2006/relationships/table" Target="../tables/table33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Relationship Id="rId14" Type="http://schemas.openxmlformats.org/officeDocument/2006/relationships/table" Target="../tables/table16.xml"/><Relationship Id="rId22" Type="http://schemas.openxmlformats.org/officeDocument/2006/relationships/table" Target="../tables/table24.xml"/><Relationship Id="rId27" Type="http://schemas.openxmlformats.org/officeDocument/2006/relationships/table" Target="../tables/table29.xml"/><Relationship Id="rId30" Type="http://schemas.openxmlformats.org/officeDocument/2006/relationships/table" Target="../tables/table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96779-03F6-4DCE-924D-AD2C26F7B0B9}">
  <sheetPr codeName="Feuil1">
    <tabColor rgb="FFFF0000"/>
  </sheetPr>
  <dimension ref="A3:D103"/>
  <sheetViews>
    <sheetView zoomScale="115" zoomScaleNormal="115" workbookViewId="0">
      <pane ySplit="2" topLeftCell="A72" activePane="bottomLeft" state="frozenSplit"/>
      <selection pane="bottomLeft" activeCell="I8" sqref="I8"/>
    </sheetView>
  </sheetViews>
  <sheetFormatPr baseColWidth="10" defaultRowHeight="26.25" x14ac:dyDescent="0.25"/>
  <cols>
    <col min="1" max="1" width="3.7109375" style="93" customWidth="1"/>
    <col min="2" max="2" width="5.140625" style="92" customWidth="1"/>
    <col min="3" max="3" width="65.5703125" style="91" customWidth="1"/>
    <col min="4" max="4" width="30.7109375" style="91" customWidth="1"/>
    <col min="5" max="5" width="26.7109375" style="90" customWidth="1"/>
    <col min="6" max="16384" width="11.42578125" style="90"/>
  </cols>
  <sheetData>
    <row r="3" spans="1:4" s="135" customFormat="1" x14ac:dyDescent="0.25">
      <c r="A3" s="138" t="s">
        <v>190</v>
      </c>
      <c r="B3" s="137"/>
      <c r="C3" s="136"/>
      <c r="D3" s="136"/>
    </row>
    <row r="4" spans="1:4" x14ac:dyDescent="0.25">
      <c r="A4" s="134"/>
      <c r="B4" s="133" t="s">
        <v>50</v>
      </c>
      <c r="C4" s="132"/>
      <c r="D4" s="132"/>
    </row>
    <row r="5" spans="1:4" x14ac:dyDescent="0.25">
      <c r="A5" s="96"/>
      <c r="B5" s="95"/>
      <c r="C5" s="94" t="s">
        <v>103</v>
      </c>
      <c r="D5" s="94"/>
    </row>
    <row r="6" spans="1:4" x14ac:dyDescent="0.25">
      <c r="A6" s="96"/>
      <c r="B6" s="95"/>
      <c r="C6" s="94" t="s">
        <v>104</v>
      </c>
      <c r="D6" s="94"/>
    </row>
    <row r="7" spans="1:4" x14ac:dyDescent="0.25">
      <c r="A7" s="96"/>
      <c r="B7" s="95"/>
      <c r="C7" s="94"/>
      <c r="D7" s="94"/>
    </row>
    <row r="8" spans="1:4" x14ac:dyDescent="0.25">
      <c r="A8" s="134"/>
      <c r="B8" s="133" t="s">
        <v>51</v>
      </c>
      <c r="C8" s="132"/>
      <c r="D8" s="132"/>
    </row>
    <row r="9" spans="1:4" x14ac:dyDescent="0.25">
      <c r="A9" s="96"/>
      <c r="B9" s="95"/>
      <c r="C9" s="94" t="s">
        <v>100</v>
      </c>
      <c r="D9" s="94"/>
    </row>
    <row r="10" spans="1:4" x14ac:dyDescent="0.25">
      <c r="A10" s="96"/>
      <c r="B10" s="95"/>
      <c r="C10" s="94" t="s">
        <v>189</v>
      </c>
      <c r="D10" s="94"/>
    </row>
    <row r="11" spans="1:4" x14ac:dyDescent="0.25">
      <c r="A11" s="96"/>
      <c r="B11" s="95"/>
      <c r="C11" s="94" t="s">
        <v>102</v>
      </c>
      <c r="D11" s="94"/>
    </row>
    <row r="12" spans="1:4" x14ac:dyDescent="0.25">
      <c r="A12" s="96"/>
      <c r="B12" s="95"/>
      <c r="C12" s="94"/>
      <c r="D12" s="94"/>
    </row>
    <row r="13" spans="1:4" x14ac:dyDescent="0.25">
      <c r="A13" s="134"/>
      <c r="B13" s="133" t="s">
        <v>52</v>
      </c>
      <c r="C13" s="132"/>
      <c r="D13" s="132"/>
    </row>
    <row r="14" spans="1:4" x14ac:dyDescent="0.25">
      <c r="A14" s="96"/>
      <c r="B14" s="95"/>
      <c r="C14" s="94" t="s">
        <v>87</v>
      </c>
      <c r="D14" s="94"/>
    </row>
    <row r="15" spans="1:4" x14ac:dyDescent="0.25">
      <c r="A15" s="96"/>
      <c r="B15" s="95"/>
      <c r="C15" s="94" t="s">
        <v>88</v>
      </c>
      <c r="D15" s="94"/>
    </row>
    <row r="16" spans="1:4" x14ac:dyDescent="0.25">
      <c r="A16" s="96"/>
      <c r="B16" s="95"/>
      <c r="C16" s="94"/>
      <c r="D16" s="94"/>
    </row>
    <row r="17" spans="1:4" x14ac:dyDescent="0.25">
      <c r="A17" s="131" t="s">
        <v>187</v>
      </c>
      <c r="B17" s="130"/>
      <c r="C17" s="129"/>
      <c r="D17" s="129"/>
    </row>
    <row r="18" spans="1:4" x14ac:dyDescent="0.25">
      <c r="A18" s="127"/>
      <c r="B18" s="126" t="s">
        <v>53</v>
      </c>
      <c r="C18" s="125"/>
      <c r="D18" s="125"/>
    </row>
    <row r="19" spans="1:4" ht="141.75" x14ac:dyDescent="0.25">
      <c r="A19" s="96"/>
      <c r="B19" s="95"/>
      <c r="C19" s="94" t="s">
        <v>105</v>
      </c>
      <c r="D19" s="128" t="s">
        <v>186</v>
      </c>
    </row>
    <row r="20" spans="1:4" ht="31.5" x14ac:dyDescent="0.25">
      <c r="A20" s="96"/>
      <c r="B20" s="95"/>
      <c r="C20" s="94" t="s">
        <v>106</v>
      </c>
      <c r="D20" s="94"/>
    </row>
    <row r="21" spans="1:4" x14ac:dyDescent="0.25">
      <c r="A21" s="96"/>
      <c r="B21" s="95"/>
      <c r="C21" s="94" t="s">
        <v>107</v>
      </c>
      <c r="D21" s="94"/>
    </row>
    <row r="22" spans="1:4" x14ac:dyDescent="0.25">
      <c r="A22" s="96"/>
      <c r="B22" s="95"/>
      <c r="C22" s="94"/>
      <c r="D22" s="94"/>
    </row>
    <row r="23" spans="1:4" x14ac:dyDescent="0.25">
      <c r="A23" s="127"/>
      <c r="B23" s="126" t="s">
        <v>54</v>
      </c>
      <c r="C23" s="125"/>
      <c r="D23" s="125"/>
    </row>
    <row r="24" spans="1:4" ht="63" x14ac:dyDescent="0.25">
      <c r="A24" s="96"/>
      <c r="B24" s="95"/>
      <c r="C24" s="94" t="s">
        <v>108</v>
      </c>
      <c r="D24" s="103" t="s">
        <v>185</v>
      </c>
    </row>
    <row r="25" spans="1:4" ht="47.25" x14ac:dyDescent="0.25">
      <c r="A25" s="96"/>
      <c r="B25" s="95"/>
      <c r="C25" s="94" t="s">
        <v>184</v>
      </c>
      <c r="D25" s="103" t="s">
        <v>183</v>
      </c>
    </row>
    <row r="26" spans="1:4" ht="47.25" x14ac:dyDescent="0.25">
      <c r="A26" s="96"/>
      <c r="B26" s="95"/>
      <c r="C26" s="94" t="s">
        <v>110</v>
      </c>
      <c r="D26" s="128" t="s">
        <v>182</v>
      </c>
    </row>
    <row r="27" spans="1:4" ht="31.5" x14ac:dyDescent="0.25">
      <c r="A27" s="96"/>
      <c r="B27" s="95"/>
      <c r="C27" s="94" t="s">
        <v>111</v>
      </c>
      <c r="D27" s="94"/>
    </row>
    <row r="28" spans="1:4" x14ac:dyDescent="0.25">
      <c r="A28" s="96"/>
      <c r="B28" s="95"/>
      <c r="C28" s="94"/>
      <c r="D28" s="94"/>
    </row>
    <row r="29" spans="1:4" x14ac:dyDescent="0.25">
      <c r="A29" s="127"/>
      <c r="B29" s="126" t="s">
        <v>57</v>
      </c>
      <c r="C29" s="125"/>
      <c r="D29" s="125"/>
    </row>
    <row r="30" spans="1:4" ht="31.5" x14ac:dyDescent="0.25">
      <c r="A30" s="96"/>
      <c r="B30" s="95"/>
      <c r="C30" s="94" t="s">
        <v>112</v>
      </c>
      <c r="D30" s="128" t="s">
        <v>181</v>
      </c>
    </row>
    <row r="31" spans="1:4" x14ac:dyDescent="0.25">
      <c r="A31" s="96"/>
      <c r="B31" s="95"/>
      <c r="C31" s="94" t="s">
        <v>113</v>
      </c>
      <c r="D31" s="94"/>
    </row>
    <row r="32" spans="1:4" x14ac:dyDescent="0.25">
      <c r="A32" s="96"/>
      <c r="B32" s="95"/>
      <c r="C32" s="94"/>
      <c r="D32" s="94"/>
    </row>
    <row r="33" spans="1:4" x14ac:dyDescent="0.25">
      <c r="A33" s="127"/>
      <c r="B33" s="126" t="s">
        <v>55</v>
      </c>
      <c r="C33" s="125"/>
      <c r="D33" s="125"/>
    </row>
    <row r="34" spans="1:4" x14ac:dyDescent="0.25">
      <c r="A34" s="96"/>
      <c r="B34" s="95"/>
      <c r="C34" s="94" t="s">
        <v>114</v>
      </c>
      <c r="D34" s="94"/>
    </row>
    <row r="35" spans="1:4" ht="31.5" x14ac:dyDescent="0.25">
      <c r="A35" s="96"/>
      <c r="B35" s="95"/>
      <c r="C35" s="94" t="s">
        <v>115</v>
      </c>
      <c r="D35" s="94"/>
    </row>
    <row r="36" spans="1:4" x14ac:dyDescent="0.25">
      <c r="A36" s="96"/>
      <c r="B36" s="95"/>
      <c r="C36" s="94"/>
      <c r="D36" s="94"/>
    </row>
    <row r="37" spans="1:4" x14ac:dyDescent="0.25">
      <c r="A37" s="127"/>
      <c r="B37" s="126" t="s">
        <v>56</v>
      </c>
      <c r="C37" s="125"/>
      <c r="D37" s="125"/>
    </row>
    <row r="38" spans="1:4" x14ac:dyDescent="0.25">
      <c r="A38" s="96"/>
      <c r="B38" s="95"/>
      <c r="C38" s="94" t="s">
        <v>116</v>
      </c>
      <c r="D38" s="94"/>
    </row>
    <row r="39" spans="1:4" x14ac:dyDescent="0.25">
      <c r="A39" s="96"/>
      <c r="B39" s="95"/>
      <c r="C39" s="94" t="s">
        <v>117</v>
      </c>
      <c r="D39" s="94"/>
    </row>
    <row r="40" spans="1:4" x14ac:dyDescent="0.25">
      <c r="A40" s="96"/>
      <c r="B40" s="95"/>
      <c r="C40" s="94" t="s">
        <v>118</v>
      </c>
      <c r="D40" s="94"/>
    </row>
    <row r="41" spans="1:4" x14ac:dyDescent="0.25">
      <c r="A41" s="96"/>
      <c r="B41" s="95"/>
      <c r="C41" s="94"/>
      <c r="D41" s="94"/>
    </row>
    <row r="42" spans="1:4" x14ac:dyDescent="0.25">
      <c r="A42" s="124" t="s">
        <v>180</v>
      </c>
      <c r="B42" s="123"/>
      <c r="C42" s="122"/>
      <c r="D42" s="122"/>
    </row>
    <row r="43" spans="1:4" x14ac:dyDescent="0.25">
      <c r="A43" s="121"/>
      <c r="B43" s="118" t="s">
        <v>60</v>
      </c>
      <c r="C43" s="117"/>
      <c r="D43" s="117"/>
    </row>
    <row r="44" spans="1:4" ht="31.5" x14ac:dyDescent="0.25">
      <c r="A44" s="96"/>
      <c r="B44" s="95"/>
      <c r="C44" s="94" t="s">
        <v>120</v>
      </c>
      <c r="D44" s="119" t="s">
        <v>179</v>
      </c>
    </row>
    <row r="45" spans="1:4" x14ac:dyDescent="0.25">
      <c r="A45" s="96"/>
      <c r="B45" s="95"/>
      <c r="C45" s="94" t="s">
        <v>121</v>
      </c>
      <c r="D45" s="119" t="s">
        <v>178</v>
      </c>
    </row>
    <row r="46" spans="1:4" ht="47.25" x14ac:dyDescent="0.25">
      <c r="A46" s="96"/>
      <c r="B46" s="95"/>
      <c r="C46" s="94" t="s">
        <v>122</v>
      </c>
      <c r="D46" s="119" t="s">
        <v>177</v>
      </c>
    </row>
    <row r="47" spans="1:4" x14ac:dyDescent="0.25">
      <c r="A47" s="96"/>
      <c r="B47" s="95"/>
      <c r="C47" s="94"/>
      <c r="D47" s="94"/>
    </row>
    <row r="48" spans="1:4" x14ac:dyDescent="0.25">
      <c r="A48" s="121"/>
      <c r="B48" s="118" t="s">
        <v>61</v>
      </c>
      <c r="C48" s="117"/>
      <c r="D48" s="120"/>
    </row>
    <row r="49" spans="1:4" ht="78.75" x14ac:dyDescent="0.25">
      <c r="A49" s="96"/>
      <c r="B49" s="95"/>
      <c r="C49" s="94" t="s">
        <v>136</v>
      </c>
      <c r="D49" s="119" t="s">
        <v>176</v>
      </c>
    </row>
    <row r="50" spans="1:4" ht="47.25" x14ac:dyDescent="0.25">
      <c r="A50" s="96"/>
      <c r="B50" s="95"/>
      <c r="C50" s="94" t="s">
        <v>137</v>
      </c>
      <c r="D50" s="119" t="s">
        <v>175</v>
      </c>
    </row>
    <row r="51" spans="1:4" ht="31.5" x14ac:dyDescent="0.25">
      <c r="A51" s="96"/>
      <c r="B51" s="95"/>
      <c r="C51" s="94" t="s">
        <v>138</v>
      </c>
      <c r="D51" s="119" t="s">
        <v>174</v>
      </c>
    </row>
    <row r="52" spans="1:4" x14ac:dyDescent="0.25">
      <c r="A52" s="96"/>
      <c r="B52" s="95"/>
      <c r="C52" s="94" t="s">
        <v>139</v>
      </c>
      <c r="D52" s="94"/>
    </row>
    <row r="53" spans="1:4" x14ac:dyDescent="0.25">
      <c r="A53" s="96"/>
      <c r="B53" s="95"/>
      <c r="C53" s="94"/>
      <c r="D53" s="94"/>
    </row>
    <row r="54" spans="1:4" x14ac:dyDescent="0.25">
      <c r="A54" s="96"/>
      <c r="B54" s="118" t="s">
        <v>62</v>
      </c>
      <c r="C54" s="117"/>
      <c r="D54" s="117"/>
    </row>
    <row r="55" spans="1:4" x14ac:dyDescent="0.25">
      <c r="A55" s="96"/>
      <c r="B55" s="95"/>
      <c r="C55" s="94" t="s">
        <v>140</v>
      </c>
      <c r="D55" s="94"/>
    </row>
    <row r="56" spans="1:4" x14ac:dyDescent="0.25">
      <c r="A56" s="96"/>
      <c r="B56" s="95"/>
      <c r="C56" s="94" t="s">
        <v>173</v>
      </c>
      <c r="D56" s="94"/>
    </row>
    <row r="57" spans="1:4" x14ac:dyDescent="0.25">
      <c r="A57" s="96"/>
      <c r="B57" s="95"/>
      <c r="C57" s="94"/>
      <c r="D57" s="94"/>
    </row>
    <row r="58" spans="1:4" x14ac:dyDescent="0.25">
      <c r="A58" s="116" t="s">
        <v>172</v>
      </c>
      <c r="B58" s="115"/>
      <c r="C58" s="114"/>
      <c r="D58" s="114"/>
    </row>
    <row r="59" spans="1:4" x14ac:dyDescent="0.25">
      <c r="A59" s="112"/>
      <c r="B59" s="111" t="s">
        <v>148</v>
      </c>
      <c r="C59" s="110"/>
      <c r="D59" s="110"/>
    </row>
    <row r="60" spans="1:4" ht="31.5" x14ac:dyDescent="0.25">
      <c r="A60" s="96"/>
      <c r="B60" s="95"/>
      <c r="C60" s="94" t="s">
        <v>119</v>
      </c>
      <c r="D60" s="94"/>
    </row>
    <row r="61" spans="1:4" ht="189" x14ac:dyDescent="0.25">
      <c r="A61" s="96"/>
      <c r="B61" s="95"/>
      <c r="C61" s="94" t="s">
        <v>142</v>
      </c>
      <c r="D61" s="113" t="s">
        <v>171</v>
      </c>
    </row>
    <row r="62" spans="1:4" ht="31.5" x14ac:dyDescent="0.25">
      <c r="A62" s="96"/>
      <c r="B62" s="95"/>
      <c r="C62" s="94" t="s">
        <v>143</v>
      </c>
      <c r="D62" s="94"/>
    </row>
    <row r="63" spans="1:4" x14ac:dyDescent="0.25">
      <c r="A63" s="112"/>
      <c r="B63" s="111" t="s">
        <v>144</v>
      </c>
      <c r="C63" s="110"/>
      <c r="D63" s="110"/>
    </row>
    <row r="64" spans="1:4" x14ac:dyDescent="0.25">
      <c r="A64" s="96"/>
      <c r="B64" s="95"/>
      <c r="C64" s="94" t="s">
        <v>145</v>
      </c>
      <c r="D64" s="94"/>
    </row>
    <row r="65" spans="1:4" x14ac:dyDescent="0.25">
      <c r="A65" s="96"/>
      <c r="B65" s="95"/>
      <c r="C65" s="94" t="s">
        <v>146</v>
      </c>
      <c r="D65" s="94"/>
    </row>
    <row r="66" spans="1:4" x14ac:dyDescent="0.25">
      <c r="A66" s="112"/>
      <c r="B66" s="111" t="s">
        <v>149</v>
      </c>
      <c r="C66" s="110"/>
      <c r="D66" s="110"/>
    </row>
    <row r="67" spans="1:4" ht="63" x14ac:dyDescent="0.25">
      <c r="A67" s="96"/>
      <c r="B67" s="95"/>
      <c r="C67" s="94" t="s">
        <v>147</v>
      </c>
      <c r="D67" s="94"/>
    </row>
    <row r="68" spans="1:4" x14ac:dyDescent="0.25">
      <c r="A68" s="96"/>
      <c r="B68" s="95"/>
      <c r="C68" s="94"/>
      <c r="D68" s="94"/>
    </row>
    <row r="69" spans="1:4" x14ac:dyDescent="0.25">
      <c r="A69" s="112"/>
      <c r="B69" s="111" t="s">
        <v>150</v>
      </c>
      <c r="C69" s="110"/>
      <c r="D69" s="110"/>
    </row>
    <row r="70" spans="1:4" x14ac:dyDescent="0.25">
      <c r="A70" s="96"/>
      <c r="B70" s="95"/>
      <c r="C70" s="94" t="s">
        <v>170</v>
      </c>
      <c r="D70" s="94"/>
    </row>
    <row r="71" spans="1:4" ht="31.5" x14ac:dyDescent="0.25">
      <c r="A71" s="96"/>
      <c r="B71" s="95"/>
      <c r="C71" s="94" t="s">
        <v>135</v>
      </c>
      <c r="D71" s="94"/>
    </row>
    <row r="72" spans="1:4" x14ac:dyDescent="0.25">
      <c r="A72" s="96"/>
      <c r="B72" s="95"/>
      <c r="C72" s="94"/>
      <c r="D72" s="94"/>
    </row>
    <row r="73" spans="1:4" x14ac:dyDescent="0.25">
      <c r="A73" s="109" t="s">
        <v>169</v>
      </c>
      <c r="B73" s="108"/>
      <c r="C73" s="107"/>
      <c r="D73" s="107"/>
    </row>
    <row r="74" spans="1:4" x14ac:dyDescent="0.25">
      <c r="A74" s="106"/>
      <c r="B74" s="105" t="s">
        <v>63</v>
      </c>
      <c r="C74" s="104"/>
      <c r="D74" s="104"/>
    </row>
    <row r="75" spans="1:4" ht="173.25" x14ac:dyDescent="0.25">
      <c r="A75" s="96"/>
      <c r="B75" s="95"/>
      <c r="C75" s="94" t="s">
        <v>123</v>
      </c>
      <c r="D75" s="103" t="s">
        <v>168</v>
      </c>
    </row>
    <row r="76" spans="1:4" ht="63" x14ac:dyDescent="0.25">
      <c r="A76" s="96"/>
      <c r="B76" s="95"/>
      <c r="C76" s="94" t="s">
        <v>124</v>
      </c>
      <c r="D76" s="103" t="s">
        <v>167</v>
      </c>
    </row>
    <row r="77" spans="1:4" ht="78.75" x14ac:dyDescent="0.25">
      <c r="A77" s="96"/>
      <c r="B77" s="95"/>
      <c r="C77" s="94" t="s">
        <v>125</v>
      </c>
      <c r="D77" s="103" t="s">
        <v>166</v>
      </c>
    </row>
    <row r="78" spans="1:4" ht="78.75" x14ac:dyDescent="0.25">
      <c r="A78" s="96"/>
      <c r="B78" s="95"/>
      <c r="C78" s="94" t="s">
        <v>126</v>
      </c>
      <c r="D78" s="103" t="s">
        <v>166</v>
      </c>
    </row>
    <row r="79" spans="1:4" ht="31.5" x14ac:dyDescent="0.25">
      <c r="A79" s="96"/>
      <c r="B79" s="95"/>
      <c r="C79" s="94" t="s">
        <v>127</v>
      </c>
      <c r="D79" s="103" t="s">
        <v>165</v>
      </c>
    </row>
    <row r="80" spans="1:4" x14ac:dyDescent="0.25">
      <c r="A80" s="96"/>
      <c r="B80" s="95"/>
      <c r="C80" s="94"/>
      <c r="D80" s="94"/>
    </row>
    <row r="81" spans="1:4" x14ac:dyDescent="0.25">
      <c r="A81" s="106"/>
      <c r="B81" s="105" t="s">
        <v>64</v>
      </c>
      <c r="C81" s="104"/>
      <c r="D81" s="104"/>
    </row>
    <row r="82" spans="1:4" ht="126" x14ac:dyDescent="0.25">
      <c r="A82" s="96"/>
      <c r="B82" s="95"/>
      <c r="C82" s="94" t="s">
        <v>128</v>
      </c>
      <c r="D82" s="103" t="s">
        <v>164</v>
      </c>
    </row>
    <row r="83" spans="1:4" ht="126" x14ac:dyDescent="0.25">
      <c r="A83" s="96"/>
      <c r="B83" s="95"/>
      <c r="C83" s="94" t="s">
        <v>129</v>
      </c>
      <c r="D83" s="103" t="s">
        <v>163</v>
      </c>
    </row>
    <row r="84" spans="1:4" x14ac:dyDescent="0.25">
      <c r="A84" s="96"/>
      <c r="B84" s="95"/>
      <c r="C84" s="94"/>
      <c r="D84" s="94"/>
    </row>
    <row r="85" spans="1:4" x14ac:dyDescent="0.25">
      <c r="A85" s="106"/>
      <c r="B85" s="105" t="s">
        <v>65</v>
      </c>
      <c r="C85" s="104"/>
      <c r="D85" s="104"/>
    </row>
    <row r="86" spans="1:4" ht="141.75" x14ac:dyDescent="0.25">
      <c r="A86" s="96"/>
      <c r="B86" s="95"/>
      <c r="C86" s="94" t="s">
        <v>130</v>
      </c>
      <c r="D86" s="103" t="s">
        <v>162</v>
      </c>
    </row>
    <row r="87" spans="1:4" ht="157.5" x14ac:dyDescent="0.25">
      <c r="A87" s="96"/>
      <c r="B87" s="95"/>
      <c r="C87" s="94" t="s">
        <v>131</v>
      </c>
      <c r="D87" s="103" t="s">
        <v>161</v>
      </c>
    </row>
    <row r="88" spans="1:4" x14ac:dyDescent="0.25">
      <c r="A88" s="96"/>
      <c r="B88" s="95"/>
      <c r="C88" s="94"/>
      <c r="D88" s="94"/>
    </row>
    <row r="89" spans="1:4" x14ac:dyDescent="0.25">
      <c r="A89" s="102" t="s">
        <v>160</v>
      </c>
      <c r="B89" s="101"/>
      <c r="C89" s="100"/>
      <c r="D89" s="100"/>
    </row>
    <row r="90" spans="1:4" x14ac:dyDescent="0.25">
      <c r="A90" s="99"/>
      <c r="B90" s="98" t="s">
        <v>66</v>
      </c>
      <c r="C90" s="97"/>
      <c r="D90" s="97"/>
    </row>
    <row r="91" spans="1:4" x14ac:dyDescent="0.25">
      <c r="A91" s="96"/>
      <c r="B91" s="95"/>
      <c r="C91" s="94" t="s">
        <v>92</v>
      </c>
      <c r="D91" s="94"/>
    </row>
    <row r="92" spans="1:4" x14ac:dyDescent="0.25">
      <c r="A92" s="96"/>
      <c r="B92" s="95"/>
      <c r="C92" s="94" t="s">
        <v>99</v>
      </c>
      <c r="D92" s="94"/>
    </row>
    <row r="93" spans="1:4" x14ac:dyDescent="0.25">
      <c r="A93" s="96"/>
      <c r="B93" s="95"/>
      <c r="C93" s="94" t="s">
        <v>91</v>
      </c>
      <c r="D93" s="94"/>
    </row>
    <row r="94" spans="1:4" x14ac:dyDescent="0.25">
      <c r="A94" s="96"/>
      <c r="B94" s="95"/>
      <c r="C94" s="94"/>
      <c r="D94" s="94"/>
    </row>
    <row r="95" spans="1:4" x14ac:dyDescent="0.25">
      <c r="A95" s="99"/>
      <c r="B95" s="98" t="s">
        <v>67</v>
      </c>
      <c r="C95" s="97"/>
      <c r="D95" s="97"/>
    </row>
    <row r="96" spans="1:4" x14ac:dyDescent="0.25">
      <c r="A96" s="96"/>
      <c r="B96" s="95"/>
      <c r="C96" s="94" t="s">
        <v>93</v>
      </c>
      <c r="D96" s="94"/>
    </row>
    <row r="97" spans="1:4" x14ac:dyDescent="0.25">
      <c r="A97" s="96"/>
      <c r="B97" s="95"/>
      <c r="C97" s="94" t="s">
        <v>94</v>
      </c>
      <c r="D97" s="94"/>
    </row>
    <row r="98" spans="1:4" x14ac:dyDescent="0.25">
      <c r="A98" s="96"/>
      <c r="B98" s="95"/>
      <c r="C98" s="94" t="s">
        <v>95</v>
      </c>
      <c r="D98" s="94"/>
    </row>
    <row r="99" spans="1:4" x14ac:dyDescent="0.25">
      <c r="A99" s="96"/>
      <c r="B99" s="95"/>
      <c r="C99" s="94"/>
      <c r="D99" s="94"/>
    </row>
    <row r="100" spans="1:4" x14ac:dyDescent="0.25">
      <c r="A100" s="99"/>
      <c r="B100" s="98" t="s">
        <v>68</v>
      </c>
      <c r="C100" s="97"/>
      <c r="D100" s="97"/>
    </row>
    <row r="101" spans="1:4" x14ac:dyDescent="0.25">
      <c r="A101" s="96"/>
      <c r="B101" s="95"/>
      <c r="C101" s="94" t="s">
        <v>96</v>
      </c>
      <c r="D101" s="94"/>
    </row>
    <row r="102" spans="1:4" x14ac:dyDescent="0.25">
      <c r="A102" s="96"/>
      <c r="B102" s="95"/>
      <c r="C102" s="94" t="s">
        <v>97</v>
      </c>
      <c r="D102" s="94"/>
    </row>
    <row r="103" spans="1:4" x14ac:dyDescent="0.25">
      <c r="A103" s="96"/>
      <c r="B103" s="95"/>
      <c r="C103" s="94" t="s">
        <v>98</v>
      </c>
      <c r="D103" s="94"/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205DE-1567-4A0D-A248-DE386C3633C2}">
  <sheetPr codeName="Feuil2">
    <tabColor theme="9" tint="0.39997558519241921"/>
  </sheetPr>
  <dimension ref="A1:T40"/>
  <sheetViews>
    <sheetView zoomScale="98" zoomScaleNormal="98" workbookViewId="0">
      <pane ySplit="2" topLeftCell="A27" activePane="bottomLeft" state="frozenSplit"/>
      <selection activeCell="D14" sqref="D14"/>
      <selection pane="bottomLeft" activeCell="C48" sqref="C48"/>
    </sheetView>
  </sheetViews>
  <sheetFormatPr baseColWidth="10" defaultRowHeight="15" x14ac:dyDescent="0.25"/>
  <cols>
    <col min="1" max="1" width="8.140625" style="2" customWidth="1"/>
    <col min="2" max="2" width="6" style="2" customWidth="1"/>
    <col min="3" max="3" width="24.42578125" style="145" customWidth="1"/>
    <col min="4" max="4" width="12.85546875" style="145" customWidth="1"/>
    <col min="5" max="5" width="19.28515625" style="145" customWidth="1"/>
    <col min="6" max="6" width="23.5703125" style="1" customWidth="1"/>
    <col min="7" max="7" width="6.85546875" style="21" customWidth="1"/>
    <col min="8" max="8" width="6.42578125" style="21" customWidth="1"/>
    <col min="9" max="9" width="17.42578125" style="1" customWidth="1"/>
    <col min="10" max="10" width="11" style="1" customWidth="1"/>
    <col min="11" max="11" width="10.140625" style="1" customWidth="1"/>
    <col min="12" max="12" width="11.42578125" style="29"/>
    <col min="13" max="13" width="15.28515625" style="30" customWidth="1"/>
    <col min="14" max="14" width="14.42578125" style="1" customWidth="1"/>
    <col min="15" max="15" width="11.42578125" style="4"/>
    <col min="16" max="16" width="7.5703125" style="40" customWidth="1"/>
    <col min="17" max="17" width="13.28515625" style="30" customWidth="1"/>
    <col min="18" max="18" width="10.5703125" style="30" customWidth="1"/>
    <col min="19" max="19" width="12.140625" style="27" customWidth="1"/>
    <col min="20" max="20" width="11.5703125" style="27" customWidth="1"/>
    <col min="21" max="16384" width="11.42578125" style="1"/>
  </cols>
  <sheetData>
    <row r="1" spans="1:20" s="9" customFormat="1" ht="36.75" customHeight="1" x14ac:dyDescent="0.25">
      <c r="A1" s="17" t="s">
        <v>30</v>
      </c>
      <c r="G1" s="20"/>
      <c r="H1" s="20"/>
      <c r="I1" s="167" t="s">
        <v>47</v>
      </c>
      <c r="J1" s="167"/>
      <c r="K1" s="167"/>
      <c r="L1" s="168"/>
      <c r="M1" s="168"/>
      <c r="N1" s="11" t="s">
        <v>4</v>
      </c>
      <c r="O1" s="11"/>
      <c r="P1" s="37"/>
      <c r="Q1" s="31"/>
      <c r="R1" s="25"/>
      <c r="S1" s="32"/>
      <c r="T1" s="32"/>
    </row>
    <row r="2" spans="1:20" s="9" customFormat="1" ht="20.100000000000001" customHeight="1" x14ac:dyDescent="0.25">
      <c r="A2" s="9" t="s">
        <v>36</v>
      </c>
      <c r="B2" s="9" t="s">
        <v>0</v>
      </c>
      <c r="C2" s="9" t="s">
        <v>1</v>
      </c>
      <c r="D2" s="9" t="s">
        <v>2</v>
      </c>
      <c r="E2" s="9" t="s">
        <v>37</v>
      </c>
      <c r="F2" s="9" t="s">
        <v>3</v>
      </c>
      <c r="G2" s="22" t="s">
        <v>75</v>
      </c>
      <c r="H2" s="22" t="s">
        <v>77</v>
      </c>
      <c r="I2" s="9" t="s">
        <v>9</v>
      </c>
      <c r="J2" s="9" t="s">
        <v>76</v>
      </c>
      <c r="K2" s="9" t="s">
        <v>10</v>
      </c>
      <c r="L2" s="25" t="s">
        <v>11</v>
      </c>
      <c r="M2" s="26" t="s">
        <v>12</v>
      </c>
      <c r="N2" s="9" t="s">
        <v>5</v>
      </c>
      <c r="O2" s="10" t="s">
        <v>6</v>
      </c>
      <c r="P2" s="38" t="s">
        <v>7</v>
      </c>
      <c r="Q2" s="26" t="s">
        <v>8</v>
      </c>
      <c r="R2" s="26" t="s">
        <v>13</v>
      </c>
      <c r="S2" s="33" t="s">
        <v>83</v>
      </c>
      <c r="T2" s="33" t="s">
        <v>84</v>
      </c>
    </row>
    <row r="3" spans="1:20" x14ac:dyDescent="0.25">
      <c r="A3" s="87" t="str">
        <f>'[1]Lot 1'!A12</f>
        <v>Lot_1</v>
      </c>
      <c r="B3" s="87" t="str">
        <f>'[1]Lot 1'!B12</f>
        <v>Gouvernance et suivi du programme</v>
      </c>
      <c r="C3" s="141" t="str">
        <f>'[1]Lot 1'!C12</f>
        <v>T2_Comité_de_pilotage_et_de_suivi</v>
      </c>
      <c r="D3" s="148" t="str">
        <f>'[1]Lot 1'!D12</f>
        <v>ST 3 Participation aux réunions du COPIL</v>
      </c>
      <c r="E3" s="145" t="str">
        <f>'[1]Lot 1'!E12</f>
        <v>4 réunions en présentiel, 3 réunions dématérialisées</v>
      </c>
      <c r="F3" s="84" t="str">
        <f>'[1]Lot 1'!F12</f>
        <v>AKTA</v>
      </c>
      <c r="G3" s="88">
        <f>_xlfn.XLOOKUP(T_1[[#This Row],[Partenaires]],Partenaires2[Partenaire],Partenaires2[Tx Ch Connexe])</f>
        <v>0.25</v>
      </c>
      <c r="H3" s="88">
        <f>_xlfn.XLOOKUP(T_1[[#This Row],[Partenaires]],Partenaires2[Partenaire],Partenaires2[Tx Sub])</f>
        <v>0.7</v>
      </c>
      <c r="I3" s="1">
        <f>'[1]Lot 1'!I12</f>
        <v>0</v>
      </c>
      <c r="J3" s="85" t="str">
        <f>'[1]Lot 1'!J12</f>
        <v>Oui</v>
      </c>
      <c r="K3" s="4">
        <f>'[1]Lot 1'!K12</f>
        <v>5.5</v>
      </c>
      <c r="L3" s="27">
        <f>'[1]Lot 1'!L12</f>
        <v>490</v>
      </c>
      <c r="M3" s="28">
        <f>T_1[[#This Row],[P Qu]]*T_1[[#This Row],[P PU]]</f>
        <v>2695</v>
      </c>
      <c r="N3" s="5" t="str">
        <f>'[1]Lot 1'!N12</f>
        <v>Déplacements</v>
      </c>
      <c r="O3" s="6">
        <f>'[1]Lot 1'!O12</f>
        <v>4</v>
      </c>
      <c r="P3" s="39">
        <f>'[1]Lot 1'!P12</f>
        <v>150</v>
      </c>
      <c r="Q3" s="28">
        <f>T_1[[#This Row],[ACh Qu]]*T_1[[#This Row],[ACh PU]]</f>
        <v>600</v>
      </c>
      <c r="R3" s="34">
        <f>T_1[[#This Row],[P CT]]+T_1[[#This Row],[ACh CT]]</f>
        <v>3295</v>
      </c>
      <c r="S3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4118.75</v>
      </c>
      <c r="T3" s="35">
        <f>T_1[[#This Row],[Mt Elligible]]*T_1[[#This Row],[Tx Sub]]</f>
        <v>2883.125</v>
      </c>
    </row>
    <row r="4" spans="1:20" x14ac:dyDescent="0.25">
      <c r="A4" s="87" t="str">
        <f>'[1]Lot 1'!A13</f>
        <v>Lot_1</v>
      </c>
      <c r="B4" s="87" t="str">
        <f>'[1]Lot 1'!B13</f>
        <v>Gouvernance et suivi du programme</v>
      </c>
      <c r="C4" s="141" t="str">
        <f>'[1]Lot 1'!C13</f>
        <v>T3_Comité_scientifique_et_technique</v>
      </c>
      <c r="D4" s="148" t="str">
        <f>'[1]Lot 1'!D13</f>
        <v>ST 2 Participation aux réunions du CST</v>
      </c>
      <c r="E4" s="145" t="str">
        <f>'[1]Lot 1'!E13</f>
        <v>2 réunions presentiel</v>
      </c>
      <c r="F4" s="141" t="str">
        <f>'[1]Lot 1'!F13</f>
        <v>AKTA</v>
      </c>
      <c r="G4" s="88">
        <f>_xlfn.XLOOKUP(T_1[[#This Row],[Partenaires]],Partenaires2[Partenaire],Partenaires2[Tx Ch Connexe])</f>
        <v>0.25</v>
      </c>
      <c r="H4" s="88">
        <f>_xlfn.XLOOKUP(T_1[[#This Row],[Partenaires]],Partenaires2[Partenaire],Partenaires2[Tx Sub])</f>
        <v>0.7</v>
      </c>
      <c r="I4" s="1">
        <f>'[1]Lot 1'!I13</f>
        <v>0</v>
      </c>
      <c r="J4" s="85" t="str">
        <f>'[1]Lot 1'!J13</f>
        <v>Oui</v>
      </c>
      <c r="K4" s="4">
        <f>'[1]Lot 1'!K13</f>
        <v>2</v>
      </c>
      <c r="L4" s="27">
        <f>'[1]Lot 1'!L13</f>
        <v>490</v>
      </c>
      <c r="M4" s="28">
        <f>T_1[[#This Row],[P Qu]]*T_1[[#This Row],[P PU]]</f>
        <v>980</v>
      </c>
      <c r="N4" s="5" t="str">
        <f>'[1]Lot 1'!N13</f>
        <v>Déplacements</v>
      </c>
      <c r="O4" s="6">
        <f>'[1]Lot 1'!O13</f>
        <v>2</v>
      </c>
      <c r="P4" s="39">
        <f>'[1]Lot 1'!P13</f>
        <v>150</v>
      </c>
      <c r="Q4" s="28">
        <f>T_1[[#This Row],[ACh Qu]]*T_1[[#This Row],[ACh PU]]</f>
        <v>300</v>
      </c>
      <c r="R4" s="34">
        <f>T_1[[#This Row],[P CT]]+T_1[[#This Row],[ACh CT]]</f>
        <v>1280</v>
      </c>
      <c r="S4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1600</v>
      </c>
      <c r="T4" s="35">
        <f>T_1[[#This Row],[Mt Elligible]]*T_1[[#This Row],[Tx Sub]]</f>
        <v>1120</v>
      </c>
    </row>
    <row r="5" spans="1:20" x14ac:dyDescent="0.25">
      <c r="A5" s="12" t="str">
        <f t="shared" ref="A5:A13" si="0">A$1</f>
        <v>Lot_1</v>
      </c>
      <c r="B5" s="87" t="str">
        <f>_xlfn.XLOOKUP(T_1[[#This Row],[N° Lot]],Tableau4[NoLot],Tableau4[Lot])</f>
        <v>Gouvernance et suivi du programme</v>
      </c>
      <c r="C5" s="141" t="s">
        <v>50</v>
      </c>
      <c r="D5" s="148" t="s">
        <v>103</v>
      </c>
      <c r="F5" s="141" t="s">
        <v>38</v>
      </c>
      <c r="G5" s="24">
        <f>_xlfn.XLOOKUP(T_1[[#This Row],[Partenaires]],Partenaires2[Partenaire],Partenaires2[Tx Ch Connexe])</f>
        <v>0.22</v>
      </c>
      <c r="H5" s="24">
        <f>_xlfn.XLOOKUP(T_1[[#This Row],[Partenaires]],Partenaires2[Partenaire],Partenaires2[Tx Sub])</f>
        <v>0.7</v>
      </c>
      <c r="I5" s="1" t="s">
        <v>46</v>
      </c>
      <c r="J5" s="85" t="s">
        <v>82</v>
      </c>
      <c r="K5" s="4">
        <v>6</v>
      </c>
      <c r="L5" s="27">
        <v>406</v>
      </c>
      <c r="M5" s="28">
        <f>T_1[[#This Row],[P Qu]]*T_1[[#This Row],[P PU]]</f>
        <v>2436</v>
      </c>
      <c r="N5" s="5"/>
      <c r="O5" s="6"/>
      <c r="P5" s="39"/>
      <c r="Q5" s="28">
        <f>T_1[[#This Row],[ACh Qu]]*T_1[[#This Row],[ACh PU]]</f>
        <v>0</v>
      </c>
      <c r="R5" s="34">
        <f>T_1[[#This Row],[P CT]]+T_1[[#This Row],[ACh CT]]</f>
        <v>2436</v>
      </c>
      <c r="S5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2971.92</v>
      </c>
      <c r="T5" s="35">
        <f>T_1[[#This Row],[Mt Elligible]]*T_1[[#This Row],[Tx Sub]]</f>
        <v>2080.3440000000001</v>
      </c>
    </row>
    <row r="6" spans="1:20" x14ac:dyDescent="0.25">
      <c r="A6" s="12" t="str">
        <f t="shared" si="0"/>
        <v>Lot_1</v>
      </c>
      <c r="B6" s="87" t="str">
        <f>_xlfn.XLOOKUP(T_1[[#This Row],[N° Lot]],Tableau4[NoLot],Tableau4[Lot])</f>
        <v>Gouvernance et suivi du programme</v>
      </c>
      <c r="C6" s="141" t="s">
        <v>50</v>
      </c>
      <c r="D6" s="148" t="s">
        <v>103</v>
      </c>
      <c r="F6" s="141" t="s">
        <v>38</v>
      </c>
      <c r="G6" s="24">
        <f>_xlfn.XLOOKUP(T_1[[#This Row],[Partenaires]],Partenaires2[Partenaire],Partenaires2[Tx Ch Connexe])</f>
        <v>0.22</v>
      </c>
      <c r="H6" s="24">
        <f>_xlfn.XLOOKUP(T_1[[#This Row],[Partenaires]],Partenaires2[Partenaire],Partenaires2[Tx Sub])</f>
        <v>0.7</v>
      </c>
      <c r="I6" s="1" t="s">
        <v>152</v>
      </c>
      <c r="J6" s="85" t="s">
        <v>82</v>
      </c>
      <c r="K6" s="4">
        <v>12</v>
      </c>
      <c r="L6" s="27">
        <v>304</v>
      </c>
      <c r="M6" s="28">
        <f>T_1[[#This Row],[P Qu]]*T_1[[#This Row],[P PU]]</f>
        <v>3648</v>
      </c>
      <c r="N6" s="5"/>
      <c r="O6" s="6"/>
      <c r="P6" s="39"/>
      <c r="Q6" s="28">
        <f>T_1[[#This Row],[ACh Qu]]*T_1[[#This Row],[ACh PU]]</f>
        <v>0</v>
      </c>
      <c r="R6" s="34">
        <f>T_1[[#This Row],[P CT]]+T_1[[#This Row],[ACh CT]]</f>
        <v>3648</v>
      </c>
      <c r="S6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4450.5600000000004</v>
      </c>
      <c r="T6" s="35">
        <f>T_1[[#This Row],[Mt Elligible]]*T_1[[#This Row],[Tx Sub]]</f>
        <v>3115.3920000000003</v>
      </c>
    </row>
    <row r="7" spans="1:20" x14ac:dyDescent="0.25">
      <c r="A7" s="12" t="str">
        <f t="shared" si="0"/>
        <v>Lot_1</v>
      </c>
      <c r="B7" s="87" t="str">
        <f>_xlfn.XLOOKUP(T_1[[#This Row],[N° Lot]],Tableau4[NoLot],Tableau4[Lot])</f>
        <v>Gouvernance et suivi du programme</v>
      </c>
      <c r="C7" s="141" t="s">
        <v>50</v>
      </c>
      <c r="D7" s="148" t="s">
        <v>104</v>
      </c>
      <c r="F7" s="141" t="s">
        <v>38</v>
      </c>
      <c r="G7" s="24">
        <f>_xlfn.XLOOKUP(T_1[[#This Row],[Partenaires]],Partenaires2[Partenaire],Partenaires2[Tx Ch Connexe])</f>
        <v>0.22</v>
      </c>
      <c r="H7" s="24">
        <f>_xlfn.XLOOKUP(T_1[[#This Row],[Partenaires]],Partenaires2[Partenaire],Partenaires2[Tx Sub])</f>
        <v>0.7</v>
      </c>
      <c r="I7" s="1" t="s">
        <v>46</v>
      </c>
      <c r="J7" s="85" t="s">
        <v>82</v>
      </c>
      <c r="K7" s="4">
        <v>3</v>
      </c>
      <c r="L7" s="27">
        <v>406</v>
      </c>
      <c r="M7" s="28">
        <f>T_1[[#This Row],[P Qu]]*T_1[[#This Row],[P PU]]</f>
        <v>1218</v>
      </c>
      <c r="N7" s="5"/>
      <c r="O7" s="6"/>
      <c r="P7" s="39"/>
      <c r="Q7" s="28">
        <f>T_1[[#This Row],[ACh Qu]]*T_1[[#This Row],[ACh PU]]</f>
        <v>0</v>
      </c>
      <c r="R7" s="34">
        <f>T_1[[#This Row],[P CT]]+T_1[[#This Row],[ACh CT]]</f>
        <v>1218</v>
      </c>
      <c r="S7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1485.96</v>
      </c>
      <c r="T7" s="35">
        <f>T_1[[#This Row],[Mt Elligible]]*T_1[[#This Row],[Tx Sub]]</f>
        <v>1040.172</v>
      </c>
    </row>
    <row r="8" spans="1:20" x14ac:dyDescent="0.25">
      <c r="A8" s="12" t="str">
        <f t="shared" si="0"/>
        <v>Lot_1</v>
      </c>
      <c r="B8" s="87" t="str">
        <f>_xlfn.XLOOKUP(T_1[[#This Row],[N° Lot]],Tableau4[NoLot],Tableau4[Lot])</f>
        <v>Gouvernance et suivi du programme</v>
      </c>
      <c r="C8" s="141" t="s">
        <v>50</v>
      </c>
      <c r="D8" s="148" t="s">
        <v>104</v>
      </c>
      <c r="F8" s="141" t="s">
        <v>38</v>
      </c>
      <c r="G8" s="24">
        <f>_xlfn.XLOOKUP(T_1[[#This Row],[Partenaires]],Partenaires2[Partenaire],Partenaires2[Tx Ch Connexe])</f>
        <v>0.22</v>
      </c>
      <c r="H8" s="24">
        <f>_xlfn.XLOOKUP(T_1[[#This Row],[Partenaires]],Partenaires2[Partenaire],Partenaires2[Tx Sub])</f>
        <v>0.7</v>
      </c>
      <c r="I8" s="1" t="s">
        <v>152</v>
      </c>
      <c r="J8" s="85" t="s">
        <v>82</v>
      </c>
      <c r="K8" s="4">
        <v>7.5</v>
      </c>
      <c r="L8" s="27">
        <v>304</v>
      </c>
      <c r="M8" s="28">
        <f>T_1[[#This Row],[P Qu]]*T_1[[#This Row],[P PU]]</f>
        <v>2280</v>
      </c>
      <c r="N8" s="5"/>
      <c r="O8" s="6"/>
      <c r="P8" s="39"/>
      <c r="Q8" s="28">
        <f>T_1[[#This Row],[ACh Qu]]*T_1[[#This Row],[ACh PU]]</f>
        <v>0</v>
      </c>
      <c r="R8" s="34">
        <f>T_1[[#This Row],[P CT]]+T_1[[#This Row],[ACh CT]]</f>
        <v>2280</v>
      </c>
      <c r="S8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2781.6</v>
      </c>
      <c r="T8" s="35">
        <f>T_1[[#This Row],[Mt Elligible]]*T_1[[#This Row],[Tx Sub]]</f>
        <v>1947.12</v>
      </c>
    </row>
    <row r="9" spans="1:20" s="145" customFormat="1" x14ac:dyDescent="0.25">
      <c r="A9" s="12" t="str">
        <f t="shared" si="0"/>
        <v>Lot_1</v>
      </c>
      <c r="B9" s="87" t="str">
        <f>_xlfn.XLOOKUP(T_1[[#This Row],[N° Lot]],Tableau4[NoLot],Tableau4[Lot])</f>
        <v>Gouvernance et suivi du programme</v>
      </c>
      <c r="C9" s="141" t="s">
        <v>51</v>
      </c>
      <c r="D9" s="148" t="s">
        <v>101</v>
      </c>
      <c r="E9" s="145" t="s">
        <v>151</v>
      </c>
      <c r="F9" s="141" t="s">
        <v>38</v>
      </c>
      <c r="G9" s="24">
        <f>_xlfn.XLOOKUP(T_1[[#This Row],[Partenaires]],Partenaires2[Partenaire],Partenaires2[Tx Ch Connexe])</f>
        <v>0.22</v>
      </c>
      <c r="H9" s="24">
        <f>_xlfn.XLOOKUP(T_1[[#This Row],[Partenaires]],Partenaires2[Partenaire],Partenaires2[Tx Sub])</f>
        <v>0.7</v>
      </c>
      <c r="I9" s="145" t="s">
        <v>46</v>
      </c>
      <c r="J9" s="148" t="s">
        <v>82</v>
      </c>
      <c r="K9" s="4">
        <v>3.5</v>
      </c>
      <c r="L9" s="27">
        <v>406</v>
      </c>
      <c r="M9" s="28">
        <f>T_1[[#This Row],[P Qu]]*T_1[[#This Row],[P PU]]</f>
        <v>1421</v>
      </c>
      <c r="N9" s="146"/>
      <c r="O9" s="6"/>
      <c r="P9" s="39"/>
      <c r="Q9" s="28">
        <f>T_1[[#This Row],[ACh Qu]]*T_1[[#This Row],[ACh PU]]</f>
        <v>0</v>
      </c>
      <c r="R9" s="34">
        <f>T_1[[#This Row],[P CT]]+T_1[[#This Row],[ACh CT]]</f>
        <v>1421</v>
      </c>
      <c r="S9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1733.62</v>
      </c>
      <c r="T9" s="35">
        <f>T_1[[#This Row],[Mt Elligible]]*T_1[[#This Row],[Tx Sub]]</f>
        <v>1213.5339999999999</v>
      </c>
    </row>
    <row r="10" spans="1:20" x14ac:dyDescent="0.25">
      <c r="A10" s="12" t="str">
        <f t="shared" si="0"/>
        <v>Lot_1</v>
      </c>
      <c r="B10" s="87" t="str">
        <f>_xlfn.XLOOKUP(T_1[[#This Row],[N° Lot]],Tableau4[NoLot],Tableau4[Lot])</f>
        <v>Gouvernance et suivi du programme</v>
      </c>
      <c r="C10" s="141" t="s">
        <v>51</v>
      </c>
      <c r="D10" s="148" t="s">
        <v>101</v>
      </c>
      <c r="E10" s="145" t="s">
        <v>151</v>
      </c>
      <c r="F10" s="141" t="s">
        <v>38</v>
      </c>
      <c r="G10" s="24">
        <f>_xlfn.XLOOKUP(T_1[[#This Row],[Partenaires]],Partenaires2[Partenaire],Partenaires2[Tx Ch Connexe])</f>
        <v>0.22</v>
      </c>
      <c r="H10" s="24">
        <f>_xlfn.XLOOKUP(T_1[[#This Row],[Partenaires]],Partenaires2[Partenaire],Partenaires2[Tx Sub])</f>
        <v>0.7</v>
      </c>
      <c r="I10" s="1" t="s">
        <v>152</v>
      </c>
      <c r="J10" s="85" t="s">
        <v>82</v>
      </c>
      <c r="K10" s="4">
        <v>7</v>
      </c>
      <c r="L10" s="27">
        <v>304</v>
      </c>
      <c r="M10" s="28">
        <f>T_1[[#This Row],[P Qu]]*T_1[[#This Row],[P PU]]</f>
        <v>2128</v>
      </c>
      <c r="N10" s="5"/>
      <c r="O10" s="6"/>
      <c r="P10" s="39"/>
      <c r="Q10" s="28">
        <f>T_1[[#This Row],[ACh Qu]]*T_1[[#This Row],[ACh PU]]</f>
        <v>0</v>
      </c>
      <c r="R10" s="34">
        <f>T_1[[#This Row],[P CT]]+T_1[[#This Row],[ACh CT]]</f>
        <v>2128</v>
      </c>
      <c r="S10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2596.16</v>
      </c>
      <c r="T10" s="35">
        <f>T_1[[#This Row],[Mt Elligible]]*T_1[[#This Row],[Tx Sub]]</f>
        <v>1817.3119999999997</v>
      </c>
    </row>
    <row r="11" spans="1:20" x14ac:dyDescent="0.25">
      <c r="A11" s="12" t="str">
        <f t="shared" si="0"/>
        <v>Lot_1</v>
      </c>
      <c r="B11" s="87" t="str">
        <f>_xlfn.XLOOKUP(T_1[[#This Row],[N° Lot]],Tableau4[NoLot],Tableau4[Lot])</f>
        <v>Gouvernance et suivi du programme</v>
      </c>
      <c r="C11" s="141" t="s">
        <v>51</v>
      </c>
      <c r="D11" s="148" t="s">
        <v>100</v>
      </c>
      <c r="F11" s="141" t="s">
        <v>38</v>
      </c>
      <c r="G11" s="24">
        <f>_xlfn.XLOOKUP(T_1[[#This Row],[Partenaires]],Partenaires2[Partenaire],Partenaires2[Tx Ch Connexe])</f>
        <v>0.22</v>
      </c>
      <c r="H11" s="24">
        <f>_xlfn.XLOOKUP(T_1[[#This Row],[Partenaires]],Partenaires2[Partenaire],Partenaires2[Tx Sub])</f>
        <v>0.7</v>
      </c>
      <c r="I11" s="1" t="s">
        <v>46</v>
      </c>
      <c r="J11" s="85" t="s">
        <v>82</v>
      </c>
      <c r="K11" s="4">
        <v>3</v>
      </c>
      <c r="L11" s="27">
        <v>406</v>
      </c>
      <c r="M11" s="28">
        <f>T_1[[#This Row],[P Qu]]*T_1[[#This Row],[P PU]]</f>
        <v>1218</v>
      </c>
      <c r="N11" s="5"/>
      <c r="O11" s="6"/>
      <c r="P11" s="39"/>
      <c r="Q11" s="28">
        <f>T_1[[#This Row],[ACh Qu]]*T_1[[#This Row],[ACh PU]]</f>
        <v>0</v>
      </c>
      <c r="R11" s="34">
        <f>T_1[[#This Row],[P CT]]+T_1[[#This Row],[ACh CT]]</f>
        <v>1218</v>
      </c>
      <c r="S11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1485.96</v>
      </c>
      <c r="T11" s="35">
        <f>T_1[[#This Row],[Mt Elligible]]*T_1[[#This Row],[Tx Sub]]</f>
        <v>1040.172</v>
      </c>
    </row>
    <row r="12" spans="1:20" x14ac:dyDescent="0.25">
      <c r="A12" s="12" t="str">
        <f t="shared" si="0"/>
        <v>Lot_1</v>
      </c>
      <c r="B12" s="87" t="str">
        <f>_xlfn.XLOOKUP(T_1[[#This Row],[N° Lot]],Tableau4[NoLot],Tableau4[Lot])</f>
        <v>Gouvernance et suivi du programme</v>
      </c>
      <c r="C12" s="141" t="s">
        <v>51</v>
      </c>
      <c r="D12" s="148" t="s">
        <v>100</v>
      </c>
      <c r="F12" s="141" t="s">
        <v>38</v>
      </c>
      <c r="G12" s="24">
        <f>_xlfn.XLOOKUP(T_1[[#This Row],[Partenaires]],Partenaires2[Partenaire],Partenaires2[Tx Ch Connexe])</f>
        <v>0.22</v>
      </c>
      <c r="H12" s="24">
        <f>_xlfn.XLOOKUP(T_1[[#This Row],[Partenaires]],Partenaires2[Partenaire],Partenaires2[Tx Sub])</f>
        <v>0.7</v>
      </c>
      <c r="I12" s="1" t="s">
        <v>152</v>
      </c>
      <c r="J12" s="85" t="s">
        <v>82</v>
      </c>
      <c r="K12" s="4">
        <v>6</v>
      </c>
      <c r="L12" s="27">
        <v>304</v>
      </c>
      <c r="M12" s="28">
        <f>T_1[[#This Row],[P Qu]]*T_1[[#This Row],[P PU]]</f>
        <v>1824</v>
      </c>
      <c r="N12" s="5"/>
      <c r="O12" s="6"/>
      <c r="P12" s="39"/>
      <c r="Q12" s="28">
        <f>T_1[[#This Row],[ACh Qu]]*T_1[[#This Row],[ACh PU]]</f>
        <v>0</v>
      </c>
      <c r="R12" s="34">
        <f>T_1[[#This Row],[P CT]]+T_1[[#This Row],[ACh CT]]</f>
        <v>1824</v>
      </c>
      <c r="S12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2225.2800000000002</v>
      </c>
      <c r="T12" s="35">
        <f>T_1[[#This Row],[Mt Elligible]]*T_1[[#This Row],[Tx Sub]]</f>
        <v>1557.6960000000001</v>
      </c>
    </row>
    <row r="13" spans="1:20" x14ac:dyDescent="0.25">
      <c r="A13" s="87" t="str">
        <f t="shared" si="0"/>
        <v>Lot_1</v>
      </c>
      <c r="B13" s="87" t="str">
        <f>_xlfn.XLOOKUP(T_1[[#This Row],[N° Lot]],Tableau4[NoLot],Tableau4[Lot])</f>
        <v>Gouvernance et suivi du programme</v>
      </c>
      <c r="C13" s="141" t="s">
        <v>51</v>
      </c>
      <c r="D13" s="148" t="s">
        <v>102</v>
      </c>
      <c r="E13" s="145" t="s">
        <v>151</v>
      </c>
      <c r="F13" s="141" t="s">
        <v>38</v>
      </c>
      <c r="G13" s="88">
        <f>_xlfn.XLOOKUP(T_1[[#This Row],[Partenaires]],Partenaires2[Partenaire],Partenaires2[Tx Ch Connexe])</f>
        <v>0.22</v>
      </c>
      <c r="H13" s="88">
        <f>_xlfn.XLOOKUP(T_1[[#This Row],[Partenaires]],Partenaires2[Partenaire],Partenaires2[Tx Sub])</f>
        <v>0.7</v>
      </c>
      <c r="I13" s="1" t="s">
        <v>46</v>
      </c>
      <c r="J13" s="85" t="s">
        <v>82</v>
      </c>
      <c r="K13" s="4">
        <v>5.5</v>
      </c>
      <c r="L13" s="27">
        <v>406</v>
      </c>
      <c r="M13" s="28">
        <f>T_1[[#This Row],[P Qu]]*T_1[[#This Row],[P PU]]</f>
        <v>2233</v>
      </c>
      <c r="N13" s="5" t="s">
        <v>45</v>
      </c>
      <c r="O13" s="6">
        <v>4</v>
      </c>
      <c r="P13" s="39">
        <v>150</v>
      </c>
      <c r="Q13" s="28">
        <f>T_1[[#This Row],[ACh Qu]]*T_1[[#This Row],[ACh PU]]</f>
        <v>600</v>
      </c>
      <c r="R13" s="34">
        <f>T_1[[#This Row],[P CT]]+T_1[[#This Row],[ACh CT]]</f>
        <v>2833</v>
      </c>
      <c r="S13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3456.26</v>
      </c>
      <c r="T13" s="35">
        <f>T_1[[#This Row],[Mt Elligible]]*T_1[[#This Row],[Tx Sub]]</f>
        <v>2419.3820000000001</v>
      </c>
    </row>
    <row r="14" spans="1:20" x14ac:dyDescent="0.25">
      <c r="A14" s="87" t="s">
        <v>30</v>
      </c>
      <c r="B14" s="87" t="str">
        <f>_xlfn.XLOOKUP(T_1[[#This Row],[N° Lot]],Tableau4[NoLot],Tableau4[Lot])</f>
        <v>Gouvernance et suivi du programme</v>
      </c>
      <c r="C14" s="141" t="s">
        <v>52</v>
      </c>
      <c r="D14" s="148" t="s">
        <v>88</v>
      </c>
      <c r="E14" s="145" t="s">
        <v>153</v>
      </c>
      <c r="F14" s="141" t="s">
        <v>38</v>
      </c>
      <c r="G14" s="88">
        <f>_xlfn.XLOOKUP(T_1[[#This Row],[Partenaires]],Partenaires2[Partenaire],Partenaires2[Tx Ch Connexe])</f>
        <v>0.22</v>
      </c>
      <c r="H14" s="88">
        <f>_xlfn.XLOOKUP(T_1[[#This Row],[Partenaires]],Partenaires2[Partenaire],Partenaires2[Tx Sub])</f>
        <v>0.7</v>
      </c>
      <c r="I14" s="1" t="s">
        <v>46</v>
      </c>
      <c r="J14" s="85" t="s">
        <v>82</v>
      </c>
      <c r="K14" s="4">
        <v>2</v>
      </c>
      <c r="L14" s="27">
        <v>406</v>
      </c>
      <c r="M14" s="28">
        <f>T_1[[#This Row],[P Qu]]*T_1[[#This Row],[P PU]]</f>
        <v>812</v>
      </c>
      <c r="N14" s="5" t="s">
        <v>45</v>
      </c>
      <c r="O14" s="6">
        <v>2</v>
      </c>
      <c r="P14" s="39">
        <v>150</v>
      </c>
      <c r="Q14" s="28">
        <f>T_1[[#This Row],[ACh Qu]]*T_1[[#This Row],[ACh PU]]</f>
        <v>300</v>
      </c>
      <c r="R14" s="34">
        <f>T_1[[#This Row],[P CT]]+T_1[[#This Row],[ACh CT]]</f>
        <v>1112</v>
      </c>
      <c r="S14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1356.64</v>
      </c>
      <c r="T14" s="35">
        <f>T_1[[#This Row],[Mt Elligible]]*T_1[[#This Row],[Tx Sub]]</f>
        <v>949.64800000000002</v>
      </c>
    </row>
    <row r="15" spans="1:20" x14ac:dyDescent="0.25">
      <c r="A15" s="87" t="str">
        <f t="shared" ref="A15:A25" si="1">A$1</f>
        <v>Lot_1</v>
      </c>
      <c r="B15" s="87" t="str">
        <f>_xlfn.XLOOKUP(T_1[[#This Row],[N° Lot]],Tableau4[NoLot],Tableau4[Lot])</f>
        <v>Gouvernance et suivi du programme</v>
      </c>
      <c r="C15" s="141" t="str">
        <f>'[2]Lot 1'!C12</f>
        <v>T2_Comité_de_pilotage_et_de_suivi</v>
      </c>
      <c r="D15" s="148" t="str">
        <f>'[2]Lot 1'!D12</f>
        <v>ST 3 Participation aux réunions du COPIL</v>
      </c>
      <c r="E15" s="145" t="str">
        <f>'[2]Lot 1'!E12</f>
        <v>4 réunions en présentiel, 3 réunions dématérialisées</v>
      </c>
      <c r="F15" s="141" t="str">
        <f>'[2]Lot 1'!F12</f>
        <v>CEREMA</v>
      </c>
      <c r="G15" s="88">
        <f>_xlfn.XLOOKUP(T_1[[#This Row],[Partenaires]],Partenaires2[Partenaire],Partenaires2[Tx Ch Connexe])</f>
        <v>0.25</v>
      </c>
      <c r="H15" s="88">
        <f>_xlfn.XLOOKUP(T_1[[#This Row],[Partenaires]],Partenaires2[Partenaire],Partenaires2[Tx Sub])</f>
        <v>0.5</v>
      </c>
      <c r="I15" s="1" t="str">
        <f>'[2]Lot 1'!I12</f>
        <v>Expert</v>
      </c>
      <c r="J15" s="85" t="str">
        <f>'[2]Lot 1'!J12</f>
        <v>Non</v>
      </c>
      <c r="K15" s="4">
        <v>5.5</v>
      </c>
      <c r="L15" s="27">
        <f>'[2]Lot 1'!L12</f>
        <v>792</v>
      </c>
      <c r="M15" s="28">
        <f>T_1[[#This Row],[P Qu]]*T_1[[#This Row],[P PU]]</f>
        <v>4356</v>
      </c>
      <c r="N15" s="5" t="str">
        <f>'[2]Lot 1'!N12</f>
        <v>Déplacements</v>
      </c>
      <c r="O15" s="6">
        <f>'[2]Lot 1'!O12</f>
        <v>4</v>
      </c>
      <c r="P15" s="39">
        <f>'[2]Lot 1'!P12</f>
        <v>150</v>
      </c>
      <c r="Q15" s="28">
        <f>T_1[[#This Row],[ACh Qu]]*T_1[[#This Row],[ACh PU]]</f>
        <v>600</v>
      </c>
      <c r="R15" s="34">
        <f>T_1[[#This Row],[P CT]]+T_1[[#This Row],[ACh CT]]</f>
        <v>4956</v>
      </c>
      <c r="S15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1839</v>
      </c>
      <c r="T15" s="35">
        <f>T_1[[#This Row],[Mt Elligible]]*T_1[[#This Row],[Tx Sub]]</f>
        <v>919.5</v>
      </c>
    </row>
    <row r="16" spans="1:20" x14ac:dyDescent="0.25">
      <c r="A16" s="87" t="str">
        <f t="shared" si="1"/>
        <v>Lot_1</v>
      </c>
      <c r="B16" s="87" t="str">
        <f>_xlfn.XLOOKUP(T_1[[#This Row],[N° Lot]],Tableau4[NoLot],Tableau4[Lot])</f>
        <v>Gouvernance et suivi du programme</v>
      </c>
      <c r="C16" s="141" t="str">
        <f>'[2]Lot 1'!C14</f>
        <v>T3_Comité_scientifique_et_technique</v>
      </c>
      <c r="D16" s="148" t="str">
        <f>'[2]Lot 1'!D14</f>
        <v>ST 2 Participation aux réunions du CST</v>
      </c>
      <c r="E16" s="145" t="str">
        <f>'[2]Lot 1'!E14</f>
        <v>2 réunions en présentiel</v>
      </c>
      <c r="F16" s="141" t="str">
        <f>'[2]Lot 1'!F14</f>
        <v>CEREMA</v>
      </c>
      <c r="G16" s="88">
        <f>_xlfn.XLOOKUP(T_1[[#This Row],[Partenaires]],Partenaires2[Partenaire],Partenaires2[Tx Ch Connexe])</f>
        <v>0.25</v>
      </c>
      <c r="H16" s="88">
        <f>_xlfn.XLOOKUP(T_1[[#This Row],[Partenaires]],Partenaires2[Partenaire],Partenaires2[Tx Sub])</f>
        <v>0.5</v>
      </c>
      <c r="I16" s="1" t="str">
        <f>'[2]Lot 1'!I14</f>
        <v>Expert</v>
      </c>
      <c r="J16" s="85" t="str">
        <f>'[2]Lot 1'!J14</f>
        <v>Non</v>
      </c>
      <c r="K16" s="4">
        <f>'[2]Lot 1'!K14</f>
        <v>2</v>
      </c>
      <c r="L16" s="27">
        <f>'[2]Lot 1'!L14</f>
        <v>792</v>
      </c>
      <c r="M16" s="28">
        <f>T_1[[#This Row],[P Qu]]*T_1[[#This Row],[P PU]]</f>
        <v>1584</v>
      </c>
      <c r="N16" s="5" t="str">
        <f>'[2]Lot 1'!N14</f>
        <v>Déplacements</v>
      </c>
      <c r="O16" s="6">
        <f>'[2]Lot 1'!O14</f>
        <v>2</v>
      </c>
      <c r="P16" s="39">
        <f>'[2]Lot 1'!P14</f>
        <v>150</v>
      </c>
      <c r="Q16" s="28">
        <f>T_1[[#This Row],[ACh Qu]]*T_1[[#This Row],[ACh PU]]</f>
        <v>300</v>
      </c>
      <c r="R16" s="34">
        <f>T_1[[#This Row],[P CT]]+T_1[[#This Row],[ACh CT]]</f>
        <v>1884</v>
      </c>
      <c r="S16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771</v>
      </c>
      <c r="T16" s="35">
        <f>T_1[[#This Row],[Mt Elligible]]*T_1[[#This Row],[Tx Sub]]</f>
        <v>385.5</v>
      </c>
    </row>
    <row r="17" spans="1:20" x14ac:dyDescent="0.25">
      <c r="A17" s="87" t="str">
        <f t="shared" si="1"/>
        <v>Lot_1</v>
      </c>
      <c r="B17" s="87" t="str">
        <f>_xlfn.XLOOKUP(T_1[[#This Row],[N° Lot]],Tableau4[NoLot],Tableau4[Lot])</f>
        <v>Gouvernance et suivi du programme</v>
      </c>
      <c r="C17" s="141" t="s">
        <v>51</v>
      </c>
      <c r="D17" s="148" t="s">
        <v>102</v>
      </c>
      <c r="E17" s="145" t="s">
        <v>151</v>
      </c>
      <c r="F17" s="141" t="s">
        <v>79</v>
      </c>
      <c r="G17" s="88">
        <f>_xlfn.XLOOKUP(T_1[[#This Row],[Partenaires]],Partenaires2[Partenaire],Partenaires2[Tx Ch Connexe])</f>
        <v>0.16</v>
      </c>
      <c r="H17" s="88">
        <f>_xlfn.XLOOKUP(T_1[[#This Row],[Partenaires]],Partenaires2[Partenaire],Partenaires2[Tx Sub])</f>
        <v>0.5</v>
      </c>
      <c r="I17" s="1" t="s">
        <v>205</v>
      </c>
      <c r="J17" s="85" t="s">
        <v>81</v>
      </c>
      <c r="K17" s="4">
        <v>5.5</v>
      </c>
      <c r="L17" s="27">
        <v>446</v>
      </c>
      <c r="M17" s="28">
        <f>T_1[[#This Row],[P Qu]]*T_1[[#This Row],[P PU]]</f>
        <v>2453</v>
      </c>
      <c r="N17" s="5" t="s">
        <v>45</v>
      </c>
      <c r="O17" s="6">
        <v>4</v>
      </c>
      <c r="P17" s="39">
        <v>150</v>
      </c>
      <c r="Q17" s="28">
        <f>T_1[[#This Row],[ACh Qu]]*T_1[[#This Row],[ACh PU]]</f>
        <v>600</v>
      </c>
      <c r="R17" s="34">
        <f>T_1[[#This Row],[P CT]]+T_1[[#This Row],[ACh CT]]</f>
        <v>3053</v>
      </c>
      <c r="S17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1088.48</v>
      </c>
      <c r="T17" s="27">
        <f>T_1[[#This Row],[Mt Elligible]]*T_1[[#This Row],[Tx Sub]]</f>
        <v>544.24</v>
      </c>
    </row>
    <row r="18" spans="1:20" x14ac:dyDescent="0.25">
      <c r="A18" s="87" t="str">
        <f t="shared" si="1"/>
        <v>Lot_1</v>
      </c>
      <c r="B18" s="87" t="str">
        <f>_xlfn.XLOOKUP(T_1[[#This Row],[N° Lot]],Tableau4[NoLot],Tableau4[Lot])</f>
        <v>Gouvernance et suivi du programme</v>
      </c>
      <c r="C18" s="141" t="s">
        <v>51</v>
      </c>
      <c r="D18" s="148" t="s">
        <v>102</v>
      </c>
      <c r="E18" s="145" t="s">
        <v>151</v>
      </c>
      <c r="F18" s="141" t="s">
        <v>79</v>
      </c>
      <c r="G18" s="88">
        <f>_xlfn.XLOOKUP(T_1[[#This Row],[Partenaires]],Partenaires2[Partenaire],Partenaires2[Tx Ch Connexe])</f>
        <v>0.16</v>
      </c>
      <c r="H18" s="88">
        <f>_xlfn.XLOOKUP(T_1[[#This Row],[Partenaires]],Partenaires2[Partenaire],Partenaires2[Tx Sub])</f>
        <v>0.5</v>
      </c>
      <c r="I18" s="1" t="s">
        <v>207</v>
      </c>
      <c r="J18" s="85" t="s">
        <v>81</v>
      </c>
      <c r="K18" s="4">
        <v>5.5</v>
      </c>
      <c r="L18" s="27">
        <v>275</v>
      </c>
      <c r="M18" s="28">
        <f>T_1[[#This Row],[P Qu]]*T_1[[#This Row],[P PU]]</f>
        <v>1512.5</v>
      </c>
      <c r="N18" s="5" t="s">
        <v>45</v>
      </c>
      <c r="O18" s="6">
        <v>4</v>
      </c>
      <c r="P18" s="39">
        <v>150</v>
      </c>
      <c r="Q18" s="28">
        <f>T_1[[#This Row],[ACh Qu]]*T_1[[#This Row],[ACh PU]]</f>
        <v>600</v>
      </c>
      <c r="R18" s="34">
        <f>T_1[[#This Row],[P CT]]+T_1[[#This Row],[ACh CT]]</f>
        <v>2112.5</v>
      </c>
      <c r="S18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938</v>
      </c>
      <c r="T18" s="27">
        <f>T_1[[#This Row],[Mt Elligible]]*T_1[[#This Row],[Tx Sub]]</f>
        <v>469</v>
      </c>
    </row>
    <row r="19" spans="1:20" x14ac:dyDescent="0.25">
      <c r="A19" s="87" t="str">
        <f t="shared" si="1"/>
        <v>Lot_1</v>
      </c>
      <c r="B19" s="87" t="str">
        <f>_xlfn.XLOOKUP(T_1[[#This Row],[N° Lot]],Tableau4[NoLot],Tableau4[Lot])</f>
        <v>Gouvernance et suivi du programme</v>
      </c>
      <c r="C19" s="141" t="s">
        <v>52</v>
      </c>
      <c r="D19" s="148" t="s">
        <v>88</v>
      </c>
      <c r="E19" s="145" t="s">
        <v>153</v>
      </c>
      <c r="F19" s="141" t="s">
        <v>79</v>
      </c>
      <c r="G19" s="88">
        <f>_xlfn.XLOOKUP(T_1[[#This Row],[Partenaires]],Partenaires2[Partenaire],Partenaires2[Tx Ch Connexe])</f>
        <v>0.16</v>
      </c>
      <c r="H19" s="88">
        <f>_xlfn.XLOOKUP(T_1[[#This Row],[Partenaires]],Partenaires2[Partenaire],Partenaires2[Tx Sub])</f>
        <v>0.5</v>
      </c>
      <c r="I19" s="1" t="s">
        <v>205</v>
      </c>
      <c r="J19" s="85" t="s">
        <v>81</v>
      </c>
      <c r="K19" s="4">
        <v>2</v>
      </c>
      <c r="L19" s="27">
        <v>446</v>
      </c>
      <c r="M19" s="28">
        <f>T_1[[#This Row],[P Qu]]*T_1[[#This Row],[P PU]]</f>
        <v>892</v>
      </c>
      <c r="N19" s="5" t="s">
        <v>45</v>
      </c>
      <c r="O19" s="6">
        <v>2</v>
      </c>
      <c r="P19" s="39">
        <v>150</v>
      </c>
      <c r="Q19" s="28">
        <f>T_1[[#This Row],[ACh Qu]]*T_1[[#This Row],[ACh PU]]</f>
        <v>300</v>
      </c>
      <c r="R19" s="34">
        <f>T_1[[#This Row],[P CT]]+T_1[[#This Row],[ACh CT]]</f>
        <v>1192</v>
      </c>
      <c r="S19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490.72</v>
      </c>
      <c r="T19" s="27">
        <f>T_1[[#This Row],[Mt Elligible]]*T_1[[#This Row],[Tx Sub]]</f>
        <v>245.36</v>
      </c>
    </row>
    <row r="20" spans="1:20" x14ac:dyDescent="0.25">
      <c r="A20" s="87" t="str">
        <f t="shared" si="1"/>
        <v>Lot_1</v>
      </c>
      <c r="B20" s="87" t="str">
        <f>_xlfn.XLOOKUP(T_1[[#This Row],[N° Lot]],Tableau4[NoLot],Tableau4[Lot])</f>
        <v>Gouvernance et suivi du programme</v>
      </c>
      <c r="C20" s="141" t="s">
        <v>52</v>
      </c>
      <c r="D20" s="148" t="s">
        <v>88</v>
      </c>
      <c r="E20" s="145" t="s">
        <v>153</v>
      </c>
      <c r="F20" s="141" t="s">
        <v>79</v>
      </c>
      <c r="G20" s="88">
        <f>_xlfn.XLOOKUP(T_1[[#This Row],[Partenaires]],Partenaires2[Partenaire],Partenaires2[Tx Ch Connexe])</f>
        <v>0.16</v>
      </c>
      <c r="H20" s="88">
        <f>_xlfn.XLOOKUP(T_1[[#This Row],[Partenaires]],Partenaires2[Partenaire],Partenaires2[Tx Sub])</f>
        <v>0.5</v>
      </c>
      <c r="I20" s="1" t="s">
        <v>207</v>
      </c>
      <c r="J20" s="85" t="s">
        <v>81</v>
      </c>
      <c r="K20" s="4">
        <v>2</v>
      </c>
      <c r="L20" s="27">
        <v>275</v>
      </c>
      <c r="M20" s="28">
        <f>T_1[[#This Row],[P Qu]]*T_1[[#This Row],[P PU]]</f>
        <v>550</v>
      </c>
      <c r="N20" s="5" t="s">
        <v>133</v>
      </c>
      <c r="O20" s="6">
        <v>2</v>
      </c>
      <c r="P20" s="39">
        <v>150</v>
      </c>
      <c r="Q20" s="28">
        <f>T_1[[#This Row],[ACh Qu]]*T_1[[#This Row],[ACh PU]]</f>
        <v>300</v>
      </c>
      <c r="R20" s="34">
        <f>T_1[[#This Row],[P CT]]+T_1[[#This Row],[ACh CT]]</f>
        <v>850</v>
      </c>
      <c r="S20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436</v>
      </c>
      <c r="T20" s="27">
        <f>T_1[[#This Row],[Mt Elligible]]*T_1[[#This Row],[Tx Sub]]</f>
        <v>218</v>
      </c>
    </row>
    <row r="21" spans="1:20" x14ac:dyDescent="0.25">
      <c r="A21" s="87" t="str">
        <f t="shared" si="1"/>
        <v>Lot_1</v>
      </c>
      <c r="B21" s="87" t="str">
        <f>_xlfn.XLOOKUP(T_1[[#This Row],[N° Lot]],Tableau4[NoLot],Tableau4[Lot])</f>
        <v>Gouvernance et suivi du programme</v>
      </c>
      <c r="C21" s="141" t="s">
        <v>51</v>
      </c>
      <c r="D21" s="148" t="s">
        <v>102</v>
      </c>
      <c r="E21" s="145" t="s">
        <v>191</v>
      </c>
      <c r="F21" s="141" t="s">
        <v>132</v>
      </c>
      <c r="G21" s="88">
        <f>_xlfn.XLOOKUP(T_1[[#This Row],[Partenaires]],Partenaires2[Partenaire],Partenaires2[Tx Ch Connexe])</f>
        <v>0.25</v>
      </c>
      <c r="H21" s="88">
        <f>_xlfn.XLOOKUP(T_1[[#This Row],[Partenaires]],Partenaires2[Partenaire],Partenaires2[Tx Sub])</f>
        <v>0.7</v>
      </c>
      <c r="J21" s="85" t="s">
        <v>82</v>
      </c>
      <c r="K21" s="4">
        <v>5.5</v>
      </c>
      <c r="L21" s="27">
        <v>422</v>
      </c>
      <c r="M21" s="28">
        <f>T_1[[#This Row],[P Qu]]*T_1[[#This Row],[P PU]]</f>
        <v>2321</v>
      </c>
      <c r="N21" s="145" t="s">
        <v>45</v>
      </c>
      <c r="O21" s="6">
        <v>4</v>
      </c>
      <c r="P21" s="39">
        <v>150</v>
      </c>
      <c r="Q21" s="28">
        <f>T_1[[#This Row],[ACh Qu]]*T_1[[#This Row],[ACh PU]]</f>
        <v>600</v>
      </c>
      <c r="R21" s="34">
        <f>T_1[[#This Row],[P CT]]+T_1[[#This Row],[ACh CT]]</f>
        <v>2921</v>
      </c>
      <c r="S21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3651.25</v>
      </c>
      <c r="T21" s="27">
        <f>T_1[[#This Row],[Mt Elligible]]*T_1[[#This Row],[Tx Sub]]</f>
        <v>2555.875</v>
      </c>
    </row>
    <row r="22" spans="1:20" x14ac:dyDescent="0.25">
      <c r="A22" s="12" t="str">
        <f t="shared" si="1"/>
        <v>Lot_1</v>
      </c>
      <c r="B22" s="87" t="str">
        <f>_xlfn.XLOOKUP(T_1[[#This Row],[N° Lot]],Tableau4[NoLot],Tableau4[Lot])</f>
        <v>Gouvernance et suivi du programme</v>
      </c>
      <c r="C22" s="141" t="s">
        <v>50</v>
      </c>
      <c r="D22" s="148" t="s">
        <v>103</v>
      </c>
      <c r="F22" s="141" t="s">
        <v>16</v>
      </c>
      <c r="G22" s="24">
        <f>_xlfn.XLOOKUP(T_1[[#This Row],[Partenaires]],Partenaires2[Partenaire],Partenaires2[Tx Ch Connexe])</f>
        <v>0.25</v>
      </c>
      <c r="H22" s="24">
        <f>_xlfn.XLOOKUP(T_1[[#This Row],[Partenaires]],Partenaires2[Partenaire],Partenaires2[Tx Sub])</f>
        <v>0.7</v>
      </c>
      <c r="J22" s="85" t="s">
        <v>82</v>
      </c>
      <c r="K22" s="4"/>
      <c r="L22" s="27"/>
      <c r="M22" s="28">
        <f>T_1[[#This Row],[P Qu]]*T_1[[#This Row],[P PU]]</f>
        <v>0</v>
      </c>
      <c r="N22" s="5" t="s">
        <v>133</v>
      </c>
      <c r="O22" s="6">
        <v>6</v>
      </c>
      <c r="P22" s="39">
        <v>520</v>
      </c>
      <c r="Q22" s="28">
        <f>T_1[[#This Row],[ACh Qu]]*T_1[[#This Row],[ACh PU]]</f>
        <v>3120</v>
      </c>
      <c r="R22" s="34">
        <f>T_1[[#This Row],[P CT]]+T_1[[#This Row],[ACh CT]]</f>
        <v>3120</v>
      </c>
      <c r="S22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3900</v>
      </c>
      <c r="T22" s="35">
        <f>T_1[[#This Row],[Mt Elligible]]*T_1[[#This Row],[Tx Sub]]</f>
        <v>2730</v>
      </c>
    </row>
    <row r="23" spans="1:20" x14ac:dyDescent="0.25">
      <c r="A23" s="12" t="str">
        <f t="shared" si="1"/>
        <v>Lot_1</v>
      </c>
      <c r="B23" s="87" t="str">
        <f>_xlfn.XLOOKUP(T_1[[#This Row],[N° Lot]],Tableau4[NoLot],Tableau4[Lot])</f>
        <v>Gouvernance et suivi du programme</v>
      </c>
      <c r="C23" s="141" t="s">
        <v>50</v>
      </c>
      <c r="D23" s="148" t="s">
        <v>104</v>
      </c>
      <c r="F23" s="141" t="s">
        <v>16</v>
      </c>
      <c r="G23" s="24">
        <f>_xlfn.XLOOKUP(T_1[[#This Row],[Partenaires]],Partenaires2[Partenaire],Partenaires2[Tx Ch Connexe])</f>
        <v>0.25</v>
      </c>
      <c r="H23" s="24">
        <f>_xlfn.XLOOKUP(T_1[[#This Row],[Partenaires]],Partenaires2[Partenaire],Partenaires2[Tx Sub])</f>
        <v>0.7</v>
      </c>
      <c r="I23" s="145"/>
      <c r="J23" s="148" t="s">
        <v>82</v>
      </c>
      <c r="K23" s="4"/>
      <c r="L23" s="27"/>
      <c r="M23" s="28">
        <f>T_1[[#This Row],[P Qu]]*T_1[[#This Row],[P PU]]</f>
        <v>0</v>
      </c>
      <c r="N23" s="146" t="s">
        <v>133</v>
      </c>
      <c r="O23" s="6">
        <v>3</v>
      </c>
      <c r="P23" s="39">
        <v>520</v>
      </c>
      <c r="Q23" s="28">
        <f>T_1[[#This Row],[ACh Qu]]*T_1[[#This Row],[ACh PU]]</f>
        <v>1560</v>
      </c>
      <c r="R23" s="34">
        <f>T_1[[#This Row],[P CT]]+T_1[[#This Row],[ACh CT]]</f>
        <v>1560</v>
      </c>
      <c r="S23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1950</v>
      </c>
      <c r="T23" s="35">
        <f>T_1[[#This Row],[Mt Elligible]]*T_1[[#This Row],[Tx Sub]]</f>
        <v>1365</v>
      </c>
    </row>
    <row r="24" spans="1:20" x14ac:dyDescent="0.25">
      <c r="A24" s="87" t="str">
        <f t="shared" si="1"/>
        <v>Lot_1</v>
      </c>
      <c r="B24" s="87" t="str">
        <f>_xlfn.XLOOKUP(T_1[[#This Row],[N° Lot]],Tableau4[NoLot],Tableau4[Lot])</f>
        <v>Gouvernance et suivi du programme</v>
      </c>
      <c r="C24" s="141" t="s">
        <v>51</v>
      </c>
      <c r="D24" s="148" t="s">
        <v>102</v>
      </c>
      <c r="E24" s="145" t="s">
        <v>151</v>
      </c>
      <c r="F24" s="141" t="s">
        <v>16</v>
      </c>
      <c r="G24" s="24">
        <f>_xlfn.XLOOKUP(T_1[[#This Row],[Partenaires]],Partenaires2[Partenaire],Partenaires2[Tx Ch Connexe])</f>
        <v>0.25</v>
      </c>
      <c r="H24" s="24">
        <f>_xlfn.XLOOKUP(T_1[[#This Row],[Partenaires]],Partenaires2[Partenaire],Partenaires2[Tx Sub])</f>
        <v>0.7</v>
      </c>
      <c r="I24" s="145"/>
      <c r="J24" s="148" t="s">
        <v>82</v>
      </c>
      <c r="K24" s="4"/>
      <c r="L24" s="27"/>
      <c r="M24" s="28">
        <f>T_1[[#This Row],[P Qu]]*T_1[[#This Row],[P PU]]</f>
        <v>0</v>
      </c>
      <c r="N24" s="146" t="s">
        <v>133</v>
      </c>
      <c r="O24" s="6">
        <v>5.5</v>
      </c>
      <c r="P24" s="39">
        <v>520</v>
      </c>
      <c r="Q24" s="28">
        <f>T_1[[#This Row],[ACh Qu]]*T_1[[#This Row],[ACh PU]]</f>
        <v>2860</v>
      </c>
      <c r="R24" s="34">
        <f>T_1[[#This Row],[P CT]]+T_1[[#This Row],[ACh CT]]</f>
        <v>2860</v>
      </c>
      <c r="S24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3575</v>
      </c>
      <c r="T24" s="35">
        <f>T_1[[#This Row],[Mt Elligible]]*T_1[[#This Row],[Tx Sub]]</f>
        <v>2502.5</v>
      </c>
    </row>
    <row r="25" spans="1:20" x14ac:dyDescent="0.25">
      <c r="A25" s="87" t="str">
        <f t="shared" si="1"/>
        <v>Lot_1</v>
      </c>
      <c r="B25" s="87" t="str">
        <f>_xlfn.XLOOKUP(T_1[[#This Row],[N° Lot]],Tableau4[NoLot],Tableau4[Lot])</f>
        <v>Gouvernance et suivi du programme</v>
      </c>
      <c r="C25" s="141" t="s">
        <v>51</v>
      </c>
      <c r="D25" s="148" t="s">
        <v>102</v>
      </c>
      <c r="E25" s="145" t="s">
        <v>151</v>
      </c>
      <c r="F25" s="141" t="s">
        <v>16</v>
      </c>
      <c r="G25" s="88">
        <f>_xlfn.XLOOKUP(T_1[[#This Row],[Partenaires]],Partenaires2[Partenaire],Partenaires2[Tx Ch Connexe])</f>
        <v>0.25</v>
      </c>
      <c r="H25" s="88">
        <f>_xlfn.XLOOKUP(T_1[[#This Row],[Partenaires]],Partenaires2[Partenaire],Partenaires2[Tx Sub])</f>
        <v>0.7</v>
      </c>
      <c r="I25" s="145"/>
      <c r="J25" s="148" t="s">
        <v>82</v>
      </c>
      <c r="K25" s="4"/>
      <c r="L25" s="27"/>
      <c r="M25" s="28">
        <f>T_1[[#This Row],[P Qu]]*T_1[[#This Row],[P PU]]</f>
        <v>0</v>
      </c>
      <c r="N25" s="146" t="s">
        <v>45</v>
      </c>
      <c r="O25" s="6">
        <v>4</v>
      </c>
      <c r="P25" s="39">
        <v>150</v>
      </c>
      <c r="Q25" s="28">
        <f>T_1[[#This Row],[ACh Qu]]*T_1[[#This Row],[ACh PU]]</f>
        <v>600</v>
      </c>
      <c r="R25" s="34">
        <f>T_1[[#This Row],[P CT]]+T_1[[#This Row],[ACh CT]]</f>
        <v>600</v>
      </c>
      <c r="S25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750</v>
      </c>
      <c r="T25" s="35">
        <f>T_1[[#This Row],[Mt Elligible]]*T_1[[#This Row],[Tx Sub]]</f>
        <v>525</v>
      </c>
    </row>
    <row r="26" spans="1:20" x14ac:dyDescent="0.25">
      <c r="A26" s="87" t="s">
        <v>30</v>
      </c>
      <c r="B26" s="87" t="str">
        <f>_xlfn.XLOOKUP(T_1[[#This Row],[N° Lot]],Tableau4[NoLot],Tableau4[Lot])</f>
        <v>Gouvernance et suivi du programme</v>
      </c>
      <c r="C26" s="141" t="s">
        <v>52</v>
      </c>
      <c r="D26" s="148" t="s">
        <v>88</v>
      </c>
      <c r="E26" s="145" t="s">
        <v>153</v>
      </c>
      <c r="F26" s="141" t="s">
        <v>16</v>
      </c>
      <c r="G26" s="88">
        <f>_xlfn.XLOOKUP(T_1[[#This Row],[Partenaires]],Partenaires2[Partenaire],Partenaires2[Tx Ch Connexe])</f>
        <v>0.25</v>
      </c>
      <c r="H26" s="88">
        <f>_xlfn.XLOOKUP(T_1[[#This Row],[Partenaires]],Partenaires2[Partenaire],Partenaires2[Tx Sub])</f>
        <v>0.7</v>
      </c>
      <c r="I26" s="145"/>
      <c r="J26" s="148" t="s">
        <v>82</v>
      </c>
      <c r="K26" s="4"/>
      <c r="L26" s="27"/>
      <c r="M26" s="28">
        <f>T_1[[#This Row],[P Qu]]*T_1[[#This Row],[P PU]]</f>
        <v>0</v>
      </c>
      <c r="N26" s="146" t="s">
        <v>133</v>
      </c>
      <c r="O26" s="6">
        <v>2</v>
      </c>
      <c r="P26" s="39">
        <v>520</v>
      </c>
      <c r="Q26" s="28">
        <f>T_1[[#This Row],[ACh Qu]]*T_1[[#This Row],[ACh PU]]</f>
        <v>1040</v>
      </c>
      <c r="R26" s="34">
        <f>T_1[[#This Row],[P CT]]+T_1[[#This Row],[ACh CT]]</f>
        <v>1040</v>
      </c>
      <c r="S26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1300</v>
      </c>
      <c r="T26" s="35">
        <f>T_1[[#This Row],[Mt Elligible]]*T_1[[#This Row],[Tx Sub]]</f>
        <v>909.99999999999989</v>
      </c>
    </row>
    <row r="27" spans="1:20" x14ac:dyDescent="0.25">
      <c r="A27" s="87" t="str">
        <f>A$1</f>
        <v>Lot_1</v>
      </c>
      <c r="B27" s="87" t="str">
        <f>_xlfn.XLOOKUP(T_1[[#This Row],[N° Lot]],Tableau4[NoLot],Tableau4[Lot])</f>
        <v>Gouvernance et suivi du programme</v>
      </c>
      <c r="C27" s="141" t="s">
        <v>52</v>
      </c>
      <c r="D27" s="148" t="s">
        <v>88</v>
      </c>
      <c r="E27" s="145" t="s">
        <v>154</v>
      </c>
      <c r="F27" s="141" t="s">
        <v>16</v>
      </c>
      <c r="G27" s="88">
        <f>_xlfn.XLOOKUP(T_1[[#This Row],[Partenaires]],Partenaires2[Partenaire],Partenaires2[Tx Ch Connexe])</f>
        <v>0.25</v>
      </c>
      <c r="H27" s="88">
        <f>_xlfn.XLOOKUP(T_1[[#This Row],[Partenaires]],Partenaires2[Partenaire],Partenaires2[Tx Sub])</f>
        <v>0.7</v>
      </c>
      <c r="I27" s="145"/>
      <c r="J27" s="148" t="s">
        <v>82</v>
      </c>
      <c r="K27" s="4"/>
      <c r="L27" s="27"/>
      <c r="M27" s="28">
        <f>T_1[[#This Row],[P Qu]]*T_1[[#This Row],[P PU]]</f>
        <v>0</v>
      </c>
      <c r="N27" s="146" t="s">
        <v>45</v>
      </c>
      <c r="O27" s="6">
        <v>2</v>
      </c>
      <c r="P27" s="39">
        <v>150</v>
      </c>
      <c r="Q27" s="28">
        <f>T_1[[#This Row],[ACh Qu]]*T_1[[#This Row],[ACh PU]]</f>
        <v>300</v>
      </c>
      <c r="R27" s="34">
        <f>T_1[[#This Row],[P CT]]+T_1[[#This Row],[ACh CT]]</f>
        <v>300</v>
      </c>
      <c r="S27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375</v>
      </c>
      <c r="T27" s="35">
        <f>T_1[[#This Row],[Mt Elligible]]*T_1[[#This Row],[Tx Sub]]</f>
        <v>262.5</v>
      </c>
    </row>
    <row r="28" spans="1:20" x14ac:dyDescent="0.25">
      <c r="A28" s="87" t="s">
        <v>30</v>
      </c>
      <c r="B28" s="87" t="str">
        <f>_xlfn.XLOOKUP(T_1[[#This Row],[N° Lot]],Tableau4[NoLot],Tableau4[Lot])</f>
        <v>Gouvernance et suivi du programme</v>
      </c>
      <c r="C28" s="141" t="s">
        <v>51</v>
      </c>
      <c r="D28" s="148" t="s">
        <v>102</v>
      </c>
      <c r="E28" s="145" t="s">
        <v>191</v>
      </c>
      <c r="F28" s="141" t="s">
        <v>17</v>
      </c>
      <c r="G28" s="88">
        <f>_xlfn.XLOOKUP(T_1[[#This Row],[Partenaires]],Partenaires2[Partenaire],Partenaires2[Tx Ch Connexe])</f>
        <v>0.18</v>
      </c>
      <c r="H28" s="88">
        <f>_xlfn.XLOOKUP(T_1[[#This Row],[Partenaires]],Partenaires2[Partenaire],Partenaires2[Tx Sub])</f>
        <v>0.5</v>
      </c>
      <c r="I28" s="145" t="s">
        <v>196</v>
      </c>
      <c r="J28" s="148" t="s">
        <v>81</v>
      </c>
      <c r="K28" s="4">
        <v>7</v>
      </c>
      <c r="L28" s="27">
        <v>572</v>
      </c>
      <c r="M28" s="28">
        <f>T_1[[#This Row],[P Qu]]*T_1[[#This Row],[P PU]]</f>
        <v>4004</v>
      </c>
      <c r="N28" s="146" t="s">
        <v>45</v>
      </c>
      <c r="O28" s="6">
        <v>4</v>
      </c>
      <c r="P28" s="39">
        <v>150</v>
      </c>
      <c r="Q28" s="28">
        <f>T_1[[#This Row],[ACh Qu]]*T_1[[#This Row],[ACh PU]]</f>
        <v>600</v>
      </c>
      <c r="R28" s="34">
        <f>T_1[[#This Row],[P CT]]+T_1[[#This Row],[ACh CT]]</f>
        <v>4604</v>
      </c>
      <c r="S28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1428.72</v>
      </c>
      <c r="T28" s="27">
        <f>T_1[[#This Row],[Mt Elligible]]*T_1[[#This Row],[Tx Sub]]</f>
        <v>714.36</v>
      </c>
    </row>
    <row r="29" spans="1:20" x14ac:dyDescent="0.25">
      <c r="A29" s="87" t="str">
        <f>A$1</f>
        <v>Lot_1</v>
      </c>
      <c r="B29" s="87" t="str">
        <f>_xlfn.XLOOKUP(T_1[[#This Row],[N° Lot]],Tableau4[NoLot],Tableau4[Lot])</f>
        <v>Gouvernance et suivi du programme</v>
      </c>
      <c r="C29" s="141" t="s">
        <v>51</v>
      </c>
      <c r="D29" s="148" t="s">
        <v>102</v>
      </c>
      <c r="E29" s="145" t="s">
        <v>191</v>
      </c>
      <c r="F29" s="141" t="s">
        <v>17</v>
      </c>
      <c r="G29" s="88">
        <f>_xlfn.XLOOKUP(T_1[[#This Row],[Partenaires]],Partenaires2[Partenaire],Partenaires2[Tx Ch Connexe])</f>
        <v>0.18</v>
      </c>
      <c r="H29" s="88">
        <f>_xlfn.XLOOKUP(T_1[[#This Row],[Partenaires]],Partenaires2[Partenaire],Partenaires2[Tx Sub])</f>
        <v>0.5</v>
      </c>
      <c r="I29" s="145" t="s">
        <v>197</v>
      </c>
      <c r="J29" s="148" t="s">
        <v>81</v>
      </c>
      <c r="K29" s="4">
        <v>7</v>
      </c>
      <c r="L29" s="27">
        <v>494</v>
      </c>
      <c r="M29" s="28">
        <f>T_1[[#This Row],[P Qu]]*T_1[[#This Row],[P PU]]</f>
        <v>3458</v>
      </c>
      <c r="N29" s="146" t="s">
        <v>45</v>
      </c>
      <c r="O29" s="6">
        <v>4</v>
      </c>
      <c r="P29" s="39">
        <v>150</v>
      </c>
      <c r="Q29" s="28">
        <f>T_1[[#This Row],[ACh Qu]]*T_1[[#This Row],[ACh PU]]</f>
        <v>600</v>
      </c>
      <c r="R29" s="34">
        <f>T_1[[#This Row],[P CT]]+T_1[[#This Row],[ACh CT]]</f>
        <v>4058</v>
      </c>
      <c r="S29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1330.44</v>
      </c>
      <c r="T29" s="27">
        <f>T_1[[#This Row],[Mt Elligible]]*T_1[[#This Row],[Tx Sub]]</f>
        <v>665.22</v>
      </c>
    </row>
    <row r="30" spans="1:20" x14ac:dyDescent="0.25">
      <c r="A30" s="87" t="str">
        <f>A$1</f>
        <v>Lot_1</v>
      </c>
      <c r="B30" s="87" t="str">
        <f>_xlfn.XLOOKUP(T_1[[#This Row],[N° Lot]],Tableau4[NoLot],Tableau4[Lot])</f>
        <v>Gouvernance et suivi du programme</v>
      </c>
      <c r="C30" s="141" t="s">
        <v>51</v>
      </c>
      <c r="D30" s="148" t="s">
        <v>102</v>
      </c>
      <c r="E30" s="145" t="s">
        <v>191</v>
      </c>
      <c r="F30" s="141" t="s">
        <v>17</v>
      </c>
      <c r="G30" s="88">
        <f>_xlfn.XLOOKUP(T_1[[#This Row],[Partenaires]],Partenaires2[Partenaire],Partenaires2[Tx Ch Connexe])</f>
        <v>0.18</v>
      </c>
      <c r="H30" s="88">
        <f>_xlfn.XLOOKUP(T_1[[#This Row],[Partenaires]],Partenaires2[Partenaire],Partenaires2[Tx Sub])</f>
        <v>0.5</v>
      </c>
      <c r="I30" s="145" t="s">
        <v>198</v>
      </c>
      <c r="J30" s="148" t="s">
        <v>82</v>
      </c>
      <c r="K30" s="4">
        <v>7</v>
      </c>
      <c r="L30" s="27">
        <v>119</v>
      </c>
      <c r="M30" s="28">
        <f>T_1[[#This Row],[P Qu]]*T_1[[#This Row],[P PU]]</f>
        <v>833</v>
      </c>
      <c r="N30" s="146" t="s">
        <v>45</v>
      </c>
      <c r="O30" s="6">
        <v>4</v>
      </c>
      <c r="P30" s="39">
        <v>150</v>
      </c>
      <c r="Q30" s="28">
        <f>T_1[[#This Row],[ACh Qu]]*T_1[[#This Row],[ACh PU]]</f>
        <v>600</v>
      </c>
      <c r="R30" s="34">
        <f>T_1[[#This Row],[P CT]]+T_1[[#This Row],[ACh CT]]</f>
        <v>1433</v>
      </c>
      <c r="S30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1690.94</v>
      </c>
      <c r="T30" s="27">
        <f>T_1[[#This Row],[Mt Elligible]]*T_1[[#This Row],[Tx Sub]]</f>
        <v>845.47</v>
      </c>
    </row>
    <row r="31" spans="1:20" x14ac:dyDescent="0.25">
      <c r="A31" s="87" t="str">
        <f>A$1</f>
        <v>Lot_1</v>
      </c>
      <c r="B31" s="87" t="str">
        <f>_xlfn.XLOOKUP(T_1[[#This Row],[N° Lot]],Tableau4[NoLot],Tableau4[Lot])</f>
        <v>Gouvernance et suivi du programme</v>
      </c>
      <c r="C31" s="141" t="s">
        <v>52</v>
      </c>
      <c r="D31" s="148" t="s">
        <v>88</v>
      </c>
      <c r="E31" s="145" t="s">
        <v>192</v>
      </c>
      <c r="F31" s="141" t="s">
        <v>17</v>
      </c>
      <c r="G31" s="88">
        <f>_xlfn.XLOOKUP(T_1[[#This Row],[Partenaires]],Partenaires2[Partenaire],Partenaires2[Tx Ch Connexe])</f>
        <v>0.18</v>
      </c>
      <c r="H31" s="88">
        <f>_xlfn.XLOOKUP(T_1[[#This Row],[Partenaires]],Partenaires2[Partenaire],Partenaires2[Tx Sub])</f>
        <v>0.5</v>
      </c>
      <c r="I31" s="145" t="s">
        <v>196</v>
      </c>
      <c r="J31" s="148" t="s">
        <v>81</v>
      </c>
      <c r="K31" s="4">
        <v>2</v>
      </c>
      <c r="L31" s="27">
        <v>572</v>
      </c>
      <c r="M31" s="28">
        <f>T_1[[#This Row],[P Qu]]*T_1[[#This Row],[P PU]]</f>
        <v>1144</v>
      </c>
      <c r="N31" s="146" t="s">
        <v>45</v>
      </c>
      <c r="O31" s="6">
        <v>2</v>
      </c>
      <c r="P31" s="39">
        <v>150</v>
      </c>
      <c r="Q31" s="28">
        <f>T_1[[#This Row],[ACh Qu]]*T_1[[#This Row],[ACh PU]]</f>
        <v>300</v>
      </c>
      <c r="R31" s="34">
        <f>T_1[[#This Row],[P CT]]+T_1[[#This Row],[ACh CT]]</f>
        <v>1444</v>
      </c>
      <c r="S31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559.91999999999996</v>
      </c>
      <c r="T31" s="27">
        <f>T_1[[#This Row],[Mt Elligible]]*T_1[[#This Row],[Tx Sub]]</f>
        <v>279.95999999999998</v>
      </c>
    </row>
    <row r="32" spans="1:20" x14ac:dyDescent="0.25">
      <c r="A32" s="87" t="str">
        <f>A$1</f>
        <v>Lot_1</v>
      </c>
      <c r="B32" s="87" t="str">
        <f>_xlfn.XLOOKUP(T_1[[#This Row],[N° Lot]],Tableau4[NoLot],Tableau4[Lot])</f>
        <v>Gouvernance et suivi du programme</v>
      </c>
      <c r="C32" s="141" t="s">
        <v>52</v>
      </c>
      <c r="D32" s="148" t="s">
        <v>88</v>
      </c>
      <c r="E32" s="145" t="s">
        <v>192</v>
      </c>
      <c r="F32" s="141" t="s">
        <v>17</v>
      </c>
      <c r="G32" s="88">
        <f>_xlfn.XLOOKUP(T_1[[#This Row],[Partenaires]],Partenaires2[Partenaire],Partenaires2[Tx Ch Connexe])</f>
        <v>0.18</v>
      </c>
      <c r="H32" s="88">
        <f>_xlfn.XLOOKUP(T_1[[#This Row],[Partenaires]],Partenaires2[Partenaire],Partenaires2[Tx Sub])</f>
        <v>0.5</v>
      </c>
      <c r="I32" s="145" t="s">
        <v>197</v>
      </c>
      <c r="J32" s="148" t="s">
        <v>81</v>
      </c>
      <c r="K32" s="4">
        <v>2</v>
      </c>
      <c r="L32" s="27">
        <v>494</v>
      </c>
      <c r="M32" s="28">
        <f>T_1[[#This Row],[P Qu]]*T_1[[#This Row],[P PU]]</f>
        <v>988</v>
      </c>
      <c r="N32" s="146" t="s">
        <v>45</v>
      </c>
      <c r="O32" s="6">
        <v>2</v>
      </c>
      <c r="P32" s="39">
        <v>150</v>
      </c>
      <c r="Q32" s="28">
        <f>T_1[[#This Row],[ACh Qu]]*T_1[[#This Row],[ACh PU]]</f>
        <v>300</v>
      </c>
      <c r="R32" s="34">
        <f>T_1[[#This Row],[P CT]]+T_1[[#This Row],[ACh CT]]</f>
        <v>1288</v>
      </c>
      <c r="S32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531.84</v>
      </c>
      <c r="T32" s="27">
        <f>T_1[[#This Row],[Mt Elligible]]*T_1[[#This Row],[Tx Sub]]</f>
        <v>265.92</v>
      </c>
    </row>
    <row r="33" spans="1:20" x14ac:dyDescent="0.25">
      <c r="A33" s="87" t="str">
        <f>A$1</f>
        <v>Lot_1</v>
      </c>
      <c r="B33" s="87" t="str">
        <f>_xlfn.XLOOKUP(T_1[[#This Row],[N° Lot]],Tableau4[NoLot],Tableau4[Lot])</f>
        <v>Gouvernance et suivi du programme</v>
      </c>
      <c r="C33" s="141" t="s">
        <v>52</v>
      </c>
      <c r="D33" s="148" t="s">
        <v>88</v>
      </c>
      <c r="E33" s="145" t="s">
        <v>192</v>
      </c>
      <c r="F33" s="141" t="s">
        <v>17</v>
      </c>
      <c r="G33" s="88">
        <f>_xlfn.XLOOKUP(T_1[[#This Row],[Partenaires]],Partenaires2[Partenaire],Partenaires2[Tx Ch Connexe])</f>
        <v>0.18</v>
      </c>
      <c r="H33" s="88">
        <f>_xlfn.XLOOKUP(T_1[[#This Row],[Partenaires]],Partenaires2[Partenaire],Partenaires2[Tx Sub])</f>
        <v>0.5</v>
      </c>
      <c r="I33" s="145" t="s">
        <v>198</v>
      </c>
      <c r="J33" s="148" t="s">
        <v>82</v>
      </c>
      <c r="K33" s="4">
        <v>2</v>
      </c>
      <c r="L33" s="27">
        <v>119</v>
      </c>
      <c r="M33" s="28">
        <f>T_1[[#This Row],[P Qu]]*T_1[[#This Row],[P PU]]</f>
        <v>238</v>
      </c>
      <c r="N33" s="146" t="s">
        <v>45</v>
      </c>
      <c r="O33" s="6">
        <v>2</v>
      </c>
      <c r="P33" s="39">
        <v>150</v>
      </c>
      <c r="Q33" s="28">
        <f>T_1[[#This Row],[ACh Qu]]*T_1[[#This Row],[ACh PU]]</f>
        <v>300</v>
      </c>
      <c r="R33" s="34">
        <f>T_1[[#This Row],[P CT]]+T_1[[#This Row],[ACh CT]]</f>
        <v>538</v>
      </c>
      <c r="S33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634.84</v>
      </c>
      <c r="T33" s="27">
        <f>T_1[[#This Row],[Mt Elligible]]*T_1[[#This Row],[Tx Sub]]</f>
        <v>317.42</v>
      </c>
    </row>
    <row r="34" spans="1:20" x14ac:dyDescent="0.25">
      <c r="A34" s="87" t="s">
        <v>30</v>
      </c>
      <c r="B34" s="87" t="str">
        <f>_xlfn.XLOOKUP(T_1[[#This Row],[N° Lot]],Tableau4[NoLot],Tableau4[Lot])</f>
        <v>Gouvernance et suivi du programme</v>
      </c>
      <c r="C34" s="141" t="s">
        <v>51</v>
      </c>
      <c r="D34" s="148" t="s">
        <v>102</v>
      </c>
      <c r="E34" s="145" t="s">
        <v>191</v>
      </c>
      <c r="F34" s="141" t="s">
        <v>19</v>
      </c>
      <c r="G34" s="88">
        <f>_xlfn.XLOOKUP(T_1[[#This Row],[Partenaires]],Partenaires2[Partenaire],Partenaires2[Tx Ch Connexe])</f>
        <v>0.25</v>
      </c>
      <c r="H34" s="88">
        <f>_xlfn.XLOOKUP(T_1[[#This Row],[Partenaires]],Partenaires2[Partenaire],Partenaires2[Tx Sub])</f>
        <v>0.5</v>
      </c>
      <c r="I34" s="145"/>
      <c r="J34" s="148" t="s">
        <v>82</v>
      </c>
      <c r="K34" s="4">
        <v>5.5</v>
      </c>
      <c r="L34" s="27">
        <v>350</v>
      </c>
      <c r="M34" s="28">
        <f>T_1[[#This Row],[P Qu]]*T_1[[#This Row],[P PU]]</f>
        <v>1925</v>
      </c>
      <c r="N34" s="156" t="s">
        <v>45</v>
      </c>
      <c r="O34" s="6">
        <v>4</v>
      </c>
      <c r="P34" s="39">
        <v>150</v>
      </c>
      <c r="Q34" s="28">
        <f>T_1[[#This Row],[ACh Qu]]*T_1[[#This Row],[ACh PU]]</f>
        <v>600</v>
      </c>
      <c r="R34" s="34">
        <f>T_1[[#This Row],[P CT]]+T_1[[#This Row],[ACh CT]]</f>
        <v>2525</v>
      </c>
      <c r="S34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3156.25</v>
      </c>
      <c r="T34" s="27">
        <f>T_1[[#This Row],[Mt Elligible]]*T_1[[#This Row],[Tx Sub]]</f>
        <v>1578.125</v>
      </c>
    </row>
    <row r="35" spans="1:20" x14ac:dyDescent="0.25">
      <c r="A35" s="87" t="str">
        <f>A$1</f>
        <v>Lot_1</v>
      </c>
      <c r="B35" s="87" t="str">
        <f>_xlfn.XLOOKUP(T_1[[#This Row],[N° Lot]],Tableau4[NoLot],Tableau4[Lot])</f>
        <v>Gouvernance et suivi du programme</v>
      </c>
      <c r="C35" s="141" t="s">
        <v>52</v>
      </c>
      <c r="D35" s="148" t="s">
        <v>88</v>
      </c>
      <c r="E35" s="145" t="s">
        <v>192</v>
      </c>
      <c r="F35" s="141" t="s">
        <v>19</v>
      </c>
      <c r="G35" s="88">
        <f>_xlfn.XLOOKUP(T_1[[#This Row],[Partenaires]],Partenaires2[Partenaire],Partenaires2[Tx Ch Connexe])</f>
        <v>0.25</v>
      </c>
      <c r="H35" s="88">
        <f>_xlfn.XLOOKUP(T_1[[#This Row],[Partenaires]],Partenaires2[Partenaire],Partenaires2[Tx Sub])</f>
        <v>0.5</v>
      </c>
      <c r="I35" s="145"/>
      <c r="J35" s="148" t="s">
        <v>82</v>
      </c>
      <c r="K35" s="4">
        <v>2</v>
      </c>
      <c r="L35" s="27">
        <v>350</v>
      </c>
      <c r="M35" s="28">
        <f>T_1[[#This Row],[P Qu]]*T_1[[#This Row],[P PU]]</f>
        <v>700</v>
      </c>
      <c r="N35" s="156" t="s">
        <v>45</v>
      </c>
      <c r="O35" s="6">
        <v>2</v>
      </c>
      <c r="P35" s="39">
        <v>150</v>
      </c>
      <c r="Q35" s="28">
        <f>T_1[[#This Row],[ACh Qu]]*T_1[[#This Row],[ACh PU]]</f>
        <v>300</v>
      </c>
      <c r="R35" s="34">
        <f>T_1[[#This Row],[P CT]]+T_1[[#This Row],[ACh CT]]</f>
        <v>1000</v>
      </c>
      <c r="S35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1250</v>
      </c>
      <c r="T35" s="27">
        <f>T_1[[#This Row],[Mt Elligible]]*T_1[[#This Row],[Tx Sub]]</f>
        <v>625</v>
      </c>
    </row>
    <row r="36" spans="1:20" x14ac:dyDescent="0.25">
      <c r="A36" s="87" t="str">
        <f>A$1</f>
        <v>Lot_1</v>
      </c>
      <c r="B36" s="87" t="str">
        <f>_xlfn.XLOOKUP(T_1[[#This Row],[N° Lot]],Tableau4[NoLot],Tableau4[Lot])</f>
        <v>Gouvernance et suivi du programme</v>
      </c>
      <c r="C36" s="141" t="s">
        <v>51</v>
      </c>
      <c r="D36" s="148" t="s">
        <v>102</v>
      </c>
      <c r="E36" s="145" t="s">
        <v>191</v>
      </c>
      <c r="F36" s="141" t="s">
        <v>22</v>
      </c>
      <c r="G36" s="88">
        <f>_xlfn.XLOOKUP(T_1[[#This Row],[Partenaires]],Partenaires2[Partenaire],Partenaires2[Tx Ch Connexe])</f>
        <v>0.2</v>
      </c>
      <c r="H36" s="88">
        <f>_xlfn.XLOOKUP(T_1[[#This Row],[Partenaires]],Partenaires2[Partenaire],Partenaires2[Tx Sub])</f>
        <v>0.5</v>
      </c>
      <c r="I36" s="145" t="s">
        <v>194</v>
      </c>
      <c r="J36" s="148" t="s">
        <v>82</v>
      </c>
      <c r="K36" s="4">
        <v>5.5</v>
      </c>
      <c r="L36" s="27">
        <v>380</v>
      </c>
      <c r="M36" s="28">
        <f>T_1[[#This Row],[P Qu]]*T_1[[#This Row],[P PU]]</f>
        <v>2090</v>
      </c>
      <c r="N36" s="146" t="s">
        <v>45</v>
      </c>
      <c r="O36" s="6">
        <v>4</v>
      </c>
      <c r="P36" s="39">
        <v>150</v>
      </c>
      <c r="Q36" s="28">
        <f>T_1[[#This Row],[ACh Qu]]*T_1[[#This Row],[ACh PU]]</f>
        <v>600</v>
      </c>
      <c r="R36" s="34">
        <f>T_1[[#This Row],[P CT]]+T_1[[#This Row],[ACh CT]]</f>
        <v>2690</v>
      </c>
      <c r="S36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3228</v>
      </c>
      <c r="T36" s="35">
        <f>T_1[[#This Row],[Mt Elligible]]*T_1[[#This Row],[Tx Sub]]</f>
        <v>1614</v>
      </c>
    </row>
    <row r="37" spans="1:20" x14ac:dyDescent="0.25">
      <c r="A37" s="87" t="str">
        <f>A$1</f>
        <v>Lot_1</v>
      </c>
      <c r="B37" s="87" t="str">
        <f>_xlfn.XLOOKUP(T_1[[#This Row],[N° Lot]],Tableau4[NoLot],Tableau4[Lot])</f>
        <v>Gouvernance et suivi du programme</v>
      </c>
      <c r="C37" s="141" t="s">
        <v>52</v>
      </c>
      <c r="D37" s="148" t="s">
        <v>88</v>
      </c>
      <c r="E37" s="145" t="s">
        <v>192</v>
      </c>
      <c r="F37" s="141" t="s">
        <v>22</v>
      </c>
      <c r="G37" s="88">
        <f>_xlfn.XLOOKUP(T_1[[#This Row],[Partenaires]],Partenaires2[Partenaire],Partenaires2[Tx Ch Connexe])</f>
        <v>0.2</v>
      </c>
      <c r="H37" s="88">
        <f>_xlfn.XLOOKUP(T_1[[#This Row],[Partenaires]],Partenaires2[Partenaire],Partenaires2[Tx Sub])</f>
        <v>0.5</v>
      </c>
      <c r="I37" s="145" t="s">
        <v>194</v>
      </c>
      <c r="J37" s="148" t="s">
        <v>82</v>
      </c>
      <c r="K37" s="4">
        <v>2</v>
      </c>
      <c r="L37" s="27">
        <v>380</v>
      </c>
      <c r="M37" s="28">
        <f>T_1[[#This Row],[P Qu]]*T_1[[#This Row],[P PU]]</f>
        <v>760</v>
      </c>
      <c r="N37" s="146" t="s">
        <v>45</v>
      </c>
      <c r="O37" s="6">
        <v>2</v>
      </c>
      <c r="P37" s="39">
        <v>150</v>
      </c>
      <c r="Q37" s="28">
        <f>T_1[[#This Row],[ACh Qu]]*T_1[[#This Row],[ACh PU]]</f>
        <v>300</v>
      </c>
      <c r="R37" s="34">
        <f>T_1[[#This Row],[P CT]]+T_1[[#This Row],[ACh CT]]</f>
        <v>1060</v>
      </c>
      <c r="S37" s="35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1272</v>
      </c>
      <c r="T37" s="35">
        <f>T_1[[#This Row],[Mt Elligible]]*T_1[[#This Row],[Tx Sub]]</f>
        <v>636</v>
      </c>
    </row>
    <row r="38" spans="1:20" x14ac:dyDescent="0.25">
      <c r="A38" s="87" t="str">
        <f>A$1</f>
        <v>Lot_1</v>
      </c>
      <c r="B38" s="87" t="str">
        <f>_xlfn.XLOOKUP(T_1[[#This Row],[N° Lot]],Tableau4[NoLot],Tableau4[Lot])</f>
        <v>Gouvernance et suivi du programme</v>
      </c>
      <c r="C38" s="141" t="s">
        <v>51</v>
      </c>
      <c r="D38" s="148" t="s">
        <v>102</v>
      </c>
      <c r="E38" s="145" t="s">
        <v>191</v>
      </c>
      <c r="F38" s="141" t="s">
        <v>20</v>
      </c>
      <c r="G38" s="88">
        <f>_xlfn.XLOOKUP(T_1[[#This Row],[Partenaires]],Partenaires2[Partenaire],Partenaires2[Tx Ch Connexe])</f>
        <v>0.25</v>
      </c>
      <c r="H38" s="88">
        <f>_xlfn.XLOOKUP(T_1[[#This Row],[Partenaires]],Partenaires2[Partenaire],Partenaires2[Tx Sub])</f>
        <v>0.5</v>
      </c>
      <c r="I38" s="145"/>
      <c r="J38" s="148" t="s">
        <v>82</v>
      </c>
      <c r="K38" s="4">
        <v>5.5</v>
      </c>
      <c r="L38" s="27">
        <v>350</v>
      </c>
      <c r="M38" s="28">
        <f>T_1[[#This Row],[P Qu]]*T_1[[#This Row],[P PU]]</f>
        <v>1925</v>
      </c>
      <c r="N38" s="156" t="s">
        <v>45</v>
      </c>
      <c r="O38" s="6">
        <v>4</v>
      </c>
      <c r="P38" s="39">
        <v>150</v>
      </c>
      <c r="Q38" s="28">
        <f>T_1[[#This Row],[ACh Qu]]*T_1[[#This Row],[ACh PU]]</f>
        <v>600</v>
      </c>
      <c r="R38" s="34">
        <f>T_1[[#This Row],[P CT]]+T_1[[#This Row],[ACh CT]]</f>
        <v>2525</v>
      </c>
      <c r="S38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3156.25</v>
      </c>
      <c r="T38" s="27">
        <f>T_1[[#This Row],[Mt Elligible]]*T_1[[#This Row],[Tx Sub]]</f>
        <v>1578.125</v>
      </c>
    </row>
    <row r="39" spans="1:20" x14ac:dyDescent="0.25">
      <c r="A39" s="87" t="str">
        <f>A$1</f>
        <v>Lot_1</v>
      </c>
      <c r="B39" s="87" t="str">
        <f>_xlfn.XLOOKUP(T_1[[#This Row],[N° Lot]],Tableau4[NoLot],Tableau4[Lot])</f>
        <v>Gouvernance et suivi du programme</v>
      </c>
      <c r="C39" s="141" t="s">
        <v>52</v>
      </c>
      <c r="D39" s="148" t="s">
        <v>88</v>
      </c>
      <c r="E39" s="145" t="s">
        <v>192</v>
      </c>
      <c r="F39" s="141" t="s">
        <v>20</v>
      </c>
      <c r="G39" s="88">
        <f>_xlfn.XLOOKUP(T_1[[#This Row],[Partenaires]],Partenaires2[Partenaire],Partenaires2[Tx Ch Connexe])</f>
        <v>0.25</v>
      </c>
      <c r="H39" s="88">
        <f>_xlfn.XLOOKUP(T_1[[#This Row],[Partenaires]],Partenaires2[Partenaire],Partenaires2[Tx Sub])</f>
        <v>0.5</v>
      </c>
      <c r="I39" s="145"/>
      <c r="J39" s="148" t="s">
        <v>82</v>
      </c>
      <c r="K39" s="4">
        <v>2</v>
      </c>
      <c r="L39" s="27">
        <v>350</v>
      </c>
      <c r="M39" s="28">
        <f>T_1[[#This Row],[P Qu]]*T_1[[#This Row],[P PU]]</f>
        <v>700</v>
      </c>
      <c r="N39" s="156" t="s">
        <v>45</v>
      </c>
      <c r="O39" s="6">
        <v>2</v>
      </c>
      <c r="P39" s="39">
        <v>150</v>
      </c>
      <c r="Q39" s="28">
        <f>T_1[[#This Row],[ACh Qu]]*T_1[[#This Row],[ACh PU]]</f>
        <v>300</v>
      </c>
      <c r="R39" s="34">
        <f>T_1[[#This Row],[P CT]]+T_1[[#This Row],[ACh CT]]</f>
        <v>1000</v>
      </c>
      <c r="S39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1250</v>
      </c>
      <c r="T39" s="27">
        <f>T_1[[#This Row],[Mt Elligible]]*T_1[[#This Row],[Tx Sub]]</f>
        <v>625</v>
      </c>
    </row>
    <row r="40" spans="1:20" x14ac:dyDescent="0.25">
      <c r="A40" s="87" t="s">
        <v>30</v>
      </c>
      <c r="B40" s="87" t="str">
        <f>_xlfn.XLOOKUP(T_1[[#This Row],[N° Lot]],Tableau4[NoLot],Tableau4[Lot])</f>
        <v>Gouvernance et suivi du programme</v>
      </c>
      <c r="C40" s="141" t="s">
        <v>50</v>
      </c>
      <c r="D40" s="148" t="s">
        <v>103</v>
      </c>
      <c r="E40" s="156" t="s">
        <v>218</v>
      </c>
      <c r="F40" s="141" t="s">
        <v>18</v>
      </c>
      <c r="G40" s="88">
        <f>_xlfn.XLOOKUP(T_1[[#This Row],[Partenaires]],Partenaires2[Partenaire],Partenaires2[Tx Ch Connexe])</f>
        <v>0.25</v>
      </c>
      <c r="H40" s="88">
        <f>_xlfn.XLOOKUP(T_1[[#This Row],[Partenaires]],Partenaires2[Partenaire],Partenaires2[Tx Sub])</f>
        <v>0.7</v>
      </c>
      <c r="I40" s="156" t="s">
        <v>219</v>
      </c>
      <c r="J40" s="148" t="s">
        <v>82</v>
      </c>
      <c r="K40" s="4">
        <v>10</v>
      </c>
      <c r="L40" s="27">
        <v>100000</v>
      </c>
      <c r="M40" s="28">
        <f>T_1[[#This Row],[P Qu]]*T_1[[#This Row],[P PU]]</f>
        <v>1000000</v>
      </c>
      <c r="N40" s="146"/>
      <c r="O40" s="6"/>
      <c r="P40" s="39"/>
      <c r="Q40" s="28">
        <f>T_1[[#This Row],[ACh Qu]]*T_1[[#This Row],[ACh PU]]</f>
        <v>0</v>
      </c>
      <c r="R40" s="34">
        <f>T_1[[#This Row],[P CT]]+T_1[[#This Row],[ACh CT]]</f>
        <v>1000000</v>
      </c>
      <c r="S40" s="27">
        <f>IF(T_1[[#This Row],[Eligible]]="Oui",T_1[[#This Row],[Ct TOTAL]]+T_1[[#This Row],[Ct TOTAL]]*T_1[[#This Row],[Tx Charge Connexe]],T_1[[#This Row],[P CT]]*T_1[[#This Row],[Tx Charge Connexe]]+T_1[[#This Row],[ACh CT]]+T_1[[#This Row],[ACh CT]]*T_1[[#This Row],[Tx Charge Connexe]])</f>
        <v>1250000</v>
      </c>
      <c r="T40" s="27">
        <f>T_1[[#This Row],[Mt Elligible]]*T_1[[#This Row],[Tx Sub]]</f>
        <v>875000</v>
      </c>
    </row>
  </sheetData>
  <mergeCells count="1">
    <mergeCell ref="I1:M1"/>
  </mergeCells>
  <phoneticPr fontId="3" type="noConversion"/>
  <dataValidations count="4">
    <dataValidation type="list" allowBlank="1" showInputMessage="1" showErrorMessage="1" sqref="F3:F40" xr:uid="{A78237D3-869D-4AFC-A17C-BCD3C94C3F32}">
      <formula1>Partenaires</formula1>
    </dataValidation>
    <dataValidation type="list" allowBlank="1" showInputMessage="1" showErrorMessage="1" sqref="A3:A40" xr:uid="{7F161DE4-FB09-4CD8-8672-7D39F2392658}">
      <formula1>NoLot</formula1>
    </dataValidation>
    <dataValidation type="list" allowBlank="1" showInputMessage="1" showErrorMessage="1" sqref="C3:C40" xr:uid="{852733B6-8712-4C25-B17F-A95D12A5659F}">
      <formula1>INDIRECT(A3)</formula1>
    </dataValidation>
    <dataValidation type="list" allowBlank="1" showInputMessage="1" showErrorMessage="1" sqref="D3:D40" xr:uid="{3DAB7F96-EC3A-4BE4-93C8-9AA5025F72AF}">
      <formula1>INDIRECT(C3)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37C2132-0D3E-4BFE-AC4A-C37292C52A62}">
          <x14:formula1>
            <xm:f>Liste!$H$3:$H$4</xm:f>
          </x14:formula1>
          <xm:sqref>J3:J40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9" tint="0.39997558519241921"/>
  </sheetPr>
  <dimension ref="A1:T80"/>
  <sheetViews>
    <sheetView zoomScaleNormal="100" workbookViewId="0">
      <pane ySplit="2" topLeftCell="A51" activePane="bottomLeft" state="frozenSplit"/>
      <selection activeCell="G7" sqref="G7"/>
      <selection pane="bottomLeft" activeCell="E63" sqref="E63"/>
    </sheetView>
  </sheetViews>
  <sheetFormatPr baseColWidth="10" defaultRowHeight="15" x14ac:dyDescent="0.25"/>
  <cols>
    <col min="1" max="1" width="6.7109375" style="1" customWidth="1"/>
    <col min="2" max="2" width="7.28515625" style="2" customWidth="1"/>
    <col min="3" max="3" width="17.7109375" style="145" customWidth="1"/>
    <col min="4" max="4" width="29.7109375" style="145" customWidth="1"/>
    <col min="5" max="5" width="15.85546875" style="145" customWidth="1"/>
    <col min="6" max="6" width="12.5703125" style="1" customWidth="1"/>
    <col min="7" max="8" width="11.5703125" style="152" customWidth="1"/>
    <col min="9" max="9" width="11.140625" style="1" customWidth="1"/>
    <col min="10" max="10" width="6.5703125" style="1" customWidth="1"/>
    <col min="11" max="11" width="8.28515625" style="1" customWidth="1"/>
    <col min="12" max="12" width="11.42578125" style="1"/>
    <col min="13" max="13" width="15.28515625" style="2" customWidth="1"/>
    <col min="14" max="14" width="22.140625" style="1" customWidth="1"/>
    <col min="15" max="15" width="10.28515625" style="4" customWidth="1"/>
    <col min="16" max="16" width="10.5703125" style="2" customWidth="1"/>
    <col min="17" max="17" width="13" style="2" customWidth="1"/>
    <col min="18" max="18" width="14" style="1" customWidth="1"/>
    <col min="19" max="16384" width="11.42578125" style="1"/>
  </cols>
  <sheetData>
    <row r="1" spans="1:20" s="9" customFormat="1" ht="36.75" customHeight="1" x14ac:dyDescent="0.25">
      <c r="A1" s="17" t="s">
        <v>31</v>
      </c>
      <c r="G1" s="150"/>
      <c r="H1" s="150"/>
      <c r="I1" s="167" t="s">
        <v>47</v>
      </c>
      <c r="J1" s="167"/>
      <c r="K1" s="167"/>
      <c r="L1" s="167"/>
      <c r="M1" s="167"/>
      <c r="N1" s="15" t="s">
        <v>4</v>
      </c>
      <c r="O1" s="15"/>
      <c r="P1" s="15"/>
      <c r="Q1" s="15"/>
    </row>
    <row r="2" spans="1:20" s="9" customFormat="1" ht="20.100000000000001" customHeight="1" x14ac:dyDescent="0.25">
      <c r="A2" s="9" t="s">
        <v>36</v>
      </c>
      <c r="B2" s="9" t="s">
        <v>0</v>
      </c>
      <c r="C2" s="9" t="s">
        <v>1</v>
      </c>
      <c r="D2" s="9" t="s">
        <v>2</v>
      </c>
      <c r="E2" s="9" t="s">
        <v>37</v>
      </c>
      <c r="F2" s="9" t="s">
        <v>3</v>
      </c>
      <c r="G2" s="22" t="s">
        <v>75</v>
      </c>
      <c r="H2" s="22" t="s">
        <v>77</v>
      </c>
      <c r="I2" s="9" t="s">
        <v>9</v>
      </c>
      <c r="J2" s="9" t="s">
        <v>76</v>
      </c>
      <c r="K2" s="9" t="s">
        <v>10</v>
      </c>
      <c r="L2" s="9" t="s">
        <v>11</v>
      </c>
      <c r="M2" s="23" t="s">
        <v>12</v>
      </c>
      <c r="N2" s="9" t="s">
        <v>5</v>
      </c>
      <c r="O2" s="10" t="s">
        <v>6</v>
      </c>
      <c r="P2" s="9" t="s">
        <v>7</v>
      </c>
      <c r="Q2" s="23" t="s">
        <v>8</v>
      </c>
      <c r="R2" s="23" t="s">
        <v>13</v>
      </c>
      <c r="S2" s="33" t="s">
        <v>83</v>
      </c>
      <c r="T2" s="33" t="s">
        <v>84</v>
      </c>
    </row>
    <row r="3" spans="1:20" x14ac:dyDescent="0.25">
      <c r="A3" s="14" t="str">
        <f t="shared" ref="A3:A34" si="0">A$1</f>
        <v>Lot_2</v>
      </c>
      <c r="B3" s="87" t="str">
        <f>_xlfn.XLOOKUP(T_2[[#This Row],[N° Lot]],Tableau4[NoLot],Tableau4[Lot])</f>
        <v>État de l’art, concertation et positionnent de la norme</v>
      </c>
      <c r="C3" s="142" t="str">
        <f>'[1]Lot 2'!C3</f>
        <v>T2_Consultation_des_acteurs</v>
      </c>
      <c r="D3" s="145" t="str">
        <f>'[1]Lot 2'!D3</f>
        <v>ST1 Identification des acteurs, annuaire et schéma de filière</v>
      </c>
      <c r="E3" s="145">
        <f>'[1]Lot 2'!E3</f>
        <v>0</v>
      </c>
      <c r="F3" s="142" t="str">
        <f>'[1]Lot 2'!F3</f>
        <v>AKTA</v>
      </c>
      <c r="G3" s="151">
        <f>_xlfn.XLOOKUP(T_2[[#This Row],[Partenaires]],Partenaires2[Partenaire],Partenaires2[Tx Ch Connexe])</f>
        <v>0.25</v>
      </c>
      <c r="H3" s="151">
        <f>_xlfn.XLOOKUP(T_2[[#This Row],[Partenaires]],Partenaires2[Partenaire],Partenaires2[Tx Sub])</f>
        <v>0.7</v>
      </c>
      <c r="I3" s="1">
        <f>'[1]Lot 2'!I3</f>
        <v>0</v>
      </c>
      <c r="J3" s="1" t="str">
        <f>'[1]Lot 2'!J3</f>
        <v>Oui</v>
      </c>
      <c r="K3" s="4">
        <f>'[1]Lot 2'!K3</f>
        <v>1</v>
      </c>
      <c r="L3" s="3">
        <f>'[1]Lot 2'!L3</f>
        <v>490</v>
      </c>
      <c r="M3" s="13">
        <f>T_2[[#This Row],[P Qu]]*T_2[[#This Row],[P PU]]</f>
        <v>490</v>
      </c>
      <c r="N3" s="5" t="str">
        <f>'[1]Lot 2'!N3</f>
        <v>déplacements</v>
      </c>
      <c r="O3" s="6">
        <f>'[1]Lot 2'!O3</f>
        <v>1</v>
      </c>
      <c r="P3" s="8">
        <f>'[1]Lot 2'!P3</f>
        <v>150</v>
      </c>
      <c r="Q3" s="13">
        <f>T_2[[#This Row],[ACh Qu]]*T_2[[#This Row],[ACh PU]]</f>
        <v>150</v>
      </c>
      <c r="R3" s="16">
        <f>T_2[[#This Row],[P CT]]+T_2[[#This Row],[ACh CT]]</f>
        <v>640</v>
      </c>
      <c r="S3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800</v>
      </c>
      <c r="T3" s="35">
        <f>T_2[[#This Row],[Mt Elligible]]*T_2[[#This Row],[Tx Sub]]</f>
        <v>560</v>
      </c>
    </row>
    <row r="4" spans="1:20" x14ac:dyDescent="0.25">
      <c r="A4" s="14" t="str">
        <f t="shared" si="0"/>
        <v>Lot_2</v>
      </c>
      <c r="B4" s="87" t="str">
        <f>_xlfn.XLOOKUP(T_2[[#This Row],[N° Lot]],Tableau4[NoLot],Tableau4[Lot])</f>
        <v>État de l’art, concertation et positionnent de la norme</v>
      </c>
      <c r="C4" s="142" t="str">
        <f>'[1]Lot 2'!C4</f>
        <v>T2_Consultation_des_acteurs</v>
      </c>
      <c r="D4" s="145" t="str">
        <f>'[1]Lot 2'!D4</f>
        <v>ST2 Concertation pour receuillir les points de vigilances : entretiens perosnnalisés</v>
      </c>
      <c r="E4" s="145">
        <f>'[1]Lot 2'!E4</f>
        <v>0</v>
      </c>
      <c r="F4" s="142" t="str">
        <f>'[1]Lot 2'!F4</f>
        <v>AKTA</v>
      </c>
      <c r="G4" s="151">
        <f>_xlfn.XLOOKUP(T_2[[#This Row],[Partenaires]],Partenaires2[Partenaire],Partenaires2[Tx Ch Connexe])</f>
        <v>0.25</v>
      </c>
      <c r="H4" s="151">
        <f>_xlfn.XLOOKUP(T_2[[#This Row],[Partenaires]],Partenaires2[Partenaire],Partenaires2[Tx Sub])</f>
        <v>0.7</v>
      </c>
      <c r="I4" s="1">
        <f>'[1]Lot 2'!I4</f>
        <v>0</v>
      </c>
      <c r="J4" s="1" t="str">
        <f>'[1]Lot 2'!J4</f>
        <v>Oui</v>
      </c>
      <c r="K4" s="4">
        <f>'[1]Lot 2'!K4</f>
        <v>4</v>
      </c>
      <c r="L4" s="3">
        <f>'[1]Lot 2'!L4</f>
        <v>490</v>
      </c>
      <c r="M4" s="13">
        <f>T_2[[#This Row],[P Qu]]*T_2[[#This Row],[P PU]]</f>
        <v>1960</v>
      </c>
      <c r="N4" s="5" t="str">
        <f>'[1]Lot 2'!N4</f>
        <v>Déplacements</v>
      </c>
      <c r="O4" s="6">
        <f>'[1]Lot 2'!O4</f>
        <v>3</v>
      </c>
      <c r="P4" s="8">
        <f>'[1]Lot 2'!P4</f>
        <v>150</v>
      </c>
      <c r="Q4" s="13">
        <f>T_2[[#This Row],[ACh Qu]]*T_2[[#This Row],[ACh PU]]</f>
        <v>450</v>
      </c>
      <c r="R4" s="16">
        <f>T_2[[#This Row],[P CT]]+T_2[[#This Row],[ACh CT]]</f>
        <v>2410</v>
      </c>
      <c r="S4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3012.5</v>
      </c>
      <c r="T4" s="35">
        <f>T_2[[#This Row],[Mt Elligible]]*T_2[[#This Row],[Tx Sub]]</f>
        <v>2108.75</v>
      </c>
    </row>
    <row r="5" spans="1:20" x14ac:dyDescent="0.25">
      <c r="A5" s="147" t="str">
        <f t="shared" si="0"/>
        <v>Lot_2</v>
      </c>
      <c r="B5" s="87" t="str">
        <f>_xlfn.XLOOKUP(T_2[[#This Row],[N° Lot]],Tableau4[NoLot],Tableau4[Lot])</f>
        <v>État de l’art, concertation et positionnent de la norme</v>
      </c>
      <c r="C5" s="142" t="str">
        <f>'[1]Lot 2'!C5</f>
        <v>T2_Consultation_des_acteurs</v>
      </c>
      <c r="D5" s="145" t="str">
        <f>'[1]Lot 2'!D5</f>
        <v>ST3 Concertation pour receuillir les points de vigilances : ateliers par typologies d'acteurs</v>
      </c>
      <c r="E5" s="145">
        <f>'[1]Lot 2'!E5</f>
        <v>0</v>
      </c>
      <c r="F5" s="142" t="str">
        <f>'[1]Lot 2'!F5</f>
        <v>AKTA</v>
      </c>
      <c r="G5" s="151">
        <f>_xlfn.XLOOKUP(T_2[[#This Row],[Partenaires]],Partenaires2[Partenaire],Partenaires2[Tx Ch Connexe])</f>
        <v>0.25</v>
      </c>
      <c r="H5" s="151">
        <f>_xlfn.XLOOKUP(T_2[[#This Row],[Partenaires]],Partenaires2[Partenaire],Partenaires2[Tx Sub])</f>
        <v>0.7</v>
      </c>
      <c r="I5" s="1">
        <f>'[1]Lot 2'!I5</f>
        <v>0</v>
      </c>
      <c r="J5" s="1" t="str">
        <f>'[1]Lot 2'!J5</f>
        <v>Oui</v>
      </c>
      <c r="K5" s="4">
        <f>'[1]Lot 2'!K5</f>
        <v>2</v>
      </c>
      <c r="L5" s="3">
        <f>'[1]Lot 2'!L5</f>
        <v>490</v>
      </c>
      <c r="M5" s="13">
        <f>T_2[[#This Row],[P Qu]]*T_2[[#This Row],[P PU]]</f>
        <v>980</v>
      </c>
      <c r="N5" s="5" t="str">
        <f>'[1]Lot 2'!N5</f>
        <v>Déplacements</v>
      </c>
      <c r="O5" s="6">
        <f>'[1]Lot 2'!O5</f>
        <v>2</v>
      </c>
      <c r="P5" s="8">
        <f>'[1]Lot 2'!P5</f>
        <v>150</v>
      </c>
      <c r="Q5" s="13">
        <f>T_2[[#This Row],[ACh Qu]]*T_2[[#This Row],[ACh PU]]</f>
        <v>300</v>
      </c>
      <c r="R5" s="16">
        <f>T_2[[#This Row],[P CT]]+T_2[[#This Row],[ACh CT]]</f>
        <v>1280</v>
      </c>
      <c r="S5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1600</v>
      </c>
      <c r="T5" s="35">
        <f>T_2[[#This Row],[Mt Elligible]]*T_2[[#This Row],[Tx Sub]]</f>
        <v>1120</v>
      </c>
    </row>
    <row r="6" spans="1:20" x14ac:dyDescent="0.25">
      <c r="A6" s="149" t="str">
        <f t="shared" si="0"/>
        <v>Lot_2</v>
      </c>
      <c r="B6" s="87" t="str">
        <f>_xlfn.XLOOKUP(T_2[[#This Row],[N° Lot]],Tableau4[NoLot],Tableau4[Lot])</f>
        <v>État de l’art, concertation et positionnent de la norme</v>
      </c>
      <c r="C6" s="142" t="s">
        <v>53</v>
      </c>
      <c r="D6" s="145" t="s">
        <v>105</v>
      </c>
      <c r="E6" s="145" t="s">
        <v>216</v>
      </c>
      <c r="F6" s="142" t="s">
        <v>21</v>
      </c>
      <c r="G6" s="151">
        <f>_xlfn.XLOOKUP(T_2[[#This Row],[Partenaires]],Partenaires2[Partenaire],Partenaires2[Tx Ch Connexe])</f>
        <v>0.25</v>
      </c>
      <c r="H6" s="151">
        <f>_xlfn.XLOOKUP(T_2[[#This Row],[Partenaires]],Partenaires2[Partenaire],Partenaires2[Tx Sub])</f>
        <v>0.7</v>
      </c>
      <c r="I6" s="1" t="s">
        <v>217</v>
      </c>
      <c r="J6" s="145" t="s">
        <v>82</v>
      </c>
      <c r="K6" s="4">
        <v>16</v>
      </c>
      <c r="L6" s="3">
        <v>430</v>
      </c>
      <c r="M6" s="13">
        <f>T_2[[#This Row],[P Qu]]*T_2[[#This Row],[P PU]]</f>
        <v>6880</v>
      </c>
      <c r="N6" s="5"/>
      <c r="O6" s="6"/>
      <c r="P6" s="8"/>
      <c r="Q6" s="13">
        <f>T_2[[#This Row],[ACh Qu]]*T_2[[#This Row],[ACh PU]]</f>
        <v>0</v>
      </c>
      <c r="R6" s="16">
        <f>T_2[[#This Row],[P CT]]+T_2[[#This Row],[ACh CT]]</f>
        <v>6880</v>
      </c>
      <c r="S6" s="153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8600</v>
      </c>
      <c r="T6" s="153">
        <f>T_2[[#This Row],[Mt Elligible]]*T_2[[#This Row],[Tx Sub]]</f>
        <v>6020</v>
      </c>
    </row>
    <row r="7" spans="1:20" x14ac:dyDescent="0.25">
      <c r="A7" s="149" t="str">
        <f t="shared" si="0"/>
        <v>Lot_2</v>
      </c>
      <c r="B7" s="87" t="str">
        <f>_xlfn.XLOOKUP(T_2[[#This Row],[N° Lot]],Tableau4[NoLot],Tableau4[Lot])</f>
        <v>État de l’art, concertation et positionnent de la norme</v>
      </c>
      <c r="C7" s="142" t="s">
        <v>54</v>
      </c>
      <c r="D7" s="145" t="s">
        <v>108</v>
      </c>
      <c r="F7" s="142" t="s">
        <v>21</v>
      </c>
      <c r="G7" s="151">
        <f>_xlfn.XLOOKUP(T_2[[#This Row],[Partenaires]],Partenaires2[Partenaire],Partenaires2[Tx Ch Connexe])</f>
        <v>0.25</v>
      </c>
      <c r="H7" s="151">
        <f>_xlfn.XLOOKUP(T_2[[#This Row],[Partenaires]],Partenaires2[Partenaire],Partenaires2[Tx Sub])</f>
        <v>0.7</v>
      </c>
      <c r="I7" s="1" t="s">
        <v>217</v>
      </c>
      <c r="J7" s="1" t="s">
        <v>82</v>
      </c>
      <c r="K7" s="4">
        <v>2</v>
      </c>
      <c r="L7" s="3">
        <v>430</v>
      </c>
      <c r="M7" s="13">
        <f>T_2[[#This Row],[P Qu]]*T_2[[#This Row],[P PU]]</f>
        <v>860</v>
      </c>
      <c r="N7" s="5"/>
      <c r="O7" s="6"/>
      <c r="P7" s="8"/>
      <c r="Q7" s="13">
        <f>T_2[[#This Row],[ACh Qu]]*T_2[[#This Row],[ACh PU]]</f>
        <v>0</v>
      </c>
      <c r="R7" s="16">
        <f>T_2[[#This Row],[P CT]]+T_2[[#This Row],[ACh CT]]</f>
        <v>860</v>
      </c>
      <c r="S7" s="153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1075</v>
      </c>
      <c r="T7" s="153">
        <f>T_2[[#This Row],[Mt Elligible]]*T_2[[#This Row],[Tx Sub]]</f>
        <v>752.5</v>
      </c>
    </row>
    <row r="8" spans="1:20" x14ac:dyDescent="0.25">
      <c r="A8" s="149" t="str">
        <f t="shared" si="0"/>
        <v>Lot_2</v>
      </c>
      <c r="B8" s="87" t="str">
        <f>_xlfn.XLOOKUP(T_2[[#This Row],[N° Lot]],Tableau4[NoLot],Tableau4[Lot])</f>
        <v>État de l’art, concertation et positionnent de la norme</v>
      </c>
      <c r="C8" s="142" t="s">
        <v>54</v>
      </c>
      <c r="D8" s="145" t="s">
        <v>110</v>
      </c>
      <c r="F8" s="142" t="s">
        <v>21</v>
      </c>
      <c r="G8" s="151">
        <f>_xlfn.XLOOKUP(T_2[[#This Row],[Partenaires]],Partenaires2[Partenaire],Partenaires2[Tx Ch Connexe])</f>
        <v>0.25</v>
      </c>
      <c r="H8" s="151">
        <f>_xlfn.XLOOKUP(T_2[[#This Row],[Partenaires]],Partenaires2[Partenaire],Partenaires2[Tx Sub])</f>
        <v>0.7</v>
      </c>
      <c r="I8" s="1" t="s">
        <v>217</v>
      </c>
      <c r="J8" s="145" t="s">
        <v>82</v>
      </c>
      <c r="K8" s="4">
        <v>2</v>
      </c>
      <c r="L8" s="3">
        <v>430</v>
      </c>
      <c r="M8" s="13">
        <f>T_2[[#This Row],[P Qu]]*T_2[[#This Row],[P PU]]</f>
        <v>860</v>
      </c>
      <c r="N8" s="5" t="s">
        <v>45</v>
      </c>
      <c r="O8" s="6">
        <v>2</v>
      </c>
      <c r="P8" s="8">
        <v>150</v>
      </c>
      <c r="Q8" s="13">
        <f>T_2[[#This Row],[ACh Qu]]*T_2[[#This Row],[ACh PU]]</f>
        <v>300</v>
      </c>
      <c r="R8" s="16">
        <f>T_2[[#This Row],[P CT]]+T_2[[#This Row],[ACh CT]]</f>
        <v>1160</v>
      </c>
      <c r="S8" s="153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1450</v>
      </c>
      <c r="T8" s="153">
        <f>T_2[[#This Row],[Mt Elligible]]*T_2[[#This Row],[Tx Sub]]</f>
        <v>1014.9999999999999</v>
      </c>
    </row>
    <row r="9" spans="1:20" x14ac:dyDescent="0.25">
      <c r="A9" s="149" t="str">
        <f t="shared" si="0"/>
        <v>Lot_2</v>
      </c>
      <c r="B9" s="87" t="str">
        <f>_xlfn.XLOOKUP(T_2[[#This Row],[N° Lot]],Tableau4[NoLot],Tableau4[Lot])</f>
        <v>État de l’art, concertation et positionnent de la norme</v>
      </c>
      <c r="C9" s="142" t="s">
        <v>54</v>
      </c>
      <c r="D9" s="145" t="s">
        <v>111</v>
      </c>
      <c r="F9" s="142" t="s">
        <v>21</v>
      </c>
      <c r="G9" s="151">
        <f>_xlfn.XLOOKUP(T_2[[#This Row],[Partenaires]],Partenaires2[Partenaire],Partenaires2[Tx Ch Connexe])</f>
        <v>0.25</v>
      </c>
      <c r="H9" s="151">
        <f>_xlfn.XLOOKUP(T_2[[#This Row],[Partenaires]],Partenaires2[Partenaire],Partenaires2[Tx Sub])</f>
        <v>0.7</v>
      </c>
      <c r="I9" s="1" t="s">
        <v>217</v>
      </c>
      <c r="J9" s="1" t="s">
        <v>82</v>
      </c>
      <c r="K9" s="4">
        <v>2</v>
      </c>
      <c r="L9" s="3">
        <v>430</v>
      </c>
      <c r="M9" s="13">
        <f>T_2[[#This Row],[P Qu]]*T_2[[#This Row],[P PU]]</f>
        <v>860</v>
      </c>
      <c r="N9" s="5" t="s">
        <v>45</v>
      </c>
      <c r="O9" s="6"/>
      <c r="P9" s="8"/>
      <c r="Q9" s="13">
        <f>T_2[[#This Row],[ACh Qu]]*T_2[[#This Row],[ACh PU]]</f>
        <v>0</v>
      </c>
      <c r="R9" s="16">
        <f>T_2[[#This Row],[P CT]]+T_2[[#This Row],[ACh CT]]</f>
        <v>860</v>
      </c>
      <c r="S9" s="153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1075</v>
      </c>
      <c r="T9" s="153">
        <f>T_2[[#This Row],[Mt Elligible]]*T_2[[#This Row],[Tx Sub]]</f>
        <v>752.5</v>
      </c>
    </row>
    <row r="10" spans="1:20" x14ac:dyDescent="0.25">
      <c r="A10" s="147" t="str">
        <f t="shared" si="0"/>
        <v>Lot_2</v>
      </c>
      <c r="B10" s="87" t="str">
        <f>_xlfn.XLOOKUP(T_2[[#This Row],[N° Lot]],Tableau4[NoLot],Tableau4[Lot])</f>
        <v>État de l’art, concertation et positionnent de la norme</v>
      </c>
      <c r="C10" s="19" t="s">
        <v>53</v>
      </c>
      <c r="D10" s="145" t="s">
        <v>59</v>
      </c>
      <c r="E10" s="145" t="s">
        <v>155</v>
      </c>
      <c r="F10" s="19" t="s">
        <v>38</v>
      </c>
      <c r="G10" s="151">
        <f>_xlfn.XLOOKUP(T_2[[#This Row],[Partenaires]],Partenaires2[Partenaire],Partenaires2[Tx Ch Connexe])</f>
        <v>0.22</v>
      </c>
      <c r="H10" s="151">
        <f>_xlfn.XLOOKUP(T_2[[#This Row],[Partenaires]],Partenaires2[Partenaire],Partenaires2[Tx Sub])</f>
        <v>0.7</v>
      </c>
      <c r="I10" s="1" t="s">
        <v>46</v>
      </c>
      <c r="J10" s="145" t="s">
        <v>82</v>
      </c>
      <c r="K10" s="4">
        <v>1</v>
      </c>
      <c r="L10" s="3">
        <v>406</v>
      </c>
      <c r="M10" s="13">
        <f>T_2[[#This Row],[P Qu]]*T_2[[#This Row],[P PU]]</f>
        <v>406</v>
      </c>
      <c r="N10" s="5"/>
      <c r="O10" s="6"/>
      <c r="P10" s="8"/>
      <c r="Q10" s="13">
        <f>T_2[[#This Row],[ACh Qu]]*T_2[[#This Row],[ACh PU]]</f>
        <v>0</v>
      </c>
      <c r="R10" s="16">
        <f>T_2[[#This Row],[P CT]]+T_2[[#This Row],[ACh CT]]</f>
        <v>406</v>
      </c>
      <c r="S10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495.32</v>
      </c>
      <c r="T10" s="35">
        <f>T_2[[#This Row],[Mt Elligible]]*T_2[[#This Row],[Tx Sub]]</f>
        <v>346.72399999999999</v>
      </c>
    </row>
    <row r="11" spans="1:20" x14ac:dyDescent="0.25">
      <c r="A11" s="147" t="str">
        <f t="shared" si="0"/>
        <v>Lot_2</v>
      </c>
      <c r="B11" s="87" t="str">
        <f>_xlfn.XLOOKUP(T_2[[#This Row],[N° Lot]],Tableau4[NoLot],Tableau4[Lot])</f>
        <v>État de l’art, concertation et positionnent de la norme</v>
      </c>
      <c r="C11" s="19" t="s">
        <v>54</v>
      </c>
      <c r="D11" s="145" t="s">
        <v>108</v>
      </c>
      <c r="F11" s="19" t="s">
        <v>38</v>
      </c>
      <c r="G11" s="151">
        <f>_xlfn.XLOOKUP(T_2[[#This Row],[Partenaires]],Partenaires2[Partenaire],Partenaires2[Tx Ch Connexe])</f>
        <v>0.22</v>
      </c>
      <c r="H11" s="151">
        <f>_xlfn.XLOOKUP(T_2[[#This Row],[Partenaires]],Partenaires2[Partenaire],Partenaires2[Tx Sub])</f>
        <v>0.7</v>
      </c>
      <c r="I11" s="1" t="s">
        <v>46</v>
      </c>
      <c r="J11" s="145" t="s">
        <v>82</v>
      </c>
      <c r="K11" s="4">
        <v>1</v>
      </c>
      <c r="L11" s="3">
        <v>406</v>
      </c>
      <c r="M11" s="13">
        <f>T_2[[#This Row],[P Qu]]*T_2[[#This Row],[P PU]]</f>
        <v>406</v>
      </c>
      <c r="N11" s="5"/>
      <c r="O11" s="6"/>
      <c r="P11" s="8"/>
      <c r="Q11" s="13">
        <f>T_2[[#This Row],[ACh Qu]]*T_2[[#This Row],[ACh PU]]</f>
        <v>0</v>
      </c>
      <c r="R11" s="16">
        <f>T_2[[#This Row],[P CT]]+T_2[[#This Row],[ACh CT]]</f>
        <v>406</v>
      </c>
      <c r="S11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495.32</v>
      </c>
      <c r="T11" s="35">
        <f>T_2[[#This Row],[Mt Elligible]]*T_2[[#This Row],[Tx Sub]]</f>
        <v>346.72399999999999</v>
      </c>
    </row>
    <row r="12" spans="1:20" x14ac:dyDescent="0.25">
      <c r="A12" s="147" t="str">
        <f t="shared" si="0"/>
        <v>Lot_2</v>
      </c>
      <c r="B12" s="87" t="str">
        <f>_xlfn.XLOOKUP(T_2[[#This Row],[N° Lot]],Tableau4[NoLot],Tableau4[Lot])</f>
        <v>État de l’art, concertation et positionnent de la norme</v>
      </c>
      <c r="C12" s="19" t="s">
        <v>54</v>
      </c>
      <c r="D12" s="145" t="s">
        <v>108</v>
      </c>
      <c r="F12" s="19" t="s">
        <v>38</v>
      </c>
      <c r="G12" s="151">
        <f>_xlfn.XLOOKUP(T_2[[#This Row],[Partenaires]],Partenaires2[Partenaire],Partenaires2[Tx Ch Connexe])</f>
        <v>0.22</v>
      </c>
      <c r="H12" s="151">
        <f>_xlfn.XLOOKUP(T_2[[#This Row],[Partenaires]],Partenaires2[Partenaire],Partenaires2[Tx Sub])</f>
        <v>0.7</v>
      </c>
      <c r="I12" s="1" t="s">
        <v>152</v>
      </c>
      <c r="J12" s="146" t="s">
        <v>82</v>
      </c>
      <c r="K12" s="4">
        <v>3</v>
      </c>
      <c r="L12" s="3">
        <v>304</v>
      </c>
      <c r="M12" s="13">
        <f>T_2[[#This Row],[P Qu]]*T_2[[#This Row],[P PU]]</f>
        <v>912</v>
      </c>
      <c r="N12" s="5"/>
      <c r="O12" s="6"/>
      <c r="P12" s="8"/>
      <c r="Q12" s="13">
        <f>T_2[[#This Row],[ACh Qu]]*T_2[[#This Row],[ACh PU]]</f>
        <v>0</v>
      </c>
      <c r="R12" s="16">
        <f>T_2[[#This Row],[P CT]]+T_2[[#This Row],[ACh CT]]</f>
        <v>912</v>
      </c>
      <c r="S12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1112.6400000000001</v>
      </c>
      <c r="T12" s="35">
        <f>T_2[[#This Row],[Mt Elligible]]*T_2[[#This Row],[Tx Sub]]</f>
        <v>778.84800000000007</v>
      </c>
    </row>
    <row r="13" spans="1:20" x14ac:dyDescent="0.25">
      <c r="A13" s="147" t="str">
        <f t="shared" si="0"/>
        <v>Lot_2</v>
      </c>
      <c r="B13" s="87" t="str">
        <f>_xlfn.XLOOKUP(T_2[[#This Row],[N° Lot]],Tableau4[NoLot],Tableau4[Lot])</f>
        <v>État de l’art, concertation et positionnent de la norme</v>
      </c>
      <c r="C13" s="143" t="s">
        <v>54</v>
      </c>
      <c r="D13" s="146" t="s">
        <v>109</v>
      </c>
      <c r="E13" s="146"/>
      <c r="F13" s="143" t="s">
        <v>38</v>
      </c>
      <c r="G13" s="151">
        <f>_xlfn.XLOOKUP(T_2[[#This Row],[Partenaires]],Partenaires2[Partenaire],Partenaires2[Tx Ch Connexe])</f>
        <v>0.22</v>
      </c>
      <c r="H13" s="151">
        <f>_xlfn.XLOOKUP(T_2[[#This Row],[Partenaires]],Partenaires2[Partenaire],Partenaires2[Tx Sub])</f>
        <v>0.7</v>
      </c>
      <c r="I13" s="1" t="s">
        <v>46</v>
      </c>
      <c r="J13" s="146" t="s">
        <v>82</v>
      </c>
      <c r="K13" s="4">
        <v>0.5</v>
      </c>
      <c r="L13" s="3">
        <v>406</v>
      </c>
      <c r="M13" s="13">
        <f>T_2[[#This Row],[P Qu]]*T_2[[#This Row],[P PU]]</f>
        <v>203</v>
      </c>
      <c r="N13" s="5"/>
      <c r="O13" s="6"/>
      <c r="P13" s="8"/>
      <c r="Q13" s="13">
        <f>T_2[[#This Row],[ACh Qu]]*T_2[[#This Row],[ACh PU]]</f>
        <v>0</v>
      </c>
      <c r="R13" s="16">
        <f>T_2[[#This Row],[P CT]]+T_2[[#This Row],[ACh CT]]</f>
        <v>203</v>
      </c>
      <c r="S13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247.66</v>
      </c>
      <c r="T13" s="35">
        <f>T_2[[#This Row],[Mt Elligible]]*T_2[[#This Row],[Tx Sub]]</f>
        <v>173.36199999999999</v>
      </c>
    </row>
    <row r="14" spans="1:20" x14ac:dyDescent="0.25">
      <c r="A14" s="147" t="str">
        <f t="shared" si="0"/>
        <v>Lot_2</v>
      </c>
      <c r="B14" s="87" t="str">
        <f>_xlfn.XLOOKUP(T_2[[#This Row],[N° Lot]],Tableau4[NoLot],Tableau4[Lot])</f>
        <v>État de l’art, concertation et positionnent de la norme</v>
      </c>
      <c r="C14" s="143" t="s">
        <v>54</v>
      </c>
      <c r="D14" s="146" t="s">
        <v>109</v>
      </c>
      <c r="E14" s="146"/>
      <c r="F14" s="143" t="s">
        <v>38</v>
      </c>
      <c r="G14" s="151">
        <f>_xlfn.XLOOKUP(T_2[[#This Row],[Partenaires]],Partenaires2[Partenaire],Partenaires2[Tx Ch Connexe])</f>
        <v>0.22</v>
      </c>
      <c r="H14" s="151">
        <f>_xlfn.XLOOKUP(T_2[[#This Row],[Partenaires]],Partenaires2[Partenaire],Partenaires2[Tx Sub])</f>
        <v>0.7</v>
      </c>
      <c r="I14" s="1" t="s">
        <v>152</v>
      </c>
      <c r="J14" s="146" t="s">
        <v>82</v>
      </c>
      <c r="K14" s="4">
        <v>3.5</v>
      </c>
      <c r="L14" s="3">
        <v>304</v>
      </c>
      <c r="M14" s="13">
        <f>T_2[[#This Row],[P Qu]]*T_2[[#This Row],[P PU]]</f>
        <v>1064</v>
      </c>
      <c r="N14" s="5"/>
      <c r="O14" s="6"/>
      <c r="P14" s="8"/>
      <c r="Q14" s="13">
        <f>T_2[[#This Row],[ACh Qu]]*T_2[[#This Row],[ACh PU]]</f>
        <v>0</v>
      </c>
      <c r="R14" s="16">
        <f>T_2[[#This Row],[P CT]]+T_2[[#This Row],[ACh CT]]</f>
        <v>1064</v>
      </c>
      <c r="S14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1298.08</v>
      </c>
      <c r="T14" s="35">
        <f>T_2[[#This Row],[Mt Elligible]]*T_2[[#This Row],[Tx Sub]]</f>
        <v>908.65599999999984</v>
      </c>
    </row>
    <row r="15" spans="1:20" x14ac:dyDescent="0.25">
      <c r="A15" s="147" t="str">
        <f t="shared" si="0"/>
        <v>Lot_2</v>
      </c>
      <c r="B15" s="87" t="str">
        <f>_xlfn.XLOOKUP(T_2[[#This Row],[N° Lot]],Tableau4[NoLot],Tableau4[Lot])</f>
        <v>État de l’art, concertation et positionnent de la norme</v>
      </c>
      <c r="C15" s="143" t="s">
        <v>54</v>
      </c>
      <c r="D15" s="146" t="s">
        <v>110</v>
      </c>
      <c r="E15" s="146"/>
      <c r="F15" s="143" t="s">
        <v>38</v>
      </c>
      <c r="G15" s="151">
        <f>_xlfn.XLOOKUP(T_2[[#This Row],[Partenaires]],Partenaires2[Partenaire],Partenaires2[Tx Ch Connexe])</f>
        <v>0.22</v>
      </c>
      <c r="H15" s="151">
        <f>_xlfn.XLOOKUP(T_2[[#This Row],[Partenaires]],Partenaires2[Partenaire],Partenaires2[Tx Sub])</f>
        <v>0.7</v>
      </c>
      <c r="I15" s="1" t="s">
        <v>46</v>
      </c>
      <c r="J15" s="146" t="s">
        <v>82</v>
      </c>
      <c r="K15" s="4">
        <v>2</v>
      </c>
      <c r="L15" s="3">
        <v>406</v>
      </c>
      <c r="M15" s="13">
        <f>T_2[[#This Row],[P Qu]]*T_2[[#This Row],[P PU]]</f>
        <v>812</v>
      </c>
      <c r="N15" s="5" t="s">
        <v>45</v>
      </c>
      <c r="O15" s="6">
        <v>2</v>
      </c>
      <c r="P15" s="8">
        <v>150</v>
      </c>
      <c r="Q15" s="13">
        <f>T_2[[#This Row],[ACh Qu]]*T_2[[#This Row],[ACh PU]]</f>
        <v>300</v>
      </c>
      <c r="R15" s="16">
        <f>T_2[[#This Row],[P CT]]+T_2[[#This Row],[ACh CT]]</f>
        <v>1112</v>
      </c>
      <c r="S15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1356.64</v>
      </c>
      <c r="T15" s="35">
        <f>T_2[[#This Row],[Mt Elligible]]*T_2[[#This Row],[Tx Sub]]</f>
        <v>949.64800000000002</v>
      </c>
    </row>
    <row r="16" spans="1:20" x14ac:dyDescent="0.25">
      <c r="A16" s="147" t="str">
        <f t="shared" si="0"/>
        <v>Lot_2</v>
      </c>
      <c r="B16" s="87" t="str">
        <f>_xlfn.XLOOKUP(T_2[[#This Row],[N° Lot]],Tableau4[NoLot],Tableau4[Lot])</f>
        <v>État de l’art, concertation et positionnent de la norme</v>
      </c>
      <c r="C16" s="143" t="s">
        <v>54</v>
      </c>
      <c r="D16" s="146" t="s">
        <v>110</v>
      </c>
      <c r="E16" s="146"/>
      <c r="F16" s="143" t="s">
        <v>38</v>
      </c>
      <c r="G16" s="151">
        <f>_xlfn.XLOOKUP(T_2[[#This Row],[Partenaires]],Partenaires2[Partenaire],Partenaires2[Tx Ch Connexe])</f>
        <v>0.22</v>
      </c>
      <c r="H16" s="151">
        <f>_xlfn.XLOOKUP(T_2[[#This Row],[Partenaires]],Partenaires2[Partenaire],Partenaires2[Tx Sub])</f>
        <v>0.7</v>
      </c>
      <c r="I16" s="1" t="s">
        <v>152</v>
      </c>
      <c r="J16" s="146" t="s">
        <v>82</v>
      </c>
      <c r="K16" s="4">
        <v>2</v>
      </c>
      <c r="L16" s="3">
        <v>304</v>
      </c>
      <c r="M16" s="13">
        <f>T_2[[#This Row],[P Qu]]*T_2[[#This Row],[P PU]]</f>
        <v>608</v>
      </c>
      <c r="N16" s="5"/>
      <c r="O16" s="6"/>
      <c r="P16" s="8"/>
      <c r="Q16" s="13">
        <f>T_2[[#This Row],[ACh Qu]]*T_2[[#This Row],[ACh PU]]</f>
        <v>0</v>
      </c>
      <c r="R16" s="16">
        <f>T_2[[#This Row],[P CT]]+T_2[[#This Row],[ACh CT]]</f>
        <v>608</v>
      </c>
      <c r="S16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741.76</v>
      </c>
      <c r="T16" s="35">
        <f>T_2[[#This Row],[Mt Elligible]]*T_2[[#This Row],[Tx Sub]]</f>
        <v>519.23199999999997</v>
      </c>
    </row>
    <row r="17" spans="1:20" x14ac:dyDescent="0.25">
      <c r="A17" s="147" t="str">
        <f t="shared" si="0"/>
        <v>Lot_2</v>
      </c>
      <c r="B17" s="87" t="str">
        <f>_xlfn.XLOOKUP(T_2[[#This Row],[N° Lot]],Tableau4[NoLot],Tableau4[Lot])</f>
        <v>État de l’art, concertation et positionnent de la norme</v>
      </c>
      <c r="C17" s="143" t="s">
        <v>54</v>
      </c>
      <c r="D17" s="146" t="s">
        <v>111</v>
      </c>
      <c r="E17" s="146"/>
      <c r="F17" s="143" t="s">
        <v>38</v>
      </c>
      <c r="G17" s="151">
        <f>_xlfn.XLOOKUP(T_2[[#This Row],[Partenaires]],Partenaires2[Partenaire],Partenaires2[Tx Ch Connexe])</f>
        <v>0.22</v>
      </c>
      <c r="H17" s="151">
        <f>_xlfn.XLOOKUP(T_2[[#This Row],[Partenaires]],Partenaires2[Partenaire],Partenaires2[Tx Sub])</f>
        <v>0.7</v>
      </c>
      <c r="I17" s="1" t="s">
        <v>46</v>
      </c>
      <c r="J17" s="146" t="s">
        <v>82</v>
      </c>
      <c r="K17" s="4">
        <v>1</v>
      </c>
      <c r="L17" s="3">
        <v>406</v>
      </c>
      <c r="M17" s="13">
        <f>T_2[[#This Row],[P Qu]]*T_2[[#This Row],[P PU]]</f>
        <v>406</v>
      </c>
      <c r="N17" s="5"/>
      <c r="O17" s="6"/>
      <c r="P17" s="8"/>
      <c r="Q17" s="13">
        <f>T_2[[#This Row],[ACh Qu]]*T_2[[#This Row],[ACh PU]]</f>
        <v>0</v>
      </c>
      <c r="R17" s="16">
        <f>T_2[[#This Row],[P CT]]+T_2[[#This Row],[ACh CT]]</f>
        <v>406</v>
      </c>
      <c r="S17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495.32</v>
      </c>
      <c r="T17" s="35">
        <f>T_2[[#This Row],[Mt Elligible]]*T_2[[#This Row],[Tx Sub]]</f>
        <v>346.72399999999999</v>
      </c>
    </row>
    <row r="18" spans="1:20" x14ac:dyDescent="0.25">
      <c r="A18" s="147" t="str">
        <f t="shared" si="0"/>
        <v>Lot_2</v>
      </c>
      <c r="B18" s="87" t="str">
        <f>_xlfn.XLOOKUP(T_2[[#This Row],[N° Lot]],Tableau4[NoLot],Tableau4[Lot])</f>
        <v>État de l’art, concertation et positionnent de la norme</v>
      </c>
      <c r="C18" s="143" t="s">
        <v>54</v>
      </c>
      <c r="D18" s="146" t="s">
        <v>111</v>
      </c>
      <c r="E18" s="146"/>
      <c r="F18" s="143" t="s">
        <v>38</v>
      </c>
      <c r="G18" s="151">
        <f>_xlfn.XLOOKUP(T_2[[#This Row],[Partenaires]],Partenaires2[Partenaire],Partenaires2[Tx Ch Connexe])</f>
        <v>0.22</v>
      </c>
      <c r="H18" s="151">
        <f>_xlfn.XLOOKUP(T_2[[#This Row],[Partenaires]],Partenaires2[Partenaire],Partenaires2[Tx Sub])</f>
        <v>0.7</v>
      </c>
      <c r="I18" s="1" t="s">
        <v>152</v>
      </c>
      <c r="J18" s="146" t="s">
        <v>82</v>
      </c>
      <c r="K18" s="4">
        <v>3</v>
      </c>
      <c r="L18" s="3">
        <v>304</v>
      </c>
      <c r="M18" s="13">
        <f>T_2[[#This Row],[P Qu]]*T_2[[#This Row],[P PU]]</f>
        <v>912</v>
      </c>
      <c r="N18" s="5"/>
      <c r="O18" s="6"/>
      <c r="P18" s="8"/>
      <c r="Q18" s="13">
        <f>T_2[[#This Row],[ACh Qu]]*T_2[[#This Row],[ACh PU]]</f>
        <v>0</v>
      </c>
      <c r="R18" s="16">
        <f>T_2[[#This Row],[P CT]]+T_2[[#This Row],[ACh CT]]</f>
        <v>912</v>
      </c>
      <c r="S18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1112.6400000000001</v>
      </c>
      <c r="T18" s="35">
        <f>T_2[[#This Row],[Mt Elligible]]*T_2[[#This Row],[Tx Sub]]</f>
        <v>778.84800000000007</v>
      </c>
    </row>
    <row r="19" spans="1:20" x14ac:dyDescent="0.25">
      <c r="A19" s="147" t="str">
        <f t="shared" si="0"/>
        <v>Lot_2</v>
      </c>
      <c r="B19" s="87" t="str">
        <f>_xlfn.XLOOKUP(T_2[[#This Row],[N° Lot]],Tableau4[NoLot],Tableau4[Lot])</f>
        <v>État de l’art, concertation et positionnent de la norme</v>
      </c>
      <c r="C19" s="18" t="s">
        <v>57</v>
      </c>
      <c r="D19" s="146" t="s">
        <v>113</v>
      </c>
      <c r="E19" s="146" t="s">
        <v>157</v>
      </c>
      <c r="F19" s="143" t="s">
        <v>38</v>
      </c>
      <c r="G19" s="151">
        <f>_xlfn.XLOOKUP(T_2[[#This Row],[Partenaires]],Partenaires2[Partenaire],Partenaires2[Tx Ch Connexe])</f>
        <v>0.22</v>
      </c>
      <c r="H19" s="151">
        <f>_xlfn.XLOOKUP(T_2[[#This Row],[Partenaires]],Partenaires2[Partenaire],Partenaires2[Tx Sub])</f>
        <v>0.7</v>
      </c>
      <c r="I19" s="1" t="s">
        <v>46</v>
      </c>
      <c r="J19" s="1" t="s">
        <v>82</v>
      </c>
      <c r="K19" s="4">
        <v>1</v>
      </c>
      <c r="L19" s="3">
        <v>406</v>
      </c>
      <c r="M19" s="13">
        <f>T_2[[#This Row],[P Qu]]*T_2[[#This Row],[P PU]]</f>
        <v>406</v>
      </c>
      <c r="N19" s="5"/>
      <c r="O19" s="6"/>
      <c r="P19" s="8"/>
      <c r="Q19" s="13">
        <f>T_2[[#This Row],[ACh Qu]]*T_2[[#This Row],[ACh PU]]</f>
        <v>0</v>
      </c>
      <c r="R19" s="16">
        <f>T_2[[#This Row],[P CT]]+T_2[[#This Row],[ACh CT]]</f>
        <v>406</v>
      </c>
      <c r="S19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495.32</v>
      </c>
      <c r="T19" s="35">
        <f>T_2[[#This Row],[Mt Elligible]]*T_2[[#This Row],[Tx Sub]]</f>
        <v>346.72399999999999</v>
      </c>
    </row>
    <row r="20" spans="1:20" x14ac:dyDescent="0.25">
      <c r="A20" s="147" t="str">
        <f t="shared" si="0"/>
        <v>Lot_2</v>
      </c>
      <c r="B20" s="87" t="str">
        <f>_xlfn.XLOOKUP(T_2[[#This Row],[N° Lot]],Tableau4[NoLot],Tableau4[Lot])</f>
        <v>État de l’art, concertation et positionnent de la norme</v>
      </c>
      <c r="C20" s="18" t="s">
        <v>55</v>
      </c>
      <c r="D20" s="146" t="s">
        <v>114</v>
      </c>
      <c r="E20" s="146"/>
      <c r="F20" s="143" t="s">
        <v>38</v>
      </c>
      <c r="G20" s="151">
        <f>_xlfn.XLOOKUP(T_2[[#This Row],[Partenaires]],Partenaires2[Partenaire],Partenaires2[Tx Ch Connexe])</f>
        <v>0.22</v>
      </c>
      <c r="H20" s="151">
        <f>_xlfn.XLOOKUP(T_2[[#This Row],[Partenaires]],Partenaires2[Partenaire],Partenaires2[Tx Sub])</f>
        <v>0.7</v>
      </c>
      <c r="I20" s="1" t="s">
        <v>46</v>
      </c>
      <c r="J20" s="1" t="s">
        <v>82</v>
      </c>
      <c r="K20" s="4">
        <v>1</v>
      </c>
      <c r="L20" s="3">
        <v>406</v>
      </c>
      <c r="M20" s="13">
        <f>T_2[[#This Row],[P Qu]]*T_2[[#This Row],[P PU]]</f>
        <v>406</v>
      </c>
      <c r="N20" s="5"/>
      <c r="O20" s="6"/>
      <c r="P20" s="8"/>
      <c r="Q20" s="13">
        <f>T_2[[#This Row],[ACh Qu]]*T_2[[#This Row],[ACh PU]]</f>
        <v>0</v>
      </c>
      <c r="R20" s="16">
        <f>T_2[[#This Row],[P CT]]+T_2[[#This Row],[ACh CT]]</f>
        <v>406</v>
      </c>
      <c r="S20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495.32</v>
      </c>
      <c r="T20" s="35">
        <f>T_2[[#This Row],[Mt Elligible]]*T_2[[#This Row],[Tx Sub]]</f>
        <v>346.72399999999999</v>
      </c>
    </row>
    <row r="21" spans="1:20" x14ac:dyDescent="0.25">
      <c r="A21" s="147" t="str">
        <f t="shared" si="0"/>
        <v>Lot_2</v>
      </c>
      <c r="B21" s="87" t="str">
        <f>_xlfn.XLOOKUP(T_2[[#This Row],[N° Lot]],Tableau4[NoLot],Tableau4[Lot])</f>
        <v>État de l’art, concertation et positionnent de la norme</v>
      </c>
      <c r="C21" s="18" t="s">
        <v>55</v>
      </c>
      <c r="D21" s="146" t="s">
        <v>115</v>
      </c>
      <c r="E21" s="146"/>
      <c r="F21" s="143" t="s">
        <v>38</v>
      </c>
      <c r="G21" s="151">
        <f>_xlfn.XLOOKUP(T_2[[#This Row],[Partenaires]],Partenaires2[Partenaire],Partenaires2[Tx Ch Connexe])</f>
        <v>0.22</v>
      </c>
      <c r="H21" s="151">
        <f>_xlfn.XLOOKUP(T_2[[#This Row],[Partenaires]],Partenaires2[Partenaire],Partenaires2[Tx Sub])</f>
        <v>0.7</v>
      </c>
      <c r="I21" s="1" t="s">
        <v>46</v>
      </c>
      <c r="J21" s="1" t="s">
        <v>82</v>
      </c>
      <c r="K21" s="4">
        <v>1</v>
      </c>
      <c r="L21" s="3">
        <v>406</v>
      </c>
      <c r="M21" s="13">
        <f>T_2[[#This Row],[P Qu]]*T_2[[#This Row],[P PU]]</f>
        <v>406</v>
      </c>
      <c r="N21" s="5"/>
      <c r="O21" s="6"/>
      <c r="P21" s="8"/>
      <c r="Q21" s="13">
        <f>T_2[[#This Row],[ACh Qu]]*T_2[[#This Row],[ACh PU]]</f>
        <v>0</v>
      </c>
      <c r="R21" s="16">
        <f>T_2[[#This Row],[P CT]]+T_2[[#This Row],[ACh CT]]</f>
        <v>406</v>
      </c>
      <c r="S21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495.32</v>
      </c>
      <c r="T21" s="35">
        <f>T_2[[#This Row],[Mt Elligible]]*T_2[[#This Row],[Tx Sub]]</f>
        <v>346.72399999999999</v>
      </c>
    </row>
    <row r="22" spans="1:20" x14ac:dyDescent="0.25">
      <c r="A22" s="147" t="str">
        <f t="shared" si="0"/>
        <v>Lot_2</v>
      </c>
      <c r="B22" s="87" t="str">
        <f>_xlfn.XLOOKUP(T_2[[#This Row],[N° Lot]],Tableau4[NoLot],Tableau4[Lot])</f>
        <v>État de l’art, concertation et positionnent de la norme</v>
      </c>
      <c r="C22" s="142" t="s">
        <v>56</v>
      </c>
      <c r="D22" s="145" t="s">
        <v>116</v>
      </c>
      <c r="E22" s="145" t="s">
        <v>159</v>
      </c>
      <c r="F22" s="89" t="s">
        <v>38</v>
      </c>
      <c r="G22" s="151">
        <f>_xlfn.XLOOKUP(T_2[[#This Row],[Partenaires]],Partenaires2[Partenaire],Partenaires2[Tx Ch Connexe])</f>
        <v>0.22</v>
      </c>
      <c r="H22" s="151">
        <f>_xlfn.XLOOKUP(T_2[[#This Row],[Partenaires]],Partenaires2[Partenaire],Partenaires2[Tx Sub])</f>
        <v>0.7</v>
      </c>
      <c r="I22" s="1" t="s">
        <v>46</v>
      </c>
      <c r="J22" s="1" t="s">
        <v>82</v>
      </c>
      <c r="K22" s="4">
        <v>1</v>
      </c>
      <c r="L22" s="3">
        <v>406</v>
      </c>
      <c r="M22" s="13">
        <f>T_2[[#This Row],[P Qu]]*T_2[[#This Row],[P PU]]</f>
        <v>406</v>
      </c>
      <c r="N22" s="5"/>
      <c r="O22" s="6"/>
      <c r="P22" s="8"/>
      <c r="Q22" s="13">
        <f>T_2[[#This Row],[ACh Qu]]*T_2[[#This Row],[ACh PU]]</f>
        <v>0</v>
      </c>
      <c r="R22" s="16">
        <f>T_2[[#This Row],[P CT]]+T_2[[#This Row],[ACh CT]]</f>
        <v>406</v>
      </c>
      <c r="S22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495.32</v>
      </c>
      <c r="T22" s="35">
        <f>T_2[[#This Row],[Mt Elligible]]*T_2[[#This Row],[Tx Sub]]</f>
        <v>346.72399999999999</v>
      </c>
    </row>
    <row r="23" spans="1:20" x14ac:dyDescent="0.25">
      <c r="A23" s="147" t="str">
        <f t="shared" si="0"/>
        <v>Lot_2</v>
      </c>
      <c r="B23" s="87" t="str">
        <f>_xlfn.XLOOKUP(T_2[[#This Row],[N° Lot]],Tableau4[NoLot],Tableau4[Lot])</f>
        <v>État de l’art, concertation et positionnent de la norme</v>
      </c>
      <c r="C23" s="142" t="s">
        <v>56</v>
      </c>
      <c r="D23" s="145" t="s">
        <v>116</v>
      </c>
      <c r="E23" s="145" t="s">
        <v>159</v>
      </c>
      <c r="F23" s="142" t="s">
        <v>38</v>
      </c>
      <c r="G23" s="151">
        <f>_xlfn.XLOOKUP(T_2[[#This Row],[Partenaires]],Partenaires2[Partenaire],Partenaires2[Tx Ch Connexe])</f>
        <v>0.22</v>
      </c>
      <c r="H23" s="151">
        <f>_xlfn.XLOOKUP(T_2[[#This Row],[Partenaires]],Partenaires2[Partenaire],Partenaires2[Tx Sub])</f>
        <v>0.7</v>
      </c>
      <c r="I23" s="1" t="s">
        <v>152</v>
      </c>
      <c r="J23" s="145" t="s">
        <v>82</v>
      </c>
      <c r="K23" s="4">
        <v>4</v>
      </c>
      <c r="L23" s="3">
        <v>304</v>
      </c>
      <c r="M23" s="13">
        <f>T_2[[#This Row],[P Qu]]*T_2[[#This Row],[P PU]]</f>
        <v>1216</v>
      </c>
      <c r="N23" s="5"/>
      <c r="O23" s="6"/>
      <c r="P23" s="8"/>
      <c r="Q23" s="13">
        <f>T_2[[#This Row],[ACh Qu]]*T_2[[#This Row],[ACh PU]]</f>
        <v>0</v>
      </c>
      <c r="R23" s="16">
        <f>T_2[[#This Row],[P CT]]+T_2[[#This Row],[ACh CT]]</f>
        <v>1216</v>
      </c>
      <c r="S23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1483.52</v>
      </c>
      <c r="T23" s="35">
        <f>T_2[[#This Row],[Mt Elligible]]*T_2[[#This Row],[Tx Sub]]</f>
        <v>1038.4639999999999</v>
      </c>
    </row>
    <row r="24" spans="1:20" x14ac:dyDescent="0.25">
      <c r="A24" s="147" t="str">
        <f t="shared" si="0"/>
        <v>Lot_2</v>
      </c>
      <c r="B24" s="87" t="str">
        <f>_xlfn.XLOOKUP(T_2[[#This Row],[N° Lot]],Tableau4[NoLot],Tableau4[Lot])</f>
        <v>État de l’art, concertation et positionnent de la norme</v>
      </c>
      <c r="C24" s="142" t="s">
        <v>56</v>
      </c>
      <c r="D24" s="145" t="s">
        <v>117</v>
      </c>
      <c r="F24" s="89" t="s">
        <v>38</v>
      </c>
      <c r="G24" s="151">
        <f>_xlfn.XLOOKUP(T_2[[#This Row],[Partenaires]],Partenaires2[Partenaire],Partenaires2[Tx Ch Connexe])</f>
        <v>0.22</v>
      </c>
      <c r="H24" s="151">
        <f>_xlfn.XLOOKUP(T_2[[#This Row],[Partenaires]],Partenaires2[Partenaire],Partenaires2[Tx Sub])</f>
        <v>0.7</v>
      </c>
      <c r="I24" s="1" t="s">
        <v>46</v>
      </c>
      <c r="J24" s="1" t="s">
        <v>82</v>
      </c>
      <c r="K24" s="4">
        <v>1</v>
      </c>
      <c r="L24" s="3">
        <v>406</v>
      </c>
      <c r="M24" s="13">
        <f>T_2[[#This Row],[P Qu]]*T_2[[#This Row],[P PU]]</f>
        <v>406</v>
      </c>
      <c r="N24" s="5" t="s">
        <v>45</v>
      </c>
      <c r="O24" s="6">
        <v>1</v>
      </c>
      <c r="P24" s="8">
        <v>150</v>
      </c>
      <c r="Q24" s="13">
        <f>T_2[[#This Row],[ACh Qu]]*T_2[[#This Row],[ACh PU]]</f>
        <v>150</v>
      </c>
      <c r="R24" s="16">
        <f>T_2[[#This Row],[P CT]]+T_2[[#This Row],[ACh CT]]</f>
        <v>556</v>
      </c>
      <c r="S24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678.32</v>
      </c>
      <c r="T24" s="35">
        <f>T_2[[#This Row],[Mt Elligible]]*T_2[[#This Row],[Tx Sub]]</f>
        <v>474.82400000000001</v>
      </c>
    </row>
    <row r="25" spans="1:20" x14ac:dyDescent="0.25">
      <c r="A25" s="147" t="str">
        <f t="shared" si="0"/>
        <v>Lot_2</v>
      </c>
      <c r="B25" s="87" t="str">
        <f>_xlfn.XLOOKUP(T_2[[#This Row],[N° Lot]],Tableau4[NoLot],Tableau4[Lot])</f>
        <v>État de l’art, concertation et positionnent de la norme</v>
      </c>
      <c r="C25" s="142" t="s">
        <v>56</v>
      </c>
      <c r="D25" s="145" t="s">
        <v>117</v>
      </c>
      <c r="F25" s="142" t="s">
        <v>38</v>
      </c>
      <c r="G25" s="151">
        <f>_xlfn.XLOOKUP(T_2[[#This Row],[Partenaires]],Partenaires2[Partenaire],Partenaires2[Tx Ch Connexe])</f>
        <v>0.22</v>
      </c>
      <c r="H25" s="151">
        <f>_xlfn.XLOOKUP(T_2[[#This Row],[Partenaires]],Partenaires2[Partenaire],Partenaires2[Tx Sub])</f>
        <v>0.7</v>
      </c>
      <c r="I25" s="1" t="s">
        <v>152</v>
      </c>
      <c r="J25" s="1" t="s">
        <v>82</v>
      </c>
      <c r="K25" s="4">
        <v>1</v>
      </c>
      <c r="L25" s="3">
        <v>304</v>
      </c>
      <c r="M25" s="13">
        <f>T_2[[#This Row],[P Qu]]*T_2[[#This Row],[P PU]]</f>
        <v>304</v>
      </c>
      <c r="N25" s="5" t="s">
        <v>45</v>
      </c>
      <c r="O25" s="6">
        <v>1</v>
      </c>
      <c r="P25" s="8">
        <v>150</v>
      </c>
      <c r="Q25" s="13">
        <f>T_2[[#This Row],[ACh Qu]]*T_2[[#This Row],[ACh PU]]</f>
        <v>150</v>
      </c>
      <c r="R25" s="16">
        <f>T_2[[#This Row],[P CT]]+T_2[[#This Row],[ACh CT]]</f>
        <v>454</v>
      </c>
      <c r="S25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553.88</v>
      </c>
      <c r="T25" s="35">
        <f>T_2[[#This Row],[Mt Elligible]]*T_2[[#This Row],[Tx Sub]]</f>
        <v>387.71599999999995</v>
      </c>
    </row>
    <row r="26" spans="1:20" x14ac:dyDescent="0.25">
      <c r="A26" s="147" t="str">
        <f t="shared" si="0"/>
        <v>Lot_2</v>
      </c>
      <c r="B26" s="87" t="str">
        <f>_xlfn.XLOOKUP(T_2[[#This Row],[N° Lot]],Tableau4[NoLot],Tableau4[Lot])</f>
        <v>État de l’art, concertation et positionnent de la norme</v>
      </c>
      <c r="C26" s="142" t="s">
        <v>56</v>
      </c>
      <c r="D26" s="145" t="s">
        <v>118</v>
      </c>
      <c r="F26" s="142" t="s">
        <v>38</v>
      </c>
      <c r="G26" s="151">
        <f>_xlfn.XLOOKUP(T_2[[#This Row],[Partenaires]],Partenaires2[Partenaire],Partenaires2[Tx Ch Connexe])</f>
        <v>0.22</v>
      </c>
      <c r="H26" s="151">
        <f>_xlfn.XLOOKUP(T_2[[#This Row],[Partenaires]],Partenaires2[Partenaire],Partenaires2[Tx Sub])</f>
        <v>0.7</v>
      </c>
      <c r="I26" s="1" t="s">
        <v>46</v>
      </c>
      <c r="J26" s="145" t="s">
        <v>82</v>
      </c>
      <c r="K26" s="4">
        <v>1</v>
      </c>
      <c r="L26" s="3">
        <v>406</v>
      </c>
      <c r="M26" s="13">
        <f>T_2[[#This Row],[P Qu]]*T_2[[#This Row],[P PU]]</f>
        <v>406</v>
      </c>
      <c r="N26" s="5"/>
      <c r="O26" s="6"/>
      <c r="P26" s="8"/>
      <c r="Q26" s="13">
        <f>T_2[[#This Row],[ACh Qu]]*T_2[[#This Row],[ACh PU]]</f>
        <v>0</v>
      </c>
      <c r="R26" s="16">
        <f>T_2[[#This Row],[P CT]]+T_2[[#This Row],[ACh CT]]</f>
        <v>406</v>
      </c>
      <c r="S26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495.32</v>
      </c>
      <c r="T26" s="35">
        <f>T_2[[#This Row],[Mt Elligible]]*T_2[[#This Row],[Tx Sub]]</f>
        <v>346.72399999999999</v>
      </c>
    </row>
    <row r="27" spans="1:20" x14ac:dyDescent="0.25">
      <c r="A27" s="147" t="str">
        <f t="shared" si="0"/>
        <v>Lot_2</v>
      </c>
      <c r="B27" s="87" t="str">
        <f>_xlfn.XLOOKUP(T_2[[#This Row],[N° Lot]],Tableau4[NoLot],Tableau4[Lot])</f>
        <v>État de l’art, concertation et positionnent de la norme</v>
      </c>
      <c r="C27" s="142" t="s">
        <v>56</v>
      </c>
      <c r="D27" s="145" t="s">
        <v>118</v>
      </c>
      <c r="F27" s="142" t="s">
        <v>38</v>
      </c>
      <c r="G27" s="151">
        <f>_xlfn.XLOOKUP(T_2[[#This Row],[Partenaires]],Partenaires2[Partenaire],Partenaires2[Tx Ch Connexe])</f>
        <v>0.22</v>
      </c>
      <c r="H27" s="151">
        <f>_xlfn.XLOOKUP(T_2[[#This Row],[Partenaires]],Partenaires2[Partenaire],Partenaires2[Tx Sub])</f>
        <v>0.7</v>
      </c>
      <c r="I27" s="1" t="s">
        <v>152</v>
      </c>
      <c r="J27" s="145" t="s">
        <v>82</v>
      </c>
      <c r="K27" s="4">
        <v>2</v>
      </c>
      <c r="L27" s="3">
        <v>304</v>
      </c>
      <c r="M27" s="13">
        <f>T_2[[#This Row],[P Qu]]*T_2[[#This Row],[P PU]]</f>
        <v>608</v>
      </c>
      <c r="N27" s="5"/>
      <c r="O27" s="6"/>
      <c r="P27" s="8"/>
      <c r="Q27" s="13">
        <f>T_2[[#This Row],[ACh Qu]]*T_2[[#This Row],[ACh PU]]</f>
        <v>0</v>
      </c>
      <c r="R27" s="16">
        <f>T_2[[#This Row],[P CT]]+T_2[[#This Row],[ACh CT]]</f>
        <v>608</v>
      </c>
      <c r="S27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741.76</v>
      </c>
      <c r="T27" s="35">
        <f>T_2[[#This Row],[Mt Elligible]]*T_2[[#This Row],[Tx Sub]]</f>
        <v>519.23199999999997</v>
      </c>
    </row>
    <row r="28" spans="1:20" x14ac:dyDescent="0.25">
      <c r="A28" s="149" t="str">
        <f t="shared" si="0"/>
        <v>Lot_2</v>
      </c>
      <c r="B28" s="87" t="str">
        <f>_xlfn.XLOOKUP(T_2[[#This Row],[N° Lot]],Tableau4[NoLot],Tableau4[Lot])</f>
        <v>État de l’art, concertation et positionnent de la norme</v>
      </c>
      <c r="C28" s="142" t="str">
        <f>'[2]Lot 2'!C3</f>
        <v>T1_Bibliographie_et_synthèse</v>
      </c>
      <c r="D28" s="145" t="str">
        <f>'[2]Lot 2'!D3</f>
        <v>ST1 Analyse bibliographique</v>
      </c>
      <c r="E28" s="145">
        <f>'[2]Lot 2'!E3</f>
        <v>0</v>
      </c>
      <c r="F28" s="142" t="str">
        <f>'[2]Lot 2'!F3</f>
        <v>CEREMA</v>
      </c>
      <c r="G28" s="151">
        <f>_xlfn.XLOOKUP(T_2[[#This Row],[Partenaires]],Partenaires2[Partenaire],Partenaires2[Tx Ch Connexe])</f>
        <v>0.25</v>
      </c>
      <c r="H28" s="151">
        <f>_xlfn.XLOOKUP(T_2[[#This Row],[Partenaires]],Partenaires2[Partenaire],Partenaires2[Tx Sub])</f>
        <v>0.5</v>
      </c>
      <c r="I28" s="1" t="str">
        <f>'[2]Lot 2'!I3</f>
        <v>Directeur de projet</v>
      </c>
      <c r="J28" s="1" t="str">
        <f>'[2]Lot 2'!J3</f>
        <v>Non</v>
      </c>
      <c r="K28" s="4">
        <v>2</v>
      </c>
      <c r="L28" s="3">
        <f>'[2]Lot 2'!L3</f>
        <v>548</v>
      </c>
      <c r="M28" s="13">
        <f>T_2[[#This Row],[P Qu]]*T_2[[#This Row],[P PU]]</f>
        <v>1096</v>
      </c>
      <c r="N28" s="5">
        <f>'[2]Lot 2'!N3</f>
        <v>0</v>
      </c>
      <c r="O28" s="6">
        <f>'[2]Lot 2'!O3</f>
        <v>0</v>
      </c>
      <c r="P28" s="8">
        <f>'[2]Lot 2'!P3</f>
        <v>0</v>
      </c>
      <c r="Q28" s="13">
        <f>T_2[[#This Row],[ACh Qu]]*T_2[[#This Row],[ACh PU]]</f>
        <v>0</v>
      </c>
      <c r="R28" s="16">
        <f>T_2[[#This Row],[P CT]]+T_2[[#This Row],[ACh CT]]</f>
        <v>1096</v>
      </c>
      <c r="S28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274</v>
      </c>
      <c r="T28" s="35">
        <f>T_2[[#This Row],[Mt Elligible]]*T_2[[#This Row],[Tx Sub]]</f>
        <v>137</v>
      </c>
    </row>
    <row r="29" spans="1:20" x14ac:dyDescent="0.25">
      <c r="A29" s="149" t="str">
        <f t="shared" si="0"/>
        <v>Lot_2</v>
      </c>
      <c r="B29" s="87" t="str">
        <f>_xlfn.XLOOKUP(T_2[[#This Row],[N° Lot]],Tableau4[NoLot],Tableau4[Lot])</f>
        <v>État de l’art, concertation et positionnent de la norme</v>
      </c>
      <c r="C29" s="142" t="str">
        <f>'[2]Lot 2'!C4</f>
        <v>T1_Bibliographie_et_synthèse</v>
      </c>
      <c r="D29" s="145" t="str">
        <f>'[2]Lot 2'!D4</f>
        <v>ST1 Analyse bibliographique</v>
      </c>
      <c r="E29" s="145">
        <f>'[2]Lot 2'!E4</f>
        <v>0</v>
      </c>
      <c r="F29" s="142" t="str">
        <f>'[2]Lot 2'!F4</f>
        <v>CEREMA</v>
      </c>
      <c r="G29" s="151">
        <f>_xlfn.XLOOKUP(T_2[[#This Row],[Partenaires]],Partenaires2[Partenaire],Partenaires2[Tx Ch Connexe])</f>
        <v>0.25</v>
      </c>
      <c r="H29" s="151">
        <f>_xlfn.XLOOKUP(T_2[[#This Row],[Partenaires]],Partenaires2[Partenaire],Partenaires2[Tx Sub])</f>
        <v>0.5</v>
      </c>
      <c r="I29" s="1" t="str">
        <f>'[2]Lot 2'!I4</f>
        <v>Ingénieur</v>
      </c>
      <c r="J29" s="145" t="str">
        <f>'[2]Lot 2'!J4</f>
        <v>Non</v>
      </c>
      <c r="K29" s="4">
        <v>10</v>
      </c>
      <c r="L29" s="3">
        <f>'[2]Lot 2'!L4</f>
        <v>376</v>
      </c>
      <c r="M29" s="13">
        <f>T_2[[#This Row],[P Qu]]*T_2[[#This Row],[P PU]]</f>
        <v>3760</v>
      </c>
      <c r="N29" s="5">
        <f>'[2]Lot 2'!N4</f>
        <v>0</v>
      </c>
      <c r="O29" s="6">
        <f>'[2]Lot 2'!O4</f>
        <v>0</v>
      </c>
      <c r="P29" s="8">
        <f>'[2]Lot 2'!P4</f>
        <v>0</v>
      </c>
      <c r="Q29" s="13">
        <f>T_2[[#This Row],[ACh Qu]]*T_2[[#This Row],[ACh PU]]</f>
        <v>0</v>
      </c>
      <c r="R29" s="16">
        <f>T_2[[#This Row],[P CT]]+T_2[[#This Row],[ACh CT]]</f>
        <v>3760</v>
      </c>
      <c r="S29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940</v>
      </c>
      <c r="T29" s="35">
        <f>T_2[[#This Row],[Mt Elligible]]*T_2[[#This Row],[Tx Sub]]</f>
        <v>470</v>
      </c>
    </row>
    <row r="30" spans="1:20" x14ac:dyDescent="0.25">
      <c r="A30" s="149" t="str">
        <f t="shared" si="0"/>
        <v>Lot_2</v>
      </c>
      <c r="B30" s="87" t="str">
        <f>_xlfn.XLOOKUP(T_2[[#This Row],[N° Lot]],Tableau4[NoLot],Tableau4[Lot])</f>
        <v>État de l’art, concertation et positionnent de la norme</v>
      </c>
      <c r="C30" s="142" t="str">
        <f>'[2]Lot 2'!C5</f>
        <v>T1_Bibliographie_et_synthèse</v>
      </c>
      <c r="D30" s="145" t="str">
        <f>'[2]Lot 2'!D5</f>
        <v>ST1 Analyse bibliographique</v>
      </c>
      <c r="E30" s="145">
        <f>'[2]Lot 2'!E5</f>
        <v>0</v>
      </c>
      <c r="F30" s="142" t="str">
        <f>'[2]Lot 2'!F5</f>
        <v>CEREMA</v>
      </c>
      <c r="G30" s="151">
        <f>_xlfn.XLOOKUP(T_2[[#This Row],[Partenaires]],Partenaires2[Partenaire],Partenaires2[Tx Ch Connexe])</f>
        <v>0.25</v>
      </c>
      <c r="H30" s="151">
        <f>_xlfn.XLOOKUP(T_2[[#This Row],[Partenaires]],Partenaires2[Partenaire],Partenaires2[Tx Sub])</f>
        <v>0.5</v>
      </c>
      <c r="I30" s="1" t="str">
        <f>'[2]Lot 2'!I5</f>
        <v>Post-doctorant</v>
      </c>
      <c r="J30" s="145" t="str">
        <f>'[2]Lot 2'!J5</f>
        <v>Oui</v>
      </c>
      <c r="K30" s="4">
        <v>20</v>
      </c>
      <c r="L30" s="3">
        <f>'[2]Lot 2'!L5</f>
        <v>277</v>
      </c>
      <c r="M30" s="13">
        <f>T_2[[#This Row],[P Qu]]*T_2[[#This Row],[P PU]]</f>
        <v>5540</v>
      </c>
      <c r="N30" s="5">
        <f>'[2]Lot 2'!N5</f>
        <v>0</v>
      </c>
      <c r="O30" s="6">
        <f>'[2]Lot 2'!O5</f>
        <v>0</v>
      </c>
      <c r="P30" s="8">
        <f>'[2]Lot 2'!P5</f>
        <v>0</v>
      </c>
      <c r="Q30" s="13">
        <f>T_2[[#This Row],[ACh Qu]]*T_2[[#This Row],[ACh PU]]</f>
        <v>0</v>
      </c>
      <c r="R30" s="16">
        <f>T_2[[#This Row],[P CT]]+T_2[[#This Row],[ACh CT]]</f>
        <v>5540</v>
      </c>
      <c r="S30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6925</v>
      </c>
      <c r="T30" s="35">
        <f>T_2[[#This Row],[Mt Elligible]]*T_2[[#This Row],[Tx Sub]]</f>
        <v>3462.5</v>
      </c>
    </row>
    <row r="31" spans="1:20" x14ac:dyDescent="0.25">
      <c r="A31" s="149" t="str">
        <f t="shared" si="0"/>
        <v>Lot_2</v>
      </c>
      <c r="B31" s="87" t="str">
        <f>_xlfn.XLOOKUP(T_2[[#This Row],[N° Lot]],Tableau4[NoLot],Tableau4[Lot])</f>
        <v>État de l’art, concertation et positionnent de la norme</v>
      </c>
      <c r="C31" s="142" t="str">
        <f>'[2]Lot 2'!C7</f>
        <v>T1_Bibliographie_et_synthèse</v>
      </c>
      <c r="D31" s="145" t="str">
        <f>'[2]Lot 2'!D7</f>
        <v xml:space="preserve">ST2 Concertation, mise en commun des différentes équipes impliquées </v>
      </c>
      <c r="E31" s="145" t="str">
        <f>'[2]Lot 2'!E7</f>
        <v>2 réunions en présentiel</v>
      </c>
      <c r="F31" s="142" t="str">
        <f>'[2]Lot 2'!F7</f>
        <v>CEREMA</v>
      </c>
      <c r="G31" s="151">
        <f>_xlfn.XLOOKUP(T_2[[#This Row],[Partenaires]],Partenaires2[Partenaire],Partenaires2[Tx Ch Connexe])</f>
        <v>0.25</v>
      </c>
      <c r="H31" s="151">
        <f>_xlfn.XLOOKUP(T_2[[#This Row],[Partenaires]],Partenaires2[Partenaire],Partenaires2[Tx Sub])</f>
        <v>0.5</v>
      </c>
      <c r="I31" s="1" t="str">
        <f>'[2]Lot 2'!I7</f>
        <v>Expert</v>
      </c>
      <c r="J31" s="1" t="str">
        <f>'[2]Lot 2'!J7</f>
        <v>Non</v>
      </c>
      <c r="K31" s="4">
        <f>'[2]Lot 2'!K7</f>
        <v>2</v>
      </c>
      <c r="L31" s="3">
        <f>'[2]Lot 2'!L7</f>
        <v>792</v>
      </c>
      <c r="M31" s="13">
        <f>T_2[[#This Row],[P Qu]]*T_2[[#This Row],[P PU]]</f>
        <v>1584</v>
      </c>
      <c r="N31" s="5" t="str">
        <f>'[2]Lot 2'!N7</f>
        <v>Déplacements</v>
      </c>
      <c r="O31" s="6">
        <f>'[2]Lot 2'!O7</f>
        <v>2</v>
      </c>
      <c r="P31" s="8">
        <f>'[2]Lot 2'!P7</f>
        <v>150</v>
      </c>
      <c r="Q31" s="13">
        <f>T_2[[#This Row],[ACh Qu]]*T_2[[#This Row],[ACh PU]]</f>
        <v>300</v>
      </c>
      <c r="R31" s="16">
        <f>T_2[[#This Row],[P CT]]+T_2[[#This Row],[ACh CT]]</f>
        <v>1884</v>
      </c>
      <c r="S31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771</v>
      </c>
      <c r="T31" s="35">
        <f>T_2[[#This Row],[Mt Elligible]]*T_2[[#This Row],[Tx Sub]]</f>
        <v>385.5</v>
      </c>
    </row>
    <row r="32" spans="1:20" x14ac:dyDescent="0.25">
      <c r="A32" s="149" t="str">
        <f t="shared" si="0"/>
        <v>Lot_2</v>
      </c>
      <c r="B32" s="87" t="str">
        <f>_xlfn.XLOOKUP(T_2[[#This Row],[N° Lot]],Tableau4[NoLot],Tableau4[Lot])</f>
        <v>État de l’art, concertation et positionnent de la norme</v>
      </c>
      <c r="C32" s="142" t="str">
        <f>'[2]Lot 2'!C8</f>
        <v>T1_Bibliographie_et_synthèse</v>
      </c>
      <c r="D32" s="145" t="str">
        <f>'[2]Lot 2'!D8</f>
        <v xml:space="preserve">ST2 Concertation, mise en commun des différentes équipes impliquées </v>
      </c>
      <c r="E32" s="145" t="str">
        <f>'[2]Lot 2'!E8</f>
        <v>2 réunions en présentiel</v>
      </c>
      <c r="F32" s="142" t="str">
        <f>'[2]Lot 2'!F8</f>
        <v>CEREMA</v>
      </c>
      <c r="G32" s="151">
        <f>_xlfn.XLOOKUP(T_2[[#This Row],[Partenaires]],Partenaires2[Partenaire],Partenaires2[Tx Ch Connexe])</f>
        <v>0.25</v>
      </c>
      <c r="H32" s="151">
        <f>_xlfn.XLOOKUP(T_2[[#This Row],[Partenaires]],Partenaires2[Partenaire],Partenaires2[Tx Sub])</f>
        <v>0.5</v>
      </c>
      <c r="I32" s="1" t="str">
        <f>'[2]Lot 2'!I8</f>
        <v>Ingénieur</v>
      </c>
      <c r="J32" s="145" t="str">
        <f>'[2]Lot 2'!J8</f>
        <v>Non</v>
      </c>
      <c r="K32" s="4">
        <f>'[2]Lot 2'!K8</f>
        <v>2</v>
      </c>
      <c r="L32" s="3">
        <f>'[2]Lot 2'!L8</f>
        <v>376</v>
      </c>
      <c r="M32" s="13">
        <f>T_2[[#This Row],[P Qu]]*T_2[[#This Row],[P PU]]</f>
        <v>752</v>
      </c>
      <c r="N32" s="5" t="str">
        <f>'[2]Lot 2'!N8</f>
        <v>Déplacements</v>
      </c>
      <c r="O32" s="6">
        <f>'[2]Lot 2'!O8</f>
        <v>2</v>
      </c>
      <c r="P32" s="8">
        <f>'[2]Lot 2'!P8</f>
        <v>150</v>
      </c>
      <c r="Q32" s="13">
        <f>T_2[[#This Row],[ACh Qu]]*T_2[[#This Row],[ACh PU]]</f>
        <v>300</v>
      </c>
      <c r="R32" s="16">
        <f>T_2[[#This Row],[P CT]]+T_2[[#This Row],[ACh CT]]</f>
        <v>1052</v>
      </c>
      <c r="S32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563</v>
      </c>
      <c r="T32" s="35">
        <f>T_2[[#This Row],[Mt Elligible]]*T_2[[#This Row],[Tx Sub]]</f>
        <v>281.5</v>
      </c>
    </row>
    <row r="33" spans="1:20" x14ac:dyDescent="0.25">
      <c r="A33" s="149" t="str">
        <f t="shared" si="0"/>
        <v>Lot_2</v>
      </c>
      <c r="B33" s="87" t="str">
        <f>_xlfn.XLOOKUP(T_2[[#This Row],[N° Lot]],Tableau4[NoLot],Tableau4[Lot])</f>
        <v>État de l’art, concertation et positionnent de la norme</v>
      </c>
      <c r="C33" s="142" t="str">
        <f>'[2]Lot 2'!C9</f>
        <v>T1_Bibliographie_et_synthèse</v>
      </c>
      <c r="D33" s="145" t="str">
        <f>'[2]Lot 2'!D9</f>
        <v>ST3 Rédaction de la synthèse</v>
      </c>
      <c r="E33" s="145">
        <f>'[2]Lot 2'!E9</f>
        <v>0</v>
      </c>
      <c r="F33" s="142" t="str">
        <f>'[2]Lot 2'!F9</f>
        <v>CEREMA</v>
      </c>
      <c r="G33" s="151">
        <f>_xlfn.XLOOKUP(T_2[[#This Row],[Partenaires]],Partenaires2[Partenaire],Partenaires2[Tx Ch Connexe])</f>
        <v>0.25</v>
      </c>
      <c r="H33" s="151">
        <f>_xlfn.XLOOKUP(T_2[[#This Row],[Partenaires]],Partenaires2[Partenaire],Partenaires2[Tx Sub])</f>
        <v>0.5</v>
      </c>
      <c r="I33" s="1" t="str">
        <f>'[2]Lot 2'!I9</f>
        <v>Expert</v>
      </c>
      <c r="J33" s="145" t="str">
        <f>'[2]Lot 2'!J9</f>
        <v>Non</v>
      </c>
      <c r="K33" s="4">
        <f>'[2]Lot 2'!K9</f>
        <v>2</v>
      </c>
      <c r="L33" s="3">
        <f>'[2]Lot 2'!L9</f>
        <v>792</v>
      </c>
      <c r="M33" s="13">
        <f>T_2[[#This Row],[P Qu]]*T_2[[#This Row],[P PU]]</f>
        <v>1584</v>
      </c>
      <c r="N33" s="5">
        <f>'[2]Lot 2'!N9</f>
        <v>0</v>
      </c>
      <c r="O33" s="6">
        <f>'[2]Lot 2'!O9</f>
        <v>0</v>
      </c>
      <c r="P33" s="8">
        <f>'[2]Lot 2'!P9</f>
        <v>0</v>
      </c>
      <c r="Q33" s="13">
        <f>T_2[[#This Row],[ACh Qu]]*T_2[[#This Row],[ACh PU]]</f>
        <v>0</v>
      </c>
      <c r="R33" s="16">
        <f>T_2[[#This Row],[P CT]]+T_2[[#This Row],[ACh CT]]</f>
        <v>1584</v>
      </c>
      <c r="S33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396</v>
      </c>
      <c r="T33" s="35">
        <f>T_2[[#This Row],[Mt Elligible]]*T_2[[#This Row],[Tx Sub]]</f>
        <v>198</v>
      </c>
    </row>
    <row r="34" spans="1:20" x14ac:dyDescent="0.25">
      <c r="A34" s="149" t="str">
        <f t="shared" si="0"/>
        <v>Lot_2</v>
      </c>
      <c r="B34" s="87" t="str">
        <f>_xlfn.XLOOKUP(T_2[[#This Row],[N° Lot]],Tableau4[NoLot],Tableau4[Lot])</f>
        <v>État de l’art, concertation et positionnent de la norme</v>
      </c>
      <c r="C34" s="142" t="str">
        <f>'[2]Lot 2'!C10</f>
        <v>T1_Bibliographie_et_synthèse</v>
      </c>
      <c r="D34" s="145" t="str">
        <f>'[2]Lot 2'!D10</f>
        <v>ST3 Rédaction de la synthèse</v>
      </c>
      <c r="E34" s="145">
        <f>'[2]Lot 2'!E10</f>
        <v>0</v>
      </c>
      <c r="F34" s="142" t="str">
        <f>'[2]Lot 2'!F10</f>
        <v>CEREMA</v>
      </c>
      <c r="G34" s="151">
        <f>_xlfn.XLOOKUP(T_2[[#This Row],[Partenaires]],Partenaires2[Partenaire],Partenaires2[Tx Ch Connexe])</f>
        <v>0.25</v>
      </c>
      <c r="H34" s="151">
        <f>_xlfn.XLOOKUP(T_2[[#This Row],[Partenaires]],Partenaires2[Partenaire],Partenaires2[Tx Sub])</f>
        <v>0.5</v>
      </c>
      <c r="I34" s="1" t="str">
        <f>'[2]Lot 2'!I10</f>
        <v>Ingénieur</v>
      </c>
      <c r="J34" s="145" t="str">
        <f>'[2]Lot 2'!J10</f>
        <v>Non</v>
      </c>
      <c r="K34" s="4">
        <f>'[2]Lot 2'!K10</f>
        <v>10</v>
      </c>
      <c r="L34" s="3">
        <f>'[2]Lot 2'!L10</f>
        <v>376</v>
      </c>
      <c r="M34" s="13">
        <f>T_2[[#This Row],[P Qu]]*T_2[[#This Row],[P PU]]</f>
        <v>3760</v>
      </c>
      <c r="N34" s="5">
        <f>'[2]Lot 2'!N10</f>
        <v>0</v>
      </c>
      <c r="O34" s="6">
        <f>'[2]Lot 2'!O10</f>
        <v>0</v>
      </c>
      <c r="P34" s="8">
        <f>'[2]Lot 2'!P10</f>
        <v>0</v>
      </c>
      <c r="Q34" s="13">
        <f>T_2[[#This Row],[ACh Qu]]*T_2[[#This Row],[ACh PU]]</f>
        <v>0</v>
      </c>
      <c r="R34" s="16">
        <f>T_2[[#This Row],[P CT]]+T_2[[#This Row],[ACh CT]]</f>
        <v>3760</v>
      </c>
      <c r="S34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940</v>
      </c>
      <c r="T34" s="35">
        <f>T_2[[#This Row],[Mt Elligible]]*T_2[[#This Row],[Tx Sub]]</f>
        <v>470</v>
      </c>
    </row>
    <row r="35" spans="1:20" x14ac:dyDescent="0.25">
      <c r="A35" s="149" t="str">
        <f t="shared" ref="A35:A51" si="1">A$1</f>
        <v>Lot_2</v>
      </c>
      <c r="B35" s="87" t="str">
        <f>_xlfn.XLOOKUP(T_2[[#This Row],[N° Lot]],Tableau4[NoLot],Tableau4[Lot])</f>
        <v>État de l’art, concertation et positionnent de la norme</v>
      </c>
      <c r="C35" s="142" t="str">
        <f>'[2]Lot 2'!C11</f>
        <v>T1_Bibliographie_et_synthèse</v>
      </c>
      <c r="D35" s="145" t="str">
        <f>'[2]Lot 2'!D11</f>
        <v>ST3 Rédaction de la synthèse</v>
      </c>
      <c r="E35" s="145">
        <f>'[2]Lot 2'!E11</f>
        <v>0</v>
      </c>
      <c r="F35" s="142" t="str">
        <f>'[2]Lot 2'!F11</f>
        <v>CEREMA</v>
      </c>
      <c r="G35" s="151">
        <f>_xlfn.XLOOKUP(T_2[[#This Row],[Partenaires]],Partenaires2[Partenaire],Partenaires2[Tx Ch Connexe])</f>
        <v>0.25</v>
      </c>
      <c r="H35" s="151">
        <f>_xlfn.XLOOKUP(T_2[[#This Row],[Partenaires]],Partenaires2[Partenaire],Partenaires2[Tx Sub])</f>
        <v>0.5</v>
      </c>
      <c r="I35" s="145" t="str">
        <f>'[2]Lot 2'!I11</f>
        <v>Post-doctorant</v>
      </c>
      <c r="J35" s="145" t="str">
        <f>'[2]Lot 2'!J11</f>
        <v>Oui</v>
      </c>
      <c r="K35" s="4">
        <f>'[2]Lot 2'!K11</f>
        <v>10</v>
      </c>
      <c r="L35" s="3">
        <f>'[2]Lot 2'!L11</f>
        <v>277</v>
      </c>
      <c r="M35" s="13">
        <f>T_2[[#This Row],[P Qu]]*T_2[[#This Row],[P PU]]</f>
        <v>2770</v>
      </c>
      <c r="N35" s="146">
        <f>'[2]Lot 2'!N11</f>
        <v>0</v>
      </c>
      <c r="O35" s="6">
        <f>'[2]Lot 2'!O11</f>
        <v>0</v>
      </c>
      <c r="P35" s="8">
        <f>'[2]Lot 2'!P11</f>
        <v>0</v>
      </c>
      <c r="Q35" s="13">
        <f>T_2[[#This Row],[ACh Qu]]*T_2[[#This Row],[ACh PU]]</f>
        <v>0</v>
      </c>
      <c r="R35" s="16">
        <f>T_2[[#This Row],[P CT]]+T_2[[#This Row],[ACh CT]]</f>
        <v>2770</v>
      </c>
      <c r="S35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3462.5</v>
      </c>
      <c r="T35" s="35">
        <f>T_2[[#This Row],[Mt Elligible]]*T_2[[#This Row],[Tx Sub]]</f>
        <v>1731.25</v>
      </c>
    </row>
    <row r="36" spans="1:20" x14ac:dyDescent="0.25">
      <c r="A36" s="149" t="str">
        <f t="shared" si="1"/>
        <v>Lot_2</v>
      </c>
      <c r="B36" s="87" t="str">
        <f>_xlfn.XLOOKUP(T_2[[#This Row],[N° Lot]],Tableau4[NoLot],Tableau4[Lot])</f>
        <v>État de l’art, concertation et positionnent de la norme</v>
      </c>
      <c r="C36" s="142" t="str">
        <f>'[2]Lot 2'!C14</f>
        <v>T5_Atelier_de_concertation</v>
      </c>
      <c r="D36" s="145" t="str">
        <f>'[2]Lot 2'!D14</f>
        <v>ST2 Participation au séminaire de concertation</v>
      </c>
      <c r="E36" s="145" t="str">
        <f>'[2]Lot 2'!E14</f>
        <v>2 jours</v>
      </c>
      <c r="F36" s="142" t="str">
        <f>'[2]Lot 2'!F14</f>
        <v>CEREMA</v>
      </c>
      <c r="G36" s="151">
        <f>_xlfn.XLOOKUP(T_2[[#This Row],[Partenaires]],Partenaires2[Partenaire],Partenaires2[Tx Ch Connexe])</f>
        <v>0.25</v>
      </c>
      <c r="H36" s="151">
        <f>_xlfn.XLOOKUP(T_2[[#This Row],[Partenaires]],Partenaires2[Partenaire],Partenaires2[Tx Sub])</f>
        <v>0.5</v>
      </c>
      <c r="I36" s="145" t="str">
        <f>'[2]Lot 2'!I14</f>
        <v>Expert</v>
      </c>
      <c r="J36" s="145" t="str">
        <f>'[2]Lot 2'!J14</f>
        <v>Non</v>
      </c>
      <c r="K36" s="4">
        <f>'[2]Lot 2'!K14</f>
        <v>2</v>
      </c>
      <c r="L36" s="3">
        <f>'[2]Lot 2'!L14</f>
        <v>792</v>
      </c>
      <c r="M36" s="13">
        <f>T_2[[#This Row],[P Qu]]*T_2[[#This Row],[P PU]]</f>
        <v>1584</v>
      </c>
      <c r="N36" s="146" t="str">
        <f>'[2]Lot 2'!N14</f>
        <v>Déplacements</v>
      </c>
      <c r="O36" s="6">
        <f>'[2]Lot 2'!O14</f>
        <v>2</v>
      </c>
      <c r="P36" s="8">
        <f>'[2]Lot 2'!P14</f>
        <v>150</v>
      </c>
      <c r="Q36" s="13">
        <f>T_2[[#This Row],[ACh Qu]]*T_2[[#This Row],[ACh PU]]</f>
        <v>300</v>
      </c>
      <c r="R36" s="16">
        <f>T_2[[#This Row],[P CT]]+T_2[[#This Row],[ACh CT]]</f>
        <v>1884</v>
      </c>
      <c r="S36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771</v>
      </c>
      <c r="T36" s="35">
        <f>T_2[[#This Row],[Mt Elligible]]*T_2[[#This Row],[Tx Sub]]</f>
        <v>385.5</v>
      </c>
    </row>
    <row r="37" spans="1:20" x14ac:dyDescent="0.25">
      <c r="A37" s="149" t="str">
        <f t="shared" si="1"/>
        <v>Lot_2</v>
      </c>
      <c r="B37" s="87" t="str">
        <f>_xlfn.XLOOKUP(T_2[[#This Row],[N° Lot]],Tableau4[NoLot],Tableau4[Lot])</f>
        <v>État de l’art, concertation et positionnent de la norme</v>
      </c>
      <c r="C37" s="142" t="str">
        <f>'[2]Lot 2'!C15</f>
        <v>T5_Atelier_de_concertation</v>
      </c>
      <c r="D37" s="145" t="str">
        <f>'[2]Lot 2'!D15</f>
        <v>ST2 Participation au séminaire de concertation</v>
      </c>
      <c r="E37" s="145" t="str">
        <f>'[2]Lot 2'!E15</f>
        <v>2 jours</v>
      </c>
      <c r="F37" s="142" t="str">
        <f>'[2]Lot 2'!F15</f>
        <v>CEREMA</v>
      </c>
      <c r="G37" s="151">
        <f>_xlfn.XLOOKUP(T_2[[#This Row],[Partenaires]],Partenaires2[Partenaire],Partenaires2[Tx Ch Connexe])</f>
        <v>0.25</v>
      </c>
      <c r="H37" s="151">
        <f>_xlfn.XLOOKUP(T_2[[#This Row],[Partenaires]],Partenaires2[Partenaire],Partenaires2[Tx Sub])</f>
        <v>0.5</v>
      </c>
      <c r="I37" s="145" t="str">
        <f>'[2]Lot 2'!I15</f>
        <v>Ingénieur</v>
      </c>
      <c r="J37" s="145" t="str">
        <f>'[2]Lot 2'!J15</f>
        <v>Non</v>
      </c>
      <c r="K37" s="4">
        <f>'[2]Lot 2'!K15</f>
        <v>2</v>
      </c>
      <c r="L37" s="3">
        <f>'[2]Lot 2'!L15</f>
        <v>376</v>
      </c>
      <c r="M37" s="13">
        <f>T_2[[#This Row],[P Qu]]*T_2[[#This Row],[P PU]]</f>
        <v>752</v>
      </c>
      <c r="N37" s="146" t="str">
        <f>'[2]Lot 2'!N15</f>
        <v>Déplacements</v>
      </c>
      <c r="O37" s="6">
        <f>'[2]Lot 2'!O15</f>
        <v>2</v>
      </c>
      <c r="P37" s="8">
        <f>'[2]Lot 2'!P15</f>
        <v>150</v>
      </c>
      <c r="Q37" s="13">
        <f>T_2[[#This Row],[ACh Qu]]*T_2[[#This Row],[ACh PU]]</f>
        <v>300</v>
      </c>
      <c r="R37" s="16">
        <f>T_2[[#This Row],[P CT]]+T_2[[#This Row],[ACh CT]]</f>
        <v>1052</v>
      </c>
      <c r="S37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563</v>
      </c>
      <c r="T37" s="35">
        <f>T_2[[#This Row],[Mt Elligible]]*T_2[[#This Row],[Tx Sub]]</f>
        <v>281.5</v>
      </c>
    </row>
    <row r="38" spans="1:20" x14ac:dyDescent="0.25">
      <c r="A38" s="149" t="str">
        <f t="shared" si="1"/>
        <v>Lot_2</v>
      </c>
      <c r="B38" s="87" t="str">
        <f>_xlfn.XLOOKUP(T_2[[#This Row],[N° Lot]],Tableau4[NoLot],Tableau4[Lot])</f>
        <v>État de l’art, concertation et positionnent de la norme</v>
      </c>
      <c r="C38" s="142" t="str">
        <f>'[2]Lot 2'!C16</f>
        <v>T5_Atelier_de_concertation</v>
      </c>
      <c r="D38" s="145" t="str">
        <f>'[2]Lot 2'!D16</f>
        <v>ST2 Participation au séminaire de concertation</v>
      </c>
      <c r="E38" s="145" t="str">
        <f>'[2]Lot 2'!E16</f>
        <v>2 jours</v>
      </c>
      <c r="F38" s="142" t="str">
        <f>'[2]Lot 2'!F16</f>
        <v>CEREMA</v>
      </c>
      <c r="G38" s="151">
        <f>_xlfn.XLOOKUP(T_2[[#This Row],[Partenaires]],Partenaires2[Partenaire],Partenaires2[Tx Ch Connexe])</f>
        <v>0.25</v>
      </c>
      <c r="H38" s="151">
        <f>_xlfn.XLOOKUP(T_2[[#This Row],[Partenaires]],Partenaires2[Partenaire],Partenaires2[Tx Sub])</f>
        <v>0.5</v>
      </c>
      <c r="I38" s="145" t="str">
        <f>'[2]Lot 2'!I16</f>
        <v>Post-doctorant</v>
      </c>
      <c r="J38" s="145" t="str">
        <f>'[2]Lot 2'!J16</f>
        <v>Oui</v>
      </c>
      <c r="K38" s="4">
        <f>'[2]Lot 2'!K16</f>
        <v>2</v>
      </c>
      <c r="L38" s="3">
        <f>'[2]Lot 2'!L16</f>
        <v>277</v>
      </c>
      <c r="M38" s="13">
        <f>T_2[[#This Row],[P Qu]]*T_2[[#This Row],[P PU]]</f>
        <v>554</v>
      </c>
      <c r="N38" s="146" t="str">
        <f>'[2]Lot 2'!N16</f>
        <v>Déplacements</v>
      </c>
      <c r="O38" s="6">
        <f>'[2]Lot 2'!O16</f>
        <v>2</v>
      </c>
      <c r="P38" s="8">
        <f>'[2]Lot 2'!P16</f>
        <v>150</v>
      </c>
      <c r="Q38" s="13">
        <f>T_2[[#This Row],[ACh Qu]]*T_2[[#This Row],[ACh PU]]</f>
        <v>300</v>
      </c>
      <c r="R38" s="16">
        <f>T_2[[#This Row],[P CT]]+T_2[[#This Row],[ACh CT]]</f>
        <v>854</v>
      </c>
      <c r="S38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1067.5</v>
      </c>
      <c r="T38" s="35">
        <f>T_2[[#This Row],[Mt Elligible]]*T_2[[#This Row],[Tx Sub]]</f>
        <v>533.75</v>
      </c>
    </row>
    <row r="39" spans="1:20" s="145" customFormat="1" x14ac:dyDescent="0.25">
      <c r="A39" s="149" t="str">
        <f t="shared" si="1"/>
        <v>Lot_2</v>
      </c>
      <c r="B39" s="87" t="str">
        <f>_xlfn.XLOOKUP(T_2[[#This Row],[N° Lot]],Tableau4[NoLot],Tableau4[Lot])</f>
        <v>État de l’art, concertation et positionnent de la norme</v>
      </c>
      <c r="C39" s="142" t="s">
        <v>54</v>
      </c>
      <c r="D39" s="145" t="s">
        <v>108</v>
      </c>
      <c r="F39" s="142" t="s">
        <v>132</v>
      </c>
      <c r="G39" s="151">
        <f>_xlfn.XLOOKUP(T_2[[#This Row],[Partenaires]],Partenaires2[Partenaire],Partenaires2[Tx Ch Connexe])</f>
        <v>0.25</v>
      </c>
      <c r="H39" s="151">
        <f>_xlfn.XLOOKUP(T_2[[#This Row],[Partenaires]],Partenaires2[Partenaire],Partenaires2[Tx Sub])</f>
        <v>0.7</v>
      </c>
      <c r="J39" s="145" t="s">
        <v>82</v>
      </c>
      <c r="K39" s="4">
        <v>2</v>
      </c>
      <c r="L39" s="3">
        <v>422</v>
      </c>
      <c r="M39" s="13">
        <f>T_2[[#This Row],[P Qu]]*T_2[[#This Row],[P PU]]</f>
        <v>844</v>
      </c>
      <c r="N39" s="146"/>
      <c r="O39" s="6"/>
      <c r="P39" s="8"/>
      <c r="Q39" s="13">
        <f>T_2[[#This Row],[ACh Qu]]*T_2[[#This Row],[ACh PU]]</f>
        <v>0</v>
      </c>
      <c r="R39" s="16">
        <f>T_2[[#This Row],[P CT]]+T_2[[#This Row],[ACh CT]]</f>
        <v>844</v>
      </c>
      <c r="S39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1055</v>
      </c>
      <c r="T39" s="29">
        <f>T_2[[#This Row],[Mt Elligible]]*T_2[[#This Row],[Tx Sub]]</f>
        <v>738.5</v>
      </c>
    </row>
    <row r="40" spans="1:20" x14ac:dyDescent="0.25">
      <c r="A40" s="149" t="str">
        <f t="shared" si="1"/>
        <v>Lot_2</v>
      </c>
      <c r="B40" s="87" t="str">
        <f>_xlfn.XLOOKUP(T_2[[#This Row],[N° Lot]],Tableau4[NoLot],Tableau4[Lot])</f>
        <v>État de l’art, concertation et positionnent de la norme</v>
      </c>
      <c r="C40" s="142" t="s">
        <v>54</v>
      </c>
      <c r="D40" s="145" t="s">
        <v>110</v>
      </c>
      <c r="F40" s="142" t="s">
        <v>132</v>
      </c>
      <c r="G40" s="151">
        <f>_xlfn.XLOOKUP(T_2[[#This Row],[Partenaires]],Partenaires2[Partenaire],Partenaires2[Tx Ch Connexe])</f>
        <v>0.25</v>
      </c>
      <c r="H40" s="151">
        <f>_xlfn.XLOOKUP(T_2[[#This Row],[Partenaires]],Partenaires2[Partenaire],Partenaires2[Tx Sub])</f>
        <v>0.7</v>
      </c>
      <c r="I40" s="145"/>
      <c r="J40" s="145" t="s">
        <v>82</v>
      </c>
      <c r="K40" s="4">
        <v>3</v>
      </c>
      <c r="L40" s="3">
        <v>422</v>
      </c>
      <c r="M40" s="13">
        <f>T_2[[#This Row],[P Qu]]*T_2[[#This Row],[P PU]]</f>
        <v>1266</v>
      </c>
      <c r="N40" s="145"/>
      <c r="O40" s="6"/>
      <c r="P40" s="8"/>
      <c r="Q40" s="13">
        <f>T_2[[#This Row],[ACh Qu]]*T_2[[#This Row],[ACh PU]]</f>
        <v>0</v>
      </c>
      <c r="R40" s="16">
        <f>T_2[[#This Row],[P CT]]+T_2[[#This Row],[ACh CT]]</f>
        <v>1266</v>
      </c>
      <c r="S40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1582.5</v>
      </c>
      <c r="T40" s="29">
        <f>T_2[[#This Row],[Mt Elligible]]*T_2[[#This Row],[Tx Sub]]</f>
        <v>1107.75</v>
      </c>
    </row>
    <row r="41" spans="1:20" s="145" customFormat="1" x14ac:dyDescent="0.25">
      <c r="A41" s="149" t="str">
        <f t="shared" si="1"/>
        <v>Lot_2</v>
      </c>
      <c r="B41" s="87" t="str">
        <f>_xlfn.XLOOKUP(T_2[[#This Row],[N° Lot]],Tableau4[NoLot],Tableau4[Lot])</f>
        <v>État de l’art, concertation et positionnent de la norme</v>
      </c>
      <c r="C41" s="142" t="s">
        <v>54</v>
      </c>
      <c r="D41" s="145" t="s">
        <v>111</v>
      </c>
      <c r="F41" s="142" t="s">
        <v>132</v>
      </c>
      <c r="G41" s="151">
        <f>_xlfn.XLOOKUP(T_2[[#This Row],[Partenaires]],Partenaires2[Partenaire],Partenaires2[Tx Ch Connexe])</f>
        <v>0.25</v>
      </c>
      <c r="H41" s="151">
        <f>_xlfn.XLOOKUP(T_2[[#This Row],[Partenaires]],Partenaires2[Partenaire],Partenaires2[Tx Sub])</f>
        <v>0.7</v>
      </c>
      <c r="J41" s="145" t="s">
        <v>82</v>
      </c>
      <c r="K41" s="4">
        <v>1</v>
      </c>
      <c r="L41" s="3">
        <v>422</v>
      </c>
      <c r="M41" s="13">
        <f>T_2[[#This Row],[P Qu]]*T_2[[#This Row],[P PU]]</f>
        <v>422</v>
      </c>
      <c r="O41" s="6"/>
      <c r="P41" s="8"/>
      <c r="Q41" s="13">
        <f>T_2[[#This Row],[ACh Qu]]*T_2[[#This Row],[ACh PU]]</f>
        <v>0</v>
      </c>
      <c r="R41" s="16">
        <f>T_2[[#This Row],[P CT]]+T_2[[#This Row],[ACh CT]]</f>
        <v>422</v>
      </c>
      <c r="S41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527.5</v>
      </c>
      <c r="T41" s="29">
        <f>T_2[[#This Row],[Mt Elligible]]*T_2[[#This Row],[Tx Sub]]</f>
        <v>369.25</v>
      </c>
    </row>
    <row r="42" spans="1:20" x14ac:dyDescent="0.25">
      <c r="A42" s="149" t="str">
        <f t="shared" si="1"/>
        <v>Lot_2</v>
      </c>
      <c r="B42" s="87" t="str">
        <f>_xlfn.XLOOKUP(T_2[[#This Row],[N° Lot]],Tableau4[NoLot],Tableau4[Lot])</f>
        <v>État de l’art, concertation et positionnent de la norme</v>
      </c>
      <c r="C42" s="142" t="s">
        <v>56</v>
      </c>
      <c r="D42" s="145" t="s">
        <v>117</v>
      </c>
      <c r="F42" s="142" t="s">
        <v>132</v>
      </c>
      <c r="G42" s="151">
        <f>_xlfn.XLOOKUP(T_2[[#This Row],[Partenaires]],Partenaires2[Partenaire],Partenaires2[Tx Ch Connexe])</f>
        <v>0.25</v>
      </c>
      <c r="H42" s="151">
        <f>_xlfn.XLOOKUP(T_2[[#This Row],[Partenaires]],Partenaires2[Partenaire],Partenaires2[Tx Sub])</f>
        <v>0.7</v>
      </c>
      <c r="I42" s="145"/>
      <c r="J42" s="145" t="s">
        <v>82</v>
      </c>
      <c r="K42" s="4">
        <v>1</v>
      </c>
      <c r="L42" s="3">
        <v>422</v>
      </c>
      <c r="M42" s="13">
        <f>T_2[[#This Row],[P Qu]]*T_2[[#This Row],[P PU]]</f>
        <v>422</v>
      </c>
      <c r="N42" s="145" t="s">
        <v>208</v>
      </c>
      <c r="O42" s="6">
        <v>1</v>
      </c>
      <c r="P42" s="8">
        <v>150</v>
      </c>
      <c r="Q42" s="13">
        <f>T_2[[#This Row],[ACh Qu]]*T_2[[#This Row],[ACh PU]]</f>
        <v>150</v>
      </c>
      <c r="R42" s="16">
        <f>T_2[[#This Row],[P CT]]+T_2[[#This Row],[ACh CT]]</f>
        <v>572</v>
      </c>
      <c r="S42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715</v>
      </c>
      <c r="T42" s="29">
        <f>T_2[[#This Row],[Mt Elligible]]*T_2[[#This Row],[Tx Sub]]</f>
        <v>500.49999999999994</v>
      </c>
    </row>
    <row r="43" spans="1:20" x14ac:dyDescent="0.25">
      <c r="A43" s="147" t="str">
        <f t="shared" si="1"/>
        <v>Lot_2</v>
      </c>
      <c r="B43" s="87" t="str">
        <f>_xlfn.XLOOKUP(T_2[[#This Row],[N° Lot]],Tableau4[NoLot],Tableau4[Lot])</f>
        <v>État de l’art, concertation et positionnent de la norme</v>
      </c>
      <c r="C43" s="19" t="s">
        <v>53</v>
      </c>
      <c r="D43" s="145" t="s">
        <v>59</v>
      </c>
      <c r="E43" s="145" t="s">
        <v>155</v>
      </c>
      <c r="F43" s="19" t="s">
        <v>16</v>
      </c>
      <c r="G43" s="151">
        <f>_xlfn.XLOOKUP(T_2[[#This Row],[Partenaires]],Partenaires2[Partenaire],Partenaires2[Tx Ch Connexe])</f>
        <v>0.25</v>
      </c>
      <c r="H43" s="151">
        <f>_xlfn.XLOOKUP(T_2[[#This Row],[Partenaires]],Partenaires2[Partenaire],Partenaires2[Tx Sub])</f>
        <v>0.7</v>
      </c>
      <c r="I43" s="145"/>
      <c r="J43" s="145" t="s">
        <v>82</v>
      </c>
      <c r="K43" s="4"/>
      <c r="L43" s="3"/>
      <c r="M43" s="13">
        <f>T_2[[#This Row],[P Qu]]*T_2[[#This Row],[P PU]]</f>
        <v>0</v>
      </c>
      <c r="N43" s="146" t="s">
        <v>156</v>
      </c>
      <c r="O43" s="6">
        <v>1</v>
      </c>
      <c r="P43" s="8">
        <v>520</v>
      </c>
      <c r="Q43" s="13">
        <f>T_2[[#This Row],[ACh Qu]]*T_2[[#This Row],[ACh PU]]</f>
        <v>520</v>
      </c>
      <c r="R43" s="16">
        <f>T_2[[#This Row],[P CT]]+T_2[[#This Row],[ACh CT]]</f>
        <v>520</v>
      </c>
      <c r="S43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650</v>
      </c>
      <c r="T43" s="35">
        <f>T_2[[#This Row],[Mt Elligible]]*T_2[[#This Row],[Tx Sub]]</f>
        <v>454.99999999999994</v>
      </c>
    </row>
    <row r="44" spans="1:20" x14ac:dyDescent="0.25">
      <c r="A44" s="147" t="str">
        <f t="shared" si="1"/>
        <v>Lot_2</v>
      </c>
      <c r="B44" s="87" t="str">
        <f>_xlfn.XLOOKUP(T_2[[#This Row],[N° Lot]],Tableau4[NoLot],Tableau4[Lot])</f>
        <v>État de l’art, concertation et positionnent de la norme</v>
      </c>
      <c r="C44" s="86" t="s">
        <v>54</v>
      </c>
      <c r="D44" s="148" t="s">
        <v>111</v>
      </c>
      <c r="F44" s="86" t="s">
        <v>16</v>
      </c>
      <c r="G44" s="151">
        <f>_xlfn.XLOOKUP(T_2[[#This Row],[Partenaires]],Partenaires2[Partenaire],Partenaires2[Tx Ch Connexe])</f>
        <v>0.25</v>
      </c>
      <c r="H44" s="151">
        <f>_xlfn.XLOOKUP(T_2[[#This Row],[Partenaires]],Partenaires2[Partenaire],Partenaires2[Tx Sub])</f>
        <v>0.7</v>
      </c>
      <c r="I44" s="145"/>
      <c r="J44" s="148" t="s">
        <v>82</v>
      </c>
      <c r="K44" s="4"/>
      <c r="L44" s="3"/>
      <c r="M44" s="13">
        <f>T_2[[#This Row],[P Qu]]*T_2[[#This Row],[P PU]]</f>
        <v>0</v>
      </c>
      <c r="N44" s="146" t="s">
        <v>156</v>
      </c>
      <c r="O44" s="6">
        <v>0.5</v>
      </c>
      <c r="P44" s="8">
        <v>520</v>
      </c>
      <c r="Q44" s="13">
        <f>T_2[[#This Row],[ACh Qu]]*T_2[[#This Row],[ACh PU]]</f>
        <v>260</v>
      </c>
      <c r="R44" s="16">
        <f>T_2[[#This Row],[P CT]]+T_2[[#This Row],[ACh CT]]</f>
        <v>260</v>
      </c>
      <c r="S44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325</v>
      </c>
      <c r="T44" s="35">
        <f>T_2[[#This Row],[Mt Elligible]]*T_2[[#This Row],[Tx Sub]]</f>
        <v>227.49999999999997</v>
      </c>
    </row>
    <row r="45" spans="1:20" x14ac:dyDescent="0.25">
      <c r="A45" s="147" t="str">
        <f t="shared" si="1"/>
        <v>Lot_2</v>
      </c>
      <c r="B45" s="87" t="str">
        <f>_xlfn.XLOOKUP(T_2[[#This Row],[N° Lot]],Tableau4[NoLot],Tableau4[Lot])</f>
        <v>État de l’art, concertation et positionnent de la norme</v>
      </c>
      <c r="C45" s="142" t="s">
        <v>57</v>
      </c>
      <c r="D45" s="145" t="s">
        <v>113</v>
      </c>
      <c r="E45" s="145" t="s">
        <v>157</v>
      </c>
      <c r="F45" s="86" t="s">
        <v>16</v>
      </c>
      <c r="G45" s="151">
        <f>_xlfn.XLOOKUP(T_2[[#This Row],[Partenaires]],Partenaires2[Partenaire],Partenaires2[Tx Ch Connexe])</f>
        <v>0.25</v>
      </c>
      <c r="H45" s="151">
        <f>_xlfn.XLOOKUP(T_2[[#This Row],[Partenaires]],Partenaires2[Partenaire],Partenaires2[Tx Sub])</f>
        <v>0.7</v>
      </c>
      <c r="I45" s="145"/>
      <c r="J45" s="148" t="s">
        <v>82</v>
      </c>
      <c r="K45" s="4"/>
      <c r="L45" s="3"/>
      <c r="M45" s="13">
        <f>T_2[[#This Row],[P Qu]]*T_2[[#This Row],[P PU]]</f>
        <v>0</v>
      </c>
      <c r="N45" s="146" t="s">
        <v>156</v>
      </c>
      <c r="O45" s="6">
        <v>1</v>
      </c>
      <c r="P45" s="8">
        <v>520</v>
      </c>
      <c r="Q45" s="13">
        <f>T_2[[#This Row],[ACh Qu]]*T_2[[#This Row],[ACh PU]]</f>
        <v>520</v>
      </c>
      <c r="R45" s="16">
        <f>T_2[[#This Row],[P CT]]+T_2[[#This Row],[ACh CT]]</f>
        <v>520</v>
      </c>
      <c r="S45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650</v>
      </c>
      <c r="T45" s="35">
        <f>T_2[[#This Row],[Mt Elligible]]*T_2[[#This Row],[Tx Sub]]</f>
        <v>454.99999999999994</v>
      </c>
    </row>
    <row r="46" spans="1:20" x14ac:dyDescent="0.25">
      <c r="A46" s="147" t="str">
        <f t="shared" si="1"/>
        <v>Lot_2</v>
      </c>
      <c r="B46" s="87" t="str">
        <f>_xlfn.XLOOKUP(T_2[[#This Row],[N° Lot]],Tableau4[NoLot],Tableau4[Lot])</f>
        <v>État de l’art, concertation et positionnent de la norme</v>
      </c>
      <c r="C46" s="142" t="s">
        <v>55</v>
      </c>
      <c r="D46" s="145" t="s">
        <v>114</v>
      </c>
      <c r="F46" s="86" t="s">
        <v>16</v>
      </c>
      <c r="G46" s="151">
        <f>_xlfn.XLOOKUP(T_2[[#This Row],[Partenaires]],Partenaires2[Partenaire],Partenaires2[Tx Ch Connexe])</f>
        <v>0.25</v>
      </c>
      <c r="H46" s="151">
        <f>_xlfn.XLOOKUP(T_2[[#This Row],[Partenaires]],Partenaires2[Partenaire],Partenaires2[Tx Sub])</f>
        <v>0.7</v>
      </c>
      <c r="I46" s="145"/>
      <c r="J46" s="145" t="s">
        <v>82</v>
      </c>
      <c r="K46" s="4"/>
      <c r="L46" s="3"/>
      <c r="M46" s="13">
        <f>T_2[[#This Row],[P Qu]]*T_2[[#This Row],[P PU]]</f>
        <v>0</v>
      </c>
      <c r="N46" s="146" t="s">
        <v>156</v>
      </c>
      <c r="O46" s="6">
        <v>1</v>
      </c>
      <c r="P46" s="8">
        <v>520</v>
      </c>
      <c r="Q46" s="13">
        <f>T_2[[#This Row],[ACh Qu]]*T_2[[#This Row],[ACh PU]]</f>
        <v>520</v>
      </c>
      <c r="R46" s="16">
        <f>T_2[[#This Row],[P CT]]+T_2[[#This Row],[ACh CT]]</f>
        <v>520</v>
      </c>
      <c r="S46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650</v>
      </c>
      <c r="T46" s="35">
        <f>T_2[[#This Row],[Mt Elligible]]*T_2[[#This Row],[Tx Sub]]</f>
        <v>454.99999999999994</v>
      </c>
    </row>
    <row r="47" spans="1:20" x14ac:dyDescent="0.25">
      <c r="A47" s="147" t="str">
        <f t="shared" si="1"/>
        <v>Lot_2</v>
      </c>
      <c r="B47" s="87" t="str">
        <f>_xlfn.XLOOKUP(T_2[[#This Row],[N° Lot]],Tableau4[NoLot],Tableau4[Lot])</f>
        <v>État de l’art, concertation et positionnent de la norme</v>
      </c>
      <c r="C47" s="142" t="s">
        <v>55</v>
      </c>
      <c r="D47" s="145" t="s">
        <v>115</v>
      </c>
      <c r="F47" s="86" t="s">
        <v>16</v>
      </c>
      <c r="G47" s="151">
        <f>_xlfn.XLOOKUP(T_2[[#This Row],[Partenaires]],Partenaires2[Partenaire],Partenaires2[Tx Ch Connexe])</f>
        <v>0.25</v>
      </c>
      <c r="H47" s="151">
        <f>_xlfn.XLOOKUP(T_2[[#This Row],[Partenaires]],Partenaires2[Partenaire],Partenaires2[Tx Sub])</f>
        <v>0.7</v>
      </c>
      <c r="I47" s="145"/>
      <c r="J47" s="145" t="s">
        <v>82</v>
      </c>
      <c r="K47" s="4"/>
      <c r="L47" s="3"/>
      <c r="M47" s="13">
        <f>T_2[[#This Row],[P Qu]]*T_2[[#This Row],[P PU]]</f>
        <v>0</v>
      </c>
      <c r="N47" s="146" t="s">
        <v>156</v>
      </c>
      <c r="O47" s="6">
        <v>1</v>
      </c>
      <c r="P47" s="8">
        <v>520</v>
      </c>
      <c r="Q47" s="13">
        <f>T_2[[#This Row],[ACh Qu]]*T_2[[#This Row],[ACh PU]]</f>
        <v>520</v>
      </c>
      <c r="R47" s="16">
        <f>T_2[[#This Row],[P CT]]+T_2[[#This Row],[ACh CT]]</f>
        <v>520</v>
      </c>
      <c r="S47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650</v>
      </c>
      <c r="T47" s="35">
        <f>T_2[[#This Row],[Mt Elligible]]*T_2[[#This Row],[Tx Sub]]</f>
        <v>454.99999999999994</v>
      </c>
    </row>
    <row r="48" spans="1:20" x14ac:dyDescent="0.25">
      <c r="A48" s="147" t="str">
        <f t="shared" si="1"/>
        <v>Lot_2</v>
      </c>
      <c r="B48" s="87" t="str">
        <f>_xlfn.XLOOKUP(T_2[[#This Row],[N° Lot]],Tableau4[NoLot],Tableau4[Lot])</f>
        <v>État de l’art, concertation et positionnent de la norme</v>
      </c>
      <c r="C48" s="142" t="s">
        <v>56</v>
      </c>
      <c r="D48" s="145" t="s">
        <v>116</v>
      </c>
      <c r="E48" s="145" t="s">
        <v>158</v>
      </c>
      <c r="F48" s="142" t="s">
        <v>16</v>
      </c>
      <c r="G48" s="151">
        <f>_xlfn.XLOOKUP(T_2[[#This Row],[Partenaires]],Partenaires2[Partenaire],Partenaires2[Tx Ch Connexe])</f>
        <v>0.25</v>
      </c>
      <c r="H48" s="151">
        <f>_xlfn.XLOOKUP(T_2[[#This Row],[Partenaires]],Partenaires2[Partenaire],Partenaires2[Tx Sub])</f>
        <v>0.7</v>
      </c>
      <c r="I48" s="145"/>
      <c r="J48" s="145" t="s">
        <v>82</v>
      </c>
      <c r="K48" s="4"/>
      <c r="L48" s="3"/>
      <c r="M48" s="13">
        <f>T_2[[#This Row],[P Qu]]*T_2[[#This Row],[P PU]]</f>
        <v>0</v>
      </c>
      <c r="N48" s="146" t="s">
        <v>156</v>
      </c>
      <c r="O48" s="6">
        <v>1</v>
      </c>
      <c r="P48" s="8">
        <v>520</v>
      </c>
      <c r="Q48" s="13">
        <f>T_2[[#This Row],[ACh Qu]]*T_2[[#This Row],[ACh PU]]</f>
        <v>520</v>
      </c>
      <c r="R48" s="16">
        <f>T_2[[#This Row],[P CT]]+T_2[[#This Row],[ACh CT]]</f>
        <v>520</v>
      </c>
      <c r="S48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650</v>
      </c>
      <c r="T48" s="35">
        <f>T_2[[#This Row],[Mt Elligible]]*T_2[[#This Row],[Tx Sub]]</f>
        <v>454.99999999999994</v>
      </c>
    </row>
    <row r="49" spans="1:20" x14ac:dyDescent="0.25">
      <c r="A49" s="147" t="str">
        <f t="shared" si="1"/>
        <v>Lot_2</v>
      </c>
      <c r="B49" s="87" t="str">
        <f>_xlfn.XLOOKUP(T_2[[#This Row],[N° Lot]],Tableau4[NoLot],Tableau4[Lot])</f>
        <v>État de l’art, concertation et positionnent de la norme</v>
      </c>
      <c r="C49" s="142" t="s">
        <v>56</v>
      </c>
      <c r="D49" s="145" t="s">
        <v>117</v>
      </c>
      <c r="F49" s="142" t="s">
        <v>16</v>
      </c>
      <c r="G49" s="151">
        <f>_xlfn.XLOOKUP(T_2[[#This Row],[Partenaires]],Partenaires2[Partenaire],Partenaires2[Tx Ch Connexe])</f>
        <v>0.25</v>
      </c>
      <c r="H49" s="151">
        <f>_xlfn.XLOOKUP(T_2[[#This Row],[Partenaires]],Partenaires2[Partenaire],Partenaires2[Tx Sub])</f>
        <v>0.7</v>
      </c>
      <c r="I49" s="145"/>
      <c r="J49" s="145" t="s">
        <v>82</v>
      </c>
      <c r="K49" s="4"/>
      <c r="L49" s="3"/>
      <c r="M49" s="13">
        <f>T_2[[#This Row],[P Qu]]*T_2[[#This Row],[P PU]]</f>
        <v>0</v>
      </c>
      <c r="N49" s="146" t="s">
        <v>156</v>
      </c>
      <c r="O49" s="6">
        <v>1</v>
      </c>
      <c r="P49" s="8">
        <v>520</v>
      </c>
      <c r="Q49" s="13">
        <f>T_2[[#This Row],[ACh Qu]]*T_2[[#This Row],[ACh PU]]</f>
        <v>520</v>
      </c>
      <c r="R49" s="16">
        <f>T_2[[#This Row],[P CT]]+T_2[[#This Row],[ACh CT]]</f>
        <v>520</v>
      </c>
      <c r="S49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650</v>
      </c>
      <c r="T49" s="35">
        <f>T_2[[#This Row],[Mt Elligible]]*T_2[[#This Row],[Tx Sub]]</f>
        <v>454.99999999999994</v>
      </c>
    </row>
    <row r="50" spans="1:20" x14ac:dyDescent="0.25">
      <c r="A50" s="147" t="str">
        <f t="shared" si="1"/>
        <v>Lot_2</v>
      </c>
      <c r="B50" s="87" t="str">
        <f>_xlfn.XLOOKUP(T_2[[#This Row],[N° Lot]],Tableau4[NoLot],Tableau4[Lot])</f>
        <v>État de l’art, concertation et positionnent de la norme</v>
      </c>
      <c r="C50" s="142" t="s">
        <v>56</v>
      </c>
      <c r="D50" s="145" t="s">
        <v>117</v>
      </c>
      <c r="F50" s="142" t="s">
        <v>16</v>
      </c>
      <c r="G50" s="151">
        <f>_xlfn.XLOOKUP(T_2[[#This Row],[Partenaires]],Partenaires2[Partenaire],Partenaires2[Tx Ch Connexe])</f>
        <v>0.25</v>
      </c>
      <c r="H50" s="151">
        <f>_xlfn.XLOOKUP(T_2[[#This Row],[Partenaires]],Partenaires2[Partenaire],Partenaires2[Tx Sub])</f>
        <v>0.7</v>
      </c>
      <c r="I50" s="145"/>
      <c r="J50" s="145" t="s">
        <v>82</v>
      </c>
      <c r="K50" s="4"/>
      <c r="L50" s="3"/>
      <c r="M50" s="13">
        <f>T_2[[#This Row],[P Qu]]*T_2[[#This Row],[P PU]]</f>
        <v>0</v>
      </c>
      <c r="N50" s="146" t="s">
        <v>45</v>
      </c>
      <c r="O50" s="6">
        <v>40</v>
      </c>
      <c r="P50" s="8">
        <v>150</v>
      </c>
      <c r="Q50" s="13">
        <f>T_2[[#This Row],[ACh Qu]]*T_2[[#This Row],[ACh PU]]</f>
        <v>6000</v>
      </c>
      <c r="R50" s="16">
        <f>T_2[[#This Row],[P CT]]+T_2[[#This Row],[ACh CT]]</f>
        <v>6000</v>
      </c>
      <c r="S50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7500</v>
      </c>
      <c r="T50" s="35">
        <f>T_2[[#This Row],[Mt Elligible]]*T_2[[#This Row],[Tx Sub]]</f>
        <v>5250</v>
      </c>
    </row>
    <row r="51" spans="1:20" x14ac:dyDescent="0.25">
      <c r="A51" s="147" t="str">
        <f t="shared" si="1"/>
        <v>Lot_2</v>
      </c>
      <c r="B51" s="87" t="str">
        <f>_xlfn.XLOOKUP(T_2[[#This Row],[N° Lot]],Tableau4[NoLot],Tableau4[Lot])</f>
        <v>État de l’art, concertation et positionnent de la norme</v>
      </c>
      <c r="C51" s="142" t="s">
        <v>56</v>
      </c>
      <c r="D51" s="145" t="s">
        <v>118</v>
      </c>
      <c r="E51" s="145" t="s">
        <v>155</v>
      </c>
      <c r="F51" s="142" t="s">
        <v>16</v>
      </c>
      <c r="G51" s="151">
        <f>_xlfn.XLOOKUP(T_2[[#This Row],[Partenaires]],Partenaires2[Partenaire],Partenaires2[Tx Ch Connexe])</f>
        <v>0.25</v>
      </c>
      <c r="H51" s="151">
        <f>_xlfn.XLOOKUP(T_2[[#This Row],[Partenaires]],Partenaires2[Partenaire],Partenaires2[Tx Sub])</f>
        <v>0.7</v>
      </c>
      <c r="I51" s="145"/>
      <c r="J51" s="145" t="s">
        <v>82</v>
      </c>
      <c r="K51" s="4"/>
      <c r="L51" s="3"/>
      <c r="M51" s="13">
        <f>T_2[[#This Row],[P Qu]]*T_2[[#This Row],[P PU]]</f>
        <v>0</v>
      </c>
      <c r="N51" s="146" t="s">
        <v>156</v>
      </c>
      <c r="O51" s="6">
        <v>2</v>
      </c>
      <c r="P51" s="8">
        <v>520</v>
      </c>
      <c r="Q51" s="13">
        <f>T_2[[#This Row],[ACh Qu]]*T_2[[#This Row],[ACh PU]]</f>
        <v>1040</v>
      </c>
      <c r="R51" s="16">
        <f>T_2[[#This Row],[P CT]]+T_2[[#This Row],[ACh CT]]</f>
        <v>1040</v>
      </c>
      <c r="S51" s="35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1300</v>
      </c>
      <c r="T51" s="35">
        <f>T_2[[#This Row],[Mt Elligible]]*T_2[[#This Row],[Tx Sub]]</f>
        <v>909.99999999999989</v>
      </c>
    </row>
    <row r="52" spans="1:20" x14ac:dyDescent="0.25">
      <c r="A52" s="149" t="s">
        <v>31</v>
      </c>
      <c r="B52" s="87" t="str">
        <f>_xlfn.XLOOKUP(T_2[[#This Row],[N° Lot]],Tableau4[NoLot],Tableau4[Lot])</f>
        <v>État de l’art, concertation et positionnent de la norme</v>
      </c>
      <c r="C52" s="142" t="s">
        <v>53</v>
      </c>
      <c r="D52" s="145" t="s">
        <v>105</v>
      </c>
      <c r="E52" s="145">
        <v>0</v>
      </c>
      <c r="F52" s="142" t="s">
        <v>17</v>
      </c>
      <c r="G52" s="151">
        <f>_xlfn.XLOOKUP(T_2[[#This Row],[Partenaires]],Partenaires2[Partenaire],Partenaires2[Tx Ch Connexe])</f>
        <v>0.18</v>
      </c>
      <c r="H52" s="151">
        <f>_xlfn.XLOOKUP(T_2[[#This Row],[Partenaires]],Partenaires2[Partenaire],Partenaires2[Tx Sub])</f>
        <v>0.5</v>
      </c>
      <c r="I52" s="145" t="s">
        <v>199</v>
      </c>
      <c r="J52" s="145" t="s">
        <v>81</v>
      </c>
      <c r="K52" s="4">
        <v>42</v>
      </c>
      <c r="L52" s="3">
        <v>572</v>
      </c>
      <c r="M52" s="13">
        <f>T_2[[#This Row],[P Qu]]*T_2[[#This Row],[P PU]]</f>
        <v>24024</v>
      </c>
      <c r="N52" s="146">
        <v>0</v>
      </c>
      <c r="O52" s="6">
        <v>0</v>
      </c>
      <c r="P52" s="8">
        <v>0</v>
      </c>
      <c r="Q52" s="13">
        <f>T_2[[#This Row],[ACh Qu]]*T_2[[#This Row],[ACh PU]]</f>
        <v>0</v>
      </c>
      <c r="R52" s="16">
        <f>T_2[[#This Row],[P CT]]+T_2[[#This Row],[ACh CT]]</f>
        <v>24024</v>
      </c>
      <c r="S52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4324.32</v>
      </c>
      <c r="T52" s="29">
        <f>T_2[[#This Row],[Mt Elligible]]*T_2[[#This Row],[Tx Sub]]</f>
        <v>2162.16</v>
      </c>
    </row>
    <row r="53" spans="1:20" x14ac:dyDescent="0.25">
      <c r="A53" s="149" t="str">
        <f t="shared" ref="A53:A63" si="2">A$1</f>
        <v>Lot_2</v>
      </c>
      <c r="B53" s="87" t="str">
        <f>_xlfn.XLOOKUP(T_2[[#This Row],[N° Lot]],Tableau4[NoLot],Tableau4[Lot])</f>
        <v>État de l’art, concertation et positionnent de la norme</v>
      </c>
      <c r="C53" s="142" t="s">
        <v>53</v>
      </c>
      <c r="D53" s="145" t="s">
        <v>105</v>
      </c>
      <c r="E53" s="145">
        <v>0</v>
      </c>
      <c r="F53" s="142" t="s">
        <v>17</v>
      </c>
      <c r="G53" s="151">
        <f>_xlfn.XLOOKUP(T_2[[#This Row],[Partenaires]],Partenaires2[Partenaire],Partenaires2[Tx Ch Connexe])</f>
        <v>0.18</v>
      </c>
      <c r="H53" s="151">
        <f>_xlfn.XLOOKUP(T_2[[#This Row],[Partenaires]],Partenaires2[Partenaire],Partenaires2[Tx Sub])</f>
        <v>0.5</v>
      </c>
      <c r="I53" s="145" t="s">
        <v>197</v>
      </c>
      <c r="J53" s="145" t="s">
        <v>81</v>
      </c>
      <c r="K53" s="4">
        <v>21</v>
      </c>
      <c r="L53" s="3">
        <v>494</v>
      </c>
      <c r="M53" s="13">
        <f>T_2[[#This Row],[P Qu]]*T_2[[#This Row],[P PU]]</f>
        <v>10374</v>
      </c>
      <c r="N53" s="146">
        <v>0</v>
      </c>
      <c r="O53" s="6">
        <v>0</v>
      </c>
      <c r="P53" s="8">
        <v>0</v>
      </c>
      <c r="Q53" s="13">
        <f>T_2[[#This Row],[ACh Qu]]*T_2[[#This Row],[ACh PU]]</f>
        <v>0</v>
      </c>
      <c r="R53" s="16">
        <f>T_2[[#This Row],[P CT]]+T_2[[#This Row],[ACh CT]]</f>
        <v>10374</v>
      </c>
      <c r="S53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1867.32</v>
      </c>
      <c r="T53" s="29">
        <f>T_2[[#This Row],[Mt Elligible]]*T_2[[#This Row],[Tx Sub]]</f>
        <v>933.66</v>
      </c>
    </row>
    <row r="54" spans="1:20" x14ac:dyDescent="0.25">
      <c r="A54" s="149" t="str">
        <f t="shared" si="2"/>
        <v>Lot_2</v>
      </c>
      <c r="B54" s="87" t="str">
        <f>_xlfn.XLOOKUP(T_2[[#This Row],[N° Lot]],Tableau4[NoLot],Tableau4[Lot])</f>
        <v>État de l’art, concertation et positionnent de la norme</v>
      </c>
      <c r="C54" s="142" t="s">
        <v>53</v>
      </c>
      <c r="D54" s="145" t="s">
        <v>105</v>
      </c>
      <c r="E54" s="145">
        <v>0</v>
      </c>
      <c r="F54" s="142" t="s">
        <v>17</v>
      </c>
      <c r="G54" s="151">
        <f>_xlfn.XLOOKUP(T_2[[#This Row],[Partenaires]],Partenaires2[Partenaire],Partenaires2[Tx Ch Connexe])</f>
        <v>0.18</v>
      </c>
      <c r="H54" s="151">
        <f>_xlfn.XLOOKUP(T_2[[#This Row],[Partenaires]],Partenaires2[Partenaire],Partenaires2[Tx Sub])</f>
        <v>0.5</v>
      </c>
      <c r="I54" s="145" t="s">
        <v>198</v>
      </c>
      <c r="J54" s="145" t="s">
        <v>82</v>
      </c>
      <c r="K54" s="4">
        <v>105</v>
      </c>
      <c r="L54" s="3">
        <v>119</v>
      </c>
      <c r="M54" s="13">
        <f>T_2[[#This Row],[P Qu]]*T_2[[#This Row],[P PU]]</f>
        <v>12495</v>
      </c>
      <c r="N54" s="146">
        <v>0</v>
      </c>
      <c r="O54" s="6">
        <v>0</v>
      </c>
      <c r="P54" s="8">
        <v>0</v>
      </c>
      <c r="Q54" s="13">
        <f>T_2[[#This Row],[ACh Qu]]*T_2[[#This Row],[ACh PU]]</f>
        <v>0</v>
      </c>
      <c r="R54" s="16">
        <f>T_2[[#This Row],[P CT]]+T_2[[#This Row],[ACh CT]]</f>
        <v>12495</v>
      </c>
      <c r="S54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14744.1</v>
      </c>
      <c r="T54" s="29">
        <f>T_2[[#This Row],[Mt Elligible]]*T_2[[#This Row],[Tx Sub]]</f>
        <v>7372.05</v>
      </c>
    </row>
    <row r="55" spans="1:20" x14ac:dyDescent="0.25">
      <c r="A55" s="149" t="str">
        <f t="shared" si="2"/>
        <v>Lot_2</v>
      </c>
      <c r="B55" s="87" t="str">
        <f>_xlfn.XLOOKUP(T_2[[#This Row],[N° Lot]],Tableau4[NoLot],Tableau4[Lot])</f>
        <v>État de l’art, concertation et positionnent de la norme</v>
      </c>
      <c r="C55" s="142" t="s">
        <v>53</v>
      </c>
      <c r="D55" s="145" t="s">
        <v>106</v>
      </c>
      <c r="E55" s="145" t="s">
        <v>188</v>
      </c>
      <c r="F55" s="142" t="s">
        <v>17</v>
      </c>
      <c r="G55" s="151">
        <f>_xlfn.XLOOKUP(T_2[[#This Row],[Partenaires]],Partenaires2[Partenaire],Partenaires2[Tx Ch Connexe])</f>
        <v>0.18</v>
      </c>
      <c r="H55" s="151">
        <f>_xlfn.XLOOKUP(T_2[[#This Row],[Partenaires]],Partenaires2[Partenaire],Partenaires2[Tx Sub])</f>
        <v>0.5</v>
      </c>
      <c r="I55" s="145" t="s">
        <v>199</v>
      </c>
      <c r="J55" s="145" t="s">
        <v>81</v>
      </c>
      <c r="K55" s="4">
        <v>10</v>
      </c>
      <c r="L55" s="3">
        <v>572</v>
      </c>
      <c r="M55" s="13">
        <f>T_2[[#This Row],[P Qu]]*T_2[[#This Row],[P PU]]</f>
        <v>5720</v>
      </c>
      <c r="N55" s="146" t="s">
        <v>45</v>
      </c>
      <c r="O55" s="6">
        <v>2</v>
      </c>
      <c r="P55" s="8">
        <v>150</v>
      </c>
      <c r="Q55" s="13">
        <f>T_2[[#This Row],[ACh Qu]]*T_2[[#This Row],[ACh PU]]</f>
        <v>300</v>
      </c>
      <c r="R55" s="16">
        <f>T_2[[#This Row],[P CT]]+T_2[[#This Row],[ACh CT]]</f>
        <v>6020</v>
      </c>
      <c r="S55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1383.6</v>
      </c>
      <c r="T55" s="29">
        <f>T_2[[#This Row],[Mt Elligible]]*T_2[[#This Row],[Tx Sub]]</f>
        <v>691.8</v>
      </c>
    </row>
    <row r="56" spans="1:20" x14ac:dyDescent="0.25">
      <c r="A56" s="149" t="str">
        <f t="shared" si="2"/>
        <v>Lot_2</v>
      </c>
      <c r="B56" s="87" t="str">
        <f>_xlfn.XLOOKUP(T_2[[#This Row],[N° Lot]],Tableau4[NoLot],Tableau4[Lot])</f>
        <v>État de l’art, concertation et positionnent de la norme</v>
      </c>
      <c r="C56" s="142" t="s">
        <v>53</v>
      </c>
      <c r="D56" s="145" t="s">
        <v>106</v>
      </c>
      <c r="E56" s="145" t="s">
        <v>188</v>
      </c>
      <c r="F56" s="142" t="s">
        <v>17</v>
      </c>
      <c r="G56" s="151">
        <f>_xlfn.XLOOKUP(T_2[[#This Row],[Partenaires]],Partenaires2[Partenaire],Partenaires2[Tx Ch Connexe])</f>
        <v>0.18</v>
      </c>
      <c r="H56" s="151">
        <f>_xlfn.XLOOKUP(T_2[[#This Row],[Partenaires]],Partenaires2[Partenaire],Partenaires2[Tx Sub])</f>
        <v>0.5</v>
      </c>
      <c r="I56" s="145" t="s">
        <v>197</v>
      </c>
      <c r="J56" s="145" t="s">
        <v>81</v>
      </c>
      <c r="K56" s="4">
        <v>5</v>
      </c>
      <c r="L56" s="3">
        <v>494</v>
      </c>
      <c r="M56" s="13">
        <f>T_2[[#This Row],[P Qu]]*T_2[[#This Row],[P PU]]</f>
        <v>2470</v>
      </c>
      <c r="N56" s="146" t="s">
        <v>45</v>
      </c>
      <c r="O56" s="6">
        <v>2</v>
      </c>
      <c r="P56" s="8">
        <v>150</v>
      </c>
      <c r="Q56" s="13">
        <f>T_2[[#This Row],[ACh Qu]]*T_2[[#This Row],[ACh PU]]</f>
        <v>300</v>
      </c>
      <c r="R56" s="16">
        <f>T_2[[#This Row],[P CT]]+T_2[[#This Row],[ACh CT]]</f>
        <v>2770</v>
      </c>
      <c r="S56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798.59999999999991</v>
      </c>
      <c r="T56" s="29">
        <f>T_2[[#This Row],[Mt Elligible]]*T_2[[#This Row],[Tx Sub]]</f>
        <v>399.29999999999995</v>
      </c>
    </row>
    <row r="57" spans="1:20" x14ac:dyDescent="0.25">
      <c r="A57" s="149" t="str">
        <f t="shared" si="2"/>
        <v>Lot_2</v>
      </c>
      <c r="B57" s="87" t="str">
        <f>_xlfn.XLOOKUP(T_2[[#This Row],[N° Lot]],Tableau4[NoLot],Tableau4[Lot])</f>
        <v>État de l’art, concertation et positionnent de la norme</v>
      </c>
      <c r="C57" s="142" t="s">
        <v>53</v>
      </c>
      <c r="D57" s="145" t="s">
        <v>106</v>
      </c>
      <c r="E57" s="145" t="s">
        <v>188</v>
      </c>
      <c r="F57" s="142" t="s">
        <v>17</v>
      </c>
      <c r="G57" s="151">
        <f>_xlfn.XLOOKUP(T_2[[#This Row],[Partenaires]],Partenaires2[Partenaire],Partenaires2[Tx Ch Connexe])</f>
        <v>0.18</v>
      </c>
      <c r="H57" s="151">
        <f>_xlfn.XLOOKUP(T_2[[#This Row],[Partenaires]],Partenaires2[Partenaire],Partenaires2[Tx Sub])</f>
        <v>0.5</v>
      </c>
      <c r="I57" s="145">
        <v>0</v>
      </c>
      <c r="J57" s="145">
        <v>0</v>
      </c>
      <c r="K57" s="4">
        <v>0</v>
      </c>
      <c r="L57" s="3">
        <v>0</v>
      </c>
      <c r="M57" s="13">
        <f>T_2[[#This Row],[P Qu]]*T_2[[#This Row],[P PU]]</f>
        <v>0</v>
      </c>
      <c r="N57" s="146" t="s">
        <v>45</v>
      </c>
      <c r="O57" s="6">
        <v>2</v>
      </c>
      <c r="P57" s="8">
        <v>150</v>
      </c>
      <c r="Q57" s="13">
        <f>T_2[[#This Row],[ACh Qu]]*T_2[[#This Row],[ACh PU]]</f>
        <v>300</v>
      </c>
      <c r="R57" s="16">
        <f>T_2[[#This Row],[P CT]]+T_2[[#This Row],[ACh CT]]</f>
        <v>300</v>
      </c>
      <c r="S57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354</v>
      </c>
      <c r="T57" s="29">
        <f>T_2[[#This Row],[Mt Elligible]]*T_2[[#This Row],[Tx Sub]]</f>
        <v>177</v>
      </c>
    </row>
    <row r="58" spans="1:20" x14ac:dyDescent="0.25">
      <c r="A58" s="149" t="str">
        <f t="shared" si="2"/>
        <v>Lot_2</v>
      </c>
      <c r="B58" s="87" t="str">
        <f>_xlfn.XLOOKUP(T_2[[#This Row],[N° Lot]],Tableau4[NoLot],Tableau4[Lot])</f>
        <v>État de l’art, concertation et positionnent de la norme</v>
      </c>
      <c r="C58" s="142" t="s">
        <v>53</v>
      </c>
      <c r="D58" s="145" t="s">
        <v>107</v>
      </c>
      <c r="E58" s="145">
        <v>0</v>
      </c>
      <c r="F58" s="142" t="s">
        <v>17</v>
      </c>
      <c r="G58" s="151">
        <f>_xlfn.XLOOKUP(T_2[[#This Row],[Partenaires]],Partenaires2[Partenaire],Partenaires2[Tx Ch Connexe])</f>
        <v>0.18</v>
      </c>
      <c r="H58" s="151">
        <f>_xlfn.XLOOKUP(T_2[[#This Row],[Partenaires]],Partenaires2[Partenaire],Partenaires2[Tx Sub])</f>
        <v>0.5</v>
      </c>
      <c r="I58" s="145" t="s">
        <v>199</v>
      </c>
      <c r="J58" s="145" t="s">
        <v>81</v>
      </c>
      <c r="K58" s="4">
        <v>10</v>
      </c>
      <c r="L58" s="3">
        <v>572</v>
      </c>
      <c r="M58" s="13">
        <f>T_2[[#This Row],[P Qu]]*T_2[[#This Row],[P PU]]</f>
        <v>5720</v>
      </c>
      <c r="N58" s="146">
        <v>0</v>
      </c>
      <c r="O58" s="6">
        <v>0</v>
      </c>
      <c r="P58" s="8">
        <v>0</v>
      </c>
      <c r="Q58" s="13">
        <f>T_2[[#This Row],[ACh Qu]]*T_2[[#This Row],[ACh PU]]</f>
        <v>0</v>
      </c>
      <c r="R58" s="16">
        <f>T_2[[#This Row],[P CT]]+T_2[[#This Row],[ACh CT]]</f>
        <v>5720</v>
      </c>
      <c r="S58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1029.5999999999999</v>
      </c>
      <c r="T58" s="29">
        <f>T_2[[#This Row],[Mt Elligible]]*T_2[[#This Row],[Tx Sub]]</f>
        <v>514.79999999999995</v>
      </c>
    </row>
    <row r="59" spans="1:20" x14ac:dyDescent="0.25">
      <c r="A59" s="149" t="str">
        <f t="shared" si="2"/>
        <v>Lot_2</v>
      </c>
      <c r="B59" s="87" t="str">
        <f>_xlfn.XLOOKUP(T_2[[#This Row],[N° Lot]],Tableau4[NoLot],Tableau4[Lot])</f>
        <v>État de l’art, concertation et positionnent de la norme</v>
      </c>
      <c r="C59" s="142" t="s">
        <v>53</v>
      </c>
      <c r="D59" s="145" t="s">
        <v>107</v>
      </c>
      <c r="E59" s="145">
        <v>0</v>
      </c>
      <c r="F59" s="142" t="s">
        <v>17</v>
      </c>
      <c r="G59" s="151">
        <f>_xlfn.XLOOKUP(T_2[[#This Row],[Partenaires]],Partenaires2[Partenaire],Partenaires2[Tx Ch Connexe])</f>
        <v>0.18</v>
      </c>
      <c r="H59" s="151">
        <f>_xlfn.XLOOKUP(T_2[[#This Row],[Partenaires]],Partenaires2[Partenaire],Partenaires2[Tx Sub])</f>
        <v>0.5</v>
      </c>
      <c r="I59" s="145" t="s">
        <v>197</v>
      </c>
      <c r="J59" s="145" t="s">
        <v>81</v>
      </c>
      <c r="K59" s="4">
        <v>5</v>
      </c>
      <c r="L59" s="3">
        <v>494</v>
      </c>
      <c r="M59" s="13">
        <f>T_2[[#This Row],[P Qu]]*T_2[[#This Row],[P PU]]</f>
        <v>2470</v>
      </c>
      <c r="N59" s="146">
        <v>0</v>
      </c>
      <c r="O59" s="6">
        <v>0</v>
      </c>
      <c r="P59" s="8">
        <v>0</v>
      </c>
      <c r="Q59" s="13">
        <f>T_2[[#This Row],[ACh Qu]]*T_2[[#This Row],[ACh PU]]</f>
        <v>0</v>
      </c>
      <c r="R59" s="16">
        <f>T_2[[#This Row],[P CT]]+T_2[[#This Row],[ACh CT]]</f>
        <v>2470</v>
      </c>
      <c r="S59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444.59999999999997</v>
      </c>
      <c r="T59" s="29">
        <f>T_2[[#This Row],[Mt Elligible]]*T_2[[#This Row],[Tx Sub]]</f>
        <v>222.29999999999998</v>
      </c>
    </row>
    <row r="60" spans="1:20" x14ac:dyDescent="0.25">
      <c r="A60" s="149" t="str">
        <f t="shared" si="2"/>
        <v>Lot_2</v>
      </c>
      <c r="B60" s="87" t="str">
        <f>_xlfn.XLOOKUP(T_2[[#This Row],[N° Lot]],Tableau4[NoLot],Tableau4[Lot])</f>
        <v>État de l’art, concertation et positionnent de la norme</v>
      </c>
      <c r="C60" s="142" t="s">
        <v>53</v>
      </c>
      <c r="D60" s="145" t="s">
        <v>107</v>
      </c>
      <c r="E60" s="145">
        <v>0</v>
      </c>
      <c r="F60" s="142" t="s">
        <v>17</v>
      </c>
      <c r="G60" s="151">
        <f>_xlfn.XLOOKUP(T_2[[#This Row],[Partenaires]],Partenaires2[Partenaire],Partenaires2[Tx Ch Connexe])</f>
        <v>0.18</v>
      </c>
      <c r="H60" s="151">
        <f>_xlfn.XLOOKUP(T_2[[#This Row],[Partenaires]],Partenaires2[Partenaire],Partenaires2[Tx Sub])</f>
        <v>0.5</v>
      </c>
      <c r="I60" s="145" t="s">
        <v>198</v>
      </c>
      <c r="J60" s="145" t="s">
        <v>82</v>
      </c>
      <c r="K60" s="4">
        <v>21</v>
      </c>
      <c r="L60" s="3">
        <v>119</v>
      </c>
      <c r="M60" s="13">
        <f>T_2[[#This Row],[P Qu]]*T_2[[#This Row],[P PU]]</f>
        <v>2499</v>
      </c>
      <c r="N60" s="146">
        <v>0</v>
      </c>
      <c r="O60" s="6">
        <v>0</v>
      </c>
      <c r="P60" s="8">
        <v>0</v>
      </c>
      <c r="Q60" s="13">
        <f>T_2[[#This Row],[ACh Qu]]*T_2[[#This Row],[ACh PU]]</f>
        <v>0</v>
      </c>
      <c r="R60" s="16">
        <f>T_2[[#This Row],[P CT]]+T_2[[#This Row],[ACh CT]]</f>
        <v>2499</v>
      </c>
      <c r="S60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2948.82</v>
      </c>
      <c r="T60" s="29">
        <f>T_2[[#This Row],[Mt Elligible]]*T_2[[#This Row],[Tx Sub]]</f>
        <v>1474.41</v>
      </c>
    </row>
    <row r="61" spans="1:20" x14ac:dyDescent="0.25">
      <c r="A61" s="149" t="str">
        <f t="shared" si="2"/>
        <v>Lot_2</v>
      </c>
      <c r="B61" s="87" t="str">
        <f>_xlfn.XLOOKUP(T_2[[#This Row],[N° Lot]],Tableau4[NoLot],Tableau4[Lot])</f>
        <v>État de l’art, concertation et positionnent de la norme</v>
      </c>
      <c r="C61" s="142" t="s">
        <v>56</v>
      </c>
      <c r="D61" s="145" t="s">
        <v>117</v>
      </c>
      <c r="E61" s="145" t="s">
        <v>200</v>
      </c>
      <c r="F61" s="142" t="s">
        <v>17</v>
      </c>
      <c r="G61" s="151">
        <f>_xlfn.XLOOKUP(T_2[[#This Row],[Partenaires]],Partenaires2[Partenaire],Partenaires2[Tx Ch Connexe])</f>
        <v>0.18</v>
      </c>
      <c r="H61" s="151">
        <f>_xlfn.XLOOKUP(T_2[[#This Row],[Partenaires]],Partenaires2[Partenaire],Partenaires2[Tx Sub])</f>
        <v>0.5</v>
      </c>
      <c r="I61" s="145" t="s">
        <v>199</v>
      </c>
      <c r="J61" s="145" t="s">
        <v>81</v>
      </c>
      <c r="K61" s="4">
        <v>5</v>
      </c>
      <c r="L61" s="3">
        <v>572</v>
      </c>
      <c r="M61" s="13">
        <f>T_2[[#This Row],[P Qu]]*T_2[[#This Row],[P PU]]</f>
        <v>2860</v>
      </c>
      <c r="N61" s="146" t="s">
        <v>45</v>
      </c>
      <c r="O61" s="6">
        <v>4</v>
      </c>
      <c r="P61" s="8">
        <v>150</v>
      </c>
      <c r="Q61" s="13">
        <f>T_2[[#This Row],[ACh Qu]]*T_2[[#This Row],[ACh PU]]</f>
        <v>600</v>
      </c>
      <c r="R61" s="16">
        <f>T_2[[#This Row],[P CT]]+T_2[[#This Row],[ACh CT]]</f>
        <v>3460</v>
      </c>
      <c r="S61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1222.8</v>
      </c>
      <c r="T61" s="29">
        <f>T_2[[#This Row],[Mt Elligible]]*T_2[[#This Row],[Tx Sub]]</f>
        <v>611.4</v>
      </c>
    </row>
    <row r="62" spans="1:20" x14ac:dyDescent="0.25">
      <c r="A62" s="149" t="str">
        <f t="shared" si="2"/>
        <v>Lot_2</v>
      </c>
      <c r="B62" s="87" t="str">
        <f>_xlfn.XLOOKUP(T_2[[#This Row],[N° Lot]],Tableau4[NoLot],Tableau4[Lot])</f>
        <v>État de l’art, concertation et positionnent de la norme</v>
      </c>
      <c r="C62" s="142" t="s">
        <v>56</v>
      </c>
      <c r="D62" s="145" t="s">
        <v>117</v>
      </c>
      <c r="E62" s="145" t="s">
        <v>200</v>
      </c>
      <c r="F62" s="142" t="s">
        <v>17</v>
      </c>
      <c r="G62" s="151">
        <f>_xlfn.XLOOKUP(T_2[[#This Row],[Partenaires]],Partenaires2[Partenaire],Partenaires2[Tx Ch Connexe])</f>
        <v>0.18</v>
      </c>
      <c r="H62" s="151">
        <f>_xlfn.XLOOKUP(T_2[[#This Row],[Partenaires]],Partenaires2[Partenaire],Partenaires2[Tx Sub])</f>
        <v>0.5</v>
      </c>
      <c r="I62" s="145" t="s">
        <v>197</v>
      </c>
      <c r="J62" s="145" t="s">
        <v>81</v>
      </c>
      <c r="K62" s="4">
        <v>5</v>
      </c>
      <c r="L62" s="3">
        <v>494</v>
      </c>
      <c r="M62" s="13">
        <f>T_2[[#This Row],[P Qu]]*T_2[[#This Row],[P PU]]</f>
        <v>2470</v>
      </c>
      <c r="N62" s="146" t="s">
        <v>45</v>
      </c>
      <c r="O62" s="6">
        <v>4</v>
      </c>
      <c r="P62" s="8">
        <v>150</v>
      </c>
      <c r="Q62" s="13">
        <f>T_2[[#This Row],[ACh Qu]]*T_2[[#This Row],[ACh PU]]</f>
        <v>600</v>
      </c>
      <c r="R62" s="16">
        <f>T_2[[#This Row],[P CT]]+T_2[[#This Row],[ACh CT]]</f>
        <v>3070</v>
      </c>
      <c r="S62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1152.5999999999999</v>
      </c>
      <c r="T62" s="29">
        <f>T_2[[#This Row],[Mt Elligible]]*T_2[[#This Row],[Tx Sub]]</f>
        <v>576.29999999999995</v>
      </c>
    </row>
    <row r="63" spans="1:20" x14ac:dyDescent="0.25">
      <c r="A63" s="149" t="str">
        <f t="shared" si="2"/>
        <v>Lot_2</v>
      </c>
      <c r="B63" s="87" t="str">
        <f>_xlfn.XLOOKUP(T_2[[#This Row],[N° Lot]],Tableau4[NoLot],Tableau4[Lot])</f>
        <v>État de l’art, concertation et positionnent de la norme</v>
      </c>
      <c r="C63" s="142" t="s">
        <v>56</v>
      </c>
      <c r="D63" s="145" t="s">
        <v>117</v>
      </c>
      <c r="E63" s="145" t="s">
        <v>200</v>
      </c>
      <c r="F63" s="142" t="s">
        <v>17</v>
      </c>
      <c r="G63" s="151">
        <f>_xlfn.XLOOKUP(T_2[[#This Row],[Partenaires]],Partenaires2[Partenaire],Partenaires2[Tx Ch Connexe])</f>
        <v>0.18</v>
      </c>
      <c r="H63" s="151">
        <f>_xlfn.XLOOKUP(T_2[[#This Row],[Partenaires]],Partenaires2[Partenaire],Partenaires2[Tx Sub])</f>
        <v>0.5</v>
      </c>
      <c r="I63" s="145" t="s">
        <v>198</v>
      </c>
      <c r="J63" s="145" t="s">
        <v>82</v>
      </c>
      <c r="K63" s="4">
        <v>5</v>
      </c>
      <c r="L63" s="3">
        <v>119</v>
      </c>
      <c r="M63" s="13">
        <f>T_2[[#This Row],[P Qu]]*T_2[[#This Row],[P PU]]</f>
        <v>595</v>
      </c>
      <c r="N63" s="146" t="s">
        <v>45</v>
      </c>
      <c r="O63" s="6">
        <v>4</v>
      </c>
      <c r="P63" s="8">
        <v>150</v>
      </c>
      <c r="Q63" s="13">
        <f>T_2[[#This Row],[ACh Qu]]*T_2[[#This Row],[ACh PU]]</f>
        <v>600</v>
      </c>
      <c r="R63" s="16">
        <f>T_2[[#This Row],[P CT]]+T_2[[#This Row],[ACh CT]]</f>
        <v>1195</v>
      </c>
      <c r="S63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1410.1</v>
      </c>
      <c r="T63" s="29">
        <f>T_2[[#This Row],[Mt Elligible]]*T_2[[#This Row],[Tx Sub]]</f>
        <v>705.05</v>
      </c>
    </row>
    <row r="64" spans="1:20" x14ac:dyDescent="0.25">
      <c r="A64" s="149" t="s">
        <v>31</v>
      </c>
      <c r="B64" s="87" t="str">
        <f>_xlfn.XLOOKUP(T_2[[#This Row],[N° Lot]],Tableau4[NoLot],Tableau4[Lot])</f>
        <v>État de l’art, concertation et positionnent de la norme</v>
      </c>
      <c r="C64" s="19" t="s">
        <v>54</v>
      </c>
      <c r="D64" s="145" t="s">
        <v>109</v>
      </c>
      <c r="F64" s="19" t="s">
        <v>19</v>
      </c>
      <c r="G64" s="151">
        <f>_xlfn.XLOOKUP(T_2[[#This Row],[Partenaires]],Partenaires2[Partenaire],Partenaires2[Tx Ch Connexe])</f>
        <v>0.25</v>
      </c>
      <c r="H64" s="151">
        <f>_xlfn.XLOOKUP(T_2[[#This Row],[Partenaires]],Partenaires2[Partenaire],Partenaires2[Tx Sub])</f>
        <v>0.5</v>
      </c>
      <c r="I64" s="145"/>
      <c r="J64" s="145" t="s">
        <v>82</v>
      </c>
      <c r="K64" s="4">
        <v>4</v>
      </c>
      <c r="L64" s="3">
        <v>350</v>
      </c>
      <c r="M64" s="13">
        <f>T_2[[#This Row],[P Qu]]*T_2[[#This Row],[P PU]]</f>
        <v>1400</v>
      </c>
      <c r="N64" s="145"/>
      <c r="O64" s="6"/>
      <c r="P64" s="8"/>
      <c r="Q64" s="13">
        <f>T_2[[#This Row],[ACh Qu]]*T_2[[#This Row],[ACh PU]]</f>
        <v>0</v>
      </c>
      <c r="R64" s="16">
        <f>T_2[[#This Row],[P CT]]+T_2[[#This Row],[ACh CT]]</f>
        <v>1400</v>
      </c>
      <c r="S64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1750</v>
      </c>
      <c r="T64" s="29">
        <f>T_2[[#This Row],[Mt Elligible]]*T_2[[#This Row],[Tx Sub]]</f>
        <v>875</v>
      </c>
    </row>
    <row r="65" spans="1:20" x14ac:dyDescent="0.25">
      <c r="A65" s="149" t="str">
        <f t="shared" ref="A65:A73" si="3">A$1</f>
        <v>Lot_2</v>
      </c>
      <c r="B65" s="87" t="str">
        <f>_xlfn.XLOOKUP(T_2[[#This Row],[N° Lot]],Tableau4[NoLot],Tableau4[Lot])</f>
        <v>État de l’art, concertation et positionnent de la norme</v>
      </c>
      <c r="C65" s="86" t="s">
        <v>57</v>
      </c>
      <c r="D65" s="148" t="s">
        <v>112</v>
      </c>
      <c r="F65" s="86" t="s">
        <v>19</v>
      </c>
      <c r="G65" s="151">
        <f>_xlfn.XLOOKUP(T_2[[#This Row],[Partenaires]],Partenaires2[Partenaire],Partenaires2[Tx Ch Connexe])</f>
        <v>0.25</v>
      </c>
      <c r="H65" s="151">
        <f>_xlfn.XLOOKUP(T_2[[#This Row],[Partenaires]],Partenaires2[Partenaire],Partenaires2[Tx Sub])</f>
        <v>0.5</v>
      </c>
      <c r="I65" s="145"/>
      <c r="J65" s="148" t="s">
        <v>82</v>
      </c>
      <c r="K65" s="4">
        <v>2</v>
      </c>
      <c r="L65" s="3">
        <v>350</v>
      </c>
      <c r="M65" s="13">
        <f>T_2[[#This Row],[P Qu]]*T_2[[#This Row],[P PU]]</f>
        <v>700</v>
      </c>
      <c r="N65" s="145"/>
      <c r="O65" s="6"/>
      <c r="P65" s="8"/>
      <c r="Q65" s="13">
        <f>T_2[[#This Row],[ACh Qu]]*T_2[[#This Row],[ACh PU]]</f>
        <v>0</v>
      </c>
      <c r="R65" s="16">
        <f>T_2[[#This Row],[P CT]]+T_2[[#This Row],[ACh CT]]</f>
        <v>700</v>
      </c>
      <c r="S65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875</v>
      </c>
      <c r="T65" s="29">
        <f>T_2[[#This Row],[Mt Elligible]]*T_2[[#This Row],[Tx Sub]]</f>
        <v>437.5</v>
      </c>
    </row>
    <row r="66" spans="1:20" x14ac:dyDescent="0.25">
      <c r="A66" s="149" t="str">
        <f t="shared" si="3"/>
        <v>Lot_2</v>
      </c>
      <c r="B66" s="87" t="str">
        <f>_xlfn.XLOOKUP(T_2[[#This Row],[N° Lot]],Tableau4[NoLot],Tableau4[Lot])</f>
        <v>État de l’art, concertation et positionnent de la norme</v>
      </c>
      <c r="C66" s="86" t="s">
        <v>55</v>
      </c>
      <c r="D66" s="148" t="s">
        <v>110</v>
      </c>
      <c r="F66" s="86" t="s">
        <v>19</v>
      </c>
      <c r="G66" s="151">
        <f>_xlfn.XLOOKUP(T_2[[#This Row],[Partenaires]],Partenaires2[Partenaire],Partenaires2[Tx Ch Connexe])</f>
        <v>0.25</v>
      </c>
      <c r="H66" s="151">
        <f>_xlfn.XLOOKUP(T_2[[#This Row],[Partenaires]],Partenaires2[Partenaire],Partenaires2[Tx Sub])</f>
        <v>0.5</v>
      </c>
      <c r="I66" s="145"/>
      <c r="J66" s="148" t="s">
        <v>82</v>
      </c>
      <c r="K66" s="4">
        <v>4</v>
      </c>
      <c r="L66" s="3">
        <v>350</v>
      </c>
      <c r="M66" s="13">
        <f>T_2[[#This Row],[P Qu]]*T_2[[#This Row],[P PU]]</f>
        <v>1400</v>
      </c>
      <c r="N66" s="145"/>
      <c r="O66" s="6"/>
      <c r="P66" s="8"/>
      <c r="Q66" s="13">
        <f>T_2[[#This Row],[ACh Qu]]*T_2[[#This Row],[ACh PU]]</f>
        <v>0</v>
      </c>
      <c r="R66" s="16">
        <f>T_2[[#This Row],[P CT]]+T_2[[#This Row],[ACh CT]]</f>
        <v>1400</v>
      </c>
      <c r="S66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1750</v>
      </c>
      <c r="T66" s="29">
        <f>T_2[[#This Row],[Mt Elligible]]*T_2[[#This Row],[Tx Sub]]</f>
        <v>875</v>
      </c>
    </row>
    <row r="67" spans="1:20" x14ac:dyDescent="0.25">
      <c r="A67" s="149" t="str">
        <f t="shared" si="3"/>
        <v>Lot_2</v>
      </c>
      <c r="B67" s="87" t="str">
        <f>_xlfn.XLOOKUP(T_2[[#This Row],[N° Lot]],Tableau4[NoLot],Tableau4[Lot])</f>
        <v>État de l’art, concertation et positionnent de la norme</v>
      </c>
      <c r="C67" s="86" t="s">
        <v>56</v>
      </c>
      <c r="D67" s="148" t="s">
        <v>117</v>
      </c>
      <c r="E67" s="145" t="s">
        <v>214</v>
      </c>
      <c r="F67" s="86" t="s">
        <v>19</v>
      </c>
      <c r="G67" s="151">
        <f>_xlfn.XLOOKUP(T_2[[#This Row],[Partenaires]],Partenaires2[Partenaire],Partenaires2[Tx Ch Connexe])</f>
        <v>0.25</v>
      </c>
      <c r="H67" s="151">
        <f>_xlfn.XLOOKUP(T_2[[#This Row],[Partenaires]],Partenaires2[Partenaire],Partenaires2[Tx Sub])</f>
        <v>0.5</v>
      </c>
      <c r="I67" s="145"/>
      <c r="J67" s="148" t="s">
        <v>82</v>
      </c>
      <c r="K67" s="4">
        <v>1</v>
      </c>
      <c r="L67" s="3">
        <v>350</v>
      </c>
      <c r="M67" s="13">
        <f>T_2[[#This Row],[P Qu]]*T_2[[#This Row],[P PU]]</f>
        <v>350</v>
      </c>
      <c r="N67" s="145" t="s">
        <v>215</v>
      </c>
      <c r="O67" s="6">
        <v>1</v>
      </c>
      <c r="P67" s="8">
        <v>150</v>
      </c>
      <c r="Q67" s="13">
        <f>T_2[[#This Row],[ACh Qu]]*T_2[[#This Row],[ACh PU]]</f>
        <v>150</v>
      </c>
      <c r="R67" s="16">
        <f>T_2[[#This Row],[P CT]]+T_2[[#This Row],[ACh CT]]</f>
        <v>500</v>
      </c>
      <c r="S67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625</v>
      </c>
      <c r="T67" s="29">
        <f>T_2[[#This Row],[Mt Elligible]]*T_2[[#This Row],[Tx Sub]]</f>
        <v>312.5</v>
      </c>
    </row>
    <row r="68" spans="1:20" x14ac:dyDescent="0.25">
      <c r="A68" s="149" t="str">
        <f t="shared" si="3"/>
        <v>Lot_2</v>
      </c>
      <c r="B68" s="87" t="str">
        <f>_xlfn.XLOOKUP(T_2[[#This Row],[N° Lot]],Tableau4[NoLot],Tableau4[Lot])</f>
        <v>État de l’art, concertation et positionnent de la norme</v>
      </c>
      <c r="C68" s="142" t="s">
        <v>53</v>
      </c>
      <c r="D68" s="145" t="s">
        <v>105</v>
      </c>
      <c r="F68" s="142" t="s">
        <v>22</v>
      </c>
      <c r="G68" s="151">
        <f>_xlfn.XLOOKUP(T_2[[#This Row],[Partenaires]],Partenaires2[Partenaire],Partenaires2[Tx Ch Connexe])</f>
        <v>0.2</v>
      </c>
      <c r="H68" s="151">
        <f>_xlfn.XLOOKUP(T_2[[#This Row],[Partenaires]],Partenaires2[Partenaire],Partenaires2[Tx Sub])</f>
        <v>0.5</v>
      </c>
      <c r="I68" s="145" t="s">
        <v>194</v>
      </c>
      <c r="J68" s="145" t="s">
        <v>82</v>
      </c>
      <c r="K68" s="4">
        <v>5</v>
      </c>
      <c r="L68" s="3">
        <v>380</v>
      </c>
      <c r="M68" s="13">
        <f>T_2[[#This Row],[P Qu]]*T_2[[#This Row],[P PU]]</f>
        <v>1900</v>
      </c>
      <c r="N68" s="145"/>
      <c r="O68" s="6"/>
      <c r="P68" s="8"/>
      <c r="Q68" s="13">
        <f>T_2[[#This Row],[ACh Qu]]*T_2[[#This Row],[ACh PU]]</f>
        <v>0</v>
      </c>
      <c r="R68" s="16">
        <f>T_2[[#This Row],[P CT]]+T_2[[#This Row],[ACh CT]]</f>
        <v>1900</v>
      </c>
      <c r="S68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2280</v>
      </c>
      <c r="T68" s="29">
        <f>T_2[[#This Row],[Mt Elligible]]*T_2[[#This Row],[Tx Sub]]</f>
        <v>1140</v>
      </c>
    </row>
    <row r="69" spans="1:20" x14ac:dyDescent="0.25">
      <c r="A69" s="149" t="str">
        <f t="shared" si="3"/>
        <v>Lot_2</v>
      </c>
      <c r="B69" s="87" t="str">
        <f>_xlfn.XLOOKUP(T_2[[#This Row],[N° Lot]],Tableau4[NoLot],Tableau4[Lot])</f>
        <v>État de l’art, concertation et positionnent de la norme</v>
      </c>
      <c r="C69" s="142" t="s">
        <v>53</v>
      </c>
      <c r="D69" s="145" t="s">
        <v>106</v>
      </c>
      <c r="F69" s="142" t="s">
        <v>22</v>
      </c>
      <c r="G69" s="151">
        <f>_xlfn.XLOOKUP(T_2[[#This Row],[Partenaires]],Partenaires2[Partenaire],Partenaires2[Tx Ch Connexe])</f>
        <v>0.2</v>
      </c>
      <c r="H69" s="151">
        <f>_xlfn.XLOOKUP(T_2[[#This Row],[Partenaires]],Partenaires2[Partenaire],Partenaires2[Tx Sub])</f>
        <v>0.5</v>
      </c>
      <c r="I69" s="145" t="s">
        <v>194</v>
      </c>
      <c r="J69" s="145" t="s">
        <v>82</v>
      </c>
      <c r="K69" s="4">
        <v>1</v>
      </c>
      <c r="L69" s="3">
        <v>380</v>
      </c>
      <c r="M69" s="13">
        <f>T_2[[#This Row],[P Qu]]*T_2[[#This Row],[P PU]]</f>
        <v>380</v>
      </c>
      <c r="N69" s="145"/>
      <c r="O69" s="6"/>
      <c r="P69" s="8"/>
      <c r="Q69" s="13">
        <f>T_2[[#This Row],[ACh Qu]]*T_2[[#This Row],[ACh PU]]</f>
        <v>0</v>
      </c>
      <c r="R69" s="16">
        <f>T_2[[#This Row],[P CT]]+T_2[[#This Row],[ACh CT]]</f>
        <v>380</v>
      </c>
      <c r="S69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456</v>
      </c>
      <c r="T69" s="29">
        <f>T_2[[#This Row],[Mt Elligible]]*T_2[[#This Row],[Tx Sub]]</f>
        <v>228</v>
      </c>
    </row>
    <row r="70" spans="1:20" x14ac:dyDescent="0.25">
      <c r="A70" s="149" t="str">
        <f t="shared" si="3"/>
        <v>Lot_2</v>
      </c>
      <c r="B70" s="87" t="str">
        <f>_xlfn.XLOOKUP(T_2[[#This Row],[N° Lot]],Tableau4[NoLot],Tableau4[Lot])</f>
        <v>État de l’art, concertation et positionnent de la norme</v>
      </c>
      <c r="C70" s="142" t="s">
        <v>53</v>
      </c>
      <c r="D70" s="145" t="s">
        <v>107</v>
      </c>
      <c r="F70" s="142" t="s">
        <v>22</v>
      </c>
      <c r="G70" s="151">
        <f>_xlfn.XLOOKUP(T_2[[#This Row],[Partenaires]],Partenaires2[Partenaire],Partenaires2[Tx Ch Connexe])</f>
        <v>0.2</v>
      </c>
      <c r="H70" s="151">
        <f>_xlfn.XLOOKUP(T_2[[#This Row],[Partenaires]],Partenaires2[Partenaire],Partenaires2[Tx Sub])</f>
        <v>0.5</v>
      </c>
      <c r="I70" s="145" t="s">
        <v>194</v>
      </c>
      <c r="J70" s="145" t="s">
        <v>82</v>
      </c>
      <c r="K70" s="4">
        <v>1</v>
      </c>
      <c r="L70" s="3">
        <v>380</v>
      </c>
      <c r="M70" s="13">
        <f>T_2[[#This Row],[P Qu]]*T_2[[#This Row],[P PU]]</f>
        <v>380</v>
      </c>
      <c r="N70" s="145"/>
      <c r="O70" s="6"/>
      <c r="P70" s="8"/>
      <c r="Q70" s="13">
        <f>T_2[[#This Row],[ACh Qu]]*T_2[[#This Row],[ACh PU]]</f>
        <v>0</v>
      </c>
      <c r="R70" s="16">
        <f>T_2[[#This Row],[P CT]]+T_2[[#This Row],[ACh CT]]</f>
        <v>380</v>
      </c>
      <c r="S70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456</v>
      </c>
      <c r="T70" s="29">
        <f>T_2[[#This Row],[Mt Elligible]]*T_2[[#This Row],[Tx Sub]]</f>
        <v>228</v>
      </c>
    </row>
    <row r="71" spans="1:20" x14ac:dyDescent="0.25">
      <c r="A71" s="149" t="str">
        <f t="shared" si="3"/>
        <v>Lot_2</v>
      </c>
      <c r="B71" s="87" t="str">
        <f>_xlfn.XLOOKUP(T_2[[#This Row],[N° Lot]],Tableau4[NoLot],Tableau4[Lot])</f>
        <v>État de l’art, concertation et positionnent de la norme</v>
      </c>
      <c r="C71" s="142" t="s">
        <v>56</v>
      </c>
      <c r="D71" s="145" t="s">
        <v>118</v>
      </c>
      <c r="F71" s="142" t="s">
        <v>22</v>
      </c>
      <c r="G71" s="151">
        <f>_xlfn.XLOOKUP(T_2[[#This Row],[Partenaires]],Partenaires2[Partenaire],Partenaires2[Tx Ch Connexe])</f>
        <v>0.2</v>
      </c>
      <c r="H71" s="151">
        <f>_xlfn.XLOOKUP(T_2[[#This Row],[Partenaires]],Partenaires2[Partenaire],Partenaires2[Tx Sub])</f>
        <v>0.5</v>
      </c>
      <c r="I71" s="145" t="s">
        <v>194</v>
      </c>
      <c r="J71" s="145" t="s">
        <v>82</v>
      </c>
      <c r="K71" s="4">
        <v>1</v>
      </c>
      <c r="L71" s="3">
        <v>380</v>
      </c>
      <c r="M71" s="13">
        <f>T_2[[#This Row],[P Qu]]*T_2[[#This Row],[P PU]]</f>
        <v>380</v>
      </c>
      <c r="N71" s="145" t="s">
        <v>195</v>
      </c>
      <c r="O71" s="6">
        <v>1</v>
      </c>
      <c r="P71" s="8">
        <v>150</v>
      </c>
      <c r="Q71" s="13">
        <f>T_2[[#This Row],[ACh Qu]]*T_2[[#This Row],[ACh PU]]</f>
        <v>150</v>
      </c>
      <c r="R71" s="16">
        <f>T_2[[#This Row],[P CT]]+T_2[[#This Row],[ACh CT]]</f>
        <v>530</v>
      </c>
      <c r="S71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636</v>
      </c>
      <c r="T71" s="29">
        <f>T_2[[#This Row],[Mt Elligible]]*T_2[[#This Row],[Tx Sub]]</f>
        <v>318</v>
      </c>
    </row>
    <row r="72" spans="1:20" x14ac:dyDescent="0.25">
      <c r="A72" s="149" t="str">
        <f t="shared" si="3"/>
        <v>Lot_2</v>
      </c>
      <c r="B72" s="87" t="str">
        <f>_xlfn.XLOOKUP(T_2[[#This Row],[N° Lot]],Tableau4[NoLot],Tableau4[Lot])</f>
        <v>État de l’art, concertation et positionnent de la norme</v>
      </c>
      <c r="C72" s="142" t="s">
        <v>55</v>
      </c>
      <c r="D72" s="145" t="s">
        <v>111</v>
      </c>
      <c r="F72" s="142" t="s">
        <v>20</v>
      </c>
      <c r="G72" s="151">
        <f>_xlfn.XLOOKUP(T_2[[#This Row],[Partenaires]],Partenaires2[Partenaire],Partenaires2[Tx Ch Connexe])</f>
        <v>0.25</v>
      </c>
      <c r="H72" s="151">
        <f>_xlfn.XLOOKUP(T_2[[#This Row],[Partenaires]],Partenaires2[Partenaire],Partenaires2[Tx Sub])</f>
        <v>0.5</v>
      </c>
      <c r="I72" s="145"/>
      <c r="J72" s="145" t="s">
        <v>82</v>
      </c>
      <c r="K72" s="4">
        <v>4</v>
      </c>
      <c r="L72" s="3">
        <v>350</v>
      </c>
      <c r="M72" s="13">
        <f>T_2[[#This Row],[P Qu]]*T_2[[#This Row],[P PU]]</f>
        <v>1400</v>
      </c>
      <c r="N72" s="145"/>
      <c r="O72" s="6"/>
      <c r="P72" s="8"/>
      <c r="Q72" s="13">
        <f>T_2[[#This Row],[ACh Qu]]*T_2[[#This Row],[ACh PU]]</f>
        <v>0</v>
      </c>
      <c r="R72" s="16">
        <f>T_2[[#This Row],[P CT]]+T_2[[#This Row],[ACh CT]]</f>
        <v>1400</v>
      </c>
      <c r="S72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1750</v>
      </c>
      <c r="T72" s="29">
        <f>T_2[[#This Row],[Mt Elligible]]*T_2[[#This Row],[Tx Sub]]</f>
        <v>875</v>
      </c>
    </row>
    <row r="73" spans="1:20" x14ac:dyDescent="0.25">
      <c r="A73" s="149" t="str">
        <f t="shared" si="3"/>
        <v>Lot_2</v>
      </c>
      <c r="B73" s="87" t="str">
        <f>_xlfn.XLOOKUP(T_2[[#This Row],[N° Lot]],Tableau4[NoLot],Tableau4[Lot])</f>
        <v>État de l’art, concertation et positionnent de la norme</v>
      </c>
      <c r="C73" s="142" t="s">
        <v>56</v>
      </c>
      <c r="D73" s="145" t="s">
        <v>117</v>
      </c>
      <c r="E73" s="145" t="s">
        <v>214</v>
      </c>
      <c r="F73" s="142" t="s">
        <v>20</v>
      </c>
      <c r="G73" s="151">
        <f>_xlfn.XLOOKUP(T_2[[#This Row],[Partenaires]],Partenaires2[Partenaire],Partenaires2[Tx Ch Connexe])</f>
        <v>0.25</v>
      </c>
      <c r="H73" s="151">
        <f>_xlfn.XLOOKUP(T_2[[#This Row],[Partenaires]],Partenaires2[Partenaire],Partenaires2[Tx Sub])</f>
        <v>0.5</v>
      </c>
      <c r="I73" s="145"/>
      <c r="J73" s="145" t="s">
        <v>82</v>
      </c>
      <c r="K73" s="4">
        <v>1</v>
      </c>
      <c r="L73" s="3">
        <v>350</v>
      </c>
      <c r="M73" s="13">
        <f>T_2[[#This Row],[P Qu]]*T_2[[#This Row],[P PU]]</f>
        <v>350</v>
      </c>
      <c r="N73" s="145" t="s">
        <v>215</v>
      </c>
      <c r="O73" s="6">
        <v>1</v>
      </c>
      <c r="P73" s="8">
        <v>150</v>
      </c>
      <c r="Q73" s="13">
        <f>T_2[[#This Row],[ACh Qu]]*T_2[[#This Row],[ACh PU]]</f>
        <v>150</v>
      </c>
      <c r="R73" s="16">
        <f>T_2[[#This Row],[P CT]]+T_2[[#This Row],[ACh CT]]</f>
        <v>500</v>
      </c>
      <c r="S73" s="29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625</v>
      </c>
      <c r="T73" s="29">
        <f>T_2[[#This Row],[Mt Elligible]]*T_2[[#This Row],[Tx Sub]]</f>
        <v>312.5</v>
      </c>
    </row>
    <row r="74" spans="1:20" x14ac:dyDescent="0.25">
      <c r="A74" s="165" t="s">
        <v>31</v>
      </c>
      <c r="B74" s="87" t="str">
        <f>_xlfn.XLOOKUP(T_2[[#This Row],[N° Lot]],Tableau4[NoLot],Tableau4[Lot])</f>
        <v>État de l’art, concertation et positionnent de la norme</v>
      </c>
      <c r="C74" s="166" t="s">
        <v>63</v>
      </c>
      <c r="D74" s="156" t="s">
        <v>126</v>
      </c>
      <c r="E74" s="156"/>
      <c r="F74" s="166" t="s">
        <v>79</v>
      </c>
      <c r="G74" s="151">
        <f>_xlfn.XLOOKUP(T_2[[#This Row],[Partenaires]],Partenaires2[Partenaire],Partenaires2[Tx Ch Connexe])</f>
        <v>0.16</v>
      </c>
      <c r="H74" s="151">
        <f>_xlfn.XLOOKUP(T_2[[#This Row],[Partenaires]],Partenaires2[Partenaire],Partenaires2[Tx Sub])</f>
        <v>0.5</v>
      </c>
      <c r="I74" s="156" t="s">
        <v>205</v>
      </c>
      <c r="J74" s="156" t="s">
        <v>81</v>
      </c>
      <c r="K74" s="4">
        <v>4</v>
      </c>
      <c r="L74" s="3">
        <v>446</v>
      </c>
      <c r="M74" s="13">
        <f>T_2[[#This Row],[P Qu]]*T_2[[#This Row],[P PU]]</f>
        <v>1784</v>
      </c>
      <c r="N74" s="156" t="s">
        <v>208</v>
      </c>
      <c r="O74" s="6">
        <v>2</v>
      </c>
      <c r="P74" s="7">
        <v>150</v>
      </c>
      <c r="Q74" s="13">
        <f>T_2[[#This Row],[ACh Qu]]*T_2[[#This Row],[ACh PU]]</f>
        <v>300</v>
      </c>
      <c r="R74" s="16">
        <f>T_2[[#This Row],[P CT]]+T_2[[#This Row],[ACh CT]]</f>
        <v>2084</v>
      </c>
      <c r="S74" s="158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633.44000000000005</v>
      </c>
      <c r="T74" s="158">
        <f>T_2[[#This Row],[Mt Elligible]]*T_2[[#This Row],[Tx Sub]]</f>
        <v>316.72000000000003</v>
      </c>
    </row>
    <row r="75" spans="1:20" x14ac:dyDescent="0.25">
      <c r="A75" s="165" t="str">
        <f t="shared" ref="A75:A80" si="4">A$1</f>
        <v>Lot_2</v>
      </c>
      <c r="B75" s="87" t="str">
        <f>_xlfn.XLOOKUP(T_2[[#This Row],[N° Lot]],Tableau4[NoLot],Tableau4[Lot])</f>
        <v>État de l’art, concertation et positionnent de la norme</v>
      </c>
      <c r="C75" s="166" t="s">
        <v>63</v>
      </c>
      <c r="D75" s="156" t="s">
        <v>126</v>
      </c>
      <c r="E75" s="156"/>
      <c r="F75" s="166" t="s">
        <v>79</v>
      </c>
      <c r="G75" s="151">
        <f>_xlfn.XLOOKUP(T_2[[#This Row],[Partenaires]],Partenaires2[Partenaire],Partenaires2[Tx Ch Connexe])</f>
        <v>0.16</v>
      </c>
      <c r="H75" s="151">
        <f>_xlfn.XLOOKUP(T_2[[#This Row],[Partenaires]],Partenaires2[Partenaire],Partenaires2[Tx Sub])</f>
        <v>0.5</v>
      </c>
      <c r="I75" s="156" t="s">
        <v>207</v>
      </c>
      <c r="J75" s="156" t="s">
        <v>81</v>
      </c>
      <c r="K75" s="4">
        <v>4</v>
      </c>
      <c r="L75" s="3">
        <v>275</v>
      </c>
      <c r="M75" s="13">
        <f>T_2[[#This Row],[P Qu]]*T_2[[#This Row],[P PU]]</f>
        <v>1100</v>
      </c>
      <c r="N75" s="156" t="s">
        <v>208</v>
      </c>
      <c r="O75" s="6">
        <v>2</v>
      </c>
      <c r="P75" s="7">
        <v>150</v>
      </c>
      <c r="Q75" s="13">
        <f>T_2[[#This Row],[ACh Qu]]*T_2[[#This Row],[ACh PU]]</f>
        <v>300</v>
      </c>
      <c r="R75" s="16">
        <f>T_2[[#This Row],[P CT]]+T_2[[#This Row],[ACh CT]]</f>
        <v>1400</v>
      </c>
      <c r="S75" s="158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524</v>
      </c>
      <c r="T75" s="158">
        <f>T_2[[#This Row],[Mt Elligible]]*T_2[[#This Row],[Tx Sub]]</f>
        <v>262</v>
      </c>
    </row>
    <row r="76" spans="1:20" x14ac:dyDescent="0.25">
      <c r="A76" s="165" t="str">
        <f t="shared" si="4"/>
        <v>Lot_2</v>
      </c>
      <c r="B76" s="87" t="str">
        <f>_xlfn.XLOOKUP(T_2[[#This Row],[N° Lot]],Tableau4[NoLot],Tableau4[Lot])</f>
        <v>État de l’art, concertation et positionnent de la norme</v>
      </c>
      <c r="C76" s="166" t="s">
        <v>64</v>
      </c>
      <c r="D76" s="156" t="s">
        <v>128</v>
      </c>
      <c r="E76" s="156"/>
      <c r="F76" s="166" t="s">
        <v>79</v>
      </c>
      <c r="G76" s="151">
        <f>_xlfn.XLOOKUP(T_2[[#This Row],[Partenaires]],Partenaires2[Partenaire],Partenaires2[Tx Ch Connexe])</f>
        <v>0.16</v>
      </c>
      <c r="H76" s="151">
        <f>_xlfn.XLOOKUP(T_2[[#This Row],[Partenaires]],Partenaires2[Partenaire],Partenaires2[Tx Sub])</f>
        <v>0.5</v>
      </c>
      <c r="I76" s="156" t="s">
        <v>205</v>
      </c>
      <c r="J76" s="156" t="s">
        <v>81</v>
      </c>
      <c r="K76" s="4">
        <v>2</v>
      </c>
      <c r="L76" s="3">
        <v>446</v>
      </c>
      <c r="M76" s="13">
        <f>T_2[[#This Row],[P Qu]]*T_2[[#This Row],[P PU]]</f>
        <v>892</v>
      </c>
      <c r="N76" s="156"/>
      <c r="O76" s="6"/>
      <c r="P76" s="7"/>
      <c r="Q76" s="13">
        <f>T_2[[#This Row],[ACh Qu]]*T_2[[#This Row],[ACh PU]]</f>
        <v>0</v>
      </c>
      <c r="R76" s="16">
        <f>T_2[[#This Row],[P CT]]+T_2[[#This Row],[ACh CT]]</f>
        <v>892</v>
      </c>
      <c r="S76" s="158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142.72</v>
      </c>
      <c r="T76" s="158">
        <f>T_2[[#This Row],[Mt Elligible]]*T_2[[#This Row],[Tx Sub]]</f>
        <v>71.36</v>
      </c>
    </row>
    <row r="77" spans="1:20" x14ac:dyDescent="0.25">
      <c r="A77" s="165" t="str">
        <f t="shared" si="4"/>
        <v>Lot_2</v>
      </c>
      <c r="B77" s="87" t="str">
        <f>_xlfn.XLOOKUP(T_2[[#This Row],[N° Lot]],Tableau4[NoLot],Tableau4[Lot])</f>
        <v>État de l’art, concertation et positionnent de la norme</v>
      </c>
      <c r="C77" s="166" t="s">
        <v>64</v>
      </c>
      <c r="D77" s="156" t="s">
        <v>129</v>
      </c>
      <c r="E77" s="156"/>
      <c r="F77" s="166" t="s">
        <v>79</v>
      </c>
      <c r="G77" s="151">
        <f>_xlfn.XLOOKUP(T_2[[#This Row],[Partenaires]],Partenaires2[Partenaire],Partenaires2[Tx Ch Connexe])</f>
        <v>0.16</v>
      </c>
      <c r="H77" s="151">
        <f>_xlfn.XLOOKUP(T_2[[#This Row],[Partenaires]],Partenaires2[Partenaire],Partenaires2[Tx Sub])</f>
        <v>0.5</v>
      </c>
      <c r="I77" s="156" t="s">
        <v>205</v>
      </c>
      <c r="J77" s="156" t="s">
        <v>81</v>
      </c>
      <c r="K77" s="4">
        <v>2</v>
      </c>
      <c r="L77" s="3">
        <v>446</v>
      </c>
      <c r="M77" s="13">
        <f>T_2[[#This Row],[P Qu]]*T_2[[#This Row],[P PU]]</f>
        <v>892</v>
      </c>
      <c r="N77" s="156"/>
      <c r="O77" s="6"/>
      <c r="P77" s="7"/>
      <c r="Q77" s="13">
        <f>T_2[[#This Row],[ACh Qu]]*T_2[[#This Row],[ACh PU]]</f>
        <v>0</v>
      </c>
      <c r="R77" s="16">
        <f>T_2[[#This Row],[P CT]]+T_2[[#This Row],[ACh CT]]</f>
        <v>892</v>
      </c>
      <c r="S77" s="158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142.72</v>
      </c>
      <c r="T77" s="158">
        <f>T_2[[#This Row],[Mt Elligible]]*T_2[[#This Row],[Tx Sub]]</f>
        <v>71.36</v>
      </c>
    </row>
    <row r="78" spans="1:20" x14ac:dyDescent="0.25">
      <c r="A78" s="165" t="str">
        <f t="shared" si="4"/>
        <v>Lot_2</v>
      </c>
      <c r="B78" s="87" t="str">
        <f>_xlfn.XLOOKUP(T_2[[#This Row],[N° Lot]],Tableau4[NoLot],Tableau4[Lot])</f>
        <v>État de l’art, concertation et positionnent de la norme</v>
      </c>
      <c r="C78" s="166" t="s">
        <v>65</v>
      </c>
      <c r="D78" s="156" t="s">
        <v>130</v>
      </c>
      <c r="E78" s="156"/>
      <c r="F78" s="166" t="s">
        <v>79</v>
      </c>
      <c r="G78" s="151">
        <f>_xlfn.XLOOKUP(T_2[[#This Row],[Partenaires]],Partenaires2[Partenaire],Partenaires2[Tx Ch Connexe])</f>
        <v>0.16</v>
      </c>
      <c r="H78" s="151">
        <f>_xlfn.XLOOKUP(T_2[[#This Row],[Partenaires]],Partenaires2[Partenaire],Partenaires2[Tx Sub])</f>
        <v>0.5</v>
      </c>
      <c r="I78" s="156" t="s">
        <v>205</v>
      </c>
      <c r="J78" s="156" t="s">
        <v>81</v>
      </c>
      <c r="K78" s="4">
        <v>2</v>
      </c>
      <c r="L78" s="3">
        <v>446</v>
      </c>
      <c r="M78" s="13">
        <f>T_2[[#This Row],[P Qu]]*T_2[[#This Row],[P PU]]</f>
        <v>892</v>
      </c>
      <c r="N78" s="156"/>
      <c r="O78" s="6"/>
      <c r="P78" s="7"/>
      <c r="Q78" s="13">
        <f>T_2[[#This Row],[ACh Qu]]*T_2[[#This Row],[ACh PU]]</f>
        <v>0</v>
      </c>
      <c r="R78" s="16">
        <f>T_2[[#This Row],[P CT]]+T_2[[#This Row],[ACh CT]]</f>
        <v>892</v>
      </c>
      <c r="S78" s="158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142.72</v>
      </c>
      <c r="T78" s="158">
        <f>T_2[[#This Row],[Mt Elligible]]*T_2[[#This Row],[Tx Sub]]</f>
        <v>71.36</v>
      </c>
    </row>
    <row r="79" spans="1:20" x14ac:dyDescent="0.25">
      <c r="A79" s="165" t="str">
        <f t="shared" si="4"/>
        <v>Lot_2</v>
      </c>
      <c r="B79" s="87" t="str">
        <f>_xlfn.XLOOKUP(T_2[[#This Row],[N° Lot]],Tableau4[NoLot],Tableau4[Lot])</f>
        <v>État de l’art, concertation et positionnent de la norme</v>
      </c>
      <c r="C79" s="166" t="s">
        <v>65</v>
      </c>
      <c r="D79" s="156" t="s">
        <v>131</v>
      </c>
      <c r="E79" s="156"/>
      <c r="F79" s="166" t="s">
        <v>79</v>
      </c>
      <c r="G79" s="151">
        <f>_xlfn.XLOOKUP(T_2[[#This Row],[Partenaires]],Partenaires2[Partenaire],Partenaires2[Tx Ch Connexe])</f>
        <v>0.16</v>
      </c>
      <c r="H79" s="151">
        <f>_xlfn.XLOOKUP(T_2[[#This Row],[Partenaires]],Partenaires2[Partenaire],Partenaires2[Tx Sub])</f>
        <v>0.5</v>
      </c>
      <c r="I79" s="156" t="s">
        <v>205</v>
      </c>
      <c r="J79" s="156" t="s">
        <v>81</v>
      </c>
      <c r="K79" s="4">
        <v>5</v>
      </c>
      <c r="L79" s="3">
        <v>446</v>
      </c>
      <c r="M79" s="13">
        <f>T_2[[#This Row],[P Qu]]*T_2[[#This Row],[P PU]]</f>
        <v>2230</v>
      </c>
      <c r="N79" s="156"/>
      <c r="O79" s="6"/>
      <c r="P79" s="7"/>
      <c r="Q79" s="13">
        <f>T_2[[#This Row],[ACh Qu]]*T_2[[#This Row],[ACh PU]]</f>
        <v>0</v>
      </c>
      <c r="R79" s="16">
        <f>T_2[[#This Row],[P CT]]+T_2[[#This Row],[ACh CT]]</f>
        <v>2230</v>
      </c>
      <c r="S79" s="158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356.8</v>
      </c>
      <c r="T79" s="158">
        <f>T_2[[#This Row],[Mt Elligible]]*T_2[[#This Row],[Tx Sub]]</f>
        <v>178.4</v>
      </c>
    </row>
    <row r="80" spans="1:20" x14ac:dyDescent="0.25">
      <c r="A80" s="165" t="str">
        <f t="shared" si="4"/>
        <v>Lot_2</v>
      </c>
      <c r="B80" s="87" t="str">
        <f>_xlfn.XLOOKUP(T_2[[#This Row],[N° Lot]],Tableau4[NoLot],Tableau4[Lot])</f>
        <v>État de l’art, concertation et positionnent de la norme</v>
      </c>
      <c r="C80" s="166" t="s">
        <v>65</v>
      </c>
      <c r="D80" s="156" t="s">
        <v>131</v>
      </c>
      <c r="E80" s="156"/>
      <c r="F80" s="166" t="s">
        <v>79</v>
      </c>
      <c r="G80" s="151">
        <f>_xlfn.XLOOKUP(T_2[[#This Row],[Partenaires]],Partenaires2[Partenaire],Partenaires2[Tx Ch Connexe])</f>
        <v>0.16</v>
      </c>
      <c r="H80" s="151">
        <f>_xlfn.XLOOKUP(T_2[[#This Row],[Partenaires]],Partenaires2[Partenaire],Partenaires2[Tx Sub])</f>
        <v>0.5</v>
      </c>
      <c r="I80" s="156" t="s">
        <v>206</v>
      </c>
      <c r="J80" s="156" t="s">
        <v>82</v>
      </c>
      <c r="K80" s="4">
        <v>15</v>
      </c>
      <c r="L80" s="3">
        <v>328</v>
      </c>
      <c r="M80" s="13">
        <f>T_2[[#This Row],[P Qu]]*T_2[[#This Row],[P PU]]</f>
        <v>4920</v>
      </c>
      <c r="N80" s="156"/>
      <c r="O80" s="6"/>
      <c r="P80" s="7"/>
      <c r="Q80" s="13">
        <f>T_2[[#This Row],[ACh Qu]]*T_2[[#This Row],[ACh PU]]</f>
        <v>0</v>
      </c>
      <c r="R80" s="16">
        <f>T_2[[#This Row],[P CT]]+T_2[[#This Row],[ACh CT]]</f>
        <v>4920</v>
      </c>
      <c r="S80" s="158">
        <f>IF(T_2[[#This Row],[Eligible]]="Oui",T_2[[#This Row],[Ct TOTAL]]+T_2[[#This Row],[Ct TOTAL]]*T_2[[#This Row],[Tx Charge Connexe]],T_2[[#This Row],[P CT]]*T_2[[#This Row],[Tx Charge Connexe]]+T_2[[#This Row],[ACh CT]]+T_2[[#This Row],[ACh CT]]*T_2[[#This Row],[Tx Charge Connexe]])</f>
        <v>5707.2</v>
      </c>
      <c r="T80" s="158">
        <f>T_2[[#This Row],[Mt Elligible]]*T_2[[#This Row],[Tx Sub]]</f>
        <v>2853.6</v>
      </c>
    </row>
  </sheetData>
  <mergeCells count="1">
    <mergeCell ref="I1:M1"/>
  </mergeCells>
  <phoneticPr fontId="3" type="noConversion"/>
  <dataValidations count="4">
    <dataValidation type="list" allowBlank="1" showInputMessage="1" showErrorMessage="1" sqref="F3:H80" xr:uid="{00000000-0002-0000-0000-000002000000}">
      <formula1>Partenaires</formula1>
    </dataValidation>
    <dataValidation type="list" allowBlank="1" showInputMessage="1" showErrorMessage="1" sqref="A3:A80" xr:uid="{00000000-0002-0000-0000-000000000000}">
      <formula1>NoLot</formula1>
    </dataValidation>
    <dataValidation type="list" allowBlank="1" showInputMessage="1" showErrorMessage="1" sqref="C3:C80" xr:uid="{00000000-0002-0000-0000-000001000000}">
      <formula1>INDIRECT(A3)</formula1>
    </dataValidation>
    <dataValidation type="list" allowBlank="1" showInputMessage="1" showErrorMessage="1" sqref="D3:D80" xr:uid="{F5132A02-A3EB-4D25-B555-B7DEDB6A38F0}">
      <formula1 xml:space="preserve"> INDIRECT(C3)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B6A7D32-9127-40F8-91F2-0F9762918C7F}">
          <x14:formula1>
            <xm:f>Liste!$H$3:$H$4</xm:f>
          </x14:formula1>
          <xm:sqref>J3:J38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19627-E42A-44B7-9EED-ACB6BFBF77FE}">
  <sheetPr codeName="Feuil4"/>
  <dimension ref="A1:T117"/>
  <sheetViews>
    <sheetView topLeftCell="A2" workbookViewId="0">
      <selection activeCell="C18" sqref="C18"/>
    </sheetView>
  </sheetViews>
  <sheetFormatPr baseColWidth="10" defaultRowHeight="15" x14ac:dyDescent="0.25"/>
  <cols>
    <col min="1" max="1" width="8.5703125" bestFit="1" customWidth="1"/>
    <col min="2" max="2" width="49.42578125" bestFit="1" customWidth="1"/>
    <col min="3" max="3" width="78.5703125" bestFit="1" customWidth="1"/>
    <col min="4" max="4" width="81.140625" bestFit="1" customWidth="1"/>
    <col min="5" max="5" width="61.5703125" bestFit="1" customWidth="1"/>
    <col min="6" max="6" width="16.28515625" bestFit="1" customWidth="1"/>
    <col min="7" max="7" width="20.28515625" bestFit="1" customWidth="1"/>
    <col min="8" max="8" width="9" bestFit="1" customWidth="1"/>
    <col min="9" max="9" width="31.28515625" bestFit="1" customWidth="1"/>
    <col min="10" max="10" width="9.85546875" bestFit="1" customWidth="1"/>
    <col min="11" max="12" width="7.42578125" bestFit="1" customWidth="1"/>
    <col min="13" max="13" width="8" bestFit="1" customWidth="1"/>
    <col min="14" max="14" width="14.140625" bestFit="1" customWidth="1"/>
    <col min="15" max="16" width="9.85546875" bestFit="1" customWidth="1"/>
    <col min="17" max="17" width="9.42578125" bestFit="1" customWidth="1"/>
    <col min="18" max="18" width="11.140625" bestFit="1" customWidth="1"/>
    <col min="19" max="19" width="13.42578125" bestFit="1" customWidth="1"/>
    <col min="20" max="20" width="14.42578125" bestFit="1" customWidth="1"/>
  </cols>
  <sheetData>
    <row r="1" spans="1:20" x14ac:dyDescent="0.25">
      <c r="A1" t="s">
        <v>36</v>
      </c>
      <c r="B1" t="s">
        <v>0</v>
      </c>
      <c r="C1" t="s">
        <v>1</v>
      </c>
      <c r="D1" t="s">
        <v>2</v>
      </c>
      <c r="E1" t="s">
        <v>37</v>
      </c>
      <c r="F1" t="s">
        <v>3</v>
      </c>
      <c r="G1" t="s">
        <v>75</v>
      </c>
      <c r="H1" t="s">
        <v>77</v>
      </c>
      <c r="I1" t="s">
        <v>9</v>
      </c>
      <c r="J1" t="s">
        <v>76</v>
      </c>
      <c r="K1" t="s">
        <v>10</v>
      </c>
      <c r="L1" t="s">
        <v>11</v>
      </c>
      <c r="M1" t="s">
        <v>12</v>
      </c>
      <c r="N1" t="s">
        <v>5</v>
      </c>
      <c r="O1" t="s">
        <v>6</v>
      </c>
      <c r="P1" t="s">
        <v>7</v>
      </c>
      <c r="Q1" t="s">
        <v>8</v>
      </c>
      <c r="R1" t="s">
        <v>13</v>
      </c>
      <c r="S1" t="s">
        <v>83</v>
      </c>
      <c r="T1" t="s">
        <v>84</v>
      </c>
    </row>
    <row r="2" spans="1:20" x14ac:dyDescent="0.25">
      <c r="A2" s="155" t="s">
        <v>30</v>
      </c>
      <c r="B2" s="155" t="s">
        <v>24</v>
      </c>
      <c r="C2" s="155" t="s">
        <v>51</v>
      </c>
      <c r="D2" s="155" t="s">
        <v>102</v>
      </c>
      <c r="E2" s="154" t="s">
        <v>191</v>
      </c>
      <c r="F2" s="155" t="s">
        <v>18</v>
      </c>
      <c r="G2" s="154">
        <v>0.25</v>
      </c>
      <c r="H2" s="154">
        <v>0.7</v>
      </c>
      <c r="I2" s="154">
        <v>0</v>
      </c>
      <c r="J2" s="154" t="s">
        <v>82</v>
      </c>
      <c r="K2" s="154">
        <v>5.5</v>
      </c>
      <c r="L2" s="154">
        <v>490</v>
      </c>
      <c r="M2" s="154">
        <v>2695</v>
      </c>
      <c r="N2" s="154" t="s">
        <v>45</v>
      </c>
      <c r="O2" s="154">
        <v>4</v>
      </c>
      <c r="P2" s="154">
        <v>150</v>
      </c>
      <c r="Q2" s="154">
        <v>600</v>
      </c>
      <c r="R2" s="154">
        <v>3295</v>
      </c>
      <c r="S2" s="154">
        <v>4118.75</v>
      </c>
      <c r="T2" s="154">
        <v>2883.125</v>
      </c>
    </row>
    <row r="3" spans="1:20" x14ac:dyDescent="0.25">
      <c r="A3" s="155" t="s">
        <v>30</v>
      </c>
      <c r="B3" s="155" t="s">
        <v>24</v>
      </c>
      <c r="C3" s="155" t="s">
        <v>52</v>
      </c>
      <c r="D3" s="155" t="s">
        <v>88</v>
      </c>
      <c r="E3" s="154" t="s">
        <v>192</v>
      </c>
      <c r="F3" s="155" t="s">
        <v>18</v>
      </c>
      <c r="G3" s="154">
        <v>0.25</v>
      </c>
      <c r="H3" s="154">
        <v>0.7</v>
      </c>
      <c r="I3" s="154">
        <v>0</v>
      </c>
      <c r="J3" s="154" t="s">
        <v>82</v>
      </c>
      <c r="K3" s="154">
        <v>2</v>
      </c>
      <c r="L3" s="154">
        <v>490</v>
      </c>
      <c r="M3" s="154">
        <v>980</v>
      </c>
      <c r="N3" s="154" t="s">
        <v>45</v>
      </c>
      <c r="O3" s="154">
        <v>2</v>
      </c>
      <c r="P3" s="154">
        <v>150</v>
      </c>
      <c r="Q3" s="154">
        <v>300</v>
      </c>
      <c r="R3" s="154">
        <v>1280</v>
      </c>
      <c r="S3" s="154">
        <v>1600</v>
      </c>
      <c r="T3" s="154">
        <v>1120</v>
      </c>
    </row>
    <row r="4" spans="1:20" x14ac:dyDescent="0.25">
      <c r="A4" s="155" t="s">
        <v>30</v>
      </c>
      <c r="B4" s="155" t="s">
        <v>24</v>
      </c>
      <c r="C4" s="155" t="s">
        <v>50</v>
      </c>
      <c r="D4" s="155" t="s">
        <v>103</v>
      </c>
      <c r="E4" s="154"/>
      <c r="F4" s="155" t="s">
        <v>38</v>
      </c>
      <c r="G4" s="154">
        <v>0.22</v>
      </c>
      <c r="H4" s="154">
        <v>0.7</v>
      </c>
      <c r="I4" s="154" t="s">
        <v>46</v>
      </c>
      <c r="J4" s="154" t="s">
        <v>82</v>
      </c>
      <c r="K4" s="154">
        <v>6</v>
      </c>
      <c r="L4" s="154">
        <v>406</v>
      </c>
      <c r="M4" s="154">
        <v>2436</v>
      </c>
      <c r="N4" s="154"/>
      <c r="O4" s="154"/>
      <c r="P4" s="154"/>
      <c r="Q4" s="154">
        <v>0</v>
      </c>
      <c r="R4" s="154">
        <v>2436</v>
      </c>
      <c r="S4" s="154">
        <v>2971.92</v>
      </c>
      <c r="T4" s="154">
        <v>2080.3440000000001</v>
      </c>
    </row>
    <row r="5" spans="1:20" x14ac:dyDescent="0.25">
      <c r="A5" s="155" t="s">
        <v>30</v>
      </c>
      <c r="B5" s="155" t="s">
        <v>24</v>
      </c>
      <c r="C5" s="155" t="s">
        <v>50</v>
      </c>
      <c r="D5" s="155" t="s">
        <v>103</v>
      </c>
      <c r="E5" s="154"/>
      <c r="F5" s="155" t="s">
        <v>38</v>
      </c>
      <c r="G5" s="154">
        <v>0.22</v>
      </c>
      <c r="H5" s="154">
        <v>0.7</v>
      </c>
      <c r="I5" s="154" t="s">
        <v>152</v>
      </c>
      <c r="J5" s="154" t="s">
        <v>82</v>
      </c>
      <c r="K5" s="154">
        <v>12</v>
      </c>
      <c r="L5" s="154">
        <v>304</v>
      </c>
      <c r="M5" s="154">
        <v>3648</v>
      </c>
      <c r="N5" s="154"/>
      <c r="O5" s="154"/>
      <c r="P5" s="154"/>
      <c r="Q5" s="154">
        <v>0</v>
      </c>
      <c r="R5" s="154">
        <v>3648</v>
      </c>
      <c r="S5" s="154">
        <v>4450.5600000000004</v>
      </c>
      <c r="T5" s="154">
        <v>3115.3920000000003</v>
      </c>
    </row>
    <row r="6" spans="1:20" x14ac:dyDescent="0.25">
      <c r="A6" s="155" t="s">
        <v>30</v>
      </c>
      <c r="B6" s="155" t="s">
        <v>24</v>
      </c>
      <c r="C6" s="155" t="s">
        <v>50</v>
      </c>
      <c r="D6" s="155" t="s">
        <v>104</v>
      </c>
      <c r="E6" s="154"/>
      <c r="F6" s="155" t="s">
        <v>38</v>
      </c>
      <c r="G6" s="154">
        <v>0.22</v>
      </c>
      <c r="H6" s="154">
        <v>0.7</v>
      </c>
      <c r="I6" s="154" t="s">
        <v>46</v>
      </c>
      <c r="J6" s="154" t="s">
        <v>82</v>
      </c>
      <c r="K6" s="154">
        <v>3</v>
      </c>
      <c r="L6" s="154">
        <v>406</v>
      </c>
      <c r="M6" s="154">
        <v>1218</v>
      </c>
      <c r="N6" s="154"/>
      <c r="O6" s="154"/>
      <c r="P6" s="154"/>
      <c r="Q6" s="154">
        <v>0</v>
      </c>
      <c r="R6" s="154">
        <v>1218</v>
      </c>
      <c r="S6" s="154">
        <v>1485.96</v>
      </c>
      <c r="T6" s="154">
        <v>1040.172</v>
      </c>
    </row>
    <row r="7" spans="1:20" x14ac:dyDescent="0.25">
      <c r="A7" s="155" t="s">
        <v>30</v>
      </c>
      <c r="B7" s="155" t="s">
        <v>24</v>
      </c>
      <c r="C7" s="155" t="s">
        <v>50</v>
      </c>
      <c r="D7" s="155" t="s">
        <v>104</v>
      </c>
      <c r="E7" s="154"/>
      <c r="F7" s="155" t="s">
        <v>38</v>
      </c>
      <c r="G7" s="154">
        <v>0.22</v>
      </c>
      <c r="H7" s="154">
        <v>0.7</v>
      </c>
      <c r="I7" s="154" t="s">
        <v>152</v>
      </c>
      <c r="J7" s="154" t="s">
        <v>82</v>
      </c>
      <c r="K7" s="154">
        <v>7.5</v>
      </c>
      <c r="L7" s="154">
        <v>304</v>
      </c>
      <c r="M7" s="154">
        <v>2280</v>
      </c>
      <c r="N7" s="154"/>
      <c r="O7" s="154"/>
      <c r="P7" s="154"/>
      <c r="Q7" s="154">
        <v>0</v>
      </c>
      <c r="R7" s="154">
        <v>2280</v>
      </c>
      <c r="S7" s="154">
        <v>2781.6</v>
      </c>
      <c r="T7" s="154">
        <v>1947.12</v>
      </c>
    </row>
    <row r="8" spans="1:20" x14ac:dyDescent="0.25">
      <c r="A8" s="155" t="s">
        <v>30</v>
      </c>
      <c r="B8" s="155" t="s">
        <v>24</v>
      </c>
      <c r="C8" s="155" t="s">
        <v>51</v>
      </c>
      <c r="D8" s="155" t="s">
        <v>101</v>
      </c>
      <c r="E8" s="154" t="s">
        <v>151</v>
      </c>
      <c r="F8" s="155" t="s">
        <v>38</v>
      </c>
      <c r="G8" s="154">
        <v>0.22</v>
      </c>
      <c r="H8" s="154">
        <v>0.7</v>
      </c>
      <c r="I8" s="154" t="s">
        <v>46</v>
      </c>
      <c r="J8" s="154" t="s">
        <v>82</v>
      </c>
      <c r="K8" s="154">
        <v>3.5</v>
      </c>
      <c r="L8" s="154">
        <v>406</v>
      </c>
      <c r="M8" s="154">
        <v>1421</v>
      </c>
      <c r="N8" s="154"/>
      <c r="O8" s="154"/>
      <c r="P8" s="154"/>
      <c r="Q8" s="154">
        <v>0</v>
      </c>
      <c r="R8" s="154">
        <v>1421</v>
      </c>
      <c r="S8" s="154">
        <v>1733.62</v>
      </c>
      <c r="T8" s="154">
        <v>1213.5339999999999</v>
      </c>
    </row>
    <row r="9" spans="1:20" x14ac:dyDescent="0.25">
      <c r="A9" s="155" t="s">
        <v>30</v>
      </c>
      <c r="B9" s="155" t="s">
        <v>24</v>
      </c>
      <c r="C9" s="155" t="s">
        <v>51</v>
      </c>
      <c r="D9" s="155" t="s">
        <v>101</v>
      </c>
      <c r="E9" s="154" t="s">
        <v>151</v>
      </c>
      <c r="F9" s="155" t="s">
        <v>38</v>
      </c>
      <c r="G9" s="154">
        <v>0.22</v>
      </c>
      <c r="H9" s="154">
        <v>0.7</v>
      </c>
      <c r="I9" s="154" t="s">
        <v>152</v>
      </c>
      <c r="J9" s="154" t="s">
        <v>82</v>
      </c>
      <c r="K9" s="154">
        <v>7</v>
      </c>
      <c r="L9" s="154">
        <v>304</v>
      </c>
      <c r="M9" s="154">
        <v>2128</v>
      </c>
      <c r="N9" s="154"/>
      <c r="O9" s="154"/>
      <c r="P9" s="154"/>
      <c r="Q9" s="154">
        <v>0</v>
      </c>
      <c r="R9" s="154">
        <v>2128</v>
      </c>
      <c r="S9" s="154">
        <v>2596.16</v>
      </c>
      <c r="T9" s="154">
        <v>1817.3119999999997</v>
      </c>
    </row>
    <row r="10" spans="1:20" x14ac:dyDescent="0.25">
      <c r="A10" s="155" t="s">
        <v>30</v>
      </c>
      <c r="B10" s="155" t="s">
        <v>24</v>
      </c>
      <c r="C10" s="155" t="s">
        <v>51</v>
      </c>
      <c r="D10" s="155" t="s">
        <v>100</v>
      </c>
      <c r="E10" s="154"/>
      <c r="F10" s="155" t="s">
        <v>38</v>
      </c>
      <c r="G10" s="154">
        <v>0.22</v>
      </c>
      <c r="H10" s="154">
        <v>0.7</v>
      </c>
      <c r="I10" s="154" t="s">
        <v>46</v>
      </c>
      <c r="J10" s="154" t="s">
        <v>82</v>
      </c>
      <c r="K10" s="154">
        <v>3</v>
      </c>
      <c r="L10" s="154">
        <v>406</v>
      </c>
      <c r="M10" s="154">
        <v>1218</v>
      </c>
      <c r="N10" s="154"/>
      <c r="O10" s="154"/>
      <c r="P10" s="154"/>
      <c r="Q10" s="154">
        <v>0</v>
      </c>
      <c r="R10" s="154">
        <v>1218</v>
      </c>
      <c r="S10" s="154">
        <v>1485.96</v>
      </c>
      <c r="T10" s="154">
        <v>1040.172</v>
      </c>
    </row>
    <row r="11" spans="1:20" x14ac:dyDescent="0.25">
      <c r="A11" s="155" t="s">
        <v>30</v>
      </c>
      <c r="B11" s="155" t="s">
        <v>24</v>
      </c>
      <c r="C11" s="155" t="s">
        <v>51</v>
      </c>
      <c r="D11" s="155" t="s">
        <v>100</v>
      </c>
      <c r="E11" s="154"/>
      <c r="F11" s="155" t="s">
        <v>38</v>
      </c>
      <c r="G11" s="154">
        <v>0.22</v>
      </c>
      <c r="H11" s="154">
        <v>0.7</v>
      </c>
      <c r="I11" s="154" t="s">
        <v>152</v>
      </c>
      <c r="J11" s="154" t="s">
        <v>82</v>
      </c>
      <c r="K11" s="154">
        <v>6</v>
      </c>
      <c r="L11" s="154">
        <v>304</v>
      </c>
      <c r="M11" s="154">
        <v>1824</v>
      </c>
      <c r="N11" s="154"/>
      <c r="O11" s="154"/>
      <c r="P11" s="154"/>
      <c r="Q11" s="154">
        <v>0</v>
      </c>
      <c r="R11" s="154">
        <v>1824</v>
      </c>
      <c r="S11" s="154">
        <v>2225.2800000000002</v>
      </c>
      <c r="T11" s="154">
        <v>1557.6960000000001</v>
      </c>
    </row>
    <row r="12" spans="1:20" x14ac:dyDescent="0.25">
      <c r="A12" s="155" t="s">
        <v>30</v>
      </c>
      <c r="B12" s="155" t="s">
        <v>24</v>
      </c>
      <c r="C12" s="155" t="s">
        <v>51</v>
      </c>
      <c r="D12" s="155" t="s">
        <v>102</v>
      </c>
      <c r="E12" s="154" t="s">
        <v>151</v>
      </c>
      <c r="F12" s="155" t="s">
        <v>38</v>
      </c>
      <c r="G12" s="154">
        <v>0.22</v>
      </c>
      <c r="H12" s="154">
        <v>0.7</v>
      </c>
      <c r="I12" s="154" t="s">
        <v>46</v>
      </c>
      <c r="J12" s="154" t="s">
        <v>82</v>
      </c>
      <c r="K12" s="154">
        <v>5.5</v>
      </c>
      <c r="L12" s="154">
        <v>406</v>
      </c>
      <c r="M12" s="154">
        <v>2233</v>
      </c>
      <c r="N12" s="154" t="s">
        <v>45</v>
      </c>
      <c r="O12" s="154">
        <v>4</v>
      </c>
      <c r="P12" s="154">
        <v>150</v>
      </c>
      <c r="Q12" s="154">
        <v>600</v>
      </c>
      <c r="R12" s="154">
        <v>2833</v>
      </c>
      <c r="S12" s="154">
        <v>3456.26</v>
      </c>
      <c r="T12" s="154">
        <v>2419.3820000000001</v>
      </c>
    </row>
    <row r="13" spans="1:20" x14ac:dyDescent="0.25">
      <c r="A13" s="155" t="s">
        <v>30</v>
      </c>
      <c r="B13" s="155" t="s">
        <v>24</v>
      </c>
      <c r="C13" s="155" t="s">
        <v>52</v>
      </c>
      <c r="D13" s="155" t="s">
        <v>88</v>
      </c>
      <c r="E13" s="154" t="s">
        <v>153</v>
      </c>
      <c r="F13" s="155" t="s">
        <v>38</v>
      </c>
      <c r="G13" s="154">
        <v>0.22</v>
      </c>
      <c r="H13" s="154">
        <v>0.7</v>
      </c>
      <c r="I13" s="154" t="s">
        <v>46</v>
      </c>
      <c r="J13" s="154" t="s">
        <v>82</v>
      </c>
      <c r="K13" s="154">
        <v>2</v>
      </c>
      <c r="L13" s="154">
        <v>406</v>
      </c>
      <c r="M13" s="154">
        <v>812</v>
      </c>
      <c r="N13" s="154" t="s">
        <v>45</v>
      </c>
      <c r="O13" s="154">
        <v>2</v>
      </c>
      <c r="P13" s="154">
        <v>150</v>
      </c>
      <c r="Q13" s="154">
        <v>300</v>
      </c>
      <c r="R13" s="154">
        <v>1112</v>
      </c>
      <c r="S13" s="154">
        <v>1356.64</v>
      </c>
      <c r="T13" s="154">
        <v>949.64800000000002</v>
      </c>
    </row>
    <row r="14" spans="1:20" x14ac:dyDescent="0.25">
      <c r="A14" s="155" t="s">
        <v>30</v>
      </c>
      <c r="B14" s="155" t="s">
        <v>24</v>
      </c>
      <c r="C14" s="155" t="s">
        <v>51</v>
      </c>
      <c r="D14" s="155" t="s">
        <v>102</v>
      </c>
      <c r="E14" s="154" t="s">
        <v>191</v>
      </c>
      <c r="F14" s="155" t="s">
        <v>15</v>
      </c>
      <c r="G14" s="154">
        <v>0.25</v>
      </c>
      <c r="H14" s="154">
        <v>0.5</v>
      </c>
      <c r="I14" s="154" t="s">
        <v>210</v>
      </c>
      <c r="J14" s="154" t="s">
        <v>81</v>
      </c>
      <c r="K14" s="154">
        <v>5.5</v>
      </c>
      <c r="L14" s="154">
        <v>792</v>
      </c>
      <c r="M14" s="154">
        <v>4356</v>
      </c>
      <c r="N14" s="154" t="s">
        <v>45</v>
      </c>
      <c r="O14" s="154">
        <v>4</v>
      </c>
      <c r="P14" s="154">
        <v>150</v>
      </c>
      <c r="Q14" s="154">
        <v>600</v>
      </c>
      <c r="R14" s="154">
        <v>4956</v>
      </c>
      <c r="S14" s="154">
        <v>1839</v>
      </c>
      <c r="T14" s="154">
        <v>919.5</v>
      </c>
    </row>
    <row r="15" spans="1:20" x14ac:dyDescent="0.25">
      <c r="A15" s="155" t="s">
        <v>30</v>
      </c>
      <c r="B15" s="155" t="s">
        <v>24</v>
      </c>
      <c r="C15" s="155" t="s">
        <v>52</v>
      </c>
      <c r="D15" s="155" t="s">
        <v>88</v>
      </c>
      <c r="E15" s="154" t="s">
        <v>211</v>
      </c>
      <c r="F15" s="155" t="s">
        <v>15</v>
      </c>
      <c r="G15" s="154">
        <v>0.25</v>
      </c>
      <c r="H15" s="154">
        <v>0.5</v>
      </c>
      <c r="I15" s="154" t="s">
        <v>210</v>
      </c>
      <c r="J15" s="154" t="s">
        <v>81</v>
      </c>
      <c r="K15" s="154">
        <v>2</v>
      </c>
      <c r="L15" s="154">
        <v>792</v>
      </c>
      <c r="M15" s="154">
        <v>1584</v>
      </c>
      <c r="N15" s="154" t="s">
        <v>45</v>
      </c>
      <c r="O15" s="154">
        <v>2</v>
      </c>
      <c r="P15" s="154">
        <v>150</v>
      </c>
      <c r="Q15" s="154">
        <v>300</v>
      </c>
      <c r="R15" s="154">
        <v>1884</v>
      </c>
      <c r="S15" s="154">
        <v>771</v>
      </c>
      <c r="T15" s="154">
        <v>385.5</v>
      </c>
    </row>
    <row r="16" spans="1:20" x14ac:dyDescent="0.25">
      <c r="A16" s="155" t="s">
        <v>30</v>
      </c>
      <c r="B16" s="155" t="s">
        <v>24</v>
      </c>
      <c r="C16" s="155" t="s">
        <v>51</v>
      </c>
      <c r="D16" s="155" t="s">
        <v>102</v>
      </c>
      <c r="E16" s="154" t="s">
        <v>151</v>
      </c>
      <c r="F16" s="155" t="s">
        <v>79</v>
      </c>
      <c r="G16" s="154">
        <v>0.16</v>
      </c>
      <c r="H16" s="154">
        <v>0.5</v>
      </c>
      <c r="I16" s="154" t="s">
        <v>205</v>
      </c>
      <c r="J16" s="154" t="s">
        <v>81</v>
      </c>
      <c r="K16" s="154">
        <v>5.5</v>
      </c>
      <c r="L16" s="154">
        <v>446</v>
      </c>
      <c r="M16" s="154">
        <v>2453</v>
      </c>
      <c r="N16" s="154" t="s">
        <v>45</v>
      </c>
      <c r="O16" s="154">
        <v>4</v>
      </c>
      <c r="P16" s="154">
        <v>150</v>
      </c>
      <c r="Q16" s="154">
        <v>600</v>
      </c>
      <c r="R16" s="154">
        <v>3053</v>
      </c>
      <c r="S16" s="154">
        <v>1088.48</v>
      </c>
      <c r="T16" s="154">
        <v>544.24</v>
      </c>
    </row>
    <row r="17" spans="1:20" x14ac:dyDescent="0.25">
      <c r="A17" s="155" t="s">
        <v>30</v>
      </c>
      <c r="B17" s="155" t="s">
        <v>24</v>
      </c>
      <c r="C17" s="155" t="s">
        <v>51</v>
      </c>
      <c r="D17" s="155" t="s">
        <v>102</v>
      </c>
      <c r="E17" s="154" t="s">
        <v>151</v>
      </c>
      <c r="F17" s="155" t="s">
        <v>79</v>
      </c>
      <c r="G17" s="154">
        <v>0.16</v>
      </c>
      <c r="H17" s="154">
        <v>0.5</v>
      </c>
      <c r="I17" s="154" t="s">
        <v>207</v>
      </c>
      <c r="J17" s="154" t="s">
        <v>81</v>
      </c>
      <c r="K17" s="154">
        <v>5.5</v>
      </c>
      <c r="L17" s="154">
        <v>275</v>
      </c>
      <c r="M17" s="154">
        <v>1512.5</v>
      </c>
      <c r="N17" s="154" t="s">
        <v>45</v>
      </c>
      <c r="O17" s="154">
        <v>4</v>
      </c>
      <c r="P17" s="154">
        <v>150</v>
      </c>
      <c r="Q17" s="154">
        <v>600</v>
      </c>
      <c r="R17" s="154">
        <v>2112.5</v>
      </c>
      <c r="S17" s="154">
        <v>938</v>
      </c>
      <c r="T17" s="154">
        <v>469</v>
      </c>
    </row>
    <row r="18" spans="1:20" x14ac:dyDescent="0.25">
      <c r="A18" s="155" t="s">
        <v>30</v>
      </c>
      <c r="B18" s="155" t="s">
        <v>24</v>
      </c>
      <c r="C18" s="155" t="s">
        <v>52</v>
      </c>
      <c r="D18" s="155" t="s">
        <v>88</v>
      </c>
      <c r="E18" s="154" t="s">
        <v>153</v>
      </c>
      <c r="F18" s="155" t="s">
        <v>79</v>
      </c>
      <c r="G18" s="154">
        <v>0.16</v>
      </c>
      <c r="H18" s="154">
        <v>0.5</v>
      </c>
      <c r="I18" s="154" t="s">
        <v>205</v>
      </c>
      <c r="J18" s="154" t="s">
        <v>81</v>
      </c>
      <c r="K18" s="154">
        <v>2</v>
      </c>
      <c r="L18" s="154">
        <v>446</v>
      </c>
      <c r="M18" s="154">
        <v>892</v>
      </c>
      <c r="N18" s="154" t="s">
        <v>45</v>
      </c>
      <c r="O18" s="154">
        <v>2</v>
      </c>
      <c r="P18" s="154">
        <v>150</v>
      </c>
      <c r="Q18" s="154">
        <v>300</v>
      </c>
      <c r="R18" s="154">
        <v>1192</v>
      </c>
      <c r="S18" s="154">
        <v>490.72</v>
      </c>
      <c r="T18" s="154">
        <v>245.36</v>
      </c>
    </row>
    <row r="19" spans="1:20" x14ac:dyDescent="0.25">
      <c r="A19" s="155" t="s">
        <v>30</v>
      </c>
      <c r="B19" s="155" t="s">
        <v>24</v>
      </c>
      <c r="C19" s="155" t="s">
        <v>52</v>
      </c>
      <c r="D19" s="155" t="s">
        <v>88</v>
      </c>
      <c r="E19" s="154" t="s">
        <v>153</v>
      </c>
      <c r="F19" s="155" t="s">
        <v>79</v>
      </c>
      <c r="G19" s="154">
        <v>0.16</v>
      </c>
      <c r="H19" s="154">
        <v>0.5</v>
      </c>
      <c r="I19" s="154" t="s">
        <v>207</v>
      </c>
      <c r="J19" s="154" t="s">
        <v>81</v>
      </c>
      <c r="K19" s="154">
        <v>2</v>
      </c>
      <c r="L19" s="154">
        <v>275</v>
      </c>
      <c r="M19" s="154">
        <v>550</v>
      </c>
      <c r="N19" s="154" t="s">
        <v>133</v>
      </c>
      <c r="O19" s="154">
        <v>2</v>
      </c>
      <c r="P19" s="154">
        <v>150</v>
      </c>
      <c r="Q19" s="154">
        <v>300</v>
      </c>
      <c r="R19" s="154">
        <v>850</v>
      </c>
      <c r="S19" s="154">
        <v>436</v>
      </c>
      <c r="T19" s="154">
        <v>218</v>
      </c>
    </row>
    <row r="20" spans="1:20" x14ac:dyDescent="0.25">
      <c r="A20" s="155" t="s">
        <v>30</v>
      </c>
      <c r="B20" s="155" t="s">
        <v>24</v>
      </c>
      <c r="C20" s="155" t="s">
        <v>51</v>
      </c>
      <c r="D20" s="155" t="s">
        <v>102</v>
      </c>
      <c r="E20" s="154" t="s">
        <v>191</v>
      </c>
      <c r="F20" s="155" t="s">
        <v>132</v>
      </c>
      <c r="G20" s="154">
        <v>0.25</v>
      </c>
      <c r="H20" s="154">
        <v>0.7</v>
      </c>
      <c r="I20" s="154"/>
      <c r="J20" s="154" t="s">
        <v>82</v>
      </c>
      <c r="K20" s="154">
        <v>5.5</v>
      </c>
      <c r="L20" s="154">
        <v>422</v>
      </c>
      <c r="M20" s="154">
        <v>2321</v>
      </c>
      <c r="N20" s="154" t="s">
        <v>45</v>
      </c>
      <c r="O20" s="154">
        <v>4</v>
      </c>
      <c r="P20" s="154">
        <v>150</v>
      </c>
      <c r="Q20" s="154">
        <v>600</v>
      </c>
      <c r="R20" s="154">
        <v>2921</v>
      </c>
      <c r="S20" s="154">
        <v>3651.25</v>
      </c>
      <c r="T20" s="154">
        <v>2555.875</v>
      </c>
    </row>
    <row r="21" spans="1:20" x14ac:dyDescent="0.25">
      <c r="A21" s="155" t="s">
        <v>30</v>
      </c>
      <c r="B21" s="155" t="s">
        <v>24</v>
      </c>
      <c r="C21" s="155" t="s">
        <v>50</v>
      </c>
      <c r="D21" s="155" t="s">
        <v>103</v>
      </c>
      <c r="E21" s="154"/>
      <c r="F21" s="155" t="s">
        <v>16</v>
      </c>
      <c r="G21" s="154">
        <v>0.25</v>
      </c>
      <c r="H21" s="154">
        <v>0.7</v>
      </c>
      <c r="I21" s="154"/>
      <c r="J21" s="154" t="s">
        <v>82</v>
      </c>
      <c r="K21" s="154"/>
      <c r="L21" s="154"/>
      <c r="M21" s="154">
        <v>0</v>
      </c>
      <c r="N21" s="154" t="s">
        <v>133</v>
      </c>
      <c r="O21" s="154">
        <v>6</v>
      </c>
      <c r="P21" s="154">
        <v>520</v>
      </c>
      <c r="Q21" s="154">
        <v>3120</v>
      </c>
      <c r="R21" s="154">
        <v>3120</v>
      </c>
      <c r="S21" s="154">
        <v>3900</v>
      </c>
      <c r="T21" s="154">
        <v>2730</v>
      </c>
    </row>
    <row r="22" spans="1:20" x14ac:dyDescent="0.25">
      <c r="A22" s="155" t="s">
        <v>30</v>
      </c>
      <c r="B22" s="155" t="s">
        <v>24</v>
      </c>
      <c r="C22" s="155" t="s">
        <v>50</v>
      </c>
      <c r="D22" s="155" t="s">
        <v>104</v>
      </c>
      <c r="E22" s="154"/>
      <c r="F22" s="155" t="s">
        <v>16</v>
      </c>
      <c r="G22" s="154">
        <v>0.25</v>
      </c>
      <c r="H22" s="154">
        <v>0.7</v>
      </c>
      <c r="I22" s="154"/>
      <c r="J22" s="154" t="s">
        <v>82</v>
      </c>
      <c r="K22" s="154"/>
      <c r="L22" s="154"/>
      <c r="M22" s="154">
        <v>0</v>
      </c>
      <c r="N22" s="154" t="s">
        <v>133</v>
      </c>
      <c r="O22" s="154">
        <v>3</v>
      </c>
      <c r="P22" s="154">
        <v>520</v>
      </c>
      <c r="Q22" s="154">
        <v>1560</v>
      </c>
      <c r="R22" s="154">
        <v>1560</v>
      </c>
      <c r="S22" s="154">
        <v>1950</v>
      </c>
      <c r="T22" s="154">
        <v>1365</v>
      </c>
    </row>
    <row r="23" spans="1:20" x14ac:dyDescent="0.25">
      <c r="A23" s="155" t="s">
        <v>30</v>
      </c>
      <c r="B23" s="155" t="s">
        <v>24</v>
      </c>
      <c r="C23" s="155" t="s">
        <v>51</v>
      </c>
      <c r="D23" s="155" t="s">
        <v>102</v>
      </c>
      <c r="E23" s="154" t="s">
        <v>151</v>
      </c>
      <c r="F23" s="155" t="s">
        <v>16</v>
      </c>
      <c r="G23" s="154">
        <v>0.25</v>
      </c>
      <c r="H23" s="154">
        <v>0.7</v>
      </c>
      <c r="I23" s="154"/>
      <c r="J23" s="154" t="s">
        <v>82</v>
      </c>
      <c r="K23" s="154"/>
      <c r="L23" s="154"/>
      <c r="M23" s="154">
        <v>0</v>
      </c>
      <c r="N23" s="154" t="s">
        <v>133</v>
      </c>
      <c r="O23" s="154">
        <v>5.5</v>
      </c>
      <c r="P23" s="154">
        <v>520</v>
      </c>
      <c r="Q23" s="154">
        <v>2860</v>
      </c>
      <c r="R23" s="154">
        <v>2860</v>
      </c>
      <c r="S23" s="154">
        <v>3575</v>
      </c>
      <c r="T23" s="154">
        <v>2502.5</v>
      </c>
    </row>
    <row r="24" spans="1:20" x14ac:dyDescent="0.25">
      <c r="A24" s="155" t="s">
        <v>30</v>
      </c>
      <c r="B24" s="155" t="s">
        <v>24</v>
      </c>
      <c r="C24" s="155" t="s">
        <v>51</v>
      </c>
      <c r="D24" s="155" t="s">
        <v>102</v>
      </c>
      <c r="E24" s="154" t="s">
        <v>151</v>
      </c>
      <c r="F24" s="155" t="s">
        <v>16</v>
      </c>
      <c r="G24" s="154">
        <v>0.25</v>
      </c>
      <c r="H24" s="154">
        <v>0.7</v>
      </c>
      <c r="I24" s="154"/>
      <c r="J24" s="154" t="s">
        <v>82</v>
      </c>
      <c r="K24" s="154"/>
      <c r="L24" s="154"/>
      <c r="M24" s="154">
        <v>0</v>
      </c>
      <c r="N24" s="154" t="s">
        <v>45</v>
      </c>
      <c r="O24" s="154">
        <v>4</v>
      </c>
      <c r="P24" s="154">
        <v>150</v>
      </c>
      <c r="Q24" s="154">
        <v>600</v>
      </c>
      <c r="R24" s="154">
        <v>600</v>
      </c>
      <c r="S24" s="154">
        <v>750</v>
      </c>
      <c r="T24" s="154">
        <v>525</v>
      </c>
    </row>
    <row r="25" spans="1:20" x14ac:dyDescent="0.25">
      <c r="A25" s="155" t="s">
        <v>30</v>
      </c>
      <c r="B25" s="155" t="s">
        <v>24</v>
      </c>
      <c r="C25" s="155" t="s">
        <v>52</v>
      </c>
      <c r="D25" s="155" t="s">
        <v>88</v>
      </c>
      <c r="E25" s="154" t="s">
        <v>153</v>
      </c>
      <c r="F25" s="155" t="s">
        <v>16</v>
      </c>
      <c r="G25" s="154">
        <v>0.25</v>
      </c>
      <c r="H25" s="154">
        <v>0.7</v>
      </c>
      <c r="I25" s="154"/>
      <c r="J25" s="154" t="s">
        <v>82</v>
      </c>
      <c r="K25" s="154"/>
      <c r="L25" s="154"/>
      <c r="M25" s="154">
        <v>0</v>
      </c>
      <c r="N25" s="154" t="s">
        <v>133</v>
      </c>
      <c r="O25" s="154">
        <v>2</v>
      </c>
      <c r="P25" s="154">
        <v>520</v>
      </c>
      <c r="Q25" s="154">
        <v>1040</v>
      </c>
      <c r="R25" s="154">
        <v>1040</v>
      </c>
      <c r="S25" s="154">
        <v>1300</v>
      </c>
      <c r="T25" s="154">
        <v>909.99999999999989</v>
      </c>
    </row>
    <row r="26" spans="1:20" x14ac:dyDescent="0.25">
      <c r="A26" s="155" t="s">
        <v>30</v>
      </c>
      <c r="B26" s="155" t="s">
        <v>24</v>
      </c>
      <c r="C26" s="155" t="s">
        <v>52</v>
      </c>
      <c r="D26" s="155" t="s">
        <v>88</v>
      </c>
      <c r="E26" s="154" t="s">
        <v>154</v>
      </c>
      <c r="F26" s="155" t="s">
        <v>16</v>
      </c>
      <c r="G26" s="154">
        <v>0.25</v>
      </c>
      <c r="H26" s="154">
        <v>0.7</v>
      </c>
      <c r="I26" s="154"/>
      <c r="J26" s="154" t="s">
        <v>82</v>
      </c>
      <c r="K26" s="154"/>
      <c r="L26" s="154"/>
      <c r="M26" s="154">
        <v>0</v>
      </c>
      <c r="N26" s="154" t="s">
        <v>45</v>
      </c>
      <c r="O26" s="154">
        <v>2</v>
      </c>
      <c r="P26" s="154">
        <v>150</v>
      </c>
      <c r="Q26" s="154">
        <v>300</v>
      </c>
      <c r="R26" s="154">
        <v>300</v>
      </c>
      <c r="S26" s="154">
        <v>375</v>
      </c>
      <c r="T26" s="154">
        <v>262.5</v>
      </c>
    </row>
    <row r="27" spans="1:20" x14ac:dyDescent="0.25">
      <c r="A27" s="155" t="s">
        <v>30</v>
      </c>
      <c r="B27" s="155" t="s">
        <v>24</v>
      </c>
      <c r="C27" s="155" t="s">
        <v>51</v>
      </c>
      <c r="D27" s="155" t="s">
        <v>102</v>
      </c>
      <c r="E27" s="154" t="s">
        <v>191</v>
      </c>
      <c r="F27" s="155" t="s">
        <v>17</v>
      </c>
      <c r="G27" s="154">
        <v>0.18</v>
      </c>
      <c r="H27" s="154">
        <v>0.5</v>
      </c>
      <c r="I27" s="154" t="s">
        <v>196</v>
      </c>
      <c r="J27" s="154" t="s">
        <v>81</v>
      </c>
      <c r="K27" s="154">
        <v>7</v>
      </c>
      <c r="L27" s="154">
        <v>572</v>
      </c>
      <c r="M27" s="154">
        <v>4004</v>
      </c>
      <c r="N27" s="154" t="s">
        <v>45</v>
      </c>
      <c r="O27" s="154">
        <v>4</v>
      </c>
      <c r="P27" s="154">
        <v>150</v>
      </c>
      <c r="Q27" s="154">
        <v>600</v>
      </c>
      <c r="R27" s="154">
        <v>4604</v>
      </c>
      <c r="S27" s="154">
        <v>1428.72</v>
      </c>
      <c r="T27" s="154">
        <v>714.36</v>
      </c>
    </row>
    <row r="28" spans="1:20" x14ac:dyDescent="0.25">
      <c r="A28" s="155" t="s">
        <v>30</v>
      </c>
      <c r="B28" s="155" t="s">
        <v>24</v>
      </c>
      <c r="C28" s="155" t="s">
        <v>51</v>
      </c>
      <c r="D28" s="155" t="s">
        <v>102</v>
      </c>
      <c r="E28" s="154" t="s">
        <v>191</v>
      </c>
      <c r="F28" s="155" t="s">
        <v>17</v>
      </c>
      <c r="G28" s="154">
        <v>0.18</v>
      </c>
      <c r="H28" s="154">
        <v>0.5</v>
      </c>
      <c r="I28" s="154" t="s">
        <v>197</v>
      </c>
      <c r="J28" s="154" t="s">
        <v>81</v>
      </c>
      <c r="K28" s="154">
        <v>7</v>
      </c>
      <c r="L28" s="154">
        <v>494</v>
      </c>
      <c r="M28" s="154">
        <v>3458</v>
      </c>
      <c r="N28" s="154" t="s">
        <v>45</v>
      </c>
      <c r="O28" s="154">
        <v>4</v>
      </c>
      <c r="P28" s="154">
        <v>150</v>
      </c>
      <c r="Q28" s="154">
        <v>600</v>
      </c>
      <c r="R28" s="154">
        <v>4058</v>
      </c>
      <c r="S28" s="154">
        <v>1330.44</v>
      </c>
      <c r="T28" s="154">
        <v>665.22</v>
      </c>
    </row>
    <row r="29" spans="1:20" x14ac:dyDescent="0.25">
      <c r="A29" s="155" t="s">
        <v>30</v>
      </c>
      <c r="B29" s="155" t="s">
        <v>24</v>
      </c>
      <c r="C29" s="155" t="s">
        <v>51</v>
      </c>
      <c r="D29" s="155" t="s">
        <v>102</v>
      </c>
      <c r="E29" s="154" t="s">
        <v>191</v>
      </c>
      <c r="F29" s="155" t="s">
        <v>17</v>
      </c>
      <c r="G29" s="154">
        <v>0.18</v>
      </c>
      <c r="H29" s="154">
        <v>0.5</v>
      </c>
      <c r="I29" s="154" t="s">
        <v>198</v>
      </c>
      <c r="J29" s="154" t="s">
        <v>82</v>
      </c>
      <c r="K29" s="154">
        <v>7</v>
      </c>
      <c r="L29" s="154">
        <v>119</v>
      </c>
      <c r="M29" s="154">
        <v>833</v>
      </c>
      <c r="N29" s="154" t="s">
        <v>45</v>
      </c>
      <c r="O29" s="154">
        <v>4</v>
      </c>
      <c r="P29" s="154">
        <v>150</v>
      </c>
      <c r="Q29" s="154">
        <v>600</v>
      </c>
      <c r="R29" s="154">
        <v>1433</v>
      </c>
      <c r="S29" s="154">
        <v>1690.94</v>
      </c>
      <c r="T29" s="154">
        <v>845.47</v>
      </c>
    </row>
    <row r="30" spans="1:20" x14ac:dyDescent="0.25">
      <c r="A30" s="155" t="s">
        <v>30</v>
      </c>
      <c r="B30" s="155" t="s">
        <v>24</v>
      </c>
      <c r="C30" s="155" t="s">
        <v>52</v>
      </c>
      <c r="D30" s="155" t="s">
        <v>88</v>
      </c>
      <c r="E30" s="154" t="s">
        <v>192</v>
      </c>
      <c r="F30" s="155" t="s">
        <v>17</v>
      </c>
      <c r="G30" s="154">
        <v>0.18</v>
      </c>
      <c r="H30" s="154">
        <v>0.5</v>
      </c>
      <c r="I30" s="154" t="s">
        <v>196</v>
      </c>
      <c r="J30" s="154" t="s">
        <v>81</v>
      </c>
      <c r="K30" s="154">
        <v>2</v>
      </c>
      <c r="L30" s="154">
        <v>572</v>
      </c>
      <c r="M30" s="154">
        <v>1144</v>
      </c>
      <c r="N30" s="154" t="s">
        <v>45</v>
      </c>
      <c r="O30" s="154">
        <v>2</v>
      </c>
      <c r="P30" s="154">
        <v>150</v>
      </c>
      <c r="Q30" s="154">
        <v>300</v>
      </c>
      <c r="R30" s="154">
        <v>1444</v>
      </c>
      <c r="S30" s="154">
        <v>559.91999999999996</v>
      </c>
      <c r="T30" s="154">
        <v>279.95999999999998</v>
      </c>
    </row>
    <row r="31" spans="1:20" x14ac:dyDescent="0.25">
      <c r="A31" s="155" t="s">
        <v>30</v>
      </c>
      <c r="B31" s="155" t="s">
        <v>24</v>
      </c>
      <c r="C31" s="155" t="s">
        <v>52</v>
      </c>
      <c r="D31" s="155" t="s">
        <v>88</v>
      </c>
      <c r="E31" s="154" t="s">
        <v>192</v>
      </c>
      <c r="F31" s="155" t="s">
        <v>17</v>
      </c>
      <c r="G31" s="154">
        <v>0.18</v>
      </c>
      <c r="H31" s="154">
        <v>0.5</v>
      </c>
      <c r="I31" s="154" t="s">
        <v>197</v>
      </c>
      <c r="J31" s="154" t="s">
        <v>81</v>
      </c>
      <c r="K31" s="154">
        <v>2</v>
      </c>
      <c r="L31" s="154">
        <v>494</v>
      </c>
      <c r="M31" s="154">
        <v>988</v>
      </c>
      <c r="N31" s="154" t="s">
        <v>45</v>
      </c>
      <c r="O31" s="154">
        <v>2</v>
      </c>
      <c r="P31" s="154">
        <v>150</v>
      </c>
      <c r="Q31" s="154">
        <v>300</v>
      </c>
      <c r="R31" s="154">
        <v>1288</v>
      </c>
      <c r="S31" s="154">
        <v>531.84</v>
      </c>
      <c r="T31" s="154">
        <v>265.92</v>
      </c>
    </row>
    <row r="32" spans="1:20" x14ac:dyDescent="0.25">
      <c r="A32" s="155" t="s">
        <v>30</v>
      </c>
      <c r="B32" s="155" t="s">
        <v>24</v>
      </c>
      <c r="C32" s="155" t="s">
        <v>52</v>
      </c>
      <c r="D32" s="155" t="s">
        <v>88</v>
      </c>
      <c r="E32" s="154" t="s">
        <v>192</v>
      </c>
      <c r="F32" s="155" t="s">
        <v>17</v>
      </c>
      <c r="G32" s="154">
        <v>0.18</v>
      </c>
      <c r="H32" s="154">
        <v>0.5</v>
      </c>
      <c r="I32" s="154" t="s">
        <v>198</v>
      </c>
      <c r="J32" s="154" t="s">
        <v>82</v>
      </c>
      <c r="K32" s="154">
        <v>2</v>
      </c>
      <c r="L32" s="154">
        <v>119</v>
      </c>
      <c r="M32" s="154">
        <v>238</v>
      </c>
      <c r="N32" s="154" t="s">
        <v>45</v>
      </c>
      <c r="O32" s="154">
        <v>2</v>
      </c>
      <c r="P32" s="154">
        <v>150</v>
      </c>
      <c r="Q32" s="154">
        <v>300</v>
      </c>
      <c r="R32" s="154">
        <v>538</v>
      </c>
      <c r="S32" s="154">
        <v>634.84</v>
      </c>
      <c r="T32" s="154">
        <v>317.42</v>
      </c>
    </row>
    <row r="33" spans="1:20" x14ac:dyDescent="0.25">
      <c r="A33" s="155" t="s">
        <v>30</v>
      </c>
      <c r="B33" s="155" t="s">
        <v>24</v>
      </c>
      <c r="C33" s="155" t="s">
        <v>51</v>
      </c>
      <c r="D33" s="155" t="s">
        <v>102</v>
      </c>
      <c r="E33" s="154" t="s">
        <v>191</v>
      </c>
      <c r="F33" s="155" t="s">
        <v>19</v>
      </c>
      <c r="G33" s="154">
        <v>0.25</v>
      </c>
      <c r="H33" s="154">
        <v>0.5</v>
      </c>
      <c r="I33" s="154"/>
      <c r="J33" s="154" t="s">
        <v>82</v>
      </c>
      <c r="K33" s="154">
        <v>5.5</v>
      </c>
      <c r="L33" s="154">
        <v>350</v>
      </c>
      <c r="M33" s="154">
        <v>1925</v>
      </c>
      <c r="N33" s="154" t="s">
        <v>45</v>
      </c>
      <c r="O33" s="154">
        <v>4</v>
      </c>
      <c r="P33" s="154">
        <v>150</v>
      </c>
      <c r="Q33" s="154">
        <v>600</v>
      </c>
      <c r="R33" s="154">
        <v>2525</v>
      </c>
      <c r="S33" s="154">
        <v>3156.25</v>
      </c>
      <c r="T33" s="154">
        <v>1578.125</v>
      </c>
    </row>
    <row r="34" spans="1:20" x14ac:dyDescent="0.25">
      <c r="A34" s="155" t="s">
        <v>30</v>
      </c>
      <c r="B34" s="155" t="s">
        <v>24</v>
      </c>
      <c r="C34" s="155" t="s">
        <v>52</v>
      </c>
      <c r="D34" s="155" t="s">
        <v>88</v>
      </c>
      <c r="E34" s="154" t="s">
        <v>192</v>
      </c>
      <c r="F34" s="155" t="s">
        <v>19</v>
      </c>
      <c r="G34" s="154">
        <v>0.25</v>
      </c>
      <c r="H34" s="154">
        <v>0.5</v>
      </c>
      <c r="I34" s="154"/>
      <c r="J34" s="154" t="s">
        <v>82</v>
      </c>
      <c r="K34" s="154">
        <v>2</v>
      </c>
      <c r="L34" s="154">
        <v>350</v>
      </c>
      <c r="M34" s="154">
        <v>700</v>
      </c>
      <c r="N34" s="154" t="s">
        <v>45</v>
      </c>
      <c r="O34" s="154">
        <v>2</v>
      </c>
      <c r="P34" s="154">
        <v>150</v>
      </c>
      <c r="Q34" s="154">
        <v>300</v>
      </c>
      <c r="R34" s="154">
        <v>1000</v>
      </c>
      <c r="S34" s="154">
        <v>1250</v>
      </c>
      <c r="T34" s="154">
        <v>625</v>
      </c>
    </row>
    <row r="35" spans="1:20" x14ac:dyDescent="0.25">
      <c r="A35" s="155" t="s">
        <v>30</v>
      </c>
      <c r="B35" s="155" t="s">
        <v>24</v>
      </c>
      <c r="C35" s="155" t="s">
        <v>51</v>
      </c>
      <c r="D35" s="155" t="s">
        <v>102</v>
      </c>
      <c r="E35" s="154" t="s">
        <v>191</v>
      </c>
      <c r="F35" s="155" t="s">
        <v>22</v>
      </c>
      <c r="G35" s="154">
        <v>0.2</v>
      </c>
      <c r="H35" s="154">
        <v>0.5</v>
      </c>
      <c r="I35" s="154" t="s">
        <v>194</v>
      </c>
      <c r="J35" s="154" t="s">
        <v>82</v>
      </c>
      <c r="K35" s="154">
        <v>5.5</v>
      </c>
      <c r="L35" s="154">
        <v>380</v>
      </c>
      <c r="M35" s="154">
        <v>2090</v>
      </c>
      <c r="N35" s="154" t="s">
        <v>45</v>
      </c>
      <c r="O35" s="154">
        <v>4</v>
      </c>
      <c r="P35" s="154">
        <v>150</v>
      </c>
      <c r="Q35" s="154">
        <v>600</v>
      </c>
      <c r="R35" s="154">
        <v>2690</v>
      </c>
      <c r="S35" s="154">
        <v>3228</v>
      </c>
      <c r="T35" s="154">
        <v>1614</v>
      </c>
    </row>
    <row r="36" spans="1:20" x14ac:dyDescent="0.25">
      <c r="A36" s="155" t="s">
        <v>30</v>
      </c>
      <c r="B36" s="155" t="s">
        <v>24</v>
      </c>
      <c r="C36" s="155" t="s">
        <v>52</v>
      </c>
      <c r="D36" s="155" t="s">
        <v>88</v>
      </c>
      <c r="E36" s="154" t="s">
        <v>192</v>
      </c>
      <c r="F36" s="155" t="s">
        <v>22</v>
      </c>
      <c r="G36" s="154">
        <v>0.2</v>
      </c>
      <c r="H36" s="154">
        <v>0.5</v>
      </c>
      <c r="I36" s="154" t="s">
        <v>194</v>
      </c>
      <c r="J36" s="154" t="s">
        <v>82</v>
      </c>
      <c r="K36" s="154">
        <v>2</v>
      </c>
      <c r="L36" s="154">
        <v>380</v>
      </c>
      <c r="M36" s="154">
        <v>760</v>
      </c>
      <c r="N36" s="154" t="s">
        <v>45</v>
      </c>
      <c r="O36" s="154">
        <v>2</v>
      </c>
      <c r="P36" s="154">
        <v>150</v>
      </c>
      <c r="Q36" s="154">
        <v>300</v>
      </c>
      <c r="R36" s="154">
        <v>1060</v>
      </c>
      <c r="S36" s="154">
        <v>1272</v>
      </c>
      <c r="T36" s="154">
        <v>636</v>
      </c>
    </row>
    <row r="37" spans="1:20" x14ac:dyDescent="0.25">
      <c r="A37" s="155" t="s">
        <v>30</v>
      </c>
      <c r="B37" s="155" t="s">
        <v>24</v>
      </c>
      <c r="C37" s="155" t="s">
        <v>51</v>
      </c>
      <c r="D37" s="155" t="s">
        <v>102</v>
      </c>
      <c r="E37" s="154" t="s">
        <v>191</v>
      </c>
      <c r="F37" s="155" t="s">
        <v>20</v>
      </c>
      <c r="G37" s="154">
        <v>0.25</v>
      </c>
      <c r="H37" s="154">
        <v>0.5</v>
      </c>
      <c r="I37" s="154"/>
      <c r="J37" s="154" t="s">
        <v>82</v>
      </c>
      <c r="K37" s="154">
        <v>5.5</v>
      </c>
      <c r="L37" s="154">
        <v>350</v>
      </c>
      <c r="M37" s="154">
        <v>1925</v>
      </c>
      <c r="N37" s="154" t="s">
        <v>45</v>
      </c>
      <c r="O37" s="154">
        <v>4</v>
      </c>
      <c r="P37" s="154">
        <v>150</v>
      </c>
      <c r="Q37" s="154">
        <v>600</v>
      </c>
      <c r="R37" s="154">
        <v>2525</v>
      </c>
      <c r="S37" s="154">
        <v>3156.25</v>
      </c>
      <c r="T37" s="154">
        <v>1578.125</v>
      </c>
    </row>
    <row r="38" spans="1:20" x14ac:dyDescent="0.25">
      <c r="A38" s="155" t="s">
        <v>30</v>
      </c>
      <c r="B38" s="155" t="s">
        <v>24</v>
      </c>
      <c r="C38" s="155" t="s">
        <v>52</v>
      </c>
      <c r="D38" s="155" t="s">
        <v>88</v>
      </c>
      <c r="E38" s="154" t="s">
        <v>192</v>
      </c>
      <c r="F38" s="155" t="s">
        <v>20</v>
      </c>
      <c r="G38" s="154">
        <v>0.25</v>
      </c>
      <c r="H38" s="154">
        <v>0.5</v>
      </c>
      <c r="I38" s="154"/>
      <c r="J38" s="154" t="s">
        <v>82</v>
      </c>
      <c r="K38" s="154">
        <v>2</v>
      </c>
      <c r="L38" s="154">
        <v>350</v>
      </c>
      <c r="M38" s="154">
        <v>700</v>
      </c>
      <c r="N38" s="154" t="s">
        <v>45</v>
      </c>
      <c r="O38" s="154">
        <v>2</v>
      </c>
      <c r="P38" s="154">
        <v>150</v>
      </c>
      <c r="Q38" s="154">
        <v>300</v>
      </c>
      <c r="R38" s="154">
        <v>1000</v>
      </c>
      <c r="S38" s="154">
        <v>1250</v>
      </c>
      <c r="T38" s="154">
        <v>625</v>
      </c>
    </row>
    <row r="39" spans="1:20" x14ac:dyDescent="0.25">
      <c r="A39" s="155" t="s">
        <v>30</v>
      </c>
      <c r="B39" s="155" t="s">
        <v>24</v>
      </c>
      <c r="C39" s="155" t="s">
        <v>50</v>
      </c>
      <c r="D39" s="155" t="s">
        <v>103</v>
      </c>
      <c r="E39" s="154" t="s">
        <v>218</v>
      </c>
      <c r="F39" s="155" t="s">
        <v>18</v>
      </c>
      <c r="G39" s="154">
        <v>0.25</v>
      </c>
      <c r="H39" s="154">
        <v>0.7</v>
      </c>
      <c r="I39" s="154" t="s">
        <v>219</v>
      </c>
      <c r="J39" s="154" t="s">
        <v>82</v>
      </c>
      <c r="K39" s="154">
        <v>10</v>
      </c>
      <c r="L39" s="154">
        <v>100000</v>
      </c>
      <c r="M39" s="154">
        <v>1000000</v>
      </c>
      <c r="N39" s="154"/>
      <c r="O39" s="154"/>
      <c r="P39" s="154"/>
      <c r="Q39" s="154">
        <v>0</v>
      </c>
      <c r="R39" s="154">
        <v>1000000</v>
      </c>
      <c r="S39" s="154">
        <v>1250000</v>
      </c>
      <c r="T39" s="154">
        <v>875000</v>
      </c>
    </row>
    <row r="40" spans="1:20" x14ac:dyDescent="0.25">
      <c r="A40" s="155" t="s">
        <v>31</v>
      </c>
      <c r="B40" s="155" t="s">
        <v>23</v>
      </c>
      <c r="C40" s="155" t="s">
        <v>54</v>
      </c>
      <c r="D40" s="155" t="s">
        <v>108</v>
      </c>
      <c r="E40" s="154">
        <v>0</v>
      </c>
      <c r="F40" s="155" t="s">
        <v>18</v>
      </c>
      <c r="G40" s="154">
        <v>0.25</v>
      </c>
      <c r="H40" s="154">
        <v>0.7</v>
      </c>
      <c r="I40" s="154">
        <v>0</v>
      </c>
      <c r="J40" s="154" t="s">
        <v>82</v>
      </c>
      <c r="K40" s="154">
        <v>1</v>
      </c>
      <c r="L40" s="154">
        <v>490</v>
      </c>
      <c r="M40" s="154">
        <v>490</v>
      </c>
      <c r="N40" s="154" t="s">
        <v>193</v>
      </c>
      <c r="O40" s="154">
        <v>1</v>
      </c>
      <c r="P40" s="154">
        <v>150</v>
      </c>
      <c r="Q40" s="154">
        <v>150</v>
      </c>
      <c r="R40" s="154">
        <v>640</v>
      </c>
      <c r="S40" s="154">
        <v>800</v>
      </c>
      <c r="T40" s="154">
        <v>560</v>
      </c>
    </row>
    <row r="41" spans="1:20" x14ac:dyDescent="0.25">
      <c r="A41" s="155" t="s">
        <v>31</v>
      </c>
      <c r="B41" s="155" t="s">
        <v>23</v>
      </c>
      <c r="C41" s="155" t="s">
        <v>54</v>
      </c>
      <c r="D41" s="155" t="s">
        <v>109</v>
      </c>
      <c r="E41" s="154">
        <v>0</v>
      </c>
      <c r="F41" s="155" t="s">
        <v>18</v>
      </c>
      <c r="G41" s="154">
        <v>0.25</v>
      </c>
      <c r="H41" s="154">
        <v>0.7</v>
      </c>
      <c r="I41" s="154">
        <v>0</v>
      </c>
      <c r="J41" s="154" t="s">
        <v>82</v>
      </c>
      <c r="K41" s="154">
        <v>4</v>
      </c>
      <c r="L41" s="154">
        <v>490</v>
      </c>
      <c r="M41" s="154">
        <v>1960</v>
      </c>
      <c r="N41" s="154" t="s">
        <v>45</v>
      </c>
      <c r="O41" s="154">
        <v>3</v>
      </c>
      <c r="P41" s="154">
        <v>150</v>
      </c>
      <c r="Q41" s="154">
        <v>450</v>
      </c>
      <c r="R41" s="154">
        <v>2410</v>
      </c>
      <c r="S41" s="154">
        <v>3012.5</v>
      </c>
      <c r="T41" s="154">
        <v>2108.75</v>
      </c>
    </row>
    <row r="42" spans="1:20" x14ac:dyDescent="0.25">
      <c r="A42" s="155" t="s">
        <v>31</v>
      </c>
      <c r="B42" s="155" t="s">
        <v>23</v>
      </c>
      <c r="C42" s="155" t="s">
        <v>54</v>
      </c>
      <c r="D42" s="155" t="s">
        <v>110</v>
      </c>
      <c r="E42" s="154">
        <v>0</v>
      </c>
      <c r="F42" s="155" t="s">
        <v>18</v>
      </c>
      <c r="G42" s="154">
        <v>0.25</v>
      </c>
      <c r="H42" s="154">
        <v>0.7</v>
      </c>
      <c r="I42" s="154">
        <v>0</v>
      </c>
      <c r="J42" s="154" t="s">
        <v>82</v>
      </c>
      <c r="K42" s="154">
        <v>2</v>
      </c>
      <c r="L42" s="154">
        <v>490</v>
      </c>
      <c r="M42" s="154">
        <v>980</v>
      </c>
      <c r="N42" s="154" t="s">
        <v>45</v>
      </c>
      <c r="O42" s="154">
        <v>2</v>
      </c>
      <c r="P42" s="154">
        <v>150</v>
      </c>
      <c r="Q42" s="154">
        <v>300</v>
      </c>
      <c r="R42" s="154">
        <v>1280</v>
      </c>
      <c r="S42" s="154">
        <v>1600</v>
      </c>
      <c r="T42" s="154">
        <v>1120</v>
      </c>
    </row>
    <row r="43" spans="1:20" x14ac:dyDescent="0.25">
      <c r="A43" s="155" t="s">
        <v>31</v>
      </c>
      <c r="B43" s="155" t="s">
        <v>23</v>
      </c>
      <c r="C43" s="155" t="s">
        <v>53</v>
      </c>
      <c r="D43" s="155" t="s">
        <v>105</v>
      </c>
      <c r="E43" s="154" t="s">
        <v>216</v>
      </c>
      <c r="F43" s="155" t="s">
        <v>21</v>
      </c>
      <c r="G43" s="154">
        <v>0.25</v>
      </c>
      <c r="H43" s="154">
        <v>0.7</v>
      </c>
      <c r="I43" s="154" t="s">
        <v>217</v>
      </c>
      <c r="J43" s="154" t="s">
        <v>82</v>
      </c>
      <c r="K43" s="154">
        <v>16</v>
      </c>
      <c r="L43" s="154">
        <v>430</v>
      </c>
      <c r="M43" s="154">
        <v>6880</v>
      </c>
      <c r="N43" s="154"/>
      <c r="O43" s="154"/>
      <c r="P43" s="154"/>
      <c r="Q43" s="154">
        <v>0</v>
      </c>
      <c r="R43" s="154">
        <v>6880</v>
      </c>
      <c r="S43" s="154">
        <v>8600</v>
      </c>
      <c r="T43" s="154">
        <v>6020</v>
      </c>
    </row>
    <row r="44" spans="1:20" x14ac:dyDescent="0.25">
      <c r="A44" s="155" t="s">
        <v>31</v>
      </c>
      <c r="B44" s="155" t="s">
        <v>23</v>
      </c>
      <c r="C44" s="155" t="s">
        <v>54</v>
      </c>
      <c r="D44" s="155" t="s">
        <v>108</v>
      </c>
      <c r="E44" s="154"/>
      <c r="F44" s="155" t="s">
        <v>21</v>
      </c>
      <c r="G44" s="154">
        <v>0.25</v>
      </c>
      <c r="H44" s="154">
        <v>0.7</v>
      </c>
      <c r="I44" s="154" t="s">
        <v>217</v>
      </c>
      <c r="J44" s="154" t="s">
        <v>82</v>
      </c>
      <c r="K44" s="154">
        <v>2</v>
      </c>
      <c r="L44" s="154">
        <v>430</v>
      </c>
      <c r="M44" s="154">
        <v>860</v>
      </c>
      <c r="N44" s="154"/>
      <c r="O44" s="154"/>
      <c r="P44" s="154"/>
      <c r="Q44" s="154">
        <v>0</v>
      </c>
      <c r="R44" s="154">
        <v>860</v>
      </c>
      <c r="S44" s="154">
        <v>1075</v>
      </c>
      <c r="T44" s="154">
        <v>752.5</v>
      </c>
    </row>
    <row r="45" spans="1:20" x14ac:dyDescent="0.25">
      <c r="A45" s="155" t="s">
        <v>31</v>
      </c>
      <c r="B45" s="155" t="s">
        <v>23</v>
      </c>
      <c r="C45" s="155" t="s">
        <v>54</v>
      </c>
      <c r="D45" s="155" t="s">
        <v>110</v>
      </c>
      <c r="E45" s="154"/>
      <c r="F45" s="155" t="s">
        <v>21</v>
      </c>
      <c r="G45" s="154">
        <v>0.25</v>
      </c>
      <c r="H45" s="154">
        <v>0.7</v>
      </c>
      <c r="I45" s="154" t="s">
        <v>217</v>
      </c>
      <c r="J45" s="154" t="s">
        <v>82</v>
      </c>
      <c r="K45" s="154">
        <v>2</v>
      </c>
      <c r="L45" s="154">
        <v>430</v>
      </c>
      <c r="M45" s="154">
        <v>860</v>
      </c>
      <c r="N45" s="154" t="s">
        <v>45</v>
      </c>
      <c r="O45" s="154">
        <v>2</v>
      </c>
      <c r="P45" s="154">
        <v>150</v>
      </c>
      <c r="Q45" s="154">
        <v>300</v>
      </c>
      <c r="R45" s="154">
        <v>1160</v>
      </c>
      <c r="S45" s="154">
        <v>1450</v>
      </c>
      <c r="T45" s="154">
        <v>1014.9999999999999</v>
      </c>
    </row>
    <row r="46" spans="1:20" x14ac:dyDescent="0.25">
      <c r="A46" s="155" t="s">
        <v>31</v>
      </c>
      <c r="B46" s="155" t="s">
        <v>23</v>
      </c>
      <c r="C46" s="155" t="s">
        <v>54</v>
      </c>
      <c r="D46" s="155" t="s">
        <v>111</v>
      </c>
      <c r="E46" s="154"/>
      <c r="F46" s="155" t="s">
        <v>21</v>
      </c>
      <c r="G46" s="154">
        <v>0.25</v>
      </c>
      <c r="H46" s="154">
        <v>0.7</v>
      </c>
      <c r="I46" s="154" t="s">
        <v>217</v>
      </c>
      <c r="J46" s="154" t="s">
        <v>82</v>
      </c>
      <c r="K46" s="154">
        <v>2</v>
      </c>
      <c r="L46" s="154">
        <v>430</v>
      </c>
      <c r="M46" s="154">
        <v>860</v>
      </c>
      <c r="N46" s="154" t="s">
        <v>45</v>
      </c>
      <c r="O46" s="154"/>
      <c r="P46" s="154"/>
      <c r="Q46" s="154">
        <v>0</v>
      </c>
      <c r="R46" s="154">
        <v>860</v>
      </c>
      <c r="S46" s="154">
        <v>1075</v>
      </c>
      <c r="T46" s="154">
        <v>752.5</v>
      </c>
    </row>
    <row r="47" spans="1:20" x14ac:dyDescent="0.25">
      <c r="A47" s="155" t="s">
        <v>31</v>
      </c>
      <c r="B47" s="155" t="s">
        <v>23</v>
      </c>
      <c r="C47" s="155" t="s">
        <v>53</v>
      </c>
      <c r="D47" s="155" t="s">
        <v>59</v>
      </c>
      <c r="E47" s="154" t="s">
        <v>155</v>
      </c>
      <c r="F47" s="155" t="s">
        <v>38</v>
      </c>
      <c r="G47" s="154">
        <v>0.22</v>
      </c>
      <c r="H47" s="154">
        <v>0.7</v>
      </c>
      <c r="I47" s="154" t="s">
        <v>46</v>
      </c>
      <c r="J47" s="154" t="s">
        <v>82</v>
      </c>
      <c r="K47" s="154">
        <v>1</v>
      </c>
      <c r="L47" s="154">
        <v>406</v>
      </c>
      <c r="M47" s="154">
        <v>406</v>
      </c>
      <c r="N47" s="154"/>
      <c r="O47" s="154"/>
      <c r="P47" s="154"/>
      <c r="Q47" s="154">
        <v>0</v>
      </c>
      <c r="R47" s="154">
        <v>406</v>
      </c>
      <c r="S47" s="154">
        <v>495.32</v>
      </c>
      <c r="T47" s="154">
        <v>346.72399999999999</v>
      </c>
    </row>
    <row r="48" spans="1:20" x14ac:dyDescent="0.25">
      <c r="A48" s="155" t="s">
        <v>31</v>
      </c>
      <c r="B48" s="155" t="s">
        <v>23</v>
      </c>
      <c r="C48" s="155" t="s">
        <v>54</v>
      </c>
      <c r="D48" s="155" t="s">
        <v>108</v>
      </c>
      <c r="E48" s="154"/>
      <c r="F48" s="155" t="s">
        <v>38</v>
      </c>
      <c r="G48" s="154">
        <v>0.22</v>
      </c>
      <c r="H48" s="154">
        <v>0.7</v>
      </c>
      <c r="I48" s="154" t="s">
        <v>46</v>
      </c>
      <c r="J48" s="154" t="s">
        <v>82</v>
      </c>
      <c r="K48" s="154">
        <v>1</v>
      </c>
      <c r="L48" s="154">
        <v>406</v>
      </c>
      <c r="M48" s="154">
        <v>406</v>
      </c>
      <c r="N48" s="154"/>
      <c r="O48" s="154"/>
      <c r="P48" s="154"/>
      <c r="Q48" s="154">
        <v>0</v>
      </c>
      <c r="R48" s="154">
        <v>406</v>
      </c>
      <c r="S48" s="154">
        <v>495.32</v>
      </c>
      <c r="T48" s="154">
        <v>346.72399999999999</v>
      </c>
    </row>
    <row r="49" spans="1:20" x14ac:dyDescent="0.25">
      <c r="A49" s="155" t="s">
        <v>31</v>
      </c>
      <c r="B49" s="155" t="s">
        <v>23</v>
      </c>
      <c r="C49" s="155" t="s">
        <v>54</v>
      </c>
      <c r="D49" s="155" t="s">
        <v>108</v>
      </c>
      <c r="E49" s="154"/>
      <c r="F49" s="155" t="s">
        <v>38</v>
      </c>
      <c r="G49" s="154">
        <v>0.22</v>
      </c>
      <c r="H49" s="154">
        <v>0.7</v>
      </c>
      <c r="I49" s="154" t="s">
        <v>152</v>
      </c>
      <c r="J49" s="154" t="s">
        <v>82</v>
      </c>
      <c r="K49" s="154">
        <v>3</v>
      </c>
      <c r="L49" s="154">
        <v>304</v>
      </c>
      <c r="M49" s="154">
        <v>912</v>
      </c>
      <c r="N49" s="154"/>
      <c r="O49" s="154"/>
      <c r="P49" s="154"/>
      <c r="Q49" s="154">
        <v>0</v>
      </c>
      <c r="R49" s="154">
        <v>912</v>
      </c>
      <c r="S49" s="154">
        <v>1112.6400000000001</v>
      </c>
      <c r="T49" s="154">
        <v>778.84800000000007</v>
      </c>
    </row>
    <row r="50" spans="1:20" x14ac:dyDescent="0.25">
      <c r="A50" s="155" t="s">
        <v>31</v>
      </c>
      <c r="B50" s="155" t="s">
        <v>23</v>
      </c>
      <c r="C50" s="155" t="s">
        <v>54</v>
      </c>
      <c r="D50" s="155" t="s">
        <v>109</v>
      </c>
      <c r="E50" s="154"/>
      <c r="F50" s="155" t="s">
        <v>38</v>
      </c>
      <c r="G50" s="154">
        <v>0.22</v>
      </c>
      <c r="H50" s="154">
        <v>0.7</v>
      </c>
      <c r="I50" s="154" t="s">
        <v>46</v>
      </c>
      <c r="J50" s="154" t="s">
        <v>82</v>
      </c>
      <c r="K50" s="154">
        <v>0.5</v>
      </c>
      <c r="L50" s="154">
        <v>406</v>
      </c>
      <c r="M50" s="154">
        <v>203</v>
      </c>
      <c r="N50" s="154"/>
      <c r="O50" s="154"/>
      <c r="P50" s="154"/>
      <c r="Q50" s="154">
        <v>0</v>
      </c>
      <c r="R50" s="154">
        <v>203</v>
      </c>
      <c r="S50" s="154">
        <v>247.66</v>
      </c>
      <c r="T50" s="154">
        <v>173.36199999999999</v>
      </c>
    </row>
    <row r="51" spans="1:20" x14ac:dyDescent="0.25">
      <c r="A51" s="155" t="s">
        <v>31</v>
      </c>
      <c r="B51" s="155" t="s">
        <v>23</v>
      </c>
      <c r="C51" s="155" t="s">
        <v>54</v>
      </c>
      <c r="D51" s="155" t="s">
        <v>109</v>
      </c>
      <c r="E51" s="154"/>
      <c r="F51" s="155" t="s">
        <v>38</v>
      </c>
      <c r="G51" s="154">
        <v>0.22</v>
      </c>
      <c r="H51" s="154">
        <v>0.7</v>
      </c>
      <c r="I51" s="154" t="s">
        <v>152</v>
      </c>
      <c r="J51" s="154" t="s">
        <v>82</v>
      </c>
      <c r="K51" s="154">
        <v>3.5</v>
      </c>
      <c r="L51" s="154">
        <v>304</v>
      </c>
      <c r="M51" s="154">
        <v>1064</v>
      </c>
      <c r="N51" s="154"/>
      <c r="O51" s="154"/>
      <c r="P51" s="154"/>
      <c r="Q51" s="154">
        <v>0</v>
      </c>
      <c r="R51" s="154">
        <v>1064</v>
      </c>
      <c r="S51" s="154">
        <v>1298.08</v>
      </c>
      <c r="T51" s="154">
        <v>908.65599999999984</v>
      </c>
    </row>
    <row r="52" spans="1:20" x14ac:dyDescent="0.25">
      <c r="A52" s="155" t="s">
        <v>31</v>
      </c>
      <c r="B52" s="155" t="s">
        <v>23</v>
      </c>
      <c r="C52" s="155" t="s">
        <v>54</v>
      </c>
      <c r="D52" s="155" t="s">
        <v>110</v>
      </c>
      <c r="E52" s="154"/>
      <c r="F52" s="155" t="s">
        <v>38</v>
      </c>
      <c r="G52" s="154">
        <v>0.22</v>
      </c>
      <c r="H52" s="154">
        <v>0.7</v>
      </c>
      <c r="I52" s="154" t="s">
        <v>46</v>
      </c>
      <c r="J52" s="154" t="s">
        <v>82</v>
      </c>
      <c r="K52" s="154">
        <v>2</v>
      </c>
      <c r="L52" s="154">
        <v>406</v>
      </c>
      <c r="M52" s="154">
        <v>812</v>
      </c>
      <c r="N52" s="154" t="s">
        <v>45</v>
      </c>
      <c r="O52" s="154">
        <v>2</v>
      </c>
      <c r="P52" s="154">
        <v>150</v>
      </c>
      <c r="Q52" s="154">
        <v>300</v>
      </c>
      <c r="R52" s="154">
        <v>1112</v>
      </c>
      <c r="S52" s="154">
        <v>1356.64</v>
      </c>
      <c r="T52" s="154">
        <v>949.64800000000002</v>
      </c>
    </row>
    <row r="53" spans="1:20" x14ac:dyDescent="0.25">
      <c r="A53" s="155" t="s">
        <v>31</v>
      </c>
      <c r="B53" s="155" t="s">
        <v>23</v>
      </c>
      <c r="C53" s="155" t="s">
        <v>54</v>
      </c>
      <c r="D53" s="155" t="s">
        <v>110</v>
      </c>
      <c r="E53" s="154"/>
      <c r="F53" s="155" t="s">
        <v>38</v>
      </c>
      <c r="G53" s="154">
        <v>0.22</v>
      </c>
      <c r="H53" s="154">
        <v>0.7</v>
      </c>
      <c r="I53" s="154" t="s">
        <v>152</v>
      </c>
      <c r="J53" s="154" t="s">
        <v>82</v>
      </c>
      <c r="K53" s="154">
        <v>2</v>
      </c>
      <c r="L53" s="154">
        <v>304</v>
      </c>
      <c r="M53" s="154">
        <v>608</v>
      </c>
      <c r="N53" s="154"/>
      <c r="O53" s="154"/>
      <c r="P53" s="154"/>
      <c r="Q53" s="154">
        <v>0</v>
      </c>
      <c r="R53" s="154">
        <v>608</v>
      </c>
      <c r="S53" s="154">
        <v>741.76</v>
      </c>
      <c r="T53" s="154">
        <v>519.23199999999997</v>
      </c>
    </row>
    <row r="54" spans="1:20" x14ac:dyDescent="0.25">
      <c r="A54" s="155" t="s">
        <v>31</v>
      </c>
      <c r="B54" s="155" t="s">
        <v>23</v>
      </c>
      <c r="C54" s="155" t="s">
        <v>54</v>
      </c>
      <c r="D54" s="155" t="s">
        <v>111</v>
      </c>
      <c r="E54" s="154"/>
      <c r="F54" s="155" t="s">
        <v>38</v>
      </c>
      <c r="G54" s="154">
        <v>0.22</v>
      </c>
      <c r="H54" s="154">
        <v>0.7</v>
      </c>
      <c r="I54" s="154" t="s">
        <v>46</v>
      </c>
      <c r="J54" s="154" t="s">
        <v>82</v>
      </c>
      <c r="K54" s="154">
        <v>1</v>
      </c>
      <c r="L54" s="154">
        <v>406</v>
      </c>
      <c r="M54" s="154">
        <v>406</v>
      </c>
      <c r="N54" s="154"/>
      <c r="O54" s="154"/>
      <c r="P54" s="154"/>
      <c r="Q54" s="154">
        <v>0</v>
      </c>
      <c r="R54" s="154">
        <v>406</v>
      </c>
      <c r="S54" s="154">
        <v>495.32</v>
      </c>
      <c r="T54" s="154">
        <v>346.72399999999999</v>
      </c>
    </row>
    <row r="55" spans="1:20" x14ac:dyDescent="0.25">
      <c r="A55" s="155" t="s">
        <v>31</v>
      </c>
      <c r="B55" s="155" t="s">
        <v>23</v>
      </c>
      <c r="C55" s="155" t="s">
        <v>54</v>
      </c>
      <c r="D55" s="155" t="s">
        <v>111</v>
      </c>
      <c r="E55" s="154"/>
      <c r="F55" s="155" t="s">
        <v>38</v>
      </c>
      <c r="G55" s="154">
        <v>0.22</v>
      </c>
      <c r="H55" s="154">
        <v>0.7</v>
      </c>
      <c r="I55" s="154" t="s">
        <v>152</v>
      </c>
      <c r="J55" s="154" t="s">
        <v>82</v>
      </c>
      <c r="K55" s="154">
        <v>3</v>
      </c>
      <c r="L55" s="154">
        <v>304</v>
      </c>
      <c r="M55" s="154">
        <v>912</v>
      </c>
      <c r="N55" s="154"/>
      <c r="O55" s="154"/>
      <c r="P55" s="154"/>
      <c r="Q55" s="154">
        <v>0</v>
      </c>
      <c r="R55" s="154">
        <v>912</v>
      </c>
      <c r="S55" s="154">
        <v>1112.6400000000001</v>
      </c>
      <c r="T55" s="154">
        <v>778.84800000000007</v>
      </c>
    </row>
    <row r="56" spans="1:20" x14ac:dyDescent="0.25">
      <c r="A56" s="155" t="s">
        <v>31</v>
      </c>
      <c r="B56" s="155" t="s">
        <v>23</v>
      </c>
      <c r="C56" s="155" t="s">
        <v>57</v>
      </c>
      <c r="D56" s="155" t="s">
        <v>113</v>
      </c>
      <c r="E56" s="154" t="s">
        <v>157</v>
      </c>
      <c r="F56" s="155" t="s">
        <v>38</v>
      </c>
      <c r="G56" s="154">
        <v>0.22</v>
      </c>
      <c r="H56" s="154">
        <v>0.7</v>
      </c>
      <c r="I56" s="154" t="s">
        <v>46</v>
      </c>
      <c r="J56" s="154" t="s">
        <v>82</v>
      </c>
      <c r="K56" s="154">
        <v>1</v>
      </c>
      <c r="L56" s="154">
        <v>406</v>
      </c>
      <c r="M56" s="154">
        <v>406</v>
      </c>
      <c r="N56" s="154"/>
      <c r="O56" s="154"/>
      <c r="P56" s="154"/>
      <c r="Q56" s="154">
        <v>0</v>
      </c>
      <c r="R56" s="154">
        <v>406</v>
      </c>
      <c r="S56" s="154">
        <v>495.32</v>
      </c>
      <c r="T56" s="154">
        <v>346.72399999999999</v>
      </c>
    </row>
    <row r="57" spans="1:20" x14ac:dyDescent="0.25">
      <c r="A57" s="155" t="s">
        <v>31</v>
      </c>
      <c r="B57" s="155" t="s">
        <v>23</v>
      </c>
      <c r="C57" s="155" t="s">
        <v>55</v>
      </c>
      <c r="D57" s="155" t="s">
        <v>114</v>
      </c>
      <c r="E57" s="154"/>
      <c r="F57" s="155" t="s">
        <v>38</v>
      </c>
      <c r="G57" s="154">
        <v>0.22</v>
      </c>
      <c r="H57" s="154">
        <v>0.7</v>
      </c>
      <c r="I57" s="154" t="s">
        <v>46</v>
      </c>
      <c r="J57" s="154" t="s">
        <v>82</v>
      </c>
      <c r="K57" s="154">
        <v>1</v>
      </c>
      <c r="L57" s="154">
        <v>406</v>
      </c>
      <c r="M57" s="154">
        <v>406</v>
      </c>
      <c r="N57" s="154"/>
      <c r="O57" s="154"/>
      <c r="P57" s="154"/>
      <c r="Q57" s="154">
        <v>0</v>
      </c>
      <c r="R57" s="154">
        <v>406</v>
      </c>
      <c r="S57" s="154">
        <v>495.32</v>
      </c>
      <c r="T57" s="154">
        <v>346.72399999999999</v>
      </c>
    </row>
    <row r="58" spans="1:20" x14ac:dyDescent="0.25">
      <c r="A58" s="155" t="s">
        <v>31</v>
      </c>
      <c r="B58" s="155" t="s">
        <v>23</v>
      </c>
      <c r="C58" s="155" t="s">
        <v>55</v>
      </c>
      <c r="D58" s="155" t="s">
        <v>115</v>
      </c>
      <c r="E58" s="154"/>
      <c r="F58" s="155" t="s">
        <v>38</v>
      </c>
      <c r="G58" s="154">
        <v>0.22</v>
      </c>
      <c r="H58" s="154">
        <v>0.7</v>
      </c>
      <c r="I58" s="154" t="s">
        <v>46</v>
      </c>
      <c r="J58" s="154" t="s">
        <v>82</v>
      </c>
      <c r="K58" s="154">
        <v>1</v>
      </c>
      <c r="L58" s="154">
        <v>406</v>
      </c>
      <c r="M58" s="154">
        <v>406</v>
      </c>
      <c r="N58" s="154"/>
      <c r="O58" s="154"/>
      <c r="P58" s="154"/>
      <c r="Q58" s="154">
        <v>0</v>
      </c>
      <c r="R58" s="154">
        <v>406</v>
      </c>
      <c r="S58" s="154">
        <v>495.32</v>
      </c>
      <c r="T58" s="154">
        <v>346.72399999999999</v>
      </c>
    </row>
    <row r="59" spans="1:20" x14ac:dyDescent="0.25">
      <c r="A59" s="155" t="s">
        <v>31</v>
      </c>
      <c r="B59" s="155" t="s">
        <v>23</v>
      </c>
      <c r="C59" s="155" t="s">
        <v>56</v>
      </c>
      <c r="D59" s="155" t="s">
        <v>116</v>
      </c>
      <c r="E59" s="154" t="s">
        <v>159</v>
      </c>
      <c r="F59" s="155" t="s">
        <v>38</v>
      </c>
      <c r="G59" s="154">
        <v>0.22</v>
      </c>
      <c r="H59" s="154">
        <v>0.7</v>
      </c>
      <c r="I59" s="154" t="s">
        <v>46</v>
      </c>
      <c r="J59" s="154" t="s">
        <v>82</v>
      </c>
      <c r="K59" s="154">
        <v>1</v>
      </c>
      <c r="L59" s="154">
        <v>406</v>
      </c>
      <c r="M59" s="154">
        <v>406</v>
      </c>
      <c r="N59" s="154"/>
      <c r="O59" s="154"/>
      <c r="P59" s="154"/>
      <c r="Q59" s="154">
        <v>0</v>
      </c>
      <c r="R59" s="154">
        <v>406</v>
      </c>
      <c r="S59" s="154">
        <v>495.32</v>
      </c>
      <c r="T59" s="154">
        <v>346.72399999999999</v>
      </c>
    </row>
    <row r="60" spans="1:20" x14ac:dyDescent="0.25">
      <c r="A60" s="155" t="s">
        <v>31</v>
      </c>
      <c r="B60" s="155" t="s">
        <v>23</v>
      </c>
      <c r="C60" s="155" t="s">
        <v>56</v>
      </c>
      <c r="D60" s="155" t="s">
        <v>116</v>
      </c>
      <c r="E60" s="154" t="s">
        <v>159</v>
      </c>
      <c r="F60" s="155" t="s">
        <v>38</v>
      </c>
      <c r="G60" s="154">
        <v>0.22</v>
      </c>
      <c r="H60" s="154">
        <v>0.7</v>
      </c>
      <c r="I60" s="154" t="s">
        <v>152</v>
      </c>
      <c r="J60" s="154" t="s">
        <v>82</v>
      </c>
      <c r="K60" s="154">
        <v>4</v>
      </c>
      <c r="L60" s="154">
        <v>304</v>
      </c>
      <c r="M60" s="154">
        <v>1216</v>
      </c>
      <c r="N60" s="154"/>
      <c r="O60" s="154"/>
      <c r="P60" s="154"/>
      <c r="Q60" s="154">
        <v>0</v>
      </c>
      <c r="R60" s="154">
        <v>1216</v>
      </c>
      <c r="S60" s="154">
        <v>1483.52</v>
      </c>
      <c r="T60" s="154">
        <v>1038.4639999999999</v>
      </c>
    </row>
    <row r="61" spans="1:20" x14ac:dyDescent="0.25">
      <c r="A61" s="155" t="s">
        <v>31</v>
      </c>
      <c r="B61" s="155" t="s">
        <v>23</v>
      </c>
      <c r="C61" s="155" t="s">
        <v>56</v>
      </c>
      <c r="D61" s="155" t="s">
        <v>117</v>
      </c>
      <c r="E61" s="154"/>
      <c r="F61" s="155" t="s">
        <v>38</v>
      </c>
      <c r="G61" s="154">
        <v>0.22</v>
      </c>
      <c r="H61" s="154">
        <v>0.7</v>
      </c>
      <c r="I61" s="154" t="s">
        <v>46</v>
      </c>
      <c r="J61" s="154" t="s">
        <v>82</v>
      </c>
      <c r="K61" s="154">
        <v>1</v>
      </c>
      <c r="L61" s="154">
        <v>406</v>
      </c>
      <c r="M61" s="154">
        <v>406</v>
      </c>
      <c r="N61" s="154" t="s">
        <v>45</v>
      </c>
      <c r="O61" s="154">
        <v>1</v>
      </c>
      <c r="P61" s="154">
        <v>150</v>
      </c>
      <c r="Q61" s="154">
        <v>150</v>
      </c>
      <c r="R61" s="154">
        <v>556</v>
      </c>
      <c r="S61" s="154">
        <v>678.32</v>
      </c>
      <c r="T61" s="154">
        <v>474.82400000000001</v>
      </c>
    </row>
    <row r="62" spans="1:20" x14ac:dyDescent="0.25">
      <c r="A62" s="155" t="s">
        <v>31</v>
      </c>
      <c r="B62" s="155" t="s">
        <v>23</v>
      </c>
      <c r="C62" s="155" t="s">
        <v>56</v>
      </c>
      <c r="D62" s="155" t="s">
        <v>117</v>
      </c>
      <c r="E62" s="154"/>
      <c r="F62" s="155" t="s">
        <v>38</v>
      </c>
      <c r="G62" s="154">
        <v>0.22</v>
      </c>
      <c r="H62" s="154">
        <v>0.7</v>
      </c>
      <c r="I62" s="154" t="s">
        <v>152</v>
      </c>
      <c r="J62" s="154" t="s">
        <v>82</v>
      </c>
      <c r="K62" s="154">
        <v>1</v>
      </c>
      <c r="L62" s="154">
        <v>304</v>
      </c>
      <c r="M62" s="154">
        <v>304</v>
      </c>
      <c r="N62" s="154" t="s">
        <v>45</v>
      </c>
      <c r="O62" s="154">
        <v>1</v>
      </c>
      <c r="P62" s="154">
        <v>150</v>
      </c>
      <c r="Q62" s="154">
        <v>150</v>
      </c>
      <c r="R62" s="154">
        <v>454</v>
      </c>
      <c r="S62" s="154">
        <v>553.88</v>
      </c>
      <c r="T62" s="154">
        <v>387.71599999999995</v>
      </c>
    </row>
    <row r="63" spans="1:20" x14ac:dyDescent="0.25">
      <c r="A63" s="155" t="s">
        <v>31</v>
      </c>
      <c r="B63" s="155" t="s">
        <v>23</v>
      </c>
      <c r="C63" s="155" t="s">
        <v>56</v>
      </c>
      <c r="D63" s="155" t="s">
        <v>118</v>
      </c>
      <c r="E63" s="154"/>
      <c r="F63" s="155" t="s">
        <v>38</v>
      </c>
      <c r="G63" s="154">
        <v>0.22</v>
      </c>
      <c r="H63" s="154">
        <v>0.7</v>
      </c>
      <c r="I63" s="154" t="s">
        <v>46</v>
      </c>
      <c r="J63" s="154" t="s">
        <v>82</v>
      </c>
      <c r="K63" s="154">
        <v>1</v>
      </c>
      <c r="L63" s="154">
        <v>406</v>
      </c>
      <c r="M63" s="154">
        <v>406</v>
      </c>
      <c r="N63" s="154"/>
      <c r="O63" s="154"/>
      <c r="P63" s="154"/>
      <c r="Q63" s="154">
        <v>0</v>
      </c>
      <c r="R63" s="154">
        <v>406</v>
      </c>
      <c r="S63" s="154">
        <v>495.32</v>
      </c>
      <c r="T63" s="154">
        <v>346.72399999999999</v>
      </c>
    </row>
    <row r="64" spans="1:20" x14ac:dyDescent="0.25">
      <c r="A64" s="155" t="s">
        <v>31</v>
      </c>
      <c r="B64" s="155" t="s">
        <v>23</v>
      </c>
      <c r="C64" s="155" t="s">
        <v>56</v>
      </c>
      <c r="D64" s="155" t="s">
        <v>118</v>
      </c>
      <c r="E64" s="154"/>
      <c r="F64" s="155" t="s">
        <v>38</v>
      </c>
      <c r="G64" s="154">
        <v>0.22</v>
      </c>
      <c r="H64" s="154">
        <v>0.7</v>
      </c>
      <c r="I64" s="154" t="s">
        <v>152</v>
      </c>
      <c r="J64" s="154" t="s">
        <v>82</v>
      </c>
      <c r="K64" s="154">
        <v>2</v>
      </c>
      <c r="L64" s="154">
        <v>304</v>
      </c>
      <c r="M64" s="154">
        <v>608</v>
      </c>
      <c r="N64" s="154"/>
      <c r="O64" s="154"/>
      <c r="P64" s="154"/>
      <c r="Q64" s="154">
        <v>0</v>
      </c>
      <c r="R64" s="154">
        <v>608</v>
      </c>
      <c r="S64" s="154">
        <v>741.76</v>
      </c>
      <c r="T64" s="154">
        <v>519.23199999999997</v>
      </c>
    </row>
    <row r="65" spans="1:20" x14ac:dyDescent="0.25">
      <c r="A65" s="155" t="s">
        <v>31</v>
      </c>
      <c r="B65" s="155" t="s">
        <v>23</v>
      </c>
      <c r="C65" s="155" t="s">
        <v>53</v>
      </c>
      <c r="D65" s="155" t="s">
        <v>105</v>
      </c>
      <c r="E65" s="154">
        <v>0</v>
      </c>
      <c r="F65" s="155" t="s">
        <v>15</v>
      </c>
      <c r="G65" s="154">
        <v>0.25</v>
      </c>
      <c r="H65" s="154">
        <v>0.5</v>
      </c>
      <c r="I65" s="154" t="s">
        <v>212</v>
      </c>
      <c r="J65" s="154" t="s">
        <v>81</v>
      </c>
      <c r="K65" s="154">
        <v>2</v>
      </c>
      <c r="L65" s="154">
        <v>548</v>
      </c>
      <c r="M65" s="154">
        <v>1096</v>
      </c>
      <c r="N65" s="154">
        <v>0</v>
      </c>
      <c r="O65" s="154">
        <v>0</v>
      </c>
      <c r="P65" s="154">
        <v>0</v>
      </c>
      <c r="Q65" s="154">
        <v>0</v>
      </c>
      <c r="R65" s="154">
        <v>1096</v>
      </c>
      <c r="S65" s="154">
        <v>274</v>
      </c>
      <c r="T65" s="154">
        <v>137</v>
      </c>
    </row>
    <row r="66" spans="1:20" x14ac:dyDescent="0.25">
      <c r="A66" s="155" t="s">
        <v>31</v>
      </c>
      <c r="B66" s="155" t="s">
        <v>23</v>
      </c>
      <c r="C66" s="155" t="s">
        <v>53</v>
      </c>
      <c r="D66" s="155" t="s">
        <v>105</v>
      </c>
      <c r="E66" s="154">
        <v>0</v>
      </c>
      <c r="F66" s="155" t="s">
        <v>15</v>
      </c>
      <c r="G66" s="154">
        <v>0.25</v>
      </c>
      <c r="H66" s="154">
        <v>0.5</v>
      </c>
      <c r="I66" s="154" t="s">
        <v>207</v>
      </c>
      <c r="J66" s="154" t="s">
        <v>81</v>
      </c>
      <c r="K66" s="154">
        <v>10</v>
      </c>
      <c r="L66" s="154">
        <v>376</v>
      </c>
      <c r="M66" s="154">
        <v>3760</v>
      </c>
      <c r="N66" s="154">
        <v>0</v>
      </c>
      <c r="O66" s="154">
        <v>0</v>
      </c>
      <c r="P66" s="154">
        <v>0</v>
      </c>
      <c r="Q66" s="154">
        <v>0</v>
      </c>
      <c r="R66" s="154">
        <v>3760</v>
      </c>
      <c r="S66" s="154">
        <v>940</v>
      </c>
      <c r="T66" s="154">
        <v>470</v>
      </c>
    </row>
    <row r="67" spans="1:20" x14ac:dyDescent="0.25">
      <c r="A67" s="155" t="s">
        <v>31</v>
      </c>
      <c r="B67" s="155" t="s">
        <v>23</v>
      </c>
      <c r="C67" s="155" t="s">
        <v>53</v>
      </c>
      <c r="D67" s="155" t="s">
        <v>105</v>
      </c>
      <c r="E67" s="154">
        <v>0</v>
      </c>
      <c r="F67" s="155" t="s">
        <v>15</v>
      </c>
      <c r="G67" s="154">
        <v>0.25</v>
      </c>
      <c r="H67" s="154">
        <v>0.5</v>
      </c>
      <c r="I67" s="154" t="s">
        <v>209</v>
      </c>
      <c r="J67" s="154" t="s">
        <v>82</v>
      </c>
      <c r="K67" s="154">
        <v>20</v>
      </c>
      <c r="L67" s="154">
        <v>277</v>
      </c>
      <c r="M67" s="154">
        <v>5540</v>
      </c>
      <c r="N67" s="154">
        <v>0</v>
      </c>
      <c r="O67" s="154">
        <v>0</v>
      </c>
      <c r="P67" s="154">
        <v>0</v>
      </c>
      <c r="Q67" s="154">
        <v>0</v>
      </c>
      <c r="R67" s="154">
        <v>5540</v>
      </c>
      <c r="S67" s="154">
        <v>6925</v>
      </c>
      <c r="T67" s="154">
        <v>3462.5</v>
      </c>
    </row>
    <row r="68" spans="1:20" x14ac:dyDescent="0.25">
      <c r="A68" s="155" t="s">
        <v>31</v>
      </c>
      <c r="B68" s="155" t="s">
        <v>23</v>
      </c>
      <c r="C68" s="155" t="s">
        <v>53</v>
      </c>
      <c r="D68" s="155" t="s">
        <v>106</v>
      </c>
      <c r="E68" s="154" t="s">
        <v>211</v>
      </c>
      <c r="F68" s="155" t="s">
        <v>15</v>
      </c>
      <c r="G68" s="154">
        <v>0.25</v>
      </c>
      <c r="H68" s="154">
        <v>0.5</v>
      </c>
      <c r="I68" s="154" t="s">
        <v>210</v>
      </c>
      <c r="J68" s="154" t="s">
        <v>81</v>
      </c>
      <c r="K68" s="154">
        <v>2</v>
      </c>
      <c r="L68" s="154">
        <v>792</v>
      </c>
      <c r="M68" s="154">
        <v>1584</v>
      </c>
      <c r="N68" s="154" t="s">
        <v>45</v>
      </c>
      <c r="O68" s="154">
        <v>2</v>
      </c>
      <c r="P68" s="154">
        <v>150</v>
      </c>
      <c r="Q68" s="154">
        <v>300</v>
      </c>
      <c r="R68" s="154">
        <v>1884</v>
      </c>
      <c r="S68" s="154">
        <v>771</v>
      </c>
      <c r="T68" s="154">
        <v>385.5</v>
      </c>
    </row>
    <row r="69" spans="1:20" x14ac:dyDescent="0.25">
      <c r="A69" s="155" t="s">
        <v>31</v>
      </c>
      <c r="B69" s="155" t="s">
        <v>23</v>
      </c>
      <c r="C69" s="155" t="s">
        <v>53</v>
      </c>
      <c r="D69" s="155" t="s">
        <v>106</v>
      </c>
      <c r="E69" s="154" t="s">
        <v>211</v>
      </c>
      <c r="F69" s="155" t="s">
        <v>15</v>
      </c>
      <c r="G69" s="154">
        <v>0.25</v>
      </c>
      <c r="H69" s="154">
        <v>0.5</v>
      </c>
      <c r="I69" s="154" t="s">
        <v>207</v>
      </c>
      <c r="J69" s="154" t="s">
        <v>81</v>
      </c>
      <c r="K69" s="154">
        <v>2</v>
      </c>
      <c r="L69" s="154">
        <v>376</v>
      </c>
      <c r="M69" s="154">
        <v>752</v>
      </c>
      <c r="N69" s="154" t="s">
        <v>45</v>
      </c>
      <c r="O69" s="154">
        <v>2</v>
      </c>
      <c r="P69" s="154">
        <v>150</v>
      </c>
      <c r="Q69" s="154">
        <v>300</v>
      </c>
      <c r="R69" s="154">
        <v>1052</v>
      </c>
      <c r="S69" s="154">
        <v>563</v>
      </c>
      <c r="T69" s="154">
        <v>281.5</v>
      </c>
    </row>
    <row r="70" spans="1:20" x14ac:dyDescent="0.25">
      <c r="A70" s="155" t="s">
        <v>31</v>
      </c>
      <c r="B70" s="155" t="s">
        <v>23</v>
      </c>
      <c r="C70" s="155" t="s">
        <v>53</v>
      </c>
      <c r="D70" s="155" t="s">
        <v>107</v>
      </c>
      <c r="E70" s="154">
        <v>0</v>
      </c>
      <c r="F70" s="155" t="s">
        <v>15</v>
      </c>
      <c r="G70" s="154">
        <v>0.25</v>
      </c>
      <c r="H70" s="154">
        <v>0.5</v>
      </c>
      <c r="I70" s="154" t="s">
        <v>210</v>
      </c>
      <c r="J70" s="154" t="s">
        <v>81</v>
      </c>
      <c r="K70" s="154">
        <v>2</v>
      </c>
      <c r="L70" s="154">
        <v>792</v>
      </c>
      <c r="M70" s="154">
        <v>1584</v>
      </c>
      <c r="N70" s="154">
        <v>0</v>
      </c>
      <c r="O70" s="154">
        <v>0</v>
      </c>
      <c r="P70" s="154">
        <v>0</v>
      </c>
      <c r="Q70" s="154">
        <v>0</v>
      </c>
      <c r="R70" s="154">
        <v>1584</v>
      </c>
      <c r="S70" s="154">
        <v>396</v>
      </c>
      <c r="T70" s="154">
        <v>198</v>
      </c>
    </row>
    <row r="71" spans="1:20" x14ac:dyDescent="0.25">
      <c r="A71" s="155" t="s">
        <v>31</v>
      </c>
      <c r="B71" s="155" t="s">
        <v>23</v>
      </c>
      <c r="C71" s="155" t="s">
        <v>53</v>
      </c>
      <c r="D71" s="155" t="s">
        <v>107</v>
      </c>
      <c r="E71" s="154">
        <v>0</v>
      </c>
      <c r="F71" s="155" t="s">
        <v>15</v>
      </c>
      <c r="G71" s="154">
        <v>0.25</v>
      </c>
      <c r="H71" s="154">
        <v>0.5</v>
      </c>
      <c r="I71" s="154" t="s">
        <v>207</v>
      </c>
      <c r="J71" s="154" t="s">
        <v>81</v>
      </c>
      <c r="K71" s="154">
        <v>10</v>
      </c>
      <c r="L71" s="154">
        <v>376</v>
      </c>
      <c r="M71" s="154">
        <v>3760</v>
      </c>
      <c r="N71" s="154">
        <v>0</v>
      </c>
      <c r="O71" s="154">
        <v>0</v>
      </c>
      <c r="P71" s="154">
        <v>0</v>
      </c>
      <c r="Q71" s="154">
        <v>0</v>
      </c>
      <c r="R71" s="154">
        <v>3760</v>
      </c>
      <c r="S71" s="154">
        <v>940</v>
      </c>
      <c r="T71" s="154">
        <v>470</v>
      </c>
    </row>
    <row r="72" spans="1:20" x14ac:dyDescent="0.25">
      <c r="A72" s="155" t="s">
        <v>31</v>
      </c>
      <c r="B72" s="155" t="s">
        <v>23</v>
      </c>
      <c r="C72" s="155" t="s">
        <v>53</v>
      </c>
      <c r="D72" s="155" t="s">
        <v>107</v>
      </c>
      <c r="E72" s="154">
        <v>0</v>
      </c>
      <c r="F72" s="155" t="s">
        <v>15</v>
      </c>
      <c r="G72" s="154">
        <v>0.25</v>
      </c>
      <c r="H72" s="154">
        <v>0.5</v>
      </c>
      <c r="I72" s="154" t="s">
        <v>209</v>
      </c>
      <c r="J72" s="154" t="s">
        <v>82</v>
      </c>
      <c r="K72" s="154">
        <v>10</v>
      </c>
      <c r="L72" s="154">
        <v>277</v>
      </c>
      <c r="M72" s="154">
        <v>2770</v>
      </c>
      <c r="N72" s="154">
        <v>0</v>
      </c>
      <c r="O72" s="154">
        <v>0</v>
      </c>
      <c r="P72" s="154">
        <v>0</v>
      </c>
      <c r="Q72" s="154">
        <v>0</v>
      </c>
      <c r="R72" s="154">
        <v>2770</v>
      </c>
      <c r="S72" s="154">
        <v>3462.5</v>
      </c>
      <c r="T72" s="154">
        <v>1731.25</v>
      </c>
    </row>
    <row r="73" spans="1:20" x14ac:dyDescent="0.25">
      <c r="A73" s="155" t="s">
        <v>31</v>
      </c>
      <c r="B73" s="155" t="s">
        <v>23</v>
      </c>
      <c r="C73" s="155" t="s">
        <v>56</v>
      </c>
      <c r="D73" s="155" t="s">
        <v>117</v>
      </c>
      <c r="E73" s="154" t="s">
        <v>213</v>
      </c>
      <c r="F73" s="155" t="s">
        <v>15</v>
      </c>
      <c r="G73" s="154">
        <v>0.25</v>
      </c>
      <c r="H73" s="154">
        <v>0.5</v>
      </c>
      <c r="I73" s="154" t="s">
        <v>210</v>
      </c>
      <c r="J73" s="154" t="s">
        <v>81</v>
      </c>
      <c r="K73" s="154">
        <v>2</v>
      </c>
      <c r="L73" s="154">
        <v>792</v>
      </c>
      <c r="M73" s="154">
        <v>1584</v>
      </c>
      <c r="N73" s="154" t="s">
        <v>45</v>
      </c>
      <c r="O73" s="154">
        <v>2</v>
      </c>
      <c r="P73" s="154">
        <v>150</v>
      </c>
      <c r="Q73" s="154">
        <v>300</v>
      </c>
      <c r="R73" s="154">
        <v>1884</v>
      </c>
      <c r="S73" s="154">
        <v>771</v>
      </c>
      <c r="T73" s="154">
        <v>385.5</v>
      </c>
    </row>
    <row r="74" spans="1:20" x14ac:dyDescent="0.25">
      <c r="A74" s="155" t="s">
        <v>31</v>
      </c>
      <c r="B74" s="155" t="s">
        <v>23</v>
      </c>
      <c r="C74" s="155" t="s">
        <v>56</v>
      </c>
      <c r="D74" s="155" t="s">
        <v>117</v>
      </c>
      <c r="E74" s="154" t="s">
        <v>213</v>
      </c>
      <c r="F74" s="155" t="s">
        <v>15</v>
      </c>
      <c r="G74" s="154">
        <v>0.25</v>
      </c>
      <c r="H74" s="154">
        <v>0.5</v>
      </c>
      <c r="I74" s="154" t="s">
        <v>207</v>
      </c>
      <c r="J74" s="154" t="s">
        <v>81</v>
      </c>
      <c r="K74" s="154">
        <v>2</v>
      </c>
      <c r="L74" s="154">
        <v>376</v>
      </c>
      <c r="M74" s="154">
        <v>752</v>
      </c>
      <c r="N74" s="154" t="s">
        <v>45</v>
      </c>
      <c r="O74" s="154">
        <v>2</v>
      </c>
      <c r="P74" s="154">
        <v>150</v>
      </c>
      <c r="Q74" s="154">
        <v>300</v>
      </c>
      <c r="R74" s="154">
        <v>1052</v>
      </c>
      <c r="S74" s="154">
        <v>563</v>
      </c>
      <c r="T74" s="154">
        <v>281.5</v>
      </c>
    </row>
    <row r="75" spans="1:20" x14ac:dyDescent="0.25">
      <c r="A75" s="155" t="s">
        <v>31</v>
      </c>
      <c r="B75" s="155" t="s">
        <v>23</v>
      </c>
      <c r="C75" s="155" t="s">
        <v>56</v>
      </c>
      <c r="D75" s="155" t="s">
        <v>117</v>
      </c>
      <c r="E75" s="154" t="s">
        <v>213</v>
      </c>
      <c r="F75" s="155" t="s">
        <v>15</v>
      </c>
      <c r="G75" s="154">
        <v>0.25</v>
      </c>
      <c r="H75" s="154">
        <v>0.5</v>
      </c>
      <c r="I75" s="154" t="s">
        <v>209</v>
      </c>
      <c r="J75" s="154" t="s">
        <v>82</v>
      </c>
      <c r="K75" s="154">
        <v>2</v>
      </c>
      <c r="L75" s="154">
        <v>277</v>
      </c>
      <c r="M75" s="154">
        <v>554</v>
      </c>
      <c r="N75" s="154" t="s">
        <v>45</v>
      </c>
      <c r="O75" s="154">
        <v>2</v>
      </c>
      <c r="P75" s="154">
        <v>150</v>
      </c>
      <c r="Q75" s="154">
        <v>300</v>
      </c>
      <c r="R75" s="154">
        <v>854</v>
      </c>
      <c r="S75" s="154">
        <v>1067.5</v>
      </c>
      <c r="T75" s="154">
        <v>533.75</v>
      </c>
    </row>
    <row r="76" spans="1:20" x14ac:dyDescent="0.25">
      <c r="A76" s="155" t="s">
        <v>31</v>
      </c>
      <c r="B76" s="155" t="s">
        <v>23</v>
      </c>
      <c r="C76" s="155" t="s">
        <v>54</v>
      </c>
      <c r="D76" s="155" t="s">
        <v>108</v>
      </c>
      <c r="E76" s="154"/>
      <c r="F76" s="155" t="s">
        <v>132</v>
      </c>
      <c r="G76" s="154">
        <v>0.25</v>
      </c>
      <c r="H76" s="154">
        <v>0.7</v>
      </c>
      <c r="I76" s="154"/>
      <c r="J76" s="154" t="s">
        <v>82</v>
      </c>
      <c r="K76" s="154">
        <v>2</v>
      </c>
      <c r="L76" s="154">
        <v>422</v>
      </c>
      <c r="M76" s="154">
        <v>844</v>
      </c>
      <c r="N76" s="154"/>
      <c r="O76" s="154"/>
      <c r="P76" s="154"/>
      <c r="Q76" s="154">
        <v>0</v>
      </c>
      <c r="R76" s="154">
        <v>844</v>
      </c>
      <c r="S76" s="154">
        <v>1055</v>
      </c>
      <c r="T76" s="154">
        <v>738.5</v>
      </c>
    </row>
    <row r="77" spans="1:20" x14ac:dyDescent="0.25">
      <c r="A77" s="155" t="s">
        <v>31</v>
      </c>
      <c r="B77" s="155" t="s">
        <v>23</v>
      </c>
      <c r="C77" s="155" t="s">
        <v>54</v>
      </c>
      <c r="D77" s="155" t="s">
        <v>110</v>
      </c>
      <c r="E77" s="154"/>
      <c r="F77" s="155" t="s">
        <v>132</v>
      </c>
      <c r="G77" s="154">
        <v>0.25</v>
      </c>
      <c r="H77" s="154">
        <v>0.7</v>
      </c>
      <c r="I77" s="154"/>
      <c r="J77" s="154" t="s">
        <v>82</v>
      </c>
      <c r="K77" s="154">
        <v>3</v>
      </c>
      <c r="L77" s="154">
        <v>422</v>
      </c>
      <c r="M77" s="154">
        <v>1266</v>
      </c>
      <c r="N77" s="154"/>
      <c r="O77" s="154"/>
      <c r="P77" s="154"/>
      <c r="Q77" s="154">
        <v>0</v>
      </c>
      <c r="R77" s="154">
        <v>1266</v>
      </c>
      <c r="S77" s="154">
        <v>1582.5</v>
      </c>
      <c r="T77" s="154">
        <v>1107.75</v>
      </c>
    </row>
    <row r="78" spans="1:20" x14ac:dyDescent="0.25">
      <c r="A78" s="155" t="s">
        <v>31</v>
      </c>
      <c r="B78" s="155" t="s">
        <v>23</v>
      </c>
      <c r="C78" s="155" t="s">
        <v>54</v>
      </c>
      <c r="D78" s="155" t="s">
        <v>111</v>
      </c>
      <c r="E78" s="154"/>
      <c r="F78" s="155" t="s">
        <v>132</v>
      </c>
      <c r="G78" s="154">
        <v>0.25</v>
      </c>
      <c r="H78" s="154">
        <v>0.7</v>
      </c>
      <c r="I78" s="154"/>
      <c r="J78" s="154" t="s">
        <v>82</v>
      </c>
      <c r="K78" s="154">
        <v>1</v>
      </c>
      <c r="L78" s="154">
        <v>422</v>
      </c>
      <c r="M78" s="154">
        <v>422</v>
      </c>
      <c r="N78" s="154"/>
      <c r="O78" s="154"/>
      <c r="P78" s="154"/>
      <c r="Q78" s="154">
        <v>0</v>
      </c>
      <c r="R78" s="154">
        <v>422</v>
      </c>
      <c r="S78" s="154">
        <v>527.5</v>
      </c>
      <c r="T78" s="154">
        <v>369.25</v>
      </c>
    </row>
    <row r="79" spans="1:20" x14ac:dyDescent="0.25">
      <c r="A79" s="155" t="s">
        <v>31</v>
      </c>
      <c r="B79" s="155" t="s">
        <v>23</v>
      </c>
      <c r="C79" s="155" t="s">
        <v>56</v>
      </c>
      <c r="D79" s="155" t="s">
        <v>117</v>
      </c>
      <c r="E79" s="154"/>
      <c r="F79" s="155" t="s">
        <v>132</v>
      </c>
      <c r="G79" s="154">
        <v>0.25</v>
      </c>
      <c r="H79" s="154">
        <v>0.7</v>
      </c>
      <c r="I79" s="154"/>
      <c r="J79" s="154" t="s">
        <v>82</v>
      </c>
      <c r="K79" s="154">
        <v>1</v>
      </c>
      <c r="L79" s="154">
        <v>422</v>
      </c>
      <c r="M79" s="154">
        <v>422</v>
      </c>
      <c r="N79" s="154" t="s">
        <v>208</v>
      </c>
      <c r="O79" s="154">
        <v>1</v>
      </c>
      <c r="P79" s="154">
        <v>150</v>
      </c>
      <c r="Q79" s="154">
        <v>150</v>
      </c>
      <c r="R79" s="154">
        <v>572</v>
      </c>
      <c r="S79" s="154">
        <v>715</v>
      </c>
      <c r="T79" s="154">
        <v>500.49999999999994</v>
      </c>
    </row>
    <row r="80" spans="1:20" x14ac:dyDescent="0.25">
      <c r="A80" s="155" t="s">
        <v>31</v>
      </c>
      <c r="B80" s="155" t="s">
        <v>23</v>
      </c>
      <c r="C80" s="155" t="s">
        <v>53</v>
      </c>
      <c r="D80" s="155" t="s">
        <v>59</v>
      </c>
      <c r="E80" s="154" t="s">
        <v>155</v>
      </c>
      <c r="F80" s="155" t="s">
        <v>16</v>
      </c>
      <c r="G80" s="154">
        <v>0.25</v>
      </c>
      <c r="H80" s="154">
        <v>0.7</v>
      </c>
      <c r="I80" s="154"/>
      <c r="J80" s="154" t="s">
        <v>82</v>
      </c>
      <c r="K80" s="154"/>
      <c r="L80" s="154"/>
      <c r="M80" s="154">
        <v>0</v>
      </c>
      <c r="N80" s="154" t="s">
        <v>156</v>
      </c>
      <c r="O80" s="154">
        <v>1</v>
      </c>
      <c r="P80" s="154">
        <v>520</v>
      </c>
      <c r="Q80" s="154">
        <v>520</v>
      </c>
      <c r="R80" s="154">
        <v>520</v>
      </c>
      <c r="S80" s="154">
        <v>650</v>
      </c>
      <c r="T80" s="154">
        <v>454.99999999999994</v>
      </c>
    </row>
    <row r="81" spans="1:20" x14ac:dyDescent="0.25">
      <c r="A81" s="155" t="s">
        <v>31</v>
      </c>
      <c r="B81" s="155" t="s">
        <v>23</v>
      </c>
      <c r="C81" s="155" t="s">
        <v>54</v>
      </c>
      <c r="D81" s="155" t="s">
        <v>111</v>
      </c>
      <c r="E81" s="154"/>
      <c r="F81" s="155" t="s">
        <v>16</v>
      </c>
      <c r="G81" s="154">
        <v>0.25</v>
      </c>
      <c r="H81" s="154">
        <v>0.7</v>
      </c>
      <c r="I81" s="154"/>
      <c r="J81" s="154" t="s">
        <v>82</v>
      </c>
      <c r="K81" s="154"/>
      <c r="L81" s="154"/>
      <c r="M81" s="154">
        <v>0</v>
      </c>
      <c r="N81" s="154" t="s">
        <v>156</v>
      </c>
      <c r="O81" s="154">
        <v>0.5</v>
      </c>
      <c r="P81" s="154">
        <v>520</v>
      </c>
      <c r="Q81" s="154">
        <v>260</v>
      </c>
      <c r="R81" s="154">
        <v>260</v>
      </c>
      <c r="S81" s="154">
        <v>325</v>
      </c>
      <c r="T81" s="154">
        <v>227.49999999999997</v>
      </c>
    </row>
    <row r="82" spans="1:20" x14ac:dyDescent="0.25">
      <c r="A82" s="155" t="s">
        <v>31</v>
      </c>
      <c r="B82" s="155" t="s">
        <v>23</v>
      </c>
      <c r="C82" s="155" t="s">
        <v>57</v>
      </c>
      <c r="D82" s="155" t="s">
        <v>113</v>
      </c>
      <c r="E82" s="154" t="s">
        <v>157</v>
      </c>
      <c r="F82" s="155" t="s">
        <v>16</v>
      </c>
      <c r="G82" s="154">
        <v>0.25</v>
      </c>
      <c r="H82" s="154">
        <v>0.7</v>
      </c>
      <c r="I82" s="154"/>
      <c r="J82" s="154" t="s">
        <v>82</v>
      </c>
      <c r="K82" s="154"/>
      <c r="L82" s="154"/>
      <c r="M82" s="154">
        <v>0</v>
      </c>
      <c r="N82" s="154" t="s">
        <v>156</v>
      </c>
      <c r="O82" s="154">
        <v>1</v>
      </c>
      <c r="P82" s="154">
        <v>520</v>
      </c>
      <c r="Q82" s="154">
        <v>520</v>
      </c>
      <c r="R82" s="154">
        <v>520</v>
      </c>
      <c r="S82" s="154">
        <v>650</v>
      </c>
      <c r="T82" s="154">
        <v>454.99999999999994</v>
      </c>
    </row>
    <row r="83" spans="1:20" x14ac:dyDescent="0.25">
      <c r="A83" s="155" t="s">
        <v>31</v>
      </c>
      <c r="B83" s="155" t="s">
        <v>23</v>
      </c>
      <c r="C83" s="155" t="s">
        <v>55</v>
      </c>
      <c r="D83" s="155" t="s">
        <v>114</v>
      </c>
      <c r="E83" s="154"/>
      <c r="F83" s="155" t="s">
        <v>16</v>
      </c>
      <c r="G83" s="154">
        <v>0.25</v>
      </c>
      <c r="H83" s="154">
        <v>0.7</v>
      </c>
      <c r="I83" s="154"/>
      <c r="J83" s="154" t="s">
        <v>82</v>
      </c>
      <c r="K83" s="154"/>
      <c r="L83" s="154"/>
      <c r="M83" s="154">
        <v>0</v>
      </c>
      <c r="N83" s="154" t="s">
        <v>156</v>
      </c>
      <c r="O83" s="154">
        <v>1</v>
      </c>
      <c r="P83" s="154">
        <v>520</v>
      </c>
      <c r="Q83" s="154">
        <v>520</v>
      </c>
      <c r="R83" s="154">
        <v>520</v>
      </c>
      <c r="S83" s="154">
        <v>650</v>
      </c>
      <c r="T83" s="154">
        <v>454.99999999999994</v>
      </c>
    </row>
    <row r="84" spans="1:20" x14ac:dyDescent="0.25">
      <c r="A84" s="155" t="s">
        <v>31</v>
      </c>
      <c r="B84" s="155" t="s">
        <v>23</v>
      </c>
      <c r="C84" s="155" t="s">
        <v>55</v>
      </c>
      <c r="D84" s="155" t="s">
        <v>115</v>
      </c>
      <c r="E84" s="154"/>
      <c r="F84" s="155" t="s">
        <v>16</v>
      </c>
      <c r="G84" s="154">
        <v>0.25</v>
      </c>
      <c r="H84" s="154">
        <v>0.7</v>
      </c>
      <c r="I84" s="154"/>
      <c r="J84" s="154" t="s">
        <v>82</v>
      </c>
      <c r="K84" s="154"/>
      <c r="L84" s="154"/>
      <c r="M84" s="154">
        <v>0</v>
      </c>
      <c r="N84" s="154" t="s">
        <v>156</v>
      </c>
      <c r="O84" s="154">
        <v>1</v>
      </c>
      <c r="P84" s="154">
        <v>520</v>
      </c>
      <c r="Q84" s="154">
        <v>520</v>
      </c>
      <c r="R84" s="154">
        <v>520</v>
      </c>
      <c r="S84" s="154">
        <v>650</v>
      </c>
      <c r="T84" s="154">
        <v>454.99999999999994</v>
      </c>
    </row>
    <row r="85" spans="1:20" x14ac:dyDescent="0.25">
      <c r="A85" s="155" t="s">
        <v>31</v>
      </c>
      <c r="B85" s="155" t="s">
        <v>23</v>
      </c>
      <c r="C85" s="155" t="s">
        <v>56</v>
      </c>
      <c r="D85" s="155" t="s">
        <v>116</v>
      </c>
      <c r="E85" s="154" t="s">
        <v>158</v>
      </c>
      <c r="F85" s="155" t="s">
        <v>16</v>
      </c>
      <c r="G85" s="154">
        <v>0.25</v>
      </c>
      <c r="H85" s="154">
        <v>0.7</v>
      </c>
      <c r="I85" s="154"/>
      <c r="J85" s="154" t="s">
        <v>82</v>
      </c>
      <c r="K85" s="154"/>
      <c r="L85" s="154"/>
      <c r="M85" s="154">
        <v>0</v>
      </c>
      <c r="N85" s="154" t="s">
        <v>156</v>
      </c>
      <c r="O85" s="154">
        <v>1</v>
      </c>
      <c r="P85" s="154">
        <v>520</v>
      </c>
      <c r="Q85" s="154">
        <v>520</v>
      </c>
      <c r="R85" s="154">
        <v>520</v>
      </c>
      <c r="S85" s="154">
        <v>650</v>
      </c>
      <c r="T85" s="154">
        <v>454.99999999999994</v>
      </c>
    </row>
    <row r="86" spans="1:20" x14ac:dyDescent="0.25">
      <c r="A86" s="155" t="s">
        <v>31</v>
      </c>
      <c r="B86" s="155" t="s">
        <v>23</v>
      </c>
      <c r="C86" s="155" t="s">
        <v>56</v>
      </c>
      <c r="D86" s="155" t="s">
        <v>117</v>
      </c>
      <c r="E86" s="154"/>
      <c r="F86" s="155" t="s">
        <v>16</v>
      </c>
      <c r="G86" s="154">
        <v>0.25</v>
      </c>
      <c r="H86" s="154">
        <v>0.7</v>
      </c>
      <c r="I86" s="154"/>
      <c r="J86" s="154" t="s">
        <v>82</v>
      </c>
      <c r="K86" s="154"/>
      <c r="L86" s="154"/>
      <c r="M86" s="154">
        <v>0</v>
      </c>
      <c r="N86" s="154" t="s">
        <v>156</v>
      </c>
      <c r="O86" s="154">
        <v>1</v>
      </c>
      <c r="P86" s="154">
        <v>520</v>
      </c>
      <c r="Q86" s="154">
        <v>520</v>
      </c>
      <c r="R86" s="154">
        <v>520</v>
      </c>
      <c r="S86" s="154">
        <v>650</v>
      </c>
      <c r="T86" s="154">
        <v>454.99999999999994</v>
      </c>
    </row>
    <row r="87" spans="1:20" x14ac:dyDescent="0.25">
      <c r="A87" s="155" t="s">
        <v>31</v>
      </c>
      <c r="B87" s="155" t="s">
        <v>23</v>
      </c>
      <c r="C87" s="155" t="s">
        <v>56</v>
      </c>
      <c r="D87" s="155" t="s">
        <v>117</v>
      </c>
      <c r="E87" s="154"/>
      <c r="F87" s="155" t="s">
        <v>16</v>
      </c>
      <c r="G87" s="154">
        <v>0.25</v>
      </c>
      <c r="H87" s="154">
        <v>0.7</v>
      </c>
      <c r="I87" s="154"/>
      <c r="J87" s="154" t="s">
        <v>82</v>
      </c>
      <c r="K87" s="154"/>
      <c r="L87" s="154"/>
      <c r="M87" s="154">
        <v>0</v>
      </c>
      <c r="N87" s="154" t="s">
        <v>45</v>
      </c>
      <c r="O87" s="154">
        <v>40</v>
      </c>
      <c r="P87" s="154">
        <v>150</v>
      </c>
      <c r="Q87" s="154">
        <v>6000</v>
      </c>
      <c r="R87" s="154">
        <v>6000</v>
      </c>
      <c r="S87" s="154">
        <v>7500</v>
      </c>
      <c r="T87" s="154">
        <v>5250</v>
      </c>
    </row>
    <row r="88" spans="1:20" x14ac:dyDescent="0.25">
      <c r="A88" s="155" t="s">
        <v>31</v>
      </c>
      <c r="B88" s="155" t="s">
        <v>23</v>
      </c>
      <c r="C88" s="155" t="s">
        <v>56</v>
      </c>
      <c r="D88" s="155" t="s">
        <v>118</v>
      </c>
      <c r="E88" s="154" t="s">
        <v>155</v>
      </c>
      <c r="F88" s="155" t="s">
        <v>16</v>
      </c>
      <c r="G88" s="154">
        <v>0.25</v>
      </c>
      <c r="H88" s="154">
        <v>0.7</v>
      </c>
      <c r="I88" s="154"/>
      <c r="J88" s="154" t="s">
        <v>82</v>
      </c>
      <c r="K88" s="154"/>
      <c r="L88" s="154"/>
      <c r="M88" s="154">
        <v>0</v>
      </c>
      <c r="N88" s="154" t="s">
        <v>156</v>
      </c>
      <c r="O88" s="154">
        <v>2</v>
      </c>
      <c r="P88" s="154">
        <v>520</v>
      </c>
      <c r="Q88" s="154">
        <v>1040</v>
      </c>
      <c r="R88" s="154">
        <v>1040</v>
      </c>
      <c r="S88" s="154">
        <v>1300</v>
      </c>
      <c r="T88" s="154">
        <v>909.99999999999989</v>
      </c>
    </row>
    <row r="89" spans="1:20" x14ac:dyDescent="0.25">
      <c r="A89" s="155" t="s">
        <v>31</v>
      </c>
      <c r="B89" s="155" t="s">
        <v>23</v>
      </c>
      <c r="C89" s="155" t="s">
        <v>53</v>
      </c>
      <c r="D89" s="155" t="s">
        <v>105</v>
      </c>
      <c r="E89" s="154">
        <v>0</v>
      </c>
      <c r="F89" s="155" t="s">
        <v>17</v>
      </c>
      <c r="G89" s="154">
        <v>0.18</v>
      </c>
      <c r="H89" s="154">
        <v>0.5</v>
      </c>
      <c r="I89" s="154" t="s">
        <v>199</v>
      </c>
      <c r="J89" s="154" t="s">
        <v>81</v>
      </c>
      <c r="K89" s="154">
        <v>42</v>
      </c>
      <c r="L89" s="154">
        <v>572</v>
      </c>
      <c r="M89" s="154">
        <v>24024</v>
      </c>
      <c r="N89" s="154">
        <v>0</v>
      </c>
      <c r="O89" s="154">
        <v>0</v>
      </c>
      <c r="P89" s="154">
        <v>0</v>
      </c>
      <c r="Q89" s="154">
        <v>0</v>
      </c>
      <c r="R89" s="154">
        <v>24024</v>
      </c>
      <c r="S89" s="154">
        <v>4324.32</v>
      </c>
      <c r="T89" s="154">
        <v>2162.16</v>
      </c>
    </row>
    <row r="90" spans="1:20" x14ac:dyDescent="0.25">
      <c r="A90" s="155" t="s">
        <v>31</v>
      </c>
      <c r="B90" s="155" t="s">
        <v>23</v>
      </c>
      <c r="C90" s="155" t="s">
        <v>53</v>
      </c>
      <c r="D90" s="155" t="s">
        <v>105</v>
      </c>
      <c r="E90" s="154">
        <v>0</v>
      </c>
      <c r="F90" s="155" t="s">
        <v>17</v>
      </c>
      <c r="G90" s="154">
        <v>0.18</v>
      </c>
      <c r="H90" s="154">
        <v>0.5</v>
      </c>
      <c r="I90" s="154" t="s">
        <v>197</v>
      </c>
      <c r="J90" s="154" t="s">
        <v>81</v>
      </c>
      <c r="K90" s="154">
        <v>21</v>
      </c>
      <c r="L90" s="154">
        <v>494</v>
      </c>
      <c r="M90" s="154">
        <v>10374</v>
      </c>
      <c r="N90" s="154">
        <v>0</v>
      </c>
      <c r="O90" s="154">
        <v>0</v>
      </c>
      <c r="P90" s="154">
        <v>0</v>
      </c>
      <c r="Q90" s="154">
        <v>0</v>
      </c>
      <c r="R90" s="154">
        <v>10374</v>
      </c>
      <c r="S90" s="154">
        <v>1867.32</v>
      </c>
      <c r="T90" s="154">
        <v>933.66</v>
      </c>
    </row>
    <row r="91" spans="1:20" x14ac:dyDescent="0.25">
      <c r="A91" s="155" t="s">
        <v>31</v>
      </c>
      <c r="B91" s="155" t="s">
        <v>23</v>
      </c>
      <c r="C91" s="155" t="s">
        <v>53</v>
      </c>
      <c r="D91" s="155" t="s">
        <v>105</v>
      </c>
      <c r="E91" s="154">
        <v>0</v>
      </c>
      <c r="F91" s="155" t="s">
        <v>17</v>
      </c>
      <c r="G91" s="154">
        <v>0.18</v>
      </c>
      <c r="H91" s="154">
        <v>0.5</v>
      </c>
      <c r="I91" s="154" t="s">
        <v>198</v>
      </c>
      <c r="J91" s="154" t="s">
        <v>82</v>
      </c>
      <c r="K91" s="154">
        <v>105</v>
      </c>
      <c r="L91" s="154">
        <v>119</v>
      </c>
      <c r="M91" s="154">
        <v>12495</v>
      </c>
      <c r="N91" s="154">
        <v>0</v>
      </c>
      <c r="O91" s="154">
        <v>0</v>
      </c>
      <c r="P91" s="154">
        <v>0</v>
      </c>
      <c r="Q91" s="154">
        <v>0</v>
      </c>
      <c r="R91" s="154">
        <v>12495</v>
      </c>
      <c r="S91" s="154">
        <v>14744.1</v>
      </c>
      <c r="T91" s="154">
        <v>7372.05</v>
      </c>
    </row>
    <row r="92" spans="1:20" x14ac:dyDescent="0.25">
      <c r="A92" s="155" t="s">
        <v>31</v>
      </c>
      <c r="B92" s="155" t="s">
        <v>23</v>
      </c>
      <c r="C92" s="155" t="s">
        <v>53</v>
      </c>
      <c r="D92" s="155" t="s">
        <v>106</v>
      </c>
      <c r="E92" s="154" t="s">
        <v>188</v>
      </c>
      <c r="F92" s="155" t="s">
        <v>17</v>
      </c>
      <c r="G92" s="154">
        <v>0.18</v>
      </c>
      <c r="H92" s="154">
        <v>0.5</v>
      </c>
      <c r="I92" s="154" t="s">
        <v>199</v>
      </c>
      <c r="J92" s="154" t="s">
        <v>81</v>
      </c>
      <c r="K92" s="154">
        <v>10</v>
      </c>
      <c r="L92" s="154">
        <v>572</v>
      </c>
      <c r="M92" s="154">
        <v>5720</v>
      </c>
      <c r="N92" s="154" t="s">
        <v>45</v>
      </c>
      <c r="O92" s="154">
        <v>2</v>
      </c>
      <c r="P92" s="154">
        <v>150</v>
      </c>
      <c r="Q92" s="154">
        <v>300</v>
      </c>
      <c r="R92" s="154">
        <v>6020</v>
      </c>
      <c r="S92" s="154">
        <v>1383.6</v>
      </c>
      <c r="T92" s="154">
        <v>691.8</v>
      </c>
    </row>
    <row r="93" spans="1:20" x14ac:dyDescent="0.25">
      <c r="A93" s="155" t="s">
        <v>31</v>
      </c>
      <c r="B93" s="155" t="s">
        <v>23</v>
      </c>
      <c r="C93" s="155" t="s">
        <v>53</v>
      </c>
      <c r="D93" s="155" t="s">
        <v>106</v>
      </c>
      <c r="E93" s="154" t="s">
        <v>188</v>
      </c>
      <c r="F93" s="155" t="s">
        <v>17</v>
      </c>
      <c r="G93" s="154">
        <v>0.18</v>
      </c>
      <c r="H93" s="154">
        <v>0.5</v>
      </c>
      <c r="I93" s="154" t="s">
        <v>197</v>
      </c>
      <c r="J93" s="154" t="s">
        <v>81</v>
      </c>
      <c r="K93" s="154">
        <v>5</v>
      </c>
      <c r="L93" s="154">
        <v>494</v>
      </c>
      <c r="M93" s="154">
        <v>2470</v>
      </c>
      <c r="N93" s="154" t="s">
        <v>45</v>
      </c>
      <c r="O93" s="154">
        <v>2</v>
      </c>
      <c r="P93" s="154">
        <v>150</v>
      </c>
      <c r="Q93" s="154">
        <v>300</v>
      </c>
      <c r="R93" s="154">
        <v>2770</v>
      </c>
      <c r="S93" s="154">
        <v>798.59999999999991</v>
      </c>
      <c r="T93" s="154">
        <v>399.29999999999995</v>
      </c>
    </row>
    <row r="94" spans="1:20" x14ac:dyDescent="0.25">
      <c r="A94" s="155" t="s">
        <v>31</v>
      </c>
      <c r="B94" s="155" t="s">
        <v>23</v>
      </c>
      <c r="C94" s="155" t="s">
        <v>53</v>
      </c>
      <c r="D94" s="155" t="s">
        <v>106</v>
      </c>
      <c r="E94" s="154" t="s">
        <v>188</v>
      </c>
      <c r="F94" s="155" t="s">
        <v>17</v>
      </c>
      <c r="G94" s="154">
        <v>0.18</v>
      </c>
      <c r="H94" s="154">
        <v>0.5</v>
      </c>
      <c r="I94" s="154">
        <v>0</v>
      </c>
      <c r="J94" s="154">
        <v>0</v>
      </c>
      <c r="K94" s="154">
        <v>0</v>
      </c>
      <c r="L94" s="154">
        <v>0</v>
      </c>
      <c r="M94" s="154">
        <v>0</v>
      </c>
      <c r="N94" s="154" t="s">
        <v>45</v>
      </c>
      <c r="O94" s="154">
        <v>2</v>
      </c>
      <c r="P94" s="154">
        <v>150</v>
      </c>
      <c r="Q94" s="154">
        <v>300</v>
      </c>
      <c r="R94" s="154">
        <v>300</v>
      </c>
      <c r="S94" s="154">
        <v>354</v>
      </c>
      <c r="T94" s="154">
        <v>177</v>
      </c>
    </row>
    <row r="95" spans="1:20" x14ac:dyDescent="0.25">
      <c r="A95" s="155" t="s">
        <v>31</v>
      </c>
      <c r="B95" s="155" t="s">
        <v>23</v>
      </c>
      <c r="C95" s="155" t="s">
        <v>53</v>
      </c>
      <c r="D95" s="155" t="s">
        <v>107</v>
      </c>
      <c r="E95" s="154">
        <v>0</v>
      </c>
      <c r="F95" s="155" t="s">
        <v>17</v>
      </c>
      <c r="G95" s="154">
        <v>0.18</v>
      </c>
      <c r="H95" s="154">
        <v>0.5</v>
      </c>
      <c r="I95" s="154" t="s">
        <v>199</v>
      </c>
      <c r="J95" s="154" t="s">
        <v>81</v>
      </c>
      <c r="K95" s="154">
        <v>10</v>
      </c>
      <c r="L95" s="154">
        <v>572</v>
      </c>
      <c r="M95" s="154">
        <v>5720</v>
      </c>
      <c r="N95" s="154">
        <v>0</v>
      </c>
      <c r="O95" s="154">
        <v>0</v>
      </c>
      <c r="P95" s="154">
        <v>0</v>
      </c>
      <c r="Q95" s="154">
        <v>0</v>
      </c>
      <c r="R95" s="154">
        <v>5720</v>
      </c>
      <c r="S95" s="154">
        <v>1029.5999999999999</v>
      </c>
      <c r="T95" s="154">
        <v>514.79999999999995</v>
      </c>
    </row>
    <row r="96" spans="1:20" x14ac:dyDescent="0.25">
      <c r="A96" s="155" t="s">
        <v>31</v>
      </c>
      <c r="B96" s="155" t="s">
        <v>23</v>
      </c>
      <c r="C96" s="155" t="s">
        <v>53</v>
      </c>
      <c r="D96" s="155" t="s">
        <v>107</v>
      </c>
      <c r="E96" s="154">
        <v>0</v>
      </c>
      <c r="F96" s="155" t="s">
        <v>17</v>
      </c>
      <c r="G96" s="154">
        <v>0.18</v>
      </c>
      <c r="H96" s="154">
        <v>0.5</v>
      </c>
      <c r="I96" s="154" t="s">
        <v>197</v>
      </c>
      <c r="J96" s="154" t="s">
        <v>81</v>
      </c>
      <c r="K96" s="154">
        <v>5</v>
      </c>
      <c r="L96" s="154">
        <v>494</v>
      </c>
      <c r="M96" s="154">
        <v>2470</v>
      </c>
      <c r="N96" s="154">
        <v>0</v>
      </c>
      <c r="O96" s="154">
        <v>0</v>
      </c>
      <c r="P96" s="154">
        <v>0</v>
      </c>
      <c r="Q96" s="154">
        <v>0</v>
      </c>
      <c r="R96" s="154">
        <v>2470</v>
      </c>
      <c r="S96" s="154">
        <v>444.59999999999997</v>
      </c>
      <c r="T96" s="154">
        <v>222.29999999999998</v>
      </c>
    </row>
    <row r="97" spans="1:20" x14ac:dyDescent="0.25">
      <c r="A97" s="155" t="s">
        <v>31</v>
      </c>
      <c r="B97" s="155" t="s">
        <v>23</v>
      </c>
      <c r="C97" s="155" t="s">
        <v>53</v>
      </c>
      <c r="D97" s="155" t="s">
        <v>107</v>
      </c>
      <c r="E97" s="154">
        <v>0</v>
      </c>
      <c r="F97" s="155" t="s">
        <v>17</v>
      </c>
      <c r="G97" s="154">
        <v>0.18</v>
      </c>
      <c r="H97" s="154">
        <v>0.5</v>
      </c>
      <c r="I97" s="154" t="s">
        <v>198</v>
      </c>
      <c r="J97" s="154" t="s">
        <v>82</v>
      </c>
      <c r="K97" s="154">
        <v>21</v>
      </c>
      <c r="L97" s="154">
        <v>119</v>
      </c>
      <c r="M97" s="154">
        <v>2499</v>
      </c>
      <c r="N97" s="154">
        <v>0</v>
      </c>
      <c r="O97" s="154">
        <v>0</v>
      </c>
      <c r="P97" s="154">
        <v>0</v>
      </c>
      <c r="Q97" s="154">
        <v>0</v>
      </c>
      <c r="R97" s="154">
        <v>2499</v>
      </c>
      <c r="S97" s="154">
        <v>2948.82</v>
      </c>
      <c r="T97" s="154">
        <v>1474.41</v>
      </c>
    </row>
    <row r="98" spans="1:20" x14ac:dyDescent="0.25">
      <c r="A98" s="155" t="s">
        <v>31</v>
      </c>
      <c r="B98" s="155" t="s">
        <v>23</v>
      </c>
      <c r="C98" s="155" t="s">
        <v>56</v>
      </c>
      <c r="D98" s="155" t="s">
        <v>117</v>
      </c>
      <c r="E98" s="154" t="s">
        <v>200</v>
      </c>
      <c r="F98" s="155" t="s">
        <v>17</v>
      </c>
      <c r="G98" s="154">
        <v>0.18</v>
      </c>
      <c r="H98" s="154">
        <v>0.5</v>
      </c>
      <c r="I98" s="154" t="s">
        <v>199</v>
      </c>
      <c r="J98" s="154" t="s">
        <v>81</v>
      </c>
      <c r="K98" s="154">
        <v>5</v>
      </c>
      <c r="L98" s="154">
        <v>572</v>
      </c>
      <c r="M98" s="154">
        <v>2860</v>
      </c>
      <c r="N98" s="154" t="s">
        <v>45</v>
      </c>
      <c r="O98" s="154">
        <v>4</v>
      </c>
      <c r="P98" s="154">
        <v>150</v>
      </c>
      <c r="Q98" s="154">
        <v>600</v>
      </c>
      <c r="R98" s="154">
        <v>3460</v>
      </c>
      <c r="S98" s="154">
        <v>1222.8</v>
      </c>
      <c r="T98" s="154">
        <v>611.4</v>
      </c>
    </row>
    <row r="99" spans="1:20" x14ac:dyDescent="0.25">
      <c r="A99" s="155" t="s">
        <v>31</v>
      </c>
      <c r="B99" s="155" t="s">
        <v>23</v>
      </c>
      <c r="C99" s="155" t="s">
        <v>56</v>
      </c>
      <c r="D99" s="155" t="s">
        <v>117</v>
      </c>
      <c r="E99" s="154" t="s">
        <v>200</v>
      </c>
      <c r="F99" s="155" t="s">
        <v>17</v>
      </c>
      <c r="G99" s="154">
        <v>0.18</v>
      </c>
      <c r="H99" s="154">
        <v>0.5</v>
      </c>
      <c r="I99" s="154" t="s">
        <v>197</v>
      </c>
      <c r="J99" s="154" t="s">
        <v>81</v>
      </c>
      <c r="K99" s="154">
        <v>5</v>
      </c>
      <c r="L99" s="154">
        <v>494</v>
      </c>
      <c r="M99" s="154">
        <v>2470</v>
      </c>
      <c r="N99" s="154" t="s">
        <v>45</v>
      </c>
      <c r="O99" s="154">
        <v>4</v>
      </c>
      <c r="P99" s="154">
        <v>150</v>
      </c>
      <c r="Q99" s="154">
        <v>600</v>
      </c>
      <c r="R99" s="154">
        <v>3070</v>
      </c>
      <c r="S99" s="154">
        <v>1152.5999999999999</v>
      </c>
      <c r="T99" s="154">
        <v>576.29999999999995</v>
      </c>
    </row>
    <row r="100" spans="1:20" x14ac:dyDescent="0.25">
      <c r="A100" s="155" t="s">
        <v>31</v>
      </c>
      <c r="B100" s="155" t="s">
        <v>23</v>
      </c>
      <c r="C100" s="155" t="s">
        <v>56</v>
      </c>
      <c r="D100" s="155" t="s">
        <v>117</v>
      </c>
      <c r="E100" s="154" t="s">
        <v>200</v>
      </c>
      <c r="F100" s="155" t="s">
        <v>17</v>
      </c>
      <c r="G100" s="154">
        <v>0.18</v>
      </c>
      <c r="H100" s="154">
        <v>0.5</v>
      </c>
      <c r="I100" s="154" t="s">
        <v>198</v>
      </c>
      <c r="J100" s="154" t="s">
        <v>82</v>
      </c>
      <c r="K100" s="154">
        <v>5</v>
      </c>
      <c r="L100" s="154">
        <v>119</v>
      </c>
      <c r="M100" s="154">
        <v>595</v>
      </c>
      <c r="N100" s="154" t="s">
        <v>45</v>
      </c>
      <c r="O100" s="154">
        <v>4</v>
      </c>
      <c r="P100" s="154">
        <v>150</v>
      </c>
      <c r="Q100" s="154">
        <v>600</v>
      </c>
      <c r="R100" s="154">
        <v>1195</v>
      </c>
      <c r="S100" s="154">
        <v>1410.1</v>
      </c>
      <c r="T100" s="154">
        <v>705.05</v>
      </c>
    </row>
    <row r="101" spans="1:20" x14ac:dyDescent="0.25">
      <c r="A101" s="155" t="s">
        <v>31</v>
      </c>
      <c r="B101" s="155" t="s">
        <v>23</v>
      </c>
      <c r="C101" s="155" t="s">
        <v>54</v>
      </c>
      <c r="D101" s="155" t="s">
        <v>109</v>
      </c>
      <c r="E101" s="154"/>
      <c r="F101" s="155" t="s">
        <v>19</v>
      </c>
      <c r="G101" s="154">
        <v>0.25</v>
      </c>
      <c r="H101" s="154">
        <v>0.5</v>
      </c>
      <c r="I101" s="154"/>
      <c r="J101" s="154" t="s">
        <v>82</v>
      </c>
      <c r="K101" s="154">
        <v>4</v>
      </c>
      <c r="L101" s="154">
        <v>350</v>
      </c>
      <c r="M101" s="154">
        <v>1400</v>
      </c>
      <c r="N101" s="154"/>
      <c r="O101" s="154"/>
      <c r="P101" s="154"/>
      <c r="Q101" s="154">
        <v>0</v>
      </c>
      <c r="R101" s="154">
        <v>1400</v>
      </c>
      <c r="S101" s="154">
        <v>1750</v>
      </c>
      <c r="T101" s="154">
        <v>875</v>
      </c>
    </row>
    <row r="102" spans="1:20" x14ac:dyDescent="0.25">
      <c r="A102" s="155" t="s">
        <v>31</v>
      </c>
      <c r="B102" s="155" t="s">
        <v>23</v>
      </c>
      <c r="C102" s="155" t="s">
        <v>57</v>
      </c>
      <c r="D102" s="155" t="s">
        <v>112</v>
      </c>
      <c r="E102" s="154"/>
      <c r="F102" s="155" t="s">
        <v>19</v>
      </c>
      <c r="G102" s="154">
        <v>0.25</v>
      </c>
      <c r="H102" s="154">
        <v>0.5</v>
      </c>
      <c r="I102" s="154"/>
      <c r="J102" s="154" t="s">
        <v>82</v>
      </c>
      <c r="K102" s="154">
        <v>2</v>
      </c>
      <c r="L102" s="154">
        <v>350</v>
      </c>
      <c r="M102" s="154">
        <v>700</v>
      </c>
      <c r="N102" s="154"/>
      <c r="O102" s="154"/>
      <c r="P102" s="154"/>
      <c r="Q102" s="154">
        <v>0</v>
      </c>
      <c r="R102" s="154">
        <v>700</v>
      </c>
      <c r="S102" s="154">
        <v>875</v>
      </c>
      <c r="T102" s="154">
        <v>437.5</v>
      </c>
    </row>
    <row r="103" spans="1:20" x14ac:dyDescent="0.25">
      <c r="A103" s="155" t="s">
        <v>31</v>
      </c>
      <c r="B103" s="155" t="s">
        <v>23</v>
      </c>
      <c r="C103" s="155" t="s">
        <v>55</v>
      </c>
      <c r="D103" s="155" t="s">
        <v>110</v>
      </c>
      <c r="E103" s="154"/>
      <c r="F103" s="155" t="s">
        <v>19</v>
      </c>
      <c r="G103" s="154">
        <v>0.25</v>
      </c>
      <c r="H103" s="154">
        <v>0.5</v>
      </c>
      <c r="I103" s="154"/>
      <c r="J103" s="154" t="s">
        <v>82</v>
      </c>
      <c r="K103" s="154">
        <v>4</v>
      </c>
      <c r="L103" s="154">
        <v>350</v>
      </c>
      <c r="M103" s="154">
        <v>1400</v>
      </c>
      <c r="N103" s="154"/>
      <c r="O103" s="154"/>
      <c r="P103" s="154"/>
      <c r="Q103" s="154">
        <v>0</v>
      </c>
      <c r="R103" s="154">
        <v>1400</v>
      </c>
      <c r="S103" s="154">
        <v>1750</v>
      </c>
      <c r="T103" s="154">
        <v>875</v>
      </c>
    </row>
    <row r="104" spans="1:20" x14ac:dyDescent="0.25">
      <c r="A104" s="155" t="s">
        <v>31</v>
      </c>
      <c r="B104" s="155" t="s">
        <v>23</v>
      </c>
      <c r="C104" s="155" t="s">
        <v>56</v>
      </c>
      <c r="D104" s="155" t="s">
        <v>117</v>
      </c>
      <c r="E104" s="154" t="s">
        <v>214</v>
      </c>
      <c r="F104" s="155" t="s">
        <v>19</v>
      </c>
      <c r="G104" s="154">
        <v>0.25</v>
      </c>
      <c r="H104" s="154">
        <v>0.5</v>
      </c>
      <c r="I104" s="154"/>
      <c r="J104" s="154" t="s">
        <v>82</v>
      </c>
      <c r="K104" s="154">
        <v>1</v>
      </c>
      <c r="L104" s="154">
        <v>350</v>
      </c>
      <c r="M104" s="154">
        <v>350</v>
      </c>
      <c r="N104" s="154" t="s">
        <v>215</v>
      </c>
      <c r="O104" s="154">
        <v>1</v>
      </c>
      <c r="P104" s="154">
        <v>150</v>
      </c>
      <c r="Q104" s="154">
        <v>150</v>
      </c>
      <c r="R104" s="154">
        <v>500</v>
      </c>
      <c r="S104" s="154">
        <v>625</v>
      </c>
      <c r="T104" s="154">
        <v>312.5</v>
      </c>
    </row>
    <row r="105" spans="1:20" x14ac:dyDescent="0.25">
      <c r="A105" s="155" t="s">
        <v>31</v>
      </c>
      <c r="B105" s="155" t="s">
        <v>23</v>
      </c>
      <c r="C105" s="155" t="s">
        <v>53</v>
      </c>
      <c r="D105" s="155" t="s">
        <v>105</v>
      </c>
      <c r="E105" s="154"/>
      <c r="F105" s="155" t="s">
        <v>22</v>
      </c>
      <c r="G105" s="154">
        <v>0.2</v>
      </c>
      <c r="H105" s="154">
        <v>0.5</v>
      </c>
      <c r="I105" s="154" t="s">
        <v>194</v>
      </c>
      <c r="J105" s="154" t="s">
        <v>82</v>
      </c>
      <c r="K105" s="154">
        <v>5</v>
      </c>
      <c r="L105" s="154">
        <v>380</v>
      </c>
      <c r="M105" s="154">
        <v>1900</v>
      </c>
      <c r="N105" s="154"/>
      <c r="O105" s="154"/>
      <c r="P105" s="154"/>
      <c r="Q105" s="154">
        <v>0</v>
      </c>
      <c r="R105" s="154">
        <v>1900</v>
      </c>
      <c r="S105" s="154">
        <v>2280</v>
      </c>
      <c r="T105" s="154">
        <v>1140</v>
      </c>
    </row>
    <row r="106" spans="1:20" x14ac:dyDescent="0.25">
      <c r="A106" s="155" t="s">
        <v>31</v>
      </c>
      <c r="B106" s="155" t="s">
        <v>23</v>
      </c>
      <c r="C106" s="155" t="s">
        <v>53</v>
      </c>
      <c r="D106" s="155" t="s">
        <v>106</v>
      </c>
      <c r="E106" s="154"/>
      <c r="F106" s="155" t="s">
        <v>22</v>
      </c>
      <c r="G106" s="154">
        <v>0.2</v>
      </c>
      <c r="H106" s="154">
        <v>0.5</v>
      </c>
      <c r="I106" s="154" t="s">
        <v>194</v>
      </c>
      <c r="J106" s="154" t="s">
        <v>82</v>
      </c>
      <c r="K106" s="154">
        <v>1</v>
      </c>
      <c r="L106" s="154">
        <v>380</v>
      </c>
      <c r="M106" s="154">
        <v>380</v>
      </c>
      <c r="N106" s="154"/>
      <c r="O106" s="154"/>
      <c r="P106" s="154"/>
      <c r="Q106" s="154">
        <v>0</v>
      </c>
      <c r="R106" s="154">
        <v>380</v>
      </c>
      <c r="S106" s="154">
        <v>456</v>
      </c>
      <c r="T106" s="154">
        <v>228</v>
      </c>
    </row>
    <row r="107" spans="1:20" x14ac:dyDescent="0.25">
      <c r="A107" s="155" t="s">
        <v>31</v>
      </c>
      <c r="B107" s="155" t="s">
        <v>23</v>
      </c>
      <c r="C107" s="155" t="s">
        <v>53</v>
      </c>
      <c r="D107" s="155" t="s">
        <v>107</v>
      </c>
      <c r="E107" s="154"/>
      <c r="F107" s="155" t="s">
        <v>22</v>
      </c>
      <c r="G107" s="154">
        <v>0.2</v>
      </c>
      <c r="H107" s="154">
        <v>0.5</v>
      </c>
      <c r="I107" s="154" t="s">
        <v>194</v>
      </c>
      <c r="J107" s="154" t="s">
        <v>82</v>
      </c>
      <c r="K107" s="154">
        <v>1</v>
      </c>
      <c r="L107" s="154">
        <v>380</v>
      </c>
      <c r="M107" s="154">
        <v>380</v>
      </c>
      <c r="N107" s="154"/>
      <c r="O107" s="154"/>
      <c r="P107" s="154"/>
      <c r="Q107" s="154">
        <v>0</v>
      </c>
      <c r="R107" s="154">
        <v>380</v>
      </c>
      <c r="S107" s="154">
        <v>456</v>
      </c>
      <c r="T107" s="154">
        <v>228</v>
      </c>
    </row>
    <row r="108" spans="1:20" x14ac:dyDescent="0.25">
      <c r="A108" s="155" t="s">
        <v>31</v>
      </c>
      <c r="B108" s="155" t="s">
        <v>23</v>
      </c>
      <c r="C108" s="155" t="s">
        <v>56</v>
      </c>
      <c r="D108" s="155" t="s">
        <v>118</v>
      </c>
      <c r="E108" s="154"/>
      <c r="F108" s="155" t="s">
        <v>22</v>
      </c>
      <c r="G108" s="154">
        <v>0.2</v>
      </c>
      <c r="H108" s="154">
        <v>0.5</v>
      </c>
      <c r="I108" s="154" t="s">
        <v>194</v>
      </c>
      <c r="J108" s="154" t="s">
        <v>82</v>
      </c>
      <c r="K108" s="154">
        <v>1</v>
      </c>
      <c r="L108" s="154">
        <v>380</v>
      </c>
      <c r="M108" s="154">
        <v>380</v>
      </c>
      <c r="N108" s="154" t="s">
        <v>195</v>
      </c>
      <c r="O108" s="154">
        <v>1</v>
      </c>
      <c r="P108" s="154">
        <v>150</v>
      </c>
      <c r="Q108" s="154">
        <v>150</v>
      </c>
      <c r="R108" s="154">
        <v>530</v>
      </c>
      <c r="S108" s="154">
        <v>636</v>
      </c>
      <c r="T108" s="154">
        <v>318</v>
      </c>
    </row>
    <row r="109" spans="1:20" x14ac:dyDescent="0.25">
      <c r="A109" s="155" t="s">
        <v>31</v>
      </c>
      <c r="B109" s="155" t="s">
        <v>23</v>
      </c>
      <c r="C109" s="155" t="s">
        <v>55</v>
      </c>
      <c r="D109" s="155" t="s">
        <v>111</v>
      </c>
      <c r="E109" s="154"/>
      <c r="F109" s="155" t="s">
        <v>20</v>
      </c>
      <c r="G109" s="154">
        <v>0.25</v>
      </c>
      <c r="H109" s="154">
        <v>0.5</v>
      </c>
      <c r="I109" s="154"/>
      <c r="J109" s="154" t="s">
        <v>82</v>
      </c>
      <c r="K109" s="154">
        <v>4</v>
      </c>
      <c r="L109" s="154">
        <v>350</v>
      </c>
      <c r="M109" s="154">
        <v>1400</v>
      </c>
      <c r="N109" s="154"/>
      <c r="O109" s="154"/>
      <c r="P109" s="154"/>
      <c r="Q109" s="154">
        <v>0</v>
      </c>
      <c r="R109" s="154">
        <v>1400</v>
      </c>
      <c r="S109" s="154">
        <v>1750</v>
      </c>
      <c r="T109" s="154">
        <v>875</v>
      </c>
    </row>
    <row r="110" spans="1:20" x14ac:dyDescent="0.25">
      <c r="A110" s="155" t="s">
        <v>31</v>
      </c>
      <c r="B110" s="155" t="s">
        <v>23</v>
      </c>
      <c r="C110" s="155" t="s">
        <v>56</v>
      </c>
      <c r="D110" s="155" t="s">
        <v>117</v>
      </c>
      <c r="E110" s="154" t="s">
        <v>214</v>
      </c>
      <c r="F110" s="155" t="s">
        <v>20</v>
      </c>
      <c r="G110" s="154">
        <v>0.25</v>
      </c>
      <c r="H110" s="154">
        <v>0.5</v>
      </c>
      <c r="I110" s="154"/>
      <c r="J110" s="154" t="s">
        <v>82</v>
      </c>
      <c r="K110" s="154">
        <v>1</v>
      </c>
      <c r="L110" s="154">
        <v>350</v>
      </c>
      <c r="M110" s="154">
        <v>350</v>
      </c>
      <c r="N110" s="154" t="s">
        <v>215</v>
      </c>
      <c r="O110" s="154">
        <v>1</v>
      </c>
      <c r="P110" s="154">
        <v>150</v>
      </c>
      <c r="Q110" s="154">
        <v>150</v>
      </c>
      <c r="R110" s="154">
        <v>500</v>
      </c>
      <c r="S110" s="154">
        <v>625</v>
      </c>
      <c r="T110" s="154">
        <v>312.5</v>
      </c>
    </row>
    <row r="111" spans="1:20" x14ac:dyDescent="0.25">
      <c r="A111" s="155" t="s">
        <v>31</v>
      </c>
      <c r="B111" s="155" t="s">
        <v>23</v>
      </c>
      <c r="C111" s="155" t="s">
        <v>63</v>
      </c>
      <c r="D111" s="155" t="s">
        <v>126</v>
      </c>
      <c r="E111" s="154"/>
      <c r="F111" s="155" t="s">
        <v>79</v>
      </c>
      <c r="G111" s="154">
        <v>0.16</v>
      </c>
      <c r="H111" s="154">
        <v>0.5</v>
      </c>
      <c r="I111" s="154" t="s">
        <v>205</v>
      </c>
      <c r="J111" s="154" t="s">
        <v>81</v>
      </c>
      <c r="K111" s="154">
        <v>4</v>
      </c>
      <c r="L111" s="154">
        <v>446</v>
      </c>
      <c r="M111" s="154">
        <v>1784</v>
      </c>
      <c r="N111" s="154" t="s">
        <v>208</v>
      </c>
      <c r="O111" s="154">
        <v>2</v>
      </c>
      <c r="P111" s="154">
        <v>150</v>
      </c>
      <c r="Q111" s="154">
        <v>300</v>
      </c>
      <c r="R111" s="154">
        <v>2084</v>
      </c>
      <c r="S111" s="154">
        <v>633.44000000000005</v>
      </c>
      <c r="T111" s="154">
        <v>316.72000000000003</v>
      </c>
    </row>
    <row r="112" spans="1:20" x14ac:dyDescent="0.25">
      <c r="A112" s="155" t="s">
        <v>31</v>
      </c>
      <c r="B112" s="155" t="s">
        <v>23</v>
      </c>
      <c r="C112" s="155" t="s">
        <v>63</v>
      </c>
      <c r="D112" s="155" t="s">
        <v>126</v>
      </c>
      <c r="E112" s="154"/>
      <c r="F112" s="155" t="s">
        <v>79</v>
      </c>
      <c r="G112" s="154">
        <v>0.16</v>
      </c>
      <c r="H112" s="154">
        <v>0.5</v>
      </c>
      <c r="I112" s="154" t="s">
        <v>207</v>
      </c>
      <c r="J112" s="154" t="s">
        <v>81</v>
      </c>
      <c r="K112" s="154">
        <v>4</v>
      </c>
      <c r="L112" s="154">
        <v>275</v>
      </c>
      <c r="M112" s="154">
        <v>1100</v>
      </c>
      <c r="N112" s="154" t="s">
        <v>208</v>
      </c>
      <c r="O112" s="154">
        <v>2</v>
      </c>
      <c r="P112" s="154">
        <v>150</v>
      </c>
      <c r="Q112" s="154">
        <v>300</v>
      </c>
      <c r="R112" s="154">
        <v>1400</v>
      </c>
      <c r="S112" s="154">
        <v>524</v>
      </c>
      <c r="T112" s="154">
        <v>262</v>
      </c>
    </row>
    <row r="113" spans="1:20" x14ac:dyDescent="0.25">
      <c r="A113" s="155" t="s">
        <v>31</v>
      </c>
      <c r="B113" s="155" t="s">
        <v>23</v>
      </c>
      <c r="C113" s="155" t="s">
        <v>64</v>
      </c>
      <c r="D113" s="155" t="s">
        <v>128</v>
      </c>
      <c r="E113" s="154"/>
      <c r="F113" s="155" t="s">
        <v>79</v>
      </c>
      <c r="G113" s="154">
        <v>0.16</v>
      </c>
      <c r="H113" s="154">
        <v>0.5</v>
      </c>
      <c r="I113" s="154" t="s">
        <v>205</v>
      </c>
      <c r="J113" s="154" t="s">
        <v>81</v>
      </c>
      <c r="K113" s="154">
        <v>2</v>
      </c>
      <c r="L113" s="154">
        <v>446</v>
      </c>
      <c r="M113" s="154">
        <v>892</v>
      </c>
      <c r="N113" s="154"/>
      <c r="O113" s="154"/>
      <c r="P113" s="154"/>
      <c r="Q113" s="154">
        <v>0</v>
      </c>
      <c r="R113" s="154">
        <v>892</v>
      </c>
      <c r="S113" s="154">
        <v>142.72</v>
      </c>
      <c r="T113" s="154">
        <v>71.36</v>
      </c>
    </row>
    <row r="114" spans="1:20" x14ac:dyDescent="0.25">
      <c r="A114" s="155" t="s">
        <v>31</v>
      </c>
      <c r="B114" s="155" t="s">
        <v>23</v>
      </c>
      <c r="C114" s="155" t="s">
        <v>64</v>
      </c>
      <c r="D114" s="155" t="s">
        <v>129</v>
      </c>
      <c r="E114" s="154"/>
      <c r="F114" s="155" t="s">
        <v>79</v>
      </c>
      <c r="G114" s="154">
        <v>0.16</v>
      </c>
      <c r="H114" s="154">
        <v>0.5</v>
      </c>
      <c r="I114" s="154" t="s">
        <v>205</v>
      </c>
      <c r="J114" s="154" t="s">
        <v>81</v>
      </c>
      <c r="K114" s="154">
        <v>2</v>
      </c>
      <c r="L114" s="154">
        <v>446</v>
      </c>
      <c r="M114" s="154">
        <v>892</v>
      </c>
      <c r="N114" s="154"/>
      <c r="O114" s="154"/>
      <c r="P114" s="154"/>
      <c r="Q114" s="154">
        <v>0</v>
      </c>
      <c r="R114" s="154">
        <v>892</v>
      </c>
      <c r="S114" s="154">
        <v>142.72</v>
      </c>
      <c r="T114" s="154">
        <v>71.36</v>
      </c>
    </row>
    <row r="115" spans="1:20" x14ac:dyDescent="0.25">
      <c r="A115" s="155" t="s">
        <v>31</v>
      </c>
      <c r="B115" s="155" t="s">
        <v>23</v>
      </c>
      <c r="C115" s="155" t="s">
        <v>65</v>
      </c>
      <c r="D115" s="155" t="s">
        <v>130</v>
      </c>
      <c r="E115" s="154"/>
      <c r="F115" s="155" t="s">
        <v>79</v>
      </c>
      <c r="G115" s="154">
        <v>0.16</v>
      </c>
      <c r="H115" s="154">
        <v>0.5</v>
      </c>
      <c r="I115" s="154" t="s">
        <v>205</v>
      </c>
      <c r="J115" s="154" t="s">
        <v>81</v>
      </c>
      <c r="K115" s="154">
        <v>2</v>
      </c>
      <c r="L115" s="154">
        <v>446</v>
      </c>
      <c r="M115" s="154">
        <v>892</v>
      </c>
      <c r="N115" s="154"/>
      <c r="O115" s="154"/>
      <c r="P115" s="154"/>
      <c r="Q115" s="154">
        <v>0</v>
      </c>
      <c r="R115" s="154">
        <v>892</v>
      </c>
      <c r="S115" s="154">
        <v>142.72</v>
      </c>
      <c r="T115" s="154">
        <v>71.36</v>
      </c>
    </row>
    <row r="116" spans="1:20" x14ac:dyDescent="0.25">
      <c r="A116" s="155" t="s">
        <v>31</v>
      </c>
      <c r="B116" s="155" t="s">
        <v>23</v>
      </c>
      <c r="C116" s="155" t="s">
        <v>65</v>
      </c>
      <c r="D116" s="155" t="s">
        <v>131</v>
      </c>
      <c r="E116" s="154"/>
      <c r="F116" s="155" t="s">
        <v>79</v>
      </c>
      <c r="G116" s="154">
        <v>0.16</v>
      </c>
      <c r="H116" s="154">
        <v>0.5</v>
      </c>
      <c r="I116" s="154" t="s">
        <v>205</v>
      </c>
      <c r="J116" s="154" t="s">
        <v>81</v>
      </c>
      <c r="K116" s="154">
        <v>5</v>
      </c>
      <c r="L116" s="154">
        <v>446</v>
      </c>
      <c r="M116" s="154">
        <v>2230</v>
      </c>
      <c r="N116" s="154"/>
      <c r="O116" s="154"/>
      <c r="P116" s="154"/>
      <c r="Q116" s="154">
        <v>0</v>
      </c>
      <c r="R116" s="154">
        <v>2230</v>
      </c>
      <c r="S116" s="154">
        <v>356.8</v>
      </c>
      <c r="T116" s="154">
        <v>178.4</v>
      </c>
    </row>
    <row r="117" spans="1:20" x14ac:dyDescent="0.25">
      <c r="A117" s="155" t="s">
        <v>31</v>
      </c>
      <c r="B117" s="155" t="s">
        <v>23</v>
      </c>
      <c r="C117" s="155" t="s">
        <v>65</v>
      </c>
      <c r="D117" s="155" t="s">
        <v>131</v>
      </c>
      <c r="E117" s="154"/>
      <c r="F117" s="155" t="s">
        <v>79</v>
      </c>
      <c r="G117" s="154">
        <v>0.16</v>
      </c>
      <c r="H117" s="154">
        <v>0.5</v>
      </c>
      <c r="I117" s="154" t="s">
        <v>206</v>
      </c>
      <c r="J117" s="154" t="s">
        <v>82</v>
      </c>
      <c r="K117" s="154">
        <v>15</v>
      </c>
      <c r="L117" s="154">
        <v>328</v>
      </c>
      <c r="M117" s="154">
        <v>4920</v>
      </c>
      <c r="N117" s="154"/>
      <c r="O117" s="154"/>
      <c r="P117" s="154"/>
      <c r="Q117" s="154">
        <v>0</v>
      </c>
      <c r="R117" s="154">
        <v>4920</v>
      </c>
      <c r="S117" s="154">
        <v>5707.2</v>
      </c>
      <c r="T117" s="154">
        <v>2853.6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74B25-C21A-4B64-B041-6F10B9A1921F}">
  <sheetPr codeName="Feuil8">
    <tabColor theme="7"/>
  </sheetPr>
  <dimension ref="A1:AH255"/>
  <sheetViews>
    <sheetView tabSelected="1" zoomScaleNormal="100" workbookViewId="0">
      <pane ySplit="2" topLeftCell="A3" activePane="bottomLeft" state="frozenSplit"/>
      <selection pane="bottomLeft" activeCell="E19" sqref="E19"/>
    </sheetView>
  </sheetViews>
  <sheetFormatPr baseColWidth="10" defaultRowHeight="15" x14ac:dyDescent="0.25"/>
  <cols>
    <col min="1" max="1" width="16" style="144" customWidth="1"/>
    <col min="2" max="2" width="10.5703125" style="144" customWidth="1"/>
    <col min="3" max="8" width="11.42578125" style="144"/>
    <col min="9" max="9" width="15.7109375" customWidth="1"/>
    <col min="10" max="10" width="61.140625" style="41" customWidth="1"/>
    <col min="11" max="11" width="12" customWidth="1"/>
    <col min="12" max="12" width="13.28515625" customWidth="1"/>
    <col min="13" max="13" width="12.85546875" customWidth="1"/>
    <col min="14" max="14" width="13" customWidth="1"/>
    <col min="15" max="15" width="10.140625" customWidth="1"/>
    <col min="16" max="16" width="11.140625" customWidth="1"/>
    <col min="17" max="17" width="3.7109375" customWidth="1"/>
    <col min="18" max="18" width="22.140625" customWidth="1"/>
    <col min="19" max="19" width="8.7109375" customWidth="1"/>
    <col min="26" max="26" width="3.5703125" customWidth="1"/>
    <col min="27" max="27" width="7.28515625" customWidth="1"/>
    <col min="28" max="28" width="18.42578125" customWidth="1"/>
  </cols>
  <sheetData>
    <row r="1" spans="1:34" ht="74.25" customHeight="1" x14ac:dyDescent="0.25">
      <c r="A1"/>
      <c r="B1"/>
      <c r="C1"/>
      <c r="D1"/>
      <c r="E1"/>
      <c r="F1"/>
      <c r="G1"/>
    </row>
    <row r="2" spans="1:34" ht="30" x14ac:dyDescent="0.25">
      <c r="A2" s="159" t="s">
        <v>39</v>
      </c>
      <c r="B2" s="157" t="s">
        <v>90</v>
      </c>
      <c r="C2" s="157" t="s">
        <v>41</v>
      </c>
      <c r="D2" s="157" t="s">
        <v>43</v>
      </c>
      <c r="E2" s="157" t="s">
        <v>42</v>
      </c>
      <c r="F2" s="157" t="s">
        <v>85</v>
      </c>
      <c r="G2" s="163" t="s">
        <v>86</v>
      </c>
      <c r="I2" s="159" t="s">
        <v>39</v>
      </c>
      <c r="J2" s="159" t="s">
        <v>0</v>
      </c>
      <c r="K2" s="164" t="s">
        <v>201</v>
      </c>
      <c r="L2" s="163" t="s">
        <v>202</v>
      </c>
      <c r="M2" s="163" t="s">
        <v>203</v>
      </c>
      <c r="N2" s="163" t="s">
        <v>42</v>
      </c>
      <c r="O2" s="163" t="s">
        <v>89</v>
      </c>
      <c r="P2" s="163" t="s">
        <v>204</v>
      </c>
      <c r="R2" s="159" t="s">
        <v>39</v>
      </c>
      <c r="S2" s="157" t="s">
        <v>90</v>
      </c>
      <c r="T2" s="157" t="s">
        <v>41</v>
      </c>
      <c r="U2" s="157" t="s">
        <v>43</v>
      </c>
      <c r="V2" s="157" t="s">
        <v>42</v>
      </c>
      <c r="W2" s="157" t="s">
        <v>85</v>
      </c>
      <c r="X2" s="163" t="s">
        <v>86</v>
      </c>
      <c r="AA2" s="159" t="s">
        <v>39</v>
      </c>
      <c r="AB2" s="159" t="s">
        <v>1</v>
      </c>
      <c r="AC2" s="157" t="s">
        <v>90</v>
      </c>
      <c r="AD2" s="157" t="s">
        <v>41</v>
      </c>
      <c r="AE2" s="157" t="s">
        <v>43</v>
      </c>
      <c r="AF2" s="157" t="s">
        <v>42</v>
      </c>
      <c r="AG2" s="157" t="s">
        <v>85</v>
      </c>
      <c r="AH2" s="163" t="s">
        <v>86</v>
      </c>
    </row>
    <row r="3" spans="1:34" x14ac:dyDescent="0.25">
      <c r="A3" s="160" t="s">
        <v>18</v>
      </c>
      <c r="B3" s="139">
        <v>24.5</v>
      </c>
      <c r="C3" s="161">
        <v>1007105</v>
      </c>
      <c r="D3" s="36">
        <v>1800</v>
      </c>
      <c r="E3" s="36">
        <v>1008905</v>
      </c>
      <c r="F3" s="161">
        <v>1261131.25</v>
      </c>
      <c r="G3" s="161">
        <v>882791.875</v>
      </c>
      <c r="I3" s="160" t="s">
        <v>18</v>
      </c>
      <c r="J3" s="157"/>
      <c r="K3" s="140">
        <v>24.5</v>
      </c>
      <c r="L3" s="139">
        <v>1007105</v>
      </c>
      <c r="M3" s="139">
        <v>1800</v>
      </c>
      <c r="N3" s="139">
        <v>1008905</v>
      </c>
      <c r="O3" s="139">
        <v>1261131.25</v>
      </c>
      <c r="P3" s="139">
        <v>882791.875</v>
      </c>
      <c r="R3" s="160" t="s">
        <v>30</v>
      </c>
      <c r="S3" s="139">
        <v>150.5</v>
      </c>
      <c r="T3" s="161">
        <v>1055326.5</v>
      </c>
      <c r="U3" s="36">
        <v>19980</v>
      </c>
      <c r="V3" s="36">
        <v>1075306.5</v>
      </c>
      <c r="W3" s="161">
        <v>1320816.3599999999</v>
      </c>
      <c r="X3" s="161">
        <v>919560.97199999995</v>
      </c>
      <c r="AA3" s="160" t="s">
        <v>30</v>
      </c>
      <c r="AB3" s="160" t="s">
        <v>50</v>
      </c>
      <c r="AC3" s="139">
        <v>38.5</v>
      </c>
      <c r="AD3" s="161">
        <v>1009582</v>
      </c>
      <c r="AE3" s="36">
        <v>4680</v>
      </c>
      <c r="AF3" s="36">
        <v>1014262</v>
      </c>
      <c r="AG3" s="161">
        <v>1267540.04</v>
      </c>
      <c r="AH3" s="161">
        <v>887278.02800000005</v>
      </c>
    </row>
    <row r="4" spans="1:34" x14ac:dyDescent="0.25">
      <c r="A4" s="160" t="s">
        <v>21</v>
      </c>
      <c r="B4" s="139">
        <v>22</v>
      </c>
      <c r="C4" s="161">
        <v>9460</v>
      </c>
      <c r="D4" s="36">
        <v>300</v>
      </c>
      <c r="E4" s="36">
        <v>9760</v>
      </c>
      <c r="F4" s="161">
        <v>12200</v>
      </c>
      <c r="G4" s="161">
        <v>8540</v>
      </c>
      <c r="I4" s="162" t="s">
        <v>30</v>
      </c>
      <c r="J4" s="160" t="s">
        <v>24</v>
      </c>
      <c r="K4" s="140">
        <v>17.5</v>
      </c>
      <c r="L4" s="139">
        <v>1003675</v>
      </c>
      <c r="M4" s="139">
        <v>900</v>
      </c>
      <c r="N4" s="139">
        <v>1004575</v>
      </c>
      <c r="O4" s="139">
        <v>1255718.75</v>
      </c>
      <c r="P4" s="139">
        <v>879003.125</v>
      </c>
      <c r="R4" s="162" t="s">
        <v>18</v>
      </c>
      <c r="S4" s="139">
        <v>17.5</v>
      </c>
      <c r="T4" s="161">
        <v>1003675</v>
      </c>
      <c r="U4" s="36">
        <v>900</v>
      </c>
      <c r="V4" s="36">
        <v>1004575</v>
      </c>
      <c r="W4" s="161">
        <v>1255718.75</v>
      </c>
      <c r="X4" s="161">
        <v>879003.125</v>
      </c>
      <c r="AA4" s="157"/>
      <c r="AB4" s="162" t="s">
        <v>18</v>
      </c>
      <c r="AC4" s="139">
        <v>10</v>
      </c>
      <c r="AD4" s="161">
        <v>1000000</v>
      </c>
      <c r="AE4" s="36">
        <v>0</v>
      </c>
      <c r="AF4" s="36">
        <v>1000000</v>
      </c>
      <c r="AG4" s="161">
        <v>1250000</v>
      </c>
      <c r="AH4" s="161">
        <v>875000</v>
      </c>
    </row>
    <row r="5" spans="1:34" x14ac:dyDescent="0.25">
      <c r="A5" s="160" t="s">
        <v>38</v>
      </c>
      <c r="B5" s="139">
        <v>85.5</v>
      </c>
      <c r="C5" s="161">
        <v>29511</v>
      </c>
      <c r="D5" s="36">
        <v>1500</v>
      </c>
      <c r="E5" s="36">
        <v>31011</v>
      </c>
      <c r="F5" s="161">
        <v>37833.419999999991</v>
      </c>
      <c r="G5" s="161">
        <v>26483.393999999993</v>
      </c>
      <c r="I5" s="157"/>
      <c r="J5" s="162" t="s">
        <v>50</v>
      </c>
      <c r="K5" s="140">
        <v>10</v>
      </c>
      <c r="L5" s="139">
        <v>1000000</v>
      </c>
      <c r="M5" s="139">
        <v>0</v>
      </c>
      <c r="N5" s="139">
        <v>1000000</v>
      </c>
      <c r="O5" s="139">
        <v>1250000</v>
      </c>
      <c r="P5" s="139">
        <v>875000</v>
      </c>
      <c r="R5" s="162" t="s">
        <v>38</v>
      </c>
      <c r="S5" s="139">
        <v>55.5</v>
      </c>
      <c r="T5" s="161">
        <v>19218</v>
      </c>
      <c r="U5" s="36">
        <v>900</v>
      </c>
      <c r="V5" s="36">
        <v>20118</v>
      </c>
      <c r="W5" s="161">
        <v>24543.96</v>
      </c>
      <c r="X5" s="161">
        <v>17180.772000000001</v>
      </c>
      <c r="AA5" s="157"/>
      <c r="AB5" s="162" t="s">
        <v>38</v>
      </c>
      <c r="AC5" s="139">
        <v>28.5</v>
      </c>
      <c r="AD5" s="161">
        <v>9582</v>
      </c>
      <c r="AE5" s="36">
        <v>0</v>
      </c>
      <c r="AF5" s="36">
        <v>9582</v>
      </c>
      <c r="AG5" s="161">
        <v>11690.04</v>
      </c>
      <c r="AH5" s="161">
        <v>8183.0280000000012</v>
      </c>
    </row>
    <row r="6" spans="1:34" x14ac:dyDescent="0.25">
      <c r="A6" s="160" t="s">
        <v>15</v>
      </c>
      <c r="B6" s="139">
        <v>71.5</v>
      </c>
      <c r="C6" s="161">
        <v>29676</v>
      </c>
      <c r="D6" s="36">
        <v>2400</v>
      </c>
      <c r="E6" s="36">
        <v>32076</v>
      </c>
      <c r="F6" s="161">
        <v>19283</v>
      </c>
      <c r="G6" s="161">
        <v>9641.5</v>
      </c>
      <c r="I6" s="157"/>
      <c r="J6" s="162" t="s">
        <v>51</v>
      </c>
      <c r="K6" s="140">
        <v>5.5</v>
      </c>
      <c r="L6" s="139">
        <v>2695</v>
      </c>
      <c r="M6" s="139">
        <v>600</v>
      </c>
      <c r="N6" s="139">
        <v>3295</v>
      </c>
      <c r="O6" s="139">
        <v>4118.75</v>
      </c>
      <c r="P6" s="139">
        <v>2883.125</v>
      </c>
      <c r="R6" s="162" t="s">
        <v>15</v>
      </c>
      <c r="S6" s="139">
        <v>7.5</v>
      </c>
      <c r="T6" s="161">
        <v>5940</v>
      </c>
      <c r="U6" s="36">
        <v>900</v>
      </c>
      <c r="V6" s="36">
        <v>6840</v>
      </c>
      <c r="W6" s="161">
        <v>2610</v>
      </c>
      <c r="X6" s="161">
        <v>1305</v>
      </c>
      <c r="AA6" s="157"/>
      <c r="AB6" s="162" t="s">
        <v>16</v>
      </c>
      <c r="AC6" s="139"/>
      <c r="AD6" s="161">
        <v>0</v>
      </c>
      <c r="AE6" s="36">
        <v>4680</v>
      </c>
      <c r="AF6" s="36">
        <v>4680</v>
      </c>
      <c r="AG6" s="161">
        <v>5850</v>
      </c>
      <c r="AH6" s="161">
        <v>4095</v>
      </c>
    </row>
    <row r="7" spans="1:34" x14ac:dyDescent="0.25">
      <c r="A7" s="160" t="s">
        <v>79</v>
      </c>
      <c r="B7" s="139">
        <v>49</v>
      </c>
      <c r="C7" s="161">
        <v>18117.5</v>
      </c>
      <c r="D7" s="36">
        <v>2400</v>
      </c>
      <c r="E7" s="36">
        <v>20517.5</v>
      </c>
      <c r="F7" s="161">
        <v>10602.8</v>
      </c>
      <c r="G7" s="161">
        <v>5301.4</v>
      </c>
      <c r="I7" s="157"/>
      <c r="J7" s="162" t="s">
        <v>52</v>
      </c>
      <c r="K7" s="140">
        <v>2</v>
      </c>
      <c r="L7" s="139">
        <v>980</v>
      </c>
      <c r="M7" s="139">
        <v>300</v>
      </c>
      <c r="N7" s="139">
        <v>1280</v>
      </c>
      <c r="O7" s="139">
        <v>1600</v>
      </c>
      <c r="P7" s="139">
        <v>1120</v>
      </c>
      <c r="R7" s="162" t="s">
        <v>79</v>
      </c>
      <c r="S7" s="139">
        <v>15</v>
      </c>
      <c r="T7" s="161">
        <v>5407.5</v>
      </c>
      <c r="U7" s="36">
        <v>1800</v>
      </c>
      <c r="V7" s="36">
        <v>7207.5</v>
      </c>
      <c r="W7" s="161">
        <v>2953.2</v>
      </c>
      <c r="X7" s="161">
        <v>1476.6</v>
      </c>
      <c r="AA7" s="157"/>
      <c r="AB7" s="160"/>
      <c r="AC7" s="139"/>
      <c r="AD7" s="161"/>
      <c r="AE7" s="36"/>
      <c r="AF7" s="36"/>
      <c r="AG7" s="161"/>
      <c r="AH7" s="161"/>
    </row>
    <row r="8" spans="1:34" x14ac:dyDescent="0.25">
      <c r="A8" s="160" t="s">
        <v>132</v>
      </c>
      <c r="B8" s="139">
        <v>12.5</v>
      </c>
      <c r="C8" s="161">
        <v>5275</v>
      </c>
      <c r="D8" s="36">
        <v>750</v>
      </c>
      <c r="E8" s="36">
        <v>6025</v>
      </c>
      <c r="F8" s="161">
        <v>7531.25</v>
      </c>
      <c r="G8" s="161">
        <v>5271.875</v>
      </c>
      <c r="I8" s="162"/>
      <c r="J8" s="157"/>
      <c r="K8" s="140"/>
      <c r="L8" s="139"/>
      <c r="M8" s="139"/>
      <c r="N8" s="139"/>
      <c r="O8" s="139"/>
      <c r="P8" s="139"/>
      <c r="R8" s="162" t="s">
        <v>132</v>
      </c>
      <c r="S8" s="139">
        <v>5.5</v>
      </c>
      <c r="T8" s="161">
        <v>2321</v>
      </c>
      <c r="U8" s="36">
        <v>600</v>
      </c>
      <c r="V8" s="36">
        <v>2921</v>
      </c>
      <c r="W8" s="161">
        <v>3651.25</v>
      </c>
      <c r="X8" s="161">
        <v>2555.875</v>
      </c>
      <c r="AA8" s="157"/>
      <c r="AB8" s="160" t="s">
        <v>51</v>
      </c>
      <c r="AC8" s="139">
        <v>90</v>
      </c>
      <c r="AD8" s="161">
        <v>36396.5</v>
      </c>
      <c r="AE8" s="36">
        <v>10660</v>
      </c>
      <c r="AF8" s="36">
        <v>47056.5</v>
      </c>
      <c r="AG8" s="161">
        <v>41448.36</v>
      </c>
      <c r="AH8" s="161">
        <v>25442.635999999999</v>
      </c>
    </row>
    <row r="9" spans="1:34" x14ac:dyDescent="0.25">
      <c r="A9" s="160" t="s">
        <v>16</v>
      </c>
      <c r="B9" s="139"/>
      <c r="C9" s="161">
        <v>0</v>
      </c>
      <c r="D9" s="36">
        <v>19900</v>
      </c>
      <c r="E9" s="36">
        <v>19900</v>
      </c>
      <c r="F9" s="161">
        <v>24875</v>
      </c>
      <c r="G9" s="161">
        <v>17412.5</v>
      </c>
      <c r="I9" s="162" t="s">
        <v>31</v>
      </c>
      <c r="J9" s="160" t="s">
        <v>23</v>
      </c>
      <c r="K9" s="140">
        <v>7</v>
      </c>
      <c r="L9" s="139">
        <v>3430</v>
      </c>
      <c r="M9" s="139">
        <v>900</v>
      </c>
      <c r="N9" s="139">
        <v>4330</v>
      </c>
      <c r="O9" s="139">
        <v>5412.5</v>
      </c>
      <c r="P9" s="139">
        <v>3788.75</v>
      </c>
      <c r="R9" s="162" t="s">
        <v>16</v>
      </c>
      <c r="S9" s="139"/>
      <c r="T9" s="161">
        <v>0</v>
      </c>
      <c r="U9" s="36">
        <v>9480</v>
      </c>
      <c r="V9" s="36">
        <v>9480</v>
      </c>
      <c r="W9" s="161">
        <v>11850</v>
      </c>
      <c r="X9" s="161">
        <v>8295</v>
      </c>
      <c r="AA9" s="157"/>
      <c r="AB9" s="162" t="s">
        <v>18</v>
      </c>
      <c r="AC9" s="139">
        <v>5.5</v>
      </c>
      <c r="AD9" s="161">
        <v>2695</v>
      </c>
      <c r="AE9" s="36">
        <v>600</v>
      </c>
      <c r="AF9" s="36">
        <v>3295</v>
      </c>
      <c r="AG9" s="161">
        <v>4118.75</v>
      </c>
      <c r="AH9" s="161">
        <v>2883.125</v>
      </c>
    </row>
    <row r="10" spans="1:34" x14ac:dyDescent="0.25">
      <c r="A10" s="160" t="s">
        <v>17</v>
      </c>
      <c r="B10" s="139">
        <v>261</v>
      </c>
      <c r="C10" s="161">
        <v>82362</v>
      </c>
      <c r="D10" s="36">
        <v>5400</v>
      </c>
      <c r="E10" s="36">
        <v>87762</v>
      </c>
      <c r="F10" s="161">
        <v>37857.159999999996</v>
      </c>
      <c r="G10" s="161">
        <v>18928.579999999998</v>
      </c>
      <c r="I10" s="157"/>
      <c r="J10" s="162" t="s">
        <v>54</v>
      </c>
      <c r="K10" s="140">
        <v>7</v>
      </c>
      <c r="L10" s="139">
        <v>3430</v>
      </c>
      <c r="M10" s="139">
        <v>900</v>
      </c>
      <c r="N10" s="139">
        <v>4330</v>
      </c>
      <c r="O10" s="139">
        <v>5412.5</v>
      </c>
      <c r="P10" s="139">
        <v>3788.75</v>
      </c>
      <c r="R10" s="162" t="s">
        <v>17</v>
      </c>
      <c r="S10" s="139">
        <v>27</v>
      </c>
      <c r="T10" s="161">
        <v>10665</v>
      </c>
      <c r="U10" s="36">
        <v>2700</v>
      </c>
      <c r="V10" s="36">
        <v>13365</v>
      </c>
      <c r="W10" s="161">
        <v>6176.7000000000007</v>
      </c>
      <c r="X10" s="161">
        <v>3088.3500000000004</v>
      </c>
      <c r="AA10" s="157"/>
      <c r="AB10" s="162" t="s">
        <v>38</v>
      </c>
      <c r="AC10" s="139">
        <v>25</v>
      </c>
      <c r="AD10" s="161">
        <v>8824</v>
      </c>
      <c r="AE10" s="36">
        <v>600</v>
      </c>
      <c r="AF10" s="36">
        <v>9424</v>
      </c>
      <c r="AG10" s="161">
        <v>11497.28</v>
      </c>
      <c r="AH10" s="161">
        <v>8048.0959999999995</v>
      </c>
    </row>
    <row r="11" spans="1:34" x14ac:dyDescent="0.25">
      <c r="A11" s="160" t="s">
        <v>19</v>
      </c>
      <c r="B11" s="139">
        <v>18.5</v>
      </c>
      <c r="C11" s="161">
        <v>6475</v>
      </c>
      <c r="D11" s="36">
        <v>1050</v>
      </c>
      <c r="E11" s="36">
        <v>7525</v>
      </c>
      <c r="F11" s="161">
        <v>9406.25</v>
      </c>
      <c r="G11" s="161">
        <v>4703.125</v>
      </c>
      <c r="I11" s="162"/>
      <c r="J11" s="157"/>
      <c r="K11" s="140"/>
      <c r="L11" s="139"/>
      <c r="M11" s="139"/>
      <c r="N11" s="139"/>
      <c r="O11" s="139"/>
      <c r="P11" s="139"/>
      <c r="R11" s="162" t="s">
        <v>19</v>
      </c>
      <c r="S11" s="139">
        <v>7.5</v>
      </c>
      <c r="T11" s="161">
        <v>2625</v>
      </c>
      <c r="U11" s="36">
        <v>900</v>
      </c>
      <c r="V11" s="36">
        <v>3525</v>
      </c>
      <c r="W11" s="161">
        <v>4406.25</v>
      </c>
      <c r="X11" s="161">
        <v>2203.125</v>
      </c>
      <c r="AA11" s="157"/>
      <c r="AB11" s="162" t="s">
        <v>15</v>
      </c>
      <c r="AC11" s="139">
        <v>5.5</v>
      </c>
      <c r="AD11" s="161">
        <v>4356</v>
      </c>
      <c r="AE11" s="36">
        <v>600</v>
      </c>
      <c r="AF11" s="36">
        <v>4956</v>
      </c>
      <c r="AG11" s="161">
        <v>1839</v>
      </c>
      <c r="AH11" s="161">
        <v>919.5</v>
      </c>
    </row>
    <row r="12" spans="1:34" x14ac:dyDescent="0.25">
      <c r="A12" s="160" t="s">
        <v>22</v>
      </c>
      <c r="B12" s="139">
        <v>15.5</v>
      </c>
      <c r="C12" s="161">
        <v>5890</v>
      </c>
      <c r="D12" s="36">
        <v>1050</v>
      </c>
      <c r="E12" s="36">
        <v>6940</v>
      </c>
      <c r="F12" s="161">
        <v>8328</v>
      </c>
      <c r="G12" s="161">
        <v>4164</v>
      </c>
      <c r="I12" s="160" t="s">
        <v>21</v>
      </c>
      <c r="J12" s="157"/>
      <c r="K12" s="140">
        <v>22</v>
      </c>
      <c r="L12" s="139">
        <v>9460</v>
      </c>
      <c r="M12" s="139">
        <v>300</v>
      </c>
      <c r="N12" s="139">
        <v>9760</v>
      </c>
      <c r="O12" s="139">
        <v>12200</v>
      </c>
      <c r="P12" s="139">
        <v>8540</v>
      </c>
      <c r="R12" s="162" t="s">
        <v>22</v>
      </c>
      <c r="S12" s="139">
        <v>7.5</v>
      </c>
      <c r="T12" s="161">
        <v>2850</v>
      </c>
      <c r="U12" s="36">
        <v>900</v>
      </c>
      <c r="V12" s="36">
        <v>3750</v>
      </c>
      <c r="W12" s="161">
        <v>4500</v>
      </c>
      <c r="X12" s="161">
        <v>2250</v>
      </c>
      <c r="AA12" s="157"/>
      <c r="AB12" s="162" t="s">
        <v>79</v>
      </c>
      <c r="AC12" s="139">
        <v>11</v>
      </c>
      <c r="AD12" s="161">
        <v>3965.5</v>
      </c>
      <c r="AE12" s="36">
        <v>1200</v>
      </c>
      <c r="AF12" s="36">
        <v>5165.5</v>
      </c>
      <c r="AG12" s="161">
        <v>2026.48</v>
      </c>
      <c r="AH12" s="161">
        <v>1013.24</v>
      </c>
    </row>
    <row r="13" spans="1:34" x14ac:dyDescent="0.25">
      <c r="A13" s="160" t="s">
        <v>20</v>
      </c>
      <c r="B13" s="139">
        <v>12.5</v>
      </c>
      <c r="C13" s="161">
        <v>4375</v>
      </c>
      <c r="D13" s="36">
        <v>1050</v>
      </c>
      <c r="E13" s="36">
        <v>5425</v>
      </c>
      <c r="F13" s="161">
        <v>6781.25</v>
      </c>
      <c r="G13" s="161">
        <v>3390.625</v>
      </c>
      <c r="I13" s="162" t="s">
        <v>31</v>
      </c>
      <c r="J13" s="160" t="s">
        <v>23</v>
      </c>
      <c r="K13" s="140">
        <v>22</v>
      </c>
      <c r="L13" s="139">
        <v>9460</v>
      </c>
      <c r="M13" s="139">
        <v>300</v>
      </c>
      <c r="N13" s="139">
        <v>9760</v>
      </c>
      <c r="O13" s="139">
        <v>12200</v>
      </c>
      <c r="P13" s="139">
        <v>8540</v>
      </c>
      <c r="R13" s="162" t="s">
        <v>20</v>
      </c>
      <c r="S13" s="139">
        <v>7.5</v>
      </c>
      <c r="T13" s="161">
        <v>2625</v>
      </c>
      <c r="U13" s="36">
        <v>900</v>
      </c>
      <c r="V13" s="36">
        <v>3525</v>
      </c>
      <c r="W13" s="161">
        <v>4406.25</v>
      </c>
      <c r="X13" s="161">
        <v>2203.125</v>
      </c>
      <c r="AA13" s="157"/>
      <c r="AB13" s="162" t="s">
        <v>132</v>
      </c>
      <c r="AC13" s="139">
        <v>5.5</v>
      </c>
      <c r="AD13" s="161">
        <v>2321</v>
      </c>
      <c r="AE13" s="36">
        <v>600</v>
      </c>
      <c r="AF13" s="36">
        <v>2921</v>
      </c>
      <c r="AG13" s="161">
        <v>3651.25</v>
      </c>
      <c r="AH13" s="161">
        <v>2555.875</v>
      </c>
    </row>
    <row r="14" spans="1:34" x14ac:dyDescent="0.25">
      <c r="A14" s="160" t="s">
        <v>40</v>
      </c>
      <c r="B14" s="139">
        <v>572.5</v>
      </c>
      <c r="C14" s="161">
        <v>1198246.5</v>
      </c>
      <c r="D14" s="36">
        <v>37600</v>
      </c>
      <c r="E14" s="36">
        <v>1235846.5</v>
      </c>
      <c r="F14" s="161">
        <v>1435829.38</v>
      </c>
      <c r="G14" s="161">
        <v>986628.87399999995</v>
      </c>
      <c r="I14" s="157"/>
      <c r="J14" s="162" t="s">
        <v>53</v>
      </c>
      <c r="K14" s="140">
        <v>16</v>
      </c>
      <c r="L14" s="139">
        <v>6880</v>
      </c>
      <c r="M14" s="139">
        <v>0</v>
      </c>
      <c r="N14" s="139">
        <v>6880</v>
      </c>
      <c r="O14" s="139">
        <v>8600</v>
      </c>
      <c r="P14" s="139">
        <v>6020</v>
      </c>
      <c r="R14" s="160"/>
      <c r="S14" s="139"/>
      <c r="T14" s="161"/>
      <c r="U14" s="36"/>
      <c r="V14" s="36"/>
      <c r="W14" s="161"/>
      <c r="X14" s="161"/>
      <c r="AA14" s="157"/>
      <c r="AB14" s="162" t="s">
        <v>16</v>
      </c>
      <c r="AC14" s="139"/>
      <c r="AD14" s="161">
        <v>0</v>
      </c>
      <c r="AE14" s="36">
        <v>3460</v>
      </c>
      <c r="AF14" s="36">
        <v>3460</v>
      </c>
      <c r="AG14" s="161">
        <v>4325</v>
      </c>
      <c r="AH14" s="161">
        <v>3027.5</v>
      </c>
    </row>
    <row r="15" spans="1:34" x14ac:dyDescent="0.25">
      <c r="I15" s="157"/>
      <c r="J15" s="162" t="s">
        <v>54</v>
      </c>
      <c r="K15" s="140">
        <v>6</v>
      </c>
      <c r="L15" s="139">
        <v>2580</v>
      </c>
      <c r="M15" s="139">
        <v>300</v>
      </c>
      <c r="N15" s="139">
        <v>2880</v>
      </c>
      <c r="O15" s="139">
        <v>3600</v>
      </c>
      <c r="P15" s="139">
        <v>2520</v>
      </c>
      <c r="R15" s="160" t="s">
        <v>31</v>
      </c>
      <c r="S15" s="139">
        <v>422</v>
      </c>
      <c r="T15" s="161">
        <v>142920</v>
      </c>
      <c r="U15" s="36">
        <v>17620</v>
      </c>
      <c r="V15" s="36">
        <v>160540</v>
      </c>
      <c r="W15" s="161">
        <v>115013.01999999999</v>
      </c>
      <c r="X15" s="161">
        <v>67067.902000000002</v>
      </c>
      <c r="AA15" s="157"/>
      <c r="AB15" s="162" t="s">
        <v>17</v>
      </c>
      <c r="AC15" s="139">
        <v>21</v>
      </c>
      <c r="AD15" s="161">
        <v>8295</v>
      </c>
      <c r="AE15" s="36">
        <v>1800</v>
      </c>
      <c r="AF15" s="36">
        <v>10095</v>
      </c>
      <c r="AG15" s="161">
        <v>4450.1000000000004</v>
      </c>
      <c r="AH15" s="161">
        <v>2225.0500000000002</v>
      </c>
    </row>
    <row r="16" spans="1:34" x14ac:dyDescent="0.25">
      <c r="I16" s="162"/>
      <c r="J16" s="157"/>
      <c r="K16" s="140"/>
      <c r="L16" s="139"/>
      <c r="M16" s="139"/>
      <c r="N16" s="139"/>
      <c r="O16" s="139"/>
      <c r="P16" s="139"/>
      <c r="R16" s="162" t="s">
        <v>18</v>
      </c>
      <c r="S16" s="139">
        <v>7</v>
      </c>
      <c r="T16" s="161">
        <v>3430</v>
      </c>
      <c r="U16" s="36">
        <v>900</v>
      </c>
      <c r="V16" s="36">
        <v>4330</v>
      </c>
      <c r="W16" s="161">
        <v>5412.5</v>
      </c>
      <c r="X16" s="161">
        <v>3788.75</v>
      </c>
      <c r="AA16" s="157"/>
      <c r="AB16" s="162" t="s">
        <v>19</v>
      </c>
      <c r="AC16" s="139">
        <v>5.5</v>
      </c>
      <c r="AD16" s="161">
        <v>1925</v>
      </c>
      <c r="AE16" s="36">
        <v>600</v>
      </c>
      <c r="AF16" s="36">
        <v>2525</v>
      </c>
      <c r="AG16" s="161">
        <v>3156.25</v>
      </c>
      <c r="AH16" s="161">
        <v>1578.125</v>
      </c>
    </row>
    <row r="17" spans="9:34" x14ac:dyDescent="0.25">
      <c r="I17" s="160" t="s">
        <v>38</v>
      </c>
      <c r="J17" s="157"/>
      <c r="K17" s="140">
        <v>85.5</v>
      </c>
      <c r="L17" s="139">
        <v>29511</v>
      </c>
      <c r="M17" s="139">
        <v>1500</v>
      </c>
      <c r="N17" s="139">
        <v>31011</v>
      </c>
      <c r="O17" s="139">
        <v>37833.420000000006</v>
      </c>
      <c r="P17" s="139">
        <v>26483.394</v>
      </c>
      <c r="R17" s="162" t="s">
        <v>21</v>
      </c>
      <c r="S17" s="139">
        <v>22</v>
      </c>
      <c r="T17" s="161">
        <v>9460</v>
      </c>
      <c r="U17" s="36">
        <v>300</v>
      </c>
      <c r="V17" s="36">
        <v>9760</v>
      </c>
      <c r="W17" s="161">
        <v>12200</v>
      </c>
      <c r="X17" s="161">
        <v>8540</v>
      </c>
      <c r="AA17" s="157"/>
      <c r="AB17" s="162" t="s">
        <v>22</v>
      </c>
      <c r="AC17" s="139">
        <v>5.5</v>
      </c>
      <c r="AD17" s="161">
        <v>2090</v>
      </c>
      <c r="AE17" s="36">
        <v>600</v>
      </c>
      <c r="AF17" s="36">
        <v>2690</v>
      </c>
      <c r="AG17" s="161">
        <v>3228</v>
      </c>
      <c r="AH17" s="161">
        <v>1614</v>
      </c>
    </row>
    <row r="18" spans="9:34" x14ac:dyDescent="0.25">
      <c r="I18" s="162" t="s">
        <v>30</v>
      </c>
      <c r="J18" s="160" t="s">
        <v>24</v>
      </c>
      <c r="K18" s="140">
        <v>55.5</v>
      </c>
      <c r="L18" s="139">
        <v>19218</v>
      </c>
      <c r="M18" s="139">
        <v>900</v>
      </c>
      <c r="N18" s="139">
        <v>20118</v>
      </c>
      <c r="O18" s="139">
        <v>24543.96</v>
      </c>
      <c r="P18" s="139">
        <v>17180.772000000001</v>
      </c>
      <c r="R18" s="162" t="s">
        <v>38</v>
      </c>
      <c r="S18" s="139">
        <v>30</v>
      </c>
      <c r="T18" s="161">
        <v>10293</v>
      </c>
      <c r="U18" s="36">
        <v>600</v>
      </c>
      <c r="V18" s="36">
        <v>10893</v>
      </c>
      <c r="W18" s="161">
        <v>13289.46</v>
      </c>
      <c r="X18" s="161">
        <v>9302.6219999999994</v>
      </c>
      <c r="AA18" s="157"/>
      <c r="AB18" s="162" t="s">
        <v>20</v>
      </c>
      <c r="AC18" s="139">
        <v>5.5</v>
      </c>
      <c r="AD18" s="161">
        <v>1925</v>
      </c>
      <c r="AE18" s="36">
        <v>600</v>
      </c>
      <c r="AF18" s="36">
        <v>2525</v>
      </c>
      <c r="AG18" s="161">
        <v>3156.25</v>
      </c>
      <c r="AH18" s="161">
        <v>1578.125</v>
      </c>
    </row>
    <row r="19" spans="9:34" x14ac:dyDescent="0.25">
      <c r="I19" s="157"/>
      <c r="J19" s="162" t="s">
        <v>50</v>
      </c>
      <c r="K19" s="140">
        <v>28.5</v>
      </c>
      <c r="L19" s="139">
        <v>9582</v>
      </c>
      <c r="M19" s="139">
        <v>0</v>
      </c>
      <c r="N19" s="139">
        <v>9582</v>
      </c>
      <c r="O19" s="139">
        <v>11690.04</v>
      </c>
      <c r="P19" s="139">
        <v>8183.0280000000012</v>
      </c>
      <c r="R19" s="162" t="s">
        <v>15</v>
      </c>
      <c r="S19" s="139">
        <v>64</v>
      </c>
      <c r="T19" s="161">
        <v>23736</v>
      </c>
      <c r="U19" s="36">
        <v>1500</v>
      </c>
      <c r="V19" s="36">
        <v>25236</v>
      </c>
      <c r="W19" s="161">
        <v>16673</v>
      </c>
      <c r="X19" s="161">
        <v>8336.5</v>
      </c>
      <c r="AA19" s="157"/>
      <c r="AB19" s="160"/>
      <c r="AC19" s="139"/>
      <c r="AD19" s="161"/>
      <c r="AE19" s="36"/>
      <c r="AF19" s="36"/>
      <c r="AG19" s="161"/>
      <c r="AH19" s="161"/>
    </row>
    <row r="20" spans="9:34" x14ac:dyDescent="0.25">
      <c r="I20" s="157"/>
      <c r="J20" s="162" t="s">
        <v>51</v>
      </c>
      <c r="K20" s="140">
        <v>25</v>
      </c>
      <c r="L20" s="139">
        <v>8824</v>
      </c>
      <c r="M20" s="139">
        <v>600</v>
      </c>
      <c r="N20" s="139">
        <v>9424</v>
      </c>
      <c r="O20" s="139">
        <v>11497.28</v>
      </c>
      <c r="P20" s="139">
        <v>8048.0959999999995</v>
      </c>
      <c r="R20" s="162" t="s">
        <v>79</v>
      </c>
      <c r="S20" s="139">
        <v>34</v>
      </c>
      <c r="T20" s="161">
        <v>12710</v>
      </c>
      <c r="U20" s="36">
        <v>600</v>
      </c>
      <c r="V20" s="36">
        <v>13310</v>
      </c>
      <c r="W20" s="161">
        <v>7649.6</v>
      </c>
      <c r="X20" s="161">
        <v>3824.8</v>
      </c>
      <c r="AA20" s="157"/>
      <c r="AB20" s="160" t="s">
        <v>52</v>
      </c>
      <c r="AC20" s="139">
        <v>22</v>
      </c>
      <c r="AD20" s="161">
        <v>9348</v>
      </c>
      <c r="AE20" s="36">
        <v>4640</v>
      </c>
      <c r="AF20" s="36">
        <v>13988</v>
      </c>
      <c r="AG20" s="161">
        <v>11827.960000000001</v>
      </c>
      <c r="AH20" s="161">
        <v>6840.308</v>
      </c>
    </row>
    <row r="21" spans="9:34" x14ac:dyDescent="0.25">
      <c r="I21" s="157"/>
      <c r="J21" s="162" t="s">
        <v>52</v>
      </c>
      <c r="K21" s="140">
        <v>2</v>
      </c>
      <c r="L21" s="139">
        <v>812</v>
      </c>
      <c r="M21" s="139">
        <v>300</v>
      </c>
      <c r="N21" s="139">
        <v>1112</v>
      </c>
      <c r="O21" s="139">
        <v>1356.64</v>
      </c>
      <c r="P21" s="139">
        <v>949.64800000000002</v>
      </c>
      <c r="R21" s="162" t="s">
        <v>132</v>
      </c>
      <c r="S21" s="139">
        <v>7</v>
      </c>
      <c r="T21" s="161">
        <v>2954</v>
      </c>
      <c r="U21" s="36">
        <v>150</v>
      </c>
      <c r="V21" s="36">
        <v>3104</v>
      </c>
      <c r="W21" s="161">
        <v>3880</v>
      </c>
      <c r="X21" s="161">
        <v>2716</v>
      </c>
      <c r="AA21" s="157"/>
      <c r="AB21" s="162" t="s">
        <v>18</v>
      </c>
      <c r="AC21" s="139">
        <v>2</v>
      </c>
      <c r="AD21" s="161">
        <v>980</v>
      </c>
      <c r="AE21" s="36">
        <v>300</v>
      </c>
      <c r="AF21" s="36">
        <v>1280</v>
      </c>
      <c r="AG21" s="161">
        <v>1600</v>
      </c>
      <c r="AH21" s="161">
        <v>1120</v>
      </c>
    </row>
    <row r="22" spans="9:34" x14ac:dyDescent="0.25">
      <c r="I22" s="162"/>
      <c r="J22" s="157"/>
      <c r="K22" s="140"/>
      <c r="L22" s="139"/>
      <c r="M22" s="139"/>
      <c r="N22" s="139"/>
      <c r="O22" s="139"/>
      <c r="P22" s="139"/>
      <c r="R22" s="162" t="s">
        <v>16</v>
      </c>
      <c r="S22" s="139"/>
      <c r="T22" s="161">
        <v>0</v>
      </c>
      <c r="U22" s="36">
        <v>10420</v>
      </c>
      <c r="V22" s="36">
        <v>10420</v>
      </c>
      <c r="W22" s="161">
        <v>13025</v>
      </c>
      <c r="X22" s="161">
        <v>9117.5</v>
      </c>
      <c r="AA22" s="157"/>
      <c r="AB22" s="162" t="s">
        <v>38</v>
      </c>
      <c r="AC22" s="139">
        <v>2</v>
      </c>
      <c r="AD22" s="161">
        <v>812</v>
      </c>
      <c r="AE22" s="36">
        <v>300</v>
      </c>
      <c r="AF22" s="36">
        <v>1112</v>
      </c>
      <c r="AG22" s="161">
        <v>1356.64</v>
      </c>
      <c r="AH22" s="161">
        <v>949.64800000000002</v>
      </c>
    </row>
    <row r="23" spans="9:34" x14ac:dyDescent="0.25">
      <c r="I23" s="162" t="s">
        <v>31</v>
      </c>
      <c r="J23" s="160" t="s">
        <v>23</v>
      </c>
      <c r="K23" s="140">
        <v>30</v>
      </c>
      <c r="L23" s="139">
        <v>10293</v>
      </c>
      <c r="M23" s="139">
        <v>600</v>
      </c>
      <c r="N23" s="139">
        <v>10893</v>
      </c>
      <c r="O23" s="139">
        <v>13289.46</v>
      </c>
      <c r="P23" s="139">
        <v>9302.6220000000012</v>
      </c>
      <c r="R23" s="162" t="s">
        <v>17</v>
      </c>
      <c r="S23" s="139">
        <v>234</v>
      </c>
      <c r="T23" s="161">
        <v>71697</v>
      </c>
      <c r="U23" s="36">
        <v>2700</v>
      </c>
      <c r="V23" s="36">
        <v>74397</v>
      </c>
      <c r="W23" s="161">
        <v>31680.459999999988</v>
      </c>
      <c r="X23" s="161">
        <v>15840.229999999994</v>
      </c>
      <c r="AA23" s="157"/>
      <c r="AB23" s="162" t="s">
        <v>15</v>
      </c>
      <c r="AC23" s="139">
        <v>2</v>
      </c>
      <c r="AD23" s="161">
        <v>1584</v>
      </c>
      <c r="AE23" s="36">
        <v>300</v>
      </c>
      <c r="AF23" s="36">
        <v>1884</v>
      </c>
      <c r="AG23" s="161">
        <v>771</v>
      </c>
      <c r="AH23" s="161">
        <v>385.5</v>
      </c>
    </row>
    <row r="24" spans="9:34" x14ac:dyDescent="0.25">
      <c r="I24" s="157"/>
      <c r="J24" s="162" t="s">
        <v>53</v>
      </c>
      <c r="K24" s="140">
        <v>1</v>
      </c>
      <c r="L24" s="139">
        <v>406</v>
      </c>
      <c r="M24" s="139">
        <v>0</v>
      </c>
      <c r="N24" s="139">
        <v>406</v>
      </c>
      <c r="O24" s="139">
        <v>495.32</v>
      </c>
      <c r="P24" s="139">
        <v>346.72399999999999</v>
      </c>
      <c r="R24" s="162" t="s">
        <v>19</v>
      </c>
      <c r="S24" s="139">
        <v>11</v>
      </c>
      <c r="T24" s="161">
        <v>3850</v>
      </c>
      <c r="U24" s="36">
        <v>150</v>
      </c>
      <c r="V24" s="36">
        <v>4000</v>
      </c>
      <c r="W24" s="161">
        <v>5000</v>
      </c>
      <c r="X24" s="161">
        <v>2500</v>
      </c>
      <c r="AA24" s="157"/>
      <c r="AB24" s="162" t="s">
        <v>79</v>
      </c>
      <c r="AC24" s="139">
        <v>4</v>
      </c>
      <c r="AD24" s="161">
        <v>1442</v>
      </c>
      <c r="AE24" s="36">
        <v>600</v>
      </c>
      <c r="AF24" s="36">
        <v>2042</v>
      </c>
      <c r="AG24" s="161">
        <v>926.72</v>
      </c>
      <c r="AH24" s="161">
        <v>463.36</v>
      </c>
    </row>
    <row r="25" spans="9:34" x14ac:dyDescent="0.25">
      <c r="I25" s="157"/>
      <c r="J25" s="162" t="s">
        <v>54</v>
      </c>
      <c r="K25" s="140">
        <v>16</v>
      </c>
      <c r="L25" s="139">
        <v>5323</v>
      </c>
      <c r="M25" s="139">
        <v>300</v>
      </c>
      <c r="N25" s="139">
        <v>5623</v>
      </c>
      <c r="O25" s="139">
        <v>6860.06</v>
      </c>
      <c r="P25" s="139">
        <v>4802.0420000000004</v>
      </c>
      <c r="R25" s="162" t="s">
        <v>22</v>
      </c>
      <c r="S25" s="139">
        <v>8</v>
      </c>
      <c r="T25" s="161">
        <v>3040</v>
      </c>
      <c r="U25" s="36">
        <v>150</v>
      </c>
      <c r="V25" s="36">
        <v>3190</v>
      </c>
      <c r="W25" s="161">
        <v>3828</v>
      </c>
      <c r="X25" s="161">
        <v>1914</v>
      </c>
      <c r="AA25" s="157"/>
      <c r="AB25" s="162" t="s">
        <v>16</v>
      </c>
      <c r="AC25" s="139"/>
      <c r="AD25" s="161">
        <v>0</v>
      </c>
      <c r="AE25" s="36">
        <v>1340</v>
      </c>
      <c r="AF25" s="36">
        <v>1340</v>
      </c>
      <c r="AG25" s="161">
        <v>1675</v>
      </c>
      <c r="AH25" s="161">
        <v>1172.5</v>
      </c>
    </row>
    <row r="26" spans="9:34" x14ac:dyDescent="0.25">
      <c r="I26" s="157"/>
      <c r="J26" s="162" t="s">
        <v>57</v>
      </c>
      <c r="K26" s="140">
        <v>1</v>
      </c>
      <c r="L26" s="139">
        <v>406</v>
      </c>
      <c r="M26" s="139">
        <v>0</v>
      </c>
      <c r="N26" s="139">
        <v>406</v>
      </c>
      <c r="O26" s="139">
        <v>495.32</v>
      </c>
      <c r="P26" s="139">
        <v>346.72399999999999</v>
      </c>
      <c r="R26" s="162" t="s">
        <v>20</v>
      </c>
      <c r="S26" s="139">
        <v>5</v>
      </c>
      <c r="T26" s="161">
        <v>1750</v>
      </c>
      <c r="U26" s="36">
        <v>150</v>
      </c>
      <c r="V26" s="36">
        <v>1900</v>
      </c>
      <c r="W26" s="161">
        <v>2375</v>
      </c>
      <c r="X26" s="161">
        <v>1187.5</v>
      </c>
      <c r="AA26" s="157"/>
      <c r="AB26" s="162" t="s">
        <v>17</v>
      </c>
      <c r="AC26" s="139">
        <v>6</v>
      </c>
      <c r="AD26" s="161">
        <v>2370</v>
      </c>
      <c r="AE26" s="36">
        <v>900</v>
      </c>
      <c r="AF26" s="36">
        <v>3270</v>
      </c>
      <c r="AG26" s="161">
        <v>1726.6</v>
      </c>
      <c r="AH26" s="161">
        <v>863.3</v>
      </c>
    </row>
    <row r="27" spans="9:34" x14ac:dyDescent="0.25">
      <c r="I27" s="157"/>
      <c r="J27" s="162" t="s">
        <v>55</v>
      </c>
      <c r="K27" s="140">
        <v>2</v>
      </c>
      <c r="L27" s="139">
        <v>812</v>
      </c>
      <c r="M27" s="139">
        <v>0</v>
      </c>
      <c r="N27" s="139">
        <v>812</v>
      </c>
      <c r="O27" s="139">
        <v>990.64</v>
      </c>
      <c r="P27" s="139">
        <v>693.44799999999998</v>
      </c>
      <c r="R27" s="160"/>
      <c r="S27" s="139"/>
      <c r="T27" s="161"/>
      <c r="U27" s="36"/>
      <c r="V27" s="36"/>
      <c r="W27" s="161"/>
      <c r="X27" s="161"/>
      <c r="AA27" s="157"/>
      <c r="AB27" s="162" t="s">
        <v>19</v>
      </c>
      <c r="AC27" s="139">
        <v>2</v>
      </c>
      <c r="AD27" s="161">
        <v>700</v>
      </c>
      <c r="AE27" s="36">
        <v>300</v>
      </c>
      <c r="AF27" s="36">
        <v>1000</v>
      </c>
      <c r="AG27" s="161">
        <v>1250</v>
      </c>
      <c r="AH27" s="161">
        <v>625</v>
      </c>
    </row>
    <row r="28" spans="9:34" x14ac:dyDescent="0.25">
      <c r="I28" s="157"/>
      <c r="J28" s="162" t="s">
        <v>56</v>
      </c>
      <c r="K28" s="140">
        <v>10</v>
      </c>
      <c r="L28" s="139">
        <v>3346</v>
      </c>
      <c r="M28" s="139">
        <v>300</v>
      </c>
      <c r="N28" s="139">
        <v>3646</v>
      </c>
      <c r="O28" s="139">
        <v>4448.12</v>
      </c>
      <c r="P28" s="139">
        <v>3113.6840000000002</v>
      </c>
      <c r="R28" s="160" t="s">
        <v>40</v>
      </c>
      <c r="S28" s="139">
        <v>572.5</v>
      </c>
      <c r="T28" s="161">
        <v>1198246.5</v>
      </c>
      <c r="U28" s="36">
        <v>37600</v>
      </c>
      <c r="V28" s="36">
        <v>1235846.5</v>
      </c>
      <c r="W28" s="161">
        <v>1435829.38</v>
      </c>
      <c r="X28" s="161">
        <v>986628.87399999995</v>
      </c>
      <c r="AA28" s="157"/>
      <c r="AB28" s="162" t="s">
        <v>22</v>
      </c>
      <c r="AC28" s="139">
        <v>2</v>
      </c>
      <c r="AD28" s="161">
        <v>760</v>
      </c>
      <c r="AE28" s="36">
        <v>300</v>
      </c>
      <c r="AF28" s="36">
        <v>1060</v>
      </c>
      <c r="AG28" s="161">
        <v>1272</v>
      </c>
      <c r="AH28" s="161">
        <v>636</v>
      </c>
    </row>
    <row r="29" spans="9:34" x14ac:dyDescent="0.25">
      <c r="I29" s="162"/>
      <c r="J29" s="157"/>
      <c r="K29" s="140"/>
      <c r="L29" s="139"/>
      <c r="M29" s="139"/>
      <c r="N29" s="139"/>
      <c r="O29" s="139"/>
      <c r="P29" s="139"/>
      <c r="AA29" s="157"/>
      <c r="AB29" s="162" t="s">
        <v>20</v>
      </c>
      <c r="AC29" s="139">
        <v>2</v>
      </c>
      <c r="AD29" s="161">
        <v>700</v>
      </c>
      <c r="AE29" s="36">
        <v>300</v>
      </c>
      <c r="AF29" s="36">
        <v>1000</v>
      </c>
      <c r="AG29" s="161">
        <v>1250</v>
      </c>
      <c r="AH29" s="161">
        <v>625</v>
      </c>
    </row>
    <row r="30" spans="9:34" x14ac:dyDescent="0.25">
      <c r="I30" s="160" t="s">
        <v>15</v>
      </c>
      <c r="J30" s="157"/>
      <c r="K30" s="140">
        <v>71.5</v>
      </c>
      <c r="L30" s="139">
        <v>29676</v>
      </c>
      <c r="M30" s="139">
        <v>2400</v>
      </c>
      <c r="N30" s="139">
        <v>32076</v>
      </c>
      <c r="O30" s="139">
        <v>19283</v>
      </c>
      <c r="P30" s="139">
        <v>9641.5</v>
      </c>
      <c r="AA30" s="157"/>
      <c r="AB30" s="160"/>
      <c r="AC30" s="139"/>
      <c r="AD30" s="161"/>
      <c r="AE30" s="36"/>
      <c r="AF30" s="36"/>
      <c r="AG30" s="161"/>
      <c r="AH30" s="161"/>
    </row>
    <row r="31" spans="9:34" x14ac:dyDescent="0.25">
      <c r="I31" s="162" t="s">
        <v>30</v>
      </c>
      <c r="J31" s="160" t="s">
        <v>24</v>
      </c>
      <c r="K31" s="140">
        <v>7.5</v>
      </c>
      <c r="L31" s="139">
        <v>5940</v>
      </c>
      <c r="M31" s="139">
        <v>900</v>
      </c>
      <c r="N31" s="139">
        <v>6840</v>
      </c>
      <c r="O31" s="139">
        <v>2610</v>
      </c>
      <c r="P31" s="139">
        <v>1305</v>
      </c>
      <c r="AA31" s="160" t="s">
        <v>31</v>
      </c>
      <c r="AB31" s="160" t="s">
        <v>53</v>
      </c>
      <c r="AC31" s="139">
        <v>301</v>
      </c>
      <c r="AD31" s="161">
        <v>96564</v>
      </c>
      <c r="AE31" s="36">
        <v>2020</v>
      </c>
      <c r="AF31" s="36">
        <v>98584</v>
      </c>
      <c r="AG31" s="161">
        <v>55103.779999999992</v>
      </c>
      <c r="AH31" s="161">
        <v>29500.953999999998</v>
      </c>
    </row>
    <row r="32" spans="9:34" x14ac:dyDescent="0.25">
      <c r="I32" s="157"/>
      <c r="J32" s="162" t="s">
        <v>51</v>
      </c>
      <c r="K32" s="140">
        <v>5.5</v>
      </c>
      <c r="L32" s="139">
        <v>4356</v>
      </c>
      <c r="M32" s="139">
        <v>600</v>
      </c>
      <c r="N32" s="139">
        <v>4956</v>
      </c>
      <c r="O32" s="139">
        <v>1839</v>
      </c>
      <c r="P32" s="139">
        <v>919.5</v>
      </c>
      <c r="AA32" s="157"/>
      <c r="AB32" s="162" t="s">
        <v>21</v>
      </c>
      <c r="AC32" s="139">
        <v>16</v>
      </c>
      <c r="AD32" s="161">
        <v>6880</v>
      </c>
      <c r="AE32" s="36">
        <v>0</v>
      </c>
      <c r="AF32" s="36">
        <v>6880</v>
      </c>
      <c r="AG32" s="161">
        <v>8600</v>
      </c>
      <c r="AH32" s="161">
        <v>6020</v>
      </c>
    </row>
    <row r="33" spans="9:34" x14ac:dyDescent="0.25">
      <c r="I33" s="157"/>
      <c r="J33" s="162" t="s">
        <v>52</v>
      </c>
      <c r="K33" s="140">
        <v>2</v>
      </c>
      <c r="L33" s="139">
        <v>1584</v>
      </c>
      <c r="M33" s="139">
        <v>300</v>
      </c>
      <c r="N33" s="139">
        <v>1884</v>
      </c>
      <c r="O33" s="139">
        <v>771</v>
      </c>
      <c r="P33" s="139">
        <v>385.5</v>
      </c>
      <c r="AA33" s="157"/>
      <c r="AB33" s="162" t="s">
        <v>38</v>
      </c>
      <c r="AC33" s="139">
        <v>1</v>
      </c>
      <c r="AD33" s="161">
        <v>406</v>
      </c>
      <c r="AE33" s="36">
        <v>0</v>
      </c>
      <c r="AF33" s="36">
        <v>406</v>
      </c>
      <c r="AG33" s="161">
        <v>495.32</v>
      </c>
      <c r="AH33" s="161">
        <v>346.72399999999999</v>
      </c>
    </row>
    <row r="34" spans="9:34" x14ac:dyDescent="0.25">
      <c r="I34" s="162"/>
      <c r="J34" s="157"/>
      <c r="K34" s="140"/>
      <c r="L34" s="139"/>
      <c r="M34" s="139"/>
      <c r="N34" s="139"/>
      <c r="O34" s="139"/>
      <c r="P34" s="139"/>
      <c r="AA34" s="157"/>
      <c r="AB34" s="162" t="s">
        <v>15</v>
      </c>
      <c r="AC34" s="139">
        <v>58</v>
      </c>
      <c r="AD34" s="161">
        <v>20846</v>
      </c>
      <c r="AE34" s="36">
        <v>600</v>
      </c>
      <c r="AF34" s="36">
        <v>21446</v>
      </c>
      <c r="AG34" s="161">
        <v>14271.5</v>
      </c>
      <c r="AH34" s="161">
        <v>7135.75</v>
      </c>
    </row>
    <row r="35" spans="9:34" x14ac:dyDescent="0.25">
      <c r="I35" s="162" t="s">
        <v>31</v>
      </c>
      <c r="J35" s="160" t="s">
        <v>23</v>
      </c>
      <c r="K35" s="140">
        <v>64</v>
      </c>
      <c r="L35" s="139">
        <v>23736</v>
      </c>
      <c r="M35" s="139">
        <v>1500</v>
      </c>
      <c r="N35" s="139">
        <v>25236</v>
      </c>
      <c r="O35" s="139">
        <v>16673</v>
      </c>
      <c r="P35" s="139">
        <v>8336.5</v>
      </c>
      <c r="AA35" s="157"/>
      <c r="AB35" s="162" t="s">
        <v>16</v>
      </c>
      <c r="AC35" s="139"/>
      <c r="AD35" s="161">
        <v>0</v>
      </c>
      <c r="AE35" s="36">
        <v>520</v>
      </c>
      <c r="AF35" s="36">
        <v>520</v>
      </c>
      <c r="AG35" s="161">
        <v>650</v>
      </c>
      <c r="AH35" s="161">
        <v>454.99999999999994</v>
      </c>
    </row>
    <row r="36" spans="9:34" x14ac:dyDescent="0.25">
      <c r="I36" s="157"/>
      <c r="J36" s="162" t="s">
        <v>53</v>
      </c>
      <c r="K36" s="140">
        <v>58</v>
      </c>
      <c r="L36" s="139">
        <v>20846</v>
      </c>
      <c r="M36" s="139">
        <v>600</v>
      </c>
      <c r="N36" s="139">
        <v>21446</v>
      </c>
      <c r="O36" s="139">
        <v>14271.5</v>
      </c>
      <c r="P36" s="139">
        <v>7135.75</v>
      </c>
      <c r="AA36" s="157"/>
      <c r="AB36" s="162" t="s">
        <v>17</v>
      </c>
      <c r="AC36" s="139">
        <v>219</v>
      </c>
      <c r="AD36" s="161">
        <v>65772</v>
      </c>
      <c r="AE36" s="36">
        <v>900</v>
      </c>
      <c r="AF36" s="36">
        <v>66672</v>
      </c>
      <c r="AG36" s="161">
        <v>27894.959999999992</v>
      </c>
      <c r="AH36" s="161">
        <v>13947.479999999996</v>
      </c>
    </row>
    <row r="37" spans="9:34" x14ac:dyDescent="0.25">
      <c r="I37" s="157"/>
      <c r="J37" s="162" t="s">
        <v>56</v>
      </c>
      <c r="K37" s="140">
        <v>6</v>
      </c>
      <c r="L37" s="139">
        <v>2890</v>
      </c>
      <c r="M37" s="139">
        <v>900</v>
      </c>
      <c r="N37" s="139">
        <v>3790</v>
      </c>
      <c r="O37" s="139">
        <v>2401.5</v>
      </c>
      <c r="P37" s="139">
        <v>1200.75</v>
      </c>
      <c r="AA37" s="157"/>
      <c r="AB37" s="162" t="s">
        <v>22</v>
      </c>
      <c r="AC37" s="139">
        <v>7</v>
      </c>
      <c r="AD37" s="161">
        <v>2660</v>
      </c>
      <c r="AE37" s="36">
        <v>0</v>
      </c>
      <c r="AF37" s="36">
        <v>2660</v>
      </c>
      <c r="AG37" s="161">
        <v>3192</v>
      </c>
      <c r="AH37" s="161">
        <v>1596</v>
      </c>
    </row>
    <row r="38" spans="9:34" x14ac:dyDescent="0.25">
      <c r="I38" s="162"/>
      <c r="J38" s="157"/>
      <c r="K38" s="140"/>
      <c r="L38" s="139"/>
      <c r="M38" s="139"/>
      <c r="N38" s="139"/>
      <c r="O38" s="139"/>
      <c r="P38" s="139"/>
      <c r="AA38" s="157"/>
      <c r="AB38" s="160"/>
      <c r="AC38" s="139"/>
      <c r="AD38" s="161"/>
      <c r="AE38" s="36"/>
      <c r="AF38" s="36"/>
      <c r="AG38" s="161"/>
      <c r="AH38" s="161"/>
    </row>
    <row r="39" spans="9:34" x14ac:dyDescent="0.25">
      <c r="I39" s="160" t="s">
        <v>79</v>
      </c>
      <c r="J39" s="157"/>
      <c r="K39" s="140">
        <v>49</v>
      </c>
      <c r="L39" s="139">
        <v>18117.5</v>
      </c>
      <c r="M39" s="139">
        <v>2400</v>
      </c>
      <c r="N39" s="139">
        <v>20517.5</v>
      </c>
      <c r="O39" s="139">
        <v>10602.8</v>
      </c>
      <c r="P39" s="139">
        <v>5301.4</v>
      </c>
      <c r="AA39" s="157"/>
      <c r="AB39" s="160" t="s">
        <v>63</v>
      </c>
      <c r="AC39" s="139">
        <v>8</v>
      </c>
      <c r="AD39" s="161">
        <v>2884</v>
      </c>
      <c r="AE39" s="36">
        <v>600</v>
      </c>
      <c r="AF39" s="36">
        <v>3484</v>
      </c>
      <c r="AG39" s="161">
        <v>1157.44</v>
      </c>
      <c r="AH39" s="161">
        <v>578.72</v>
      </c>
    </row>
    <row r="40" spans="9:34" x14ac:dyDescent="0.25">
      <c r="I40" s="162" t="s">
        <v>30</v>
      </c>
      <c r="J40" s="160" t="s">
        <v>24</v>
      </c>
      <c r="K40" s="140">
        <v>15</v>
      </c>
      <c r="L40" s="139">
        <v>5407.5</v>
      </c>
      <c r="M40" s="139">
        <v>1800</v>
      </c>
      <c r="N40" s="139">
        <v>7207.5</v>
      </c>
      <c r="O40" s="139">
        <v>2953.2</v>
      </c>
      <c r="P40" s="139">
        <v>1476.6</v>
      </c>
      <c r="AA40" s="157"/>
      <c r="AB40" s="162" t="s">
        <v>79</v>
      </c>
      <c r="AC40" s="139">
        <v>8</v>
      </c>
      <c r="AD40" s="161">
        <v>2884</v>
      </c>
      <c r="AE40" s="36">
        <v>600</v>
      </c>
      <c r="AF40" s="36">
        <v>3484</v>
      </c>
      <c r="AG40" s="161">
        <v>1157.44</v>
      </c>
      <c r="AH40" s="161">
        <v>578.72</v>
      </c>
    </row>
    <row r="41" spans="9:34" x14ac:dyDescent="0.25">
      <c r="I41" s="157"/>
      <c r="J41" s="162" t="s">
        <v>51</v>
      </c>
      <c r="K41" s="140">
        <v>11</v>
      </c>
      <c r="L41" s="139">
        <v>3965.5</v>
      </c>
      <c r="M41" s="139">
        <v>1200</v>
      </c>
      <c r="N41" s="139">
        <v>5165.5</v>
      </c>
      <c r="O41" s="139">
        <v>2026.48</v>
      </c>
      <c r="P41" s="139">
        <v>1013.24</v>
      </c>
      <c r="AA41" s="157"/>
      <c r="AB41" s="160"/>
      <c r="AC41" s="139"/>
      <c r="AD41" s="161"/>
      <c r="AE41" s="36"/>
      <c r="AF41" s="36"/>
      <c r="AG41" s="161"/>
      <c r="AH41" s="161"/>
    </row>
    <row r="42" spans="9:34" x14ac:dyDescent="0.25">
      <c r="I42" s="157"/>
      <c r="J42" s="162" t="s">
        <v>52</v>
      </c>
      <c r="K42" s="140">
        <v>4</v>
      </c>
      <c r="L42" s="139">
        <v>1442</v>
      </c>
      <c r="M42" s="139">
        <v>600</v>
      </c>
      <c r="N42" s="139">
        <v>2042</v>
      </c>
      <c r="O42" s="139">
        <v>926.72</v>
      </c>
      <c r="P42" s="139">
        <v>463.36</v>
      </c>
      <c r="AA42" s="157"/>
      <c r="AB42" s="160" t="s">
        <v>54</v>
      </c>
      <c r="AC42" s="139">
        <v>39</v>
      </c>
      <c r="AD42" s="161">
        <v>15265</v>
      </c>
      <c r="AE42" s="36">
        <v>1760</v>
      </c>
      <c r="AF42" s="36">
        <v>17025</v>
      </c>
      <c r="AG42" s="161">
        <v>21112.560000000001</v>
      </c>
      <c r="AH42" s="161">
        <v>14428.792000000001</v>
      </c>
    </row>
    <row r="43" spans="9:34" x14ac:dyDescent="0.25">
      <c r="I43" s="162"/>
      <c r="J43" s="157"/>
      <c r="K43" s="140"/>
      <c r="L43" s="139"/>
      <c r="M43" s="139"/>
      <c r="N43" s="139"/>
      <c r="O43" s="139"/>
      <c r="P43" s="139"/>
      <c r="AA43" s="157"/>
      <c r="AB43" s="162" t="s">
        <v>18</v>
      </c>
      <c r="AC43" s="139">
        <v>7</v>
      </c>
      <c r="AD43" s="161">
        <v>3430</v>
      </c>
      <c r="AE43" s="36">
        <v>900</v>
      </c>
      <c r="AF43" s="36">
        <v>4330</v>
      </c>
      <c r="AG43" s="161">
        <v>5412.5</v>
      </c>
      <c r="AH43" s="161">
        <v>3788.75</v>
      </c>
    </row>
    <row r="44" spans="9:34" x14ac:dyDescent="0.25">
      <c r="I44" s="162" t="s">
        <v>31</v>
      </c>
      <c r="J44" s="160" t="s">
        <v>23</v>
      </c>
      <c r="K44" s="140">
        <v>34</v>
      </c>
      <c r="L44" s="139">
        <v>12710</v>
      </c>
      <c r="M44" s="139">
        <v>600</v>
      </c>
      <c r="N44" s="139">
        <v>13310</v>
      </c>
      <c r="O44" s="139">
        <v>7649.5999999999995</v>
      </c>
      <c r="P44" s="139">
        <v>3824.7999999999997</v>
      </c>
      <c r="AA44" s="157"/>
      <c r="AB44" s="162" t="s">
        <v>21</v>
      </c>
      <c r="AC44" s="139">
        <v>6</v>
      </c>
      <c r="AD44" s="161">
        <v>2580</v>
      </c>
      <c r="AE44" s="36">
        <v>300</v>
      </c>
      <c r="AF44" s="36">
        <v>2880</v>
      </c>
      <c r="AG44" s="161">
        <v>3600</v>
      </c>
      <c r="AH44" s="161">
        <v>2520</v>
      </c>
    </row>
    <row r="45" spans="9:34" x14ac:dyDescent="0.25">
      <c r="I45" s="157"/>
      <c r="J45" s="162" t="s">
        <v>63</v>
      </c>
      <c r="K45" s="140">
        <v>8</v>
      </c>
      <c r="L45" s="139">
        <v>2884</v>
      </c>
      <c r="M45" s="139">
        <v>600</v>
      </c>
      <c r="N45" s="139">
        <v>3484</v>
      </c>
      <c r="O45" s="139">
        <v>1157.44</v>
      </c>
      <c r="P45" s="139">
        <v>578.72</v>
      </c>
      <c r="AA45" s="157"/>
      <c r="AB45" s="162" t="s">
        <v>38</v>
      </c>
      <c r="AC45" s="139">
        <v>16</v>
      </c>
      <c r="AD45" s="161">
        <v>5323</v>
      </c>
      <c r="AE45" s="36">
        <v>300</v>
      </c>
      <c r="AF45" s="36">
        <v>5623</v>
      </c>
      <c r="AG45" s="161">
        <v>6860.06</v>
      </c>
      <c r="AH45" s="161">
        <v>4802.0420000000004</v>
      </c>
    </row>
    <row r="46" spans="9:34" x14ac:dyDescent="0.25">
      <c r="I46" s="157"/>
      <c r="J46" s="162" t="s">
        <v>64</v>
      </c>
      <c r="K46" s="140">
        <v>4</v>
      </c>
      <c r="L46" s="139">
        <v>1784</v>
      </c>
      <c r="M46" s="139">
        <v>0</v>
      </c>
      <c r="N46" s="139">
        <v>1784</v>
      </c>
      <c r="O46" s="139">
        <v>285.44</v>
      </c>
      <c r="P46" s="139">
        <v>142.72</v>
      </c>
      <c r="AA46" s="157"/>
      <c r="AB46" s="162" t="s">
        <v>132</v>
      </c>
      <c r="AC46" s="139">
        <v>6</v>
      </c>
      <c r="AD46" s="161">
        <v>2532</v>
      </c>
      <c r="AE46" s="36">
        <v>0</v>
      </c>
      <c r="AF46" s="36">
        <v>2532</v>
      </c>
      <c r="AG46" s="161">
        <v>3165</v>
      </c>
      <c r="AH46" s="161">
        <v>2215.5</v>
      </c>
    </row>
    <row r="47" spans="9:34" x14ac:dyDescent="0.25">
      <c r="I47" s="157"/>
      <c r="J47" s="162" t="s">
        <v>65</v>
      </c>
      <c r="K47" s="140">
        <v>22</v>
      </c>
      <c r="L47" s="139">
        <v>8042</v>
      </c>
      <c r="M47" s="139">
        <v>0</v>
      </c>
      <c r="N47" s="139">
        <v>8042</v>
      </c>
      <c r="O47" s="139">
        <v>6206.7199999999993</v>
      </c>
      <c r="P47" s="139">
        <v>3103.3599999999997</v>
      </c>
      <c r="AA47" s="157"/>
      <c r="AB47" s="162" t="s">
        <v>16</v>
      </c>
      <c r="AC47" s="139"/>
      <c r="AD47" s="161">
        <v>0</v>
      </c>
      <c r="AE47" s="36">
        <v>260</v>
      </c>
      <c r="AF47" s="36">
        <v>260</v>
      </c>
      <c r="AG47" s="161">
        <v>325</v>
      </c>
      <c r="AH47" s="161">
        <v>227.49999999999997</v>
      </c>
    </row>
    <row r="48" spans="9:34" x14ac:dyDescent="0.25">
      <c r="I48" s="162"/>
      <c r="J48" s="157"/>
      <c r="K48" s="140"/>
      <c r="L48" s="139"/>
      <c r="M48" s="139"/>
      <c r="N48" s="139"/>
      <c r="O48" s="139"/>
      <c r="P48" s="139"/>
      <c r="AA48" s="157"/>
      <c r="AB48" s="162" t="s">
        <v>19</v>
      </c>
      <c r="AC48" s="139">
        <v>4</v>
      </c>
      <c r="AD48" s="161">
        <v>1400</v>
      </c>
      <c r="AE48" s="36">
        <v>0</v>
      </c>
      <c r="AF48" s="36">
        <v>1400</v>
      </c>
      <c r="AG48" s="161">
        <v>1750</v>
      </c>
      <c r="AH48" s="161">
        <v>875</v>
      </c>
    </row>
    <row r="49" spans="9:34" x14ac:dyDescent="0.25">
      <c r="I49" s="160" t="s">
        <v>132</v>
      </c>
      <c r="J49" s="157"/>
      <c r="K49" s="140">
        <v>12.5</v>
      </c>
      <c r="L49" s="139">
        <v>5275</v>
      </c>
      <c r="M49" s="139">
        <v>750</v>
      </c>
      <c r="N49" s="139">
        <v>6025</v>
      </c>
      <c r="O49" s="139">
        <v>7531.25</v>
      </c>
      <c r="P49" s="139">
        <v>5271.875</v>
      </c>
      <c r="AA49" s="157"/>
      <c r="AB49" s="160"/>
      <c r="AC49" s="139"/>
      <c r="AD49" s="161"/>
      <c r="AE49" s="36"/>
      <c r="AF49" s="36"/>
      <c r="AG49" s="161"/>
      <c r="AH49" s="161"/>
    </row>
    <row r="50" spans="9:34" x14ac:dyDescent="0.25">
      <c r="I50" s="162" t="s">
        <v>30</v>
      </c>
      <c r="J50" s="160" t="s">
        <v>24</v>
      </c>
      <c r="K50" s="140">
        <v>5.5</v>
      </c>
      <c r="L50" s="139">
        <v>2321</v>
      </c>
      <c r="M50" s="139">
        <v>600</v>
      </c>
      <c r="N50" s="139">
        <v>2921</v>
      </c>
      <c r="O50" s="139">
        <v>3651.25</v>
      </c>
      <c r="P50" s="139">
        <v>2555.875</v>
      </c>
      <c r="AA50" s="157"/>
      <c r="AB50" s="160" t="s">
        <v>64</v>
      </c>
      <c r="AC50" s="139">
        <v>4</v>
      </c>
      <c r="AD50" s="161">
        <v>1784</v>
      </c>
      <c r="AE50" s="36">
        <v>0</v>
      </c>
      <c r="AF50" s="36">
        <v>1784</v>
      </c>
      <c r="AG50" s="161">
        <v>285.44</v>
      </c>
      <c r="AH50" s="161">
        <v>142.72</v>
      </c>
    </row>
    <row r="51" spans="9:34" x14ac:dyDescent="0.25">
      <c r="I51" s="157"/>
      <c r="J51" s="162" t="s">
        <v>51</v>
      </c>
      <c r="K51" s="140">
        <v>5.5</v>
      </c>
      <c r="L51" s="139">
        <v>2321</v>
      </c>
      <c r="M51" s="139">
        <v>600</v>
      </c>
      <c r="N51" s="139">
        <v>2921</v>
      </c>
      <c r="O51" s="139">
        <v>3651.25</v>
      </c>
      <c r="P51" s="139">
        <v>2555.875</v>
      </c>
      <c r="AA51" s="157"/>
      <c r="AB51" s="162" t="s">
        <v>79</v>
      </c>
      <c r="AC51" s="139">
        <v>4</v>
      </c>
      <c r="AD51" s="161">
        <v>1784</v>
      </c>
      <c r="AE51" s="36">
        <v>0</v>
      </c>
      <c r="AF51" s="36">
        <v>1784</v>
      </c>
      <c r="AG51" s="161">
        <v>285.44</v>
      </c>
      <c r="AH51" s="161">
        <v>142.72</v>
      </c>
    </row>
    <row r="52" spans="9:34" x14ac:dyDescent="0.25">
      <c r="I52" s="162"/>
      <c r="J52" s="157"/>
      <c r="K52" s="140"/>
      <c r="L52" s="139"/>
      <c r="M52" s="139"/>
      <c r="N52" s="139"/>
      <c r="O52" s="139"/>
      <c r="P52" s="139"/>
      <c r="AA52" s="157"/>
      <c r="AB52" s="160"/>
      <c r="AC52" s="139"/>
      <c r="AD52" s="161"/>
      <c r="AE52" s="36"/>
      <c r="AF52" s="36"/>
      <c r="AG52" s="161"/>
      <c r="AH52" s="161"/>
    </row>
    <row r="53" spans="9:34" x14ac:dyDescent="0.25">
      <c r="I53" s="162" t="s">
        <v>31</v>
      </c>
      <c r="J53" s="160" t="s">
        <v>23</v>
      </c>
      <c r="K53" s="140">
        <v>7</v>
      </c>
      <c r="L53" s="139">
        <v>2954</v>
      </c>
      <c r="M53" s="139">
        <v>150</v>
      </c>
      <c r="N53" s="139">
        <v>3104</v>
      </c>
      <c r="O53" s="139">
        <v>3880</v>
      </c>
      <c r="P53" s="139">
        <v>2716</v>
      </c>
      <c r="AA53" s="157"/>
      <c r="AB53" s="160" t="s">
        <v>57</v>
      </c>
      <c r="AC53" s="139">
        <v>3</v>
      </c>
      <c r="AD53" s="161">
        <v>1106</v>
      </c>
      <c r="AE53" s="36">
        <v>520</v>
      </c>
      <c r="AF53" s="36">
        <v>1626</v>
      </c>
      <c r="AG53" s="161">
        <v>2020.32</v>
      </c>
      <c r="AH53" s="161">
        <v>1239.2239999999999</v>
      </c>
    </row>
    <row r="54" spans="9:34" x14ac:dyDescent="0.25">
      <c r="I54" s="157"/>
      <c r="J54" s="162" t="s">
        <v>54</v>
      </c>
      <c r="K54" s="140">
        <v>6</v>
      </c>
      <c r="L54" s="139">
        <v>2532</v>
      </c>
      <c r="M54" s="139">
        <v>0</v>
      </c>
      <c r="N54" s="139">
        <v>2532</v>
      </c>
      <c r="O54" s="139">
        <v>3165</v>
      </c>
      <c r="P54" s="139">
        <v>2215.5</v>
      </c>
      <c r="AA54" s="157"/>
      <c r="AB54" s="162" t="s">
        <v>38</v>
      </c>
      <c r="AC54" s="139">
        <v>1</v>
      </c>
      <c r="AD54" s="161">
        <v>406</v>
      </c>
      <c r="AE54" s="36">
        <v>0</v>
      </c>
      <c r="AF54" s="36">
        <v>406</v>
      </c>
      <c r="AG54" s="161">
        <v>495.32</v>
      </c>
      <c r="AH54" s="161">
        <v>346.72399999999999</v>
      </c>
    </row>
    <row r="55" spans="9:34" x14ac:dyDescent="0.25">
      <c r="I55" s="157"/>
      <c r="J55" s="162" t="s">
        <v>56</v>
      </c>
      <c r="K55" s="140">
        <v>1</v>
      </c>
      <c r="L55" s="139">
        <v>422</v>
      </c>
      <c r="M55" s="139">
        <v>150</v>
      </c>
      <c r="N55" s="139">
        <v>572</v>
      </c>
      <c r="O55" s="139">
        <v>715</v>
      </c>
      <c r="P55" s="139">
        <v>500.49999999999994</v>
      </c>
      <c r="AA55" s="157"/>
      <c r="AB55" s="162" t="s">
        <v>16</v>
      </c>
      <c r="AC55" s="139"/>
      <c r="AD55" s="161">
        <v>0</v>
      </c>
      <c r="AE55" s="36">
        <v>520</v>
      </c>
      <c r="AF55" s="36">
        <v>520</v>
      </c>
      <c r="AG55" s="161">
        <v>650</v>
      </c>
      <c r="AH55" s="161">
        <v>454.99999999999994</v>
      </c>
    </row>
    <row r="56" spans="9:34" x14ac:dyDescent="0.25">
      <c r="I56" s="162"/>
      <c r="J56" s="157"/>
      <c r="K56" s="140"/>
      <c r="L56" s="139"/>
      <c r="M56" s="139"/>
      <c r="N56" s="139"/>
      <c r="O56" s="139"/>
      <c r="P56" s="139"/>
      <c r="AA56" s="157"/>
      <c r="AB56" s="162" t="s">
        <v>19</v>
      </c>
      <c r="AC56" s="139">
        <v>2</v>
      </c>
      <c r="AD56" s="161">
        <v>700</v>
      </c>
      <c r="AE56" s="36">
        <v>0</v>
      </c>
      <c r="AF56" s="36">
        <v>700</v>
      </c>
      <c r="AG56" s="161">
        <v>875</v>
      </c>
      <c r="AH56" s="161">
        <v>437.5</v>
      </c>
    </row>
    <row r="57" spans="9:34" x14ac:dyDescent="0.25">
      <c r="I57" s="160" t="s">
        <v>16</v>
      </c>
      <c r="J57" s="157"/>
      <c r="K57" s="140"/>
      <c r="L57" s="139">
        <v>0</v>
      </c>
      <c r="M57" s="139">
        <v>19900</v>
      </c>
      <c r="N57" s="139">
        <v>19900</v>
      </c>
      <c r="O57" s="139">
        <v>24875</v>
      </c>
      <c r="P57" s="139">
        <v>17412.5</v>
      </c>
      <c r="AA57" s="157"/>
      <c r="AB57" s="160"/>
      <c r="AC57" s="139"/>
      <c r="AD57" s="161"/>
      <c r="AE57" s="36"/>
      <c r="AF57" s="36"/>
      <c r="AG57" s="161"/>
      <c r="AH57" s="161"/>
    </row>
    <row r="58" spans="9:34" x14ac:dyDescent="0.25">
      <c r="I58" s="162" t="s">
        <v>30</v>
      </c>
      <c r="J58" s="160" t="s">
        <v>24</v>
      </c>
      <c r="K58" s="140"/>
      <c r="L58" s="139">
        <v>0</v>
      </c>
      <c r="M58" s="139">
        <v>9480</v>
      </c>
      <c r="N58" s="139">
        <v>9480</v>
      </c>
      <c r="O58" s="139">
        <v>11850</v>
      </c>
      <c r="P58" s="139">
        <v>8295</v>
      </c>
      <c r="AA58" s="157"/>
      <c r="AB58" s="160" t="s">
        <v>65</v>
      </c>
      <c r="AC58" s="139">
        <v>22</v>
      </c>
      <c r="AD58" s="161">
        <v>8042</v>
      </c>
      <c r="AE58" s="36">
        <v>0</v>
      </c>
      <c r="AF58" s="36">
        <v>8042</v>
      </c>
      <c r="AG58" s="161">
        <v>6206.7199999999993</v>
      </c>
      <c r="AH58" s="161">
        <v>3103.3599999999997</v>
      </c>
    </row>
    <row r="59" spans="9:34" x14ac:dyDescent="0.25">
      <c r="I59" s="157"/>
      <c r="J59" s="162" t="s">
        <v>50</v>
      </c>
      <c r="K59" s="140"/>
      <c r="L59" s="139">
        <v>0</v>
      </c>
      <c r="M59" s="139">
        <v>4680</v>
      </c>
      <c r="N59" s="139">
        <v>4680</v>
      </c>
      <c r="O59" s="139">
        <v>5850</v>
      </c>
      <c r="P59" s="139">
        <v>4095</v>
      </c>
      <c r="AA59" s="157"/>
      <c r="AB59" s="162" t="s">
        <v>79</v>
      </c>
      <c r="AC59" s="139">
        <v>22</v>
      </c>
      <c r="AD59" s="161">
        <v>8042</v>
      </c>
      <c r="AE59" s="36">
        <v>0</v>
      </c>
      <c r="AF59" s="36">
        <v>8042</v>
      </c>
      <c r="AG59" s="161">
        <v>6206.7199999999993</v>
      </c>
      <c r="AH59" s="161">
        <v>3103.3599999999997</v>
      </c>
    </row>
    <row r="60" spans="9:34" x14ac:dyDescent="0.25">
      <c r="I60" s="157"/>
      <c r="J60" s="162" t="s">
        <v>51</v>
      </c>
      <c r="K60" s="140"/>
      <c r="L60" s="139">
        <v>0</v>
      </c>
      <c r="M60" s="139">
        <v>3460</v>
      </c>
      <c r="N60" s="139">
        <v>3460</v>
      </c>
      <c r="O60" s="139">
        <v>4325</v>
      </c>
      <c r="P60" s="139">
        <v>3027.5</v>
      </c>
      <c r="AA60" s="157"/>
      <c r="AB60" s="160"/>
      <c r="AC60" s="139"/>
      <c r="AD60" s="161"/>
      <c r="AE60" s="36"/>
      <c r="AF60" s="36"/>
      <c r="AG60" s="161"/>
      <c r="AH60" s="161"/>
    </row>
    <row r="61" spans="9:34" x14ac:dyDescent="0.25">
      <c r="I61" s="157"/>
      <c r="J61" s="162" t="s">
        <v>52</v>
      </c>
      <c r="K61" s="140"/>
      <c r="L61" s="139">
        <v>0</v>
      </c>
      <c r="M61" s="139">
        <v>1340</v>
      </c>
      <c r="N61" s="139">
        <v>1340</v>
      </c>
      <c r="O61" s="139">
        <v>1675</v>
      </c>
      <c r="P61" s="139">
        <v>1172.5</v>
      </c>
      <c r="AA61" s="157"/>
      <c r="AB61" s="160" t="s">
        <v>55</v>
      </c>
      <c r="AC61" s="139">
        <v>10</v>
      </c>
      <c r="AD61" s="161">
        <v>3612</v>
      </c>
      <c r="AE61" s="36">
        <v>1040</v>
      </c>
      <c r="AF61" s="36">
        <v>4652</v>
      </c>
      <c r="AG61" s="161">
        <v>5790.6399999999994</v>
      </c>
      <c r="AH61" s="161">
        <v>3353.4479999999999</v>
      </c>
    </row>
    <row r="62" spans="9:34" x14ac:dyDescent="0.25">
      <c r="I62" s="162"/>
      <c r="J62" s="157"/>
      <c r="K62" s="140"/>
      <c r="L62" s="139"/>
      <c r="M62" s="139"/>
      <c r="N62" s="139"/>
      <c r="O62" s="139"/>
      <c r="P62" s="139"/>
      <c r="AA62" s="157"/>
      <c r="AB62" s="162" t="s">
        <v>38</v>
      </c>
      <c r="AC62" s="139">
        <v>2</v>
      </c>
      <c r="AD62" s="161">
        <v>812</v>
      </c>
      <c r="AE62" s="36">
        <v>0</v>
      </c>
      <c r="AF62" s="36">
        <v>812</v>
      </c>
      <c r="AG62" s="161">
        <v>990.64</v>
      </c>
      <c r="AH62" s="161">
        <v>693.44799999999998</v>
      </c>
    </row>
    <row r="63" spans="9:34" x14ac:dyDescent="0.25">
      <c r="I63" s="162" t="s">
        <v>31</v>
      </c>
      <c r="J63" s="160" t="s">
        <v>23</v>
      </c>
      <c r="K63" s="140"/>
      <c r="L63" s="139">
        <v>0</v>
      </c>
      <c r="M63" s="139">
        <v>10420</v>
      </c>
      <c r="N63" s="139">
        <v>10420</v>
      </c>
      <c r="O63" s="139">
        <v>13025</v>
      </c>
      <c r="P63" s="139">
        <v>9117.5</v>
      </c>
      <c r="AA63" s="157"/>
      <c r="AB63" s="162" t="s">
        <v>16</v>
      </c>
      <c r="AC63" s="139"/>
      <c r="AD63" s="161">
        <v>0</v>
      </c>
      <c r="AE63" s="36">
        <v>1040</v>
      </c>
      <c r="AF63" s="36">
        <v>1040</v>
      </c>
      <c r="AG63" s="161">
        <v>1300</v>
      </c>
      <c r="AH63" s="161">
        <v>909.99999999999989</v>
      </c>
    </row>
    <row r="64" spans="9:34" x14ac:dyDescent="0.25">
      <c r="I64" s="157"/>
      <c r="J64" s="162" t="s">
        <v>53</v>
      </c>
      <c r="K64" s="140"/>
      <c r="L64" s="139">
        <v>0</v>
      </c>
      <c r="M64" s="139">
        <v>520</v>
      </c>
      <c r="N64" s="139">
        <v>520</v>
      </c>
      <c r="O64" s="139">
        <v>650</v>
      </c>
      <c r="P64" s="139">
        <v>454.99999999999994</v>
      </c>
      <c r="AA64" s="157"/>
      <c r="AB64" s="162" t="s">
        <v>19</v>
      </c>
      <c r="AC64" s="139">
        <v>4</v>
      </c>
      <c r="AD64" s="161">
        <v>1400</v>
      </c>
      <c r="AE64" s="36">
        <v>0</v>
      </c>
      <c r="AF64" s="36">
        <v>1400</v>
      </c>
      <c r="AG64" s="161">
        <v>1750</v>
      </c>
      <c r="AH64" s="161">
        <v>875</v>
      </c>
    </row>
    <row r="65" spans="9:34" x14ac:dyDescent="0.25">
      <c r="I65" s="157"/>
      <c r="J65" s="162" t="s">
        <v>54</v>
      </c>
      <c r="K65" s="140"/>
      <c r="L65" s="139">
        <v>0</v>
      </c>
      <c r="M65" s="139">
        <v>260</v>
      </c>
      <c r="N65" s="139">
        <v>260</v>
      </c>
      <c r="O65" s="139">
        <v>325</v>
      </c>
      <c r="P65" s="139">
        <v>227.49999999999997</v>
      </c>
      <c r="AA65" s="157"/>
      <c r="AB65" s="162" t="s">
        <v>20</v>
      </c>
      <c r="AC65" s="139">
        <v>4</v>
      </c>
      <c r="AD65" s="161">
        <v>1400</v>
      </c>
      <c r="AE65" s="36">
        <v>0</v>
      </c>
      <c r="AF65" s="36">
        <v>1400</v>
      </c>
      <c r="AG65" s="161">
        <v>1750</v>
      </c>
      <c r="AH65" s="161">
        <v>875</v>
      </c>
    </row>
    <row r="66" spans="9:34" x14ac:dyDescent="0.25">
      <c r="I66" s="157"/>
      <c r="J66" s="162" t="s">
        <v>57</v>
      </c>
      <c r="K66" s="140"/>
      <c r="L66" s="139">
        <v>0</v>
      </c>
      <c r="M66" s="139">
        <v>520</v>
      </c>
      <c r="N66" s="139">
        <v>520</v>
      </c>
      <c r="O66" s="139">
        <v>650</v>
      </c>
      <c r="P66" s="139">
        <v>454.99999999999994</v>
      </c>
      <c r="AA66" s="157"/>
      <c r="AB66" s="160"/>
      <c r="AC66" s="139"/>
      <c r="AD66" s="161"/>
      <c r="AE66" s="36"/>
      <c r="AF66" s="36"/>
      <c r="AG66" s="161"/>
      <c r="AH66" s="161"/>
    </row>
    <row r="67" spans="9:34" x14ac:dyDescent="0.25">
      <c r="I67" s="157"/>
      <c r="J67" s="162" t="s">
        <v>55</v>
      </c>
      <c r="K67" s="140"/>
      <c r="L67" s="139">
        <v>0</v>
      </c>
      <c r="M67" s="139">
        <v>1040</v>
      </c>
      <c r="N67" s="139">
        <v>1040</v>
      </c>
      <c r="O67" s="139">
        <v>1300</v>
      </c>
      <c r="P67" s="139">
        <v>909.99999999999989</v>
      </c>
      <c r="AA67" s="157"/>
      <c r="AB67" s="160" t="s">
        <v>56</v>
      </c>
      <c r="AC67" s="139">
        <v>35</v>
      </c>
      <c r="AD67" s="161">
        <v>13663</v>
      </c>
      <c r="AE67" s="36">
        <v>11680</v>
      </c>
      <c r="AF67" s="36">
        <v>25343</v>
      </c>
      <c r="AG67" s="161">
        <v>23336.12</v>
      </c>
      <c r="AH67" s="161">
        <v>14720.684000000001</v>
      </c>
    </row>
    <row r="68" spans="9:34" x14ac:dyDescent="0.25">
      <c r="I68" s="157"/>
      <c r="J68" s="162" t="s">
        <v>56</v>
      </c>
      <c r="K68" s="140"/>
      <c r="L68" s="139">
        <v>0</v>
      </c>
      <c r="M68" s="139">
        <v>8080</v>
      </c>
      <c r="N68" s="139">
        <v>8080</v>
      </c>
      <c r="O68" s="139">
        <v>10100</v>
      </c>
      <c r="P68" s="139">
        <v>7070</v>
      </c>
      <c r="AA68" s="157"/>
      <c r="AB68" s="162" t="s">
        <v>38</v>
      </c>
      <c r="AC68" s="139">
        <v>10</v>
      </c>
      <c r="AD68" s="161">
        <v>3346</v>
      </c>
      <c r="AE68" s="36">
        <v>300</v>
      </c>
      <c r="AF68" s="36">
        <v>3646</v>
      </c>
      <c r="AG68" s="161">
        <v>4448.12</v>
      </c>
      <c r="AH68" s="161">
        <v>3113.6840000000002</v>
      </c>
    </row>
    <row r="69" spans="9:34" x14ac:dyDescent="0.25">
      <c r="I69" s="162"/>
      <c r="J69" s="157"/>
      <c r="K69" s="140"/>
      <c r="L69" s="139"/>
      <c r="M69" s="139"/>
      <c r="N69" s="139"/>
      <c r="O69" s="139"/>
      <c r="P69" s="139"/>
      <c r="AA69" s="157"/>
      <c r="AB69" s="162" t="s">
        <v>15</v>
      </c>
      <c r="AC69" s="139">
        <v>6</v>
      </c>
      <c r="AD69" s="161">
        <v>2890</v>
      </c>
      <c r="AE69" s="36">
        <v>900</v>
      </c>
      <c r="AF69" s="36">
        <v>3790</v>
      </c>
      <c r="AG69" s="161">
        <v>2401.5</v>
      </c>
      <c r="AH69" s="161">
        <v>1200.75</v>
      </c>
    </row>
    <row r="70" spans="9:34" x14ac:dyDescent="0.25">
      <c r="I70" s="160" t="s">
        <v>17</v>
      </c>
      <c r="J70" s="157"/>
      <c r="K70" s="140">
        <v>261</v>
      </c>
      <c r="L70" s="139">
        <v>82362</v>
      </c>
      <c r="M70" s="139">
        <v>5400</v>
      </c>
      <c r="N70" s="139">
        <v>87762</v>
      </c>
      <c r="O70" s="139">
        <v>37857.159999999989</v>
      </c>
      <c r="P70" s="139">
        <v>18928.579999999994</v>
      </c>
      <c r="AA70" s="157"/>
      <c r="AB70" s="162" t="s">
        <v>132</v>
      </c>
      <c r="AC70" s="139">
        <v>1</v>
      </c>
      <c r="AD70" s="161">
        <v>422</v>
      </c>
      <c r="AE70" s="36">
        <v>150</v>
      </c>
      <c r="AF70" s="36">
        <v>572</v>
      </c>
      <c r="AG70" s="161">
        <v>715</v>
      </c>
      <c r="AH70" s="161">
        <v>500.49999999999994</v>
      </c>
    </row>
    <row r="71" spans="9:34" x14ac:dyDescent="0.25">
      <c r="I71" s="162" t="s">
        <v>30</v>
      </c>
      <c r="J71" s="160" t="s">
        <v>24</v>
      </c>
      <c r="K71" s="140">
        <v>27</v>
      </c>
      <c r="L71" s="139">
        <v>10665</v>
      </c>
      <c r="M71" s="139">
        <v>2700</v>
      </c>
      <c r="N71" s="139">
        <v>13365</v>
      </c>
      <c r="O71" s="139">
        <v>6176.7000000000007</v>
      </c>
      <c r="P71" s="139">
        <v>3088.3500000000004</v>
      </c>
      <c r="AA71" s="157"/>
      <c r="AB71" s="162" t="s">
        <v>16</v>
      </c>
      <c r="AC71" s="139"/>
      <c r="AD71" s="161">
        <v>0</v>
      </c>
      <c r="AE71" s="36">
        <v>8080</v>
      </c>
      <c r="AF71" s="36">
        <v>8080</v>
      </c>
      <c r="AG71" s="161">
        <v>10100</v>
      </c>
      <c r="AH71" s="161">
        <v>7070</v>
      </c>
    </row>
    <row r="72" spans="9:34" x14ac:dyDescent="0.25">
      <c r="I72" s="157"/>
      <c r="J72" s="162" t="s">
        <v>51</v>
      </c>
      <c r="K72" s="140">
        <v>21</v>
      </c>
      <c r="L72" s="139">
        <v>8295</v>
      </c>
      <c r="M72" s="139">
        <v>1800</v>
      </c>
      <c r="N72" s="139">
        <v>10095</v>
      </c>
      <c r="O72" s="139">
        <v>4450.1000000000004</v>
      </c>
      <c r="P72" s="139">
        <v>2225.0500000000002</v>
      </c>
      <c r="AA72" s="157"/>
      <c r="AB72" s="162" t="s">
        <v>17</v>
      </c>
      <c r="AC72" s="139">
        <v>15</v>
      </c>
      <c r="AD72" s="161">
        <v>5925</v>
      </c>
      <c r="AE72" s="36">
        <v>1800</v>
      </c>
      <c r="AF72" s="36">
        <v>7725</v>
      </c>
      <c r="AG72" s="161">
        <v>3785.4999999999995</v>
      </c>
      <c r="AH72" s="161">
        <v>1892.7499999999998</v>
      </c>
    </row>
    <row r="73" spans="9:34" x14ac:dyDescent="0.25">
      <c r="I73" s="157"/>
      <c r="J73" s="162" t="s">
        <v>52</v>
      </c>
      <c r="K73" s="140">
        <v>6</v>
      </c>
      <c r="L73" s="139">
        <v>2370</v>
      </c>
      <c r="M73" s="139">
        <v>900</v>
      </c>
      <c r="N73" s="139">
        <v>3270</v>
      </c>
      <c r="O73" s="139">
        <v>1726.6</v>
      </c>
      <c r="P73" s="139">
        <v>863.3</v>
      </c>
      <c r="AA73" s="157"/>
      <c r="AB73" s="162" t="s">
        <v>19</v>
      </c>
      <c r="AC73" s="139">
        <v>1</v>
      </c>
      <c r="AD73" s="161">
        <v>350</v>
      </c>
      <c r="AE73" s="36">
        <v>150</v>
      </c>
      <c r="AF73" s="36">
        <v>500</v>
      </c>
      <c r="AG73" s="161">
        <v>625</v>
      </c>
      <c r="AH73" s="161">
        <v>312.5</v>
      </c>
    </row>
    <row r="74" spans="9:34" x14ac:dyDescent="0.25">
      <c r="I74" s="162"/>
      <c r="J74" s="157"/>
      <c r="K74" s="140"/>
      <c r="L74" s="139"/>
      <c r="M74" s="139"/>
      <c r="N74" s="139"/>
      <c r="O74" s="139"/>
      <c r="P74" s="139"/>
      <c r="AA74" s="157"/>
      <c r="AB74" s="162" t="s">
        <v>22</v>
      </c>
      <c r="AC74" s="139">
        <v>1</v>
      </c>
      <c r="AD74" s="161">
        <v>380</v>
      </c>
      <c r="AE74" s="36">
        <v>150</v>
      </c>
      <c r="AF74" s="36">
        <v>530</v>
      </c>
      <c r="AG74" s="161">
        <v>636</v>
      </c>
      <c r="AH74" s="161">
        <v>318</v>
      </c>
    </row>
    <row r="75" spans="9:34" x14ac:dyDescent="0.25">
      <c r="I75" s="162" t="s">
        <v>31</v>
      </c>
      <c r="J75" s="160" t="s">
        <v>23</v>
      </c>
      <c r="K75" s="140">
        <v>234</v>
      </c>
      <c r="L75" s="139">
        <v>71697</v>
      </c>
      <c r="M75" s="139">
        <v>2700</v>
      </c>
      <c r="N75" s="139">
        <v>74397</v>
      </c>
      <c r="O75" s="139">
        <v>31680.459999999992</v>
      </c>
      <c r="P75" s="139">
        <v>15840.229999999996</v>
      </c>
      <c r="AA75" s="157"/>
      <c r="AB75" s="162" t="s">
        <v>20</v>
      </c>
      <c r="AC75" s="139">
        <v>1</v>
      </c>
      <c r="AD75" s="161">
        <v>350</v>
      </c>
      <c r="AE75" s="36">
        <v>150</v>
      </c>
      <c r="AF75" s="36">
        <v>500</v>
      </c>
      <c r="AG75" s="161">
        <v>625</v>
      </c>
      <c r="AH75" s="161">
        <v>312.5</v>
      </c>
    </row>
    <row r="76" spans="9:34" x14ac:dyDescent="0.25">
      <c r="I76" s="157"/>
      <c r="J76" s="162" t="s">
        <v>53</v>
      </c>
      <c r="K76" s="140">
        <v>219</v>
      </c>
      <c r="L76" s="139">
        <v>65772</v>
      </c>
      <c r="M76" s="139">
        <v>900</v>
      </c>
      <c r="N76" s="139">
        <v>66672</v>
      </c>
      <c r="O76" s="139">
        <v>27894.959999999992</v>
      </c>
      <c r="P76" s="139">
        <v>13947.479999999996</v>
      </c>
      <c r="AA76" s="157"/>
      <c r="AB76" s="160"/>
      <c r="AC76" s="139"/>
      <c r="AD76" s="161"/>
      <c r="AE76" s="36"/>
      <c r="AF76" s="36"/>
      <c r="AG76" s="161"/>
      <c r="AH76" s="161"/>
    </row>
    <row r="77" spans="9:34" x14ac:dyDescent="0.25">
      <c r="I77" s="157"/>
      <c r="J77" s="162" t="s">
        <v>56</v>
      </c>
      <c r="K77" s="140">
        <v>15</v>
      </c>
      <c r="L77" s="139">
        <v>5925</v>
      </c>
      <c r="M77" s="139">
        <v>1800</v>
      </c>
      <c r="N77" s="139">
        <v>7725</v>
      </c>
      <c r="O77" s="139">
        <v>3785.4999999999995</v>
      </c>
      <c r="P77" s="139">
        <v>1892.7499999999998</v>
      </c>
      <c r="AA77" s="160" t="s">
        <v>40</v>
      </c>
      <c r="AB77" s="157"/>
      <c r="AC77" s="139">
        <v>572.5</v>
      </c>
      <c r="AD77" s="161">
        <v>1198246.5</v>
      </c>
      <c r="AE77" s="36">
        <v>37600</v>
      </c>
      <c r="AF77" s="36">
        <v>1235846.5</v>
      </c>
      <c r="AG77" s="161">
        <v>1435829.3800000001</v>
      </c>
      <c r="AH77" s="161">
        <v>986628.87400000019</v>
      </c>
    </row>
    <row r="78" spans="9:34" x14ac:dyDescent="0.25">
      <c r="I78" s="162"/>
      <c r="J78" s="157"/>
      <c r="K78" s="140"/>
      <c r="L78" s="139"/>
      <c r="M78" s="139"/>
      <c r="N78" s="139"/>
      <c r="O78" s="139"/>
      <c r="P78" s="139"/>
    </row>
    <row r="79" spans="9:34" x14ac:dyDescent="0.25">
      <c r="I79" s="160" t="s">
        <v>19</v>
      </c>
      <c r="J79" s="157"/>
      <c r="K79" s="140">
        <v>18.5</v>
      </c>
      <c r="L79" s="139">
        <v>6475</v>
      </c>
      <c r="M79" s="139">
        <v>1050</v>
      </c>
      <c r="N79" s="139">
        <v>7525</v>
      </c>
      <c r="O79" s="139">
        <v>9406.25</v>
      </c>
      <c r="P79" s="139">
        <v>4703.125</v>
      </c>
    </row>
    <row r="80" spans="9:34" x14ac:dyDescent="0.25">
      <c r="I80" s="162" t="s">
        <v>30</v>
      </c>
      <c r="J80" s="160" t="s">
        <v>24</v>
      </c>
      <c r="K80" s="140">
        <v>7.5</v>
      </c>
      <c r="L80" s="139">
        <v>2625</v>
      </c>
      <c r="M80" s="139">
        <v>900</v>
      </c>
      <c r="N80" s="139">
        <v>3525</v>
      </c>
      <c r="O80" s="139">
        <v>4406.25</v>
      </c>
      <c r="P80" s="139">
        <v>2203.125</v>
      </c>
    </row>
    <row r="81" spans="9:16" x14ac:dyDescent="0.25">
      <c r="I81" s="157"/>
      <c r="J81" s="162" t="s">
        <v>51</v>
      </c>
      <c r="K81" s="140">
        <v>5.5</v>
      </c>
      <c r="L81" s="139">
        <v>1925</v>
      </c>
      <c r="M81" s="139">
        <v>600</v>
      </c>
      <c r="N81" s="139">
        <v>2525</v>
      </c>
      <c r="O81" s="139">
        <v>3156.25</v>
      </c>
      <c r="P81" s="139">
        <v>1578.125</v>
      </c>
    </row>
    <row r="82" spans="9:16" x14ac:dyDescent="0.25">
      <c r="I82" s="157"/>
      <c r="J82" s="162" t="s">
        <v>52</v>
      </c>
      <c r="K82" s="140">
        <v>2</v>
      </c>
      <c r="L82" s="139">
        <v>700</v>
      </c>
      <c r="M82" s="139">
        <v>300</v>
      </c>
      <c r="N82" s="139">
        <v>1000</v>
      </c>
      <c r="O82" s="139">
        <v>1250</v>
      </c>
      <c r="P82" s="139">
        <v>625</v>
      </c>
    </row>
    <row r="83" spans="9:16" x14ac:dyDescent="0.25">
      <c r="I83" s="162"/>
      <c r="J83" s="157"/>
      <c r="K83" s="140"/>
      <c r="L83" s="139"/>
      <c r="M83" s="139"/>
      <c r="N83" s="139"/>
      <c r="O83" s="139"/>
      <c r="P83" s="139"/>
    </row>
    <row r="84" spans="9:16" x14ac:dyDescent="0.25">
      <c r="I84" s="162" t="s">
        <v>31</v>
      </c>
      <c r="J84" s="160" t="s">
        <v>23</v>
      </c>
      <c r="K84" s="140">
        <v>11</v>
      </c>
      <c r="L84" s="139">
        <v>3850</v>
      </c>
      <c r="M84" s="139">
        <v>150</v>
      </c>
      <c r="N84" s="139">
        <v>4000</v>
      </c>
      <c r="O84" s="139">
        <v>5000</v>
      </c>
      <c r="P84" s="139">
        <v>2500</v>
      </c>
    </row>
    <row r="85" spans="9:16" x14ac:dyDescent="0.25">
      <c r="I85" s="157"/>
      <c r="J85" s="162" t="s">
        <v>54</v>
      </c>
      <c r="K85" s="140">
        <v>4</v>
      </c>
      <c r="L85" s="139">
        <v>1400</v>
      </c>
      <c r="M85" s="139">
        <v>0</v>
      </c>
      <c r="N85" s="139">
        <v>1400</v>
      </c>
      <c r="O85" s="139">
        <v>1750</v>
      </c>
      <c r="P85" s="139">
        <v>875</v>
      </c>
    </row>
    <row r="86" spans="9:16" x14ac:dyDescent="0.25">
      <c r="I86" s="157"/>
      <c r="J86" s="162" t="s">
        <v>57</v>
      </c>
      <c r="K86" s="140">
        <v>2</v>
      </c>
      <c r="L86" s="139">
        <v>700</v>
      </c>
      <c r="M86" s="139">
        <v>0</v>
      </c>
      <c r="N86" s="139">
        <v>700</v>
      </c>
      <c r="O86" s="139">
        <v>875</v>
      </c>
      <c r="P86" s="139">
        <v>437.5</v>
      </c>
    </row>
    <row r="87" spans="9:16" x14ac:dyDescent="0.25">
      <c r="I87" s="157"/>
      <c r="J87" s="162" t="s">
        <v>55</v>
      </c>
      <c r="K87" s="140">
        <v>4</v>
      </c>
      <c r="L87" s="139">
        <v>1400</v>
      </c>
      <c r="M87" s="139">
        <v>0</v>
      </c>
      <c r="N87" s="139">
        <v>1400</v>
      </c>
      <c r="O87" s="139">
        <v>1750</v>
      </c>
      <c r="P87" s="139">
        <v>875</v>
      </c>
    </row>
    <row r="88" spans="9:16" x14ac:dyDescent="0.25">
      <c r="I88" s="157"/>
      <c r="J88" s="162" t="s">
        <v>56</v>
      </c>
      <c r="K88" s="140">
        <v>1</v>
      </c>
      <c r="L88" s="139">
        <v>350</v>
      </c>
      <c r="M88" s="139">
        <v>150</v>
      </c>
      <c r="N88" s="139">
        <v>500</v>
      </c>
      <c r="O88" s="139">
        <v>625</v>
      </c>
      <c r="P88" s="139">
        <v>312.5</v>
      </c>
    </row>
    <row r="89" spans="9:16" x14ac:dyDescent="0.25">
      <c r="I89" s="162"/>
      <c r="J89" s="157"/>
      <c r="K89" s="140"/>
      <c r="L89" s="139"/>
      <c r="M89" s="139"/>
      <c r="N89" s="139"/>
      <c r="O89" s="139"/>
      <c r="P89" s="139"/>
    </row>
    <row r="90" spans="9:16" x14ac:dyDescent="0.25">
      <c r="I90" s="160" t="s">
        <v>22</v>
      </c>
      <c r="J90" s="157"/>
      <c r="K90" s="140">
        <v>15.5</v>
      </c>
      <c r="L90" s="139">
        <v>5890</v>
      </c>
      <c r="M90" s="139">
        <v>1050</v>
      </c>
      <c r="N90" s="139">
        <v>6940</v>
      </c>
      <c r="O90" s="139">
        <v>8328</v>
      </c>
      <c r="P90" s="139">
        <v>4164</v>
      </c>
    </row>
    <row r="91" spans="9:16" x14ac:dyDescent="0.25">
      <c r="I91" s="162" t="s">
        <v>30</v>
      </c>
      <c r="J91" s="160" t="s">
        <v>24</v>
      </c>
      <c r="K91" s="140">
        <v>7.5</v>
      </c>
      <c r="L91" s="139">
        <v>2850</v>
      </c>
      <c r="M91" s="139">
        <v>900</v>
      </c>
      <c r="N91" s="139">
        <v>3750</v>
      </c>
      <c r="O91" s="139">
        <v>4500</v>
      </c>
      <c r="P91" s="139">
        <v>2250</v>
      </c>
    </row>
    <row r="92" spans="9:16" x14ac:dyDescent="0.25">
      <c r="I92" s="157"/>
      <c r="J92" s="162" t="s">
        <v>51</v>
      </c>
      <c r="K92" s="140">
        <v>5.5</v>
      </c>
      <c r="L92" s="139">
        <v>2090</v>
      </c>
      <c r="M92" s="139">
        <v>600</v>
      </c>
      <c r="N92" s="139">
        <v>2690</v>
      </c>
      <c r="O92" s="139">
        <v>3228</v>
      </c>
      <c r="P92" s="139">
        <v>1614</v>
      </c>
    </row>
    <row r="93" spans="9:16" x14ac:dyDescent="0.25">
      <c r="I93" s="157"/>
      <c r="J93" s="162" t="s">
        <v>52</v>
      </c>
      <c r="K93" s="140">
        <v>2</v>
      </c>
      <c r="L93" s="139">
        <v>760</v>
      </c>
      <c r="M93" s="139">
        <v>300</v>
      </c>
      <c r="N93" s="139">
        <v>1060</v>
      </c>
      <c r="O93" s="139">
        <v>1272</v>
      </c>
      <c r="P93" s="139">
        <v>636</v>
      </c>
    </row>
    <row r="94" spans="9:16" x14ac:dyDescent="0.25">
      <c r="I94" s="162"/>
      <c r="J94" s="157"/>
      <c r="K94" s="140"/>
      <c r="L94" s="139"/>
      <c r="M94" s="139"/>
      <c r="N94" s="139"/>
      <c r="O94" s="139"/>
      <c r="P94" s="139"/>
    </row>
    <row r="95" spans="9:16" x14ac:dyDescent="0.25">
      <c r="I95" s="162" t="s">
        <v>31</v>
      </c>
      <c r="J95" s="160" t="s">
        <v>23</v>
      </c>
      <c r="K95" s="140">
        <v>8</v>
      </c>
      <c r="L95" s="139">
        <v>3040</v>
      </c>
      <c r="M95" s="139">
        <v>150</v>
      </c>
      <c r="N95" s="139">
        <v>3190</v>
      </c>
      <c r="O95" s="139">
        <v>3828</v>
      </c>
      <c r="P95" s="139">
        <v>1914</v>
      </c>
    </row>
    <row r="96" spans="9:16" x14ac:dyDescent="0.25">
      <c r="I96" s="157"/>
      <c r="J96" s="162" t="s">
        <v>53</v>
      </c>
      <c r="K96" s="140">
        <v>7</v>
      </c>
      <c r="L96" s="139">
        <v>2660</v>
      </c>
      <c r="M96" s="139">
        <v>0</v>
      </c>
      <c r="N96" s="139">
        <v>2660</v>
      </c>
      <c r="O96" s="139">
        <v>3192</v>
      </c>
      <c r="P96" s="139">
        <v>1596</v>
      </c>
    </row>
    <row r="97" spans="9:16" x14ac:dyDescent="0.25">
      <c r="I97" s="157"/>
      <c r="J97" s="162" t="s">
        <v>56</v>
      </c>
      <c r="K97" s="140">
        <v>1</v>
      </c>
      <c r="L97" s="139">
        <v>380</v>
      </c>
      <c r="M97" s="139">
        <v>150</v>
      </c>
      <c r="N97" s="139">
        <v>530</v>
      </c>
      <c r="O97" s="139">
        <v>636</v>
      </c>
      <c r="P97" s="139">
        <v>318</v>
      </c>
    </row>
    <row r="98" spans="9:16" x14ac:dyDescent="0.25">
      <c r="I98" s="162"/>
      <c r="J98" s="157"/>
      <c r="K98" s="140"/>
      <c r="L98" s="139"/>
      <c r="M98" s="139"/>
      <c r="N98" s="139"/>
      <c r="O98" s="139"/>
      <c r="P98" s="139"/>
    </row>
    <row r="99" spans="9:16" x14ac:dyDescent="0.25">
      <c r="I99" s="160" t="s">
        <v>20</v>
      </c>
      <c r="J99" s="157"/>
      <c r="K99" s="140">
        <v>12.5</v>
      </c>
      <c r="L99" s="139">
        <v>4375</v>
      </c>
      <c r="M99" s="139">
        <v>1050</v>
      </c>
      <c r="N99" s="139">
        <v>5425</v>
      </c>
      <c r="O99" s="139">
        <v>6781.25</v>
      </c>
      <c r="P99" s="139">
        <v>3390.625</v>
      </c>
    </row>
    <row r="100" spans="9:16" x14ac:dyDescent="0.25">
      <c r="I100" s="162" t="s">
        <v>30</v>
      </c>
      <c r="J100" s="160" t="s">
        <v>24</v>
      </c>
      <c r="K100" s="140">
        <v>7.5</v>
      </c>
      <c r="L100" s="139">
        <v>2625</v>
      </c>
      <c r="M100" s="139">
        <v>900</v>
      </c>
      <c r="N100" s="139">
        <v>3525</v>
      </c>
      <c r="O100" s="139">
        <v>4406.25</v>
      </c>
      <c r="P100" s="139">
        <v>2203.125</v>
      </c>
    </row>
    <row r="101" spans="9:16" x14ac:dyDescent="0.25">
      <c r="I101" s="157"/>
      <c r="J101" s="162" t="s">
        <v>51</v>
      </c>
      <c r="K101" s="140">
        <v>5.5</v>
      </c>
      <c r="L101" s="139">
        <v>1925</v>
      </c>
      <c r="M101" s="139">
        <v>600</v>
      </c>
      <c r="N101" s="139">
        <v>2525</v>
      </c>
      <c r="O101" s="139">
        <v>3156.25</v>
      </c>
      <c r="P101" s="139">
        <v>1578.125</v>
      </c>
    </row>
    <row r="102" spans="9:16" x14ac:dyDescent="0.25">
      <c r="I102" s="157"/>
      <c r="J102" s="162" t="s">
        <v>52</v>
      </c>
      <c r="K102" s="140">
        <v>2</v>
      </c>
      <c r="L102" s="139">
        <v>700</v>
      </c>
      <c r="M102" s="139">
        <v>300</v>
      </c>
      <c r="N102" s="139">
        <v>1000</v>
      </c>
      <c r="O102" s="139">
        <v>1250</v>
      </c>
      <c r="P102" s="139">
        <v>625</v>
      </c>
    </row>
    <row r="103" spans="9:16" x14ac:dyDescent="0.25">
      <c r="I103" s="162"/>
      <c r="J103" s="157"/>
      <c r="K103" s="140"/>
      <c r="L103" s="139"/>
      <c r="M103" s="139"/>
      <c r="N103" s="139"/>
      <c r="O103" s="139"/>
      <c r="P103" s="139"/>
    </row>
    <row r="104" spans="9:16" x14ac:dyDescent="0.25">
      <c r="I104" s="162" t="s">
        <v>31</v>
      </c>
      <c r="J104" s="160" t="s">
        <v>23</v>
      </c>
      <c r="K104" s="140">
        <v>5</v>
      </c>
      <c r="L104" s="139">
        <v>1750</v>
      </c>
      <c r="M104" s="139">
        <v>150</v>
      </c>
      <c r="N104" s="139">
        <v>1900</v>
      </c>
      <c r="O104" s="139">
        <v>2375</v>
      </c>
      <c r="P104" s="139">
        <v>1187.5</v>
      </c>
    </row>
    <row r="105" spans="9:16" x14ac:dyDescent="0.25">
      <c r="I105" s="157"/>
      <c r="J105" s="162" t="s">
        <v>55</v>
      </c>
      <c r="K105" s="140">
        <v>4</v>
      </c>
      <c r="L105" s="139">
        <v>1400</v>
      </c>
      <c r="M105" s="139">
        <v>0</v>
      </c>
      <c r="N105" s="139">
        <v>1400</v>
      </c>
      <c r="O105" s="139">
        <v>1750</v>
      </c>
      <c r="P105" s="139">
        <v>875</v>
      </c>
    </row>
    <row r="106" spans="9:16" x14ac:dyDescent="0.25">
      <c r="I106" s="157"/>
      <c r="J106" s="162" t="s">
        <v>56</v>
      </c>
      <c r="K106" s="140">
        <v>1</v>
      </c>
      <c r="L106" s="139">
        <v>350</v>
      </c>
      <c r="M106" s="139">
        <v>150</v>
      </c>
      <c r="N106" s="139">
        <v>500</v>
      </c>
      <c r="O106" s="139">
        <v>625</v>
      </c>
      <c r="P106" s="139">
        <v>312.5</v>
      </c>
    </row>
    <row r="107" spans="9:16" x14ac:dyDescent="0.25">
      <c r="I107" s="162"/>
      <c r="J107" s="157"/>
      <c r="K107" s="140"/>
      <c r="L107" s="139"/>
      <c r="M107" s="139"/>
      <c r="N107" s="139"/>
      <c r="O107" s="139"/>
      <c r="P107" s="139"/>
    </row>
    <row r="108" spans="9:16" x14ac:dyDescent="0.25">
      <c r="I108" s="160" t="s">
        <v>40</v>
      </c>
      <c r="J108" s="157"/>
      <c r="K108" s="140">
        <v>572.5</v>
      </c>
      <c r="L108" s="139">
        <v>1198246.5</v>
      </c>
      <c r="M108" s="139">
        <v>37600</v>
      </c>
      <c r="N108" s="139">
        <v>1235846.5</v>
      </c>
      <c r="O108" s="139">
        <v>1435829.3800000001</v>
      </c>
      <c r="P108" s="139">
        <v>986628.87400000019</v>
      </c>
    </row>
    <row r="109" spans="9:16" x14ac:dyDescent="0.25">
      <c r="J109"/>
    </row>
    <row r="110" spans="9:16" x14ac:dyDescent="0.25">
      <c r="J110"/>
    </row>
    <row r="111" spans="9:16" x14ac:dyDescent="0.25">
      <c r="J111"/>
    </row>
    <row r="112" spans="9:16" x14ac:dyDescent="0.25">
      <c r="J112"/>
    </row>
    <row r="113" spans="10:10" x14ac:dyDescent="0.25">
      <c r="J113"/>
    </row>
    <row r="114" spans="10:10" x14ac:dyDescent="0.25">
      <c r="J114"/>
    </row>
    <row r="115" spans="10:10" x14ac:dyDescent="0.25">
      <c r="J115"/>
    </row>
    <row r="116" spans="10:10" x14ac:dyDescent="0.25">
      <c r="J116"/>
    </row>
    <row r="117" spans="10:10" x14ac:dyDescent="0.25">
      <c r="J117"/>
    </row>
    <row r="118" spans="10:10" x14ac:dyDescent="0.25">
      <c r="J118"/>
    </row>
    <row r="119" spans="10:10" x14ac:dyDescent="0.25">
      <c r="J119"/>
    </row>
    <row r="120" spans="10:10" x14ac:dyDescent="0.25">
      <c r="J120"/>
    </row>
    <row r="121" spans="10:10" x14ac:dyDescent="0.25">
      <c r="J121"/>
    </row>
    <row r="122" spans="10:10" x14ac:dyDescent="0.25">
      <c r="J122"/>
    </row>
    <row r="123" spans="10:10" x14ac:dyDescent="0.25">
      <c r="J123"/>
    </row>
    <row r="124" spans="10:10" x14ac:dyDescent="0.25">
      <c r="J124"/>
    </row>
    <row r="125" spans="10:10" x14ac:dyDescent="0.25">
      <c r="J125"/>
    </row>
    <row r="126" spans="10:10" x14ac:dyDescent="0.25">
      <c r="J126"/>
    </row>
    <row r="127" spans="10:10" x14ac:dyDescent="0.25">
      <c r="J127"/>
    </row>
    <row r="128" spans="10:10" x14ac:dyDescent="0.25">
      <c r="J128"/>
    </row>
    <row r="129" spans="10:10" x14ac:dyDescent="0.25">
      <c r="J129"/>
    </row>
    <row r="130" spans="10:10" x14ac:dyDescent="0.25">
      <c r="J130"/>
    </row>
    <row r="131" spans="10:10" x14ac:dyDescent="0.25">
      <c r="J131"/>
    </row>
    <row r="132" spans="10:10" x14ac:dyDescent="0.25">
      <c r="J132"/>
    </row>
    <row r="133" spans="10:10" x14ac:dyDescent="0.25">
      <c r="J133"/>
    </row>
    <row r="134" spans="10:10" x14ac:dyDescent="0.25">
      <c r="J134"/>
    </row>
    <row r="135" spans="10:10" x14ac:dyDescent="0.25">
      <c r="J135"/>
    </row>
    <row r="136" spans="10:10" x14ac:dyDescent="0.25">
      <c r="J136"/>
    </row>
    <row r="137" spans="10:10" x14ac:dyDescent="0.25">
      <c r="J137"/>
    </row>
    <row r="138" spans="10:10" x14ac:dyDescent="0.25">
      <c r="J138"/>
    </row>
    <row r="139" spans="10:10" x14ac:dyDescent="0.25">
      <c r="J139"/>
    </row>
    <row r="140" spans="10:10" x14ac:dyDescent="0.25">
      <c r="J140"/>
    </row>
    <row r="141" spans="10:10" x14ac:dyDescent="0.25">
      <c r="J141"/>
    </row>
    <row r="142" spans="10:10" x14ac:dyDescent="0.25">
      <c r="J142"/>
    </row>
    <row r="143" spans="10:10" x14ac:dyDescent="0.25">
      <c r="J143"/>
    </row>
    <row r="144" spans="10:10" x14ac:dyDescent="0.25">
      <c r="J144"/>
    </row>
    <row r="145" spans="10:10" x14ac:dyDescent="0.25">
      <c r="J145"/>
    </row>
    <row r="146" spans="10:10" x14ac:dyDescent="0.25">
      <c r="J146"/>
    </row>
    <row r="147" spans="10:10" x14ac:dyDescent="0.25">
      <c r="J147"/>
    </row>
    <row r="148" spans="10:10" x14ac:dyDescent="0.25">
      <c r="J148"/>
    </row>
    <row r="149" spans="10:10" x14ac:dyDescent="0.25">
      <c r="J149"/>
    </row>
    <row r="150" spans="10:10" x14ac:dyDescent="0.25">
      <c r="J150"/>
    </row>
    <row r="151" spans="10:10" x14ac:dyDescent="0.25">
      <c r="J151"/>
    </row>
    <row r="152" spans="10:10" x14ac:dyDescent="0.25">
      <c r="J152"/>
    </row>
    <row r="153" spans="10:10" x14ac:dyDescent="0.25">
      <c r="J153"/>
    </row>
    <row r="154" spans="10:10" x14ac:dyDescent="0.25">
      <c r="J154"/>
    </row>
    <row r="155" spans="10:10" x14ac:dyDescent="0.25">
      <c r="J155"/>
    </row>
    <row r="156" spans="10:10" x14ac:dyDescent="0.25">
      <c r="J156"/>
    </row>
    <row r="157" spans="10:10" x14ac:dyDescent="0.25">
      <c r="J157"/>
    </row>
    <row r="158" spans="10:10" x14ac:dyDescent="0.25">
      <c r="J158"/>
    </row>
    <row r="159" spans="10:10" x14ac:dyDescent="0.25">
      <c r="J159"/>
    </row>
    <row r="160" spans="10:10" x14ac:dyDescent="0.25">
      <c r="J160"/>
    </row>
    <row r="161" spans="10:10" x14ac:dyDescent="0.25">
      <c r="J161"/>
    </row>
    <row r="162" spans="10:10" x14ac:dyDescent="0.25">
      <c r="J162"/>
    </row>
    <row r="163" spans="10:10" x14ac:dyDescent="0.25">
      <c r="J163"/>
    </row>
    <row r="164" spans="10:10" x14ac:dyDescent="0.25">
      <c r="J164"/>
    </row>
    <row r="165" spans="10:10" x14ac:dyDescent="0.25">
      <c r="J165"/>
    </row>
    <row r="166" spans="10:10" x14ac:dyDescent="0.25">
      <c r="J166"/>
    </row>
    <row r="167" spans="10:10" x14ac:dyDescent="0.25">
      <c r="J167"/>
    </row>
    <row r="168" spans="10:10" x14ac:dyDescent="0.25">
      <c r="J168"/>
    </row>
    <row r="169" spans="10:10" x14ac:dyDescent="0.25">
      <c r="J169"/>
    </row>
    <row r="170" spans="10:10" x14ac:dyDescent="0.25">
      <c r="J170"/>
    </row>
    <row r="171" spans="10:10" x14ac:dyDescent="0.25">
      <c r="J171"/>
    </row>
    <row r="172" spans="10:10" x14ac:dyDescent="0.25">
      <c r="J172"/>
    </row>
    <row r="173" spans="10:10" x14ac:dyDescent="0.25">
      <c r="J173"/>
    </row>
    <row r="174" spans="10:10" x14ac:dyDescent="0.25">
      <c r="J174"/>
    </row>
    <row r="175" spans="10:10" x14ac:dyDescent="0.25">
      <c r="J175"/>
    </row>
    <row r="176" spans="10:10" x14ac:dyDescent="0.25">
      <c r="J176"/>
    </row>
    <row r="177" spans="10:10" x14ac:dyDescent="0.25">
      <c r="J177"/>
    </row>
    <row r="178" spans="10:10" x14ac:dyDescent="0.25">
      <c r="J178"/>
    </row>
    <row r="179" spans="10:10" x14ac:dyDescent="0.25">
      <c r="J179"/>
    </row>
    <row r="180" spans="10:10" x14ac:dyDescent="0.25">
      <c r="J180"/>
    </row>
    <row r="181" spans="10:10" x14ac:dyDescent="0.25">
      <c r="J181"/>
    </row>
    <row r="182" spans="10:10" x14ac:dyDescent="0.25">
      <c r="J182"/>
    </row>
    <row r="183" spans="10:10" x14ac:dyDescent="0.25">
      <c r="J183"/>
    </row>
    <row r="184" spans="10:10" x14ac:dyDescent="0.25">
      <c r="J184"/>
    </row>
    <row r="185" spans="10:10" x14ac:dyDescent="0.25">
      <c r="J185"/>
    </row>
    <row r="186" spans="10:10" x14ac:dyDescent="0.25">
      <c r="J186"/>
    </row>
    <row r="187" spans="10:10" x14ac:dyDescent="0.25">
      <c r="J187"/>
    </row>
    <row r="188" spans="10:10" x14ac:dyDescent="0.25">
      <c r="J188"/>
    </row>
    <row r="189" spans="10:10" x14ac:dyDescent="0.25">
      <c r="J189"/>
    </row>
    <row r="190" spans="10:10" x14ac:dyDescent="0.25">
      <c r="J190"/>
    </row>
    <row r="191" spans="10:10" x14ac:dyDescent="0.25">
      <c r="J191"/>
    </row>
    <row r="192" spans="10:10" x14ac:dyDescent="0.25">
      <c r="J192"/>
    </row>
    <row r="193" spans="10:10" x14ac:dyDescent="0.25">
      <c r="J193"/>
    </row>
    <row r="194" spans="10:10" x14ac:dyDescent="0.25">
      <c r="J194"/>
    </row>
    <row r="195" spans="10:10" x14ac:dyDescent="0.25">
      <c r="J195"/>
    </row>
    <row r="196" spans="10:10" x14ac:dyDescent="0.25">
      <c r="J196"/>
    </row>
    <row r="197" spans="10:10" x14ac:dyDescent="0.25">
      <c r="J197"/>
    </row>
    <row r="198" spans="10:10" x14ac:dyDescent="0.25">
      <c r="J198"/>
    </row>
    <row r="199" spans="10:10" x14ac:dyDescent="0.25">
      <c r="J199"/>
    </row>
    <row r="200" spans="10:10" x14ac:dyDescent="0.25">
      <c r="J200"/>
    </row>
    <row r="201" spans="10:10" x14ac:dyDescent="0.25">
      <c r="J201"/>
    </row>
    <row r="202" spans="10:10" x14ac:dyDescent="0.25">
      <c r="J202"/>
    </row>
    <row r="203" spans="10:10" x14ac:dyDescent="0.25">
      <c r="J203"/>
    </row>
    <row r="204" spans="10:10" x14ac:dyDescent="0.25">
      <c r="J204"/>
    </row>
    <row r="205" spans="10:10" x14ac:dyDescent="0.25">
      <c r="J205"/>
    </row>
    <row r="206" spans="10:10" x14ac:dyDescent="0.25">
      <c r="J206"/>
    </row>
    <row r="207" spans="10:10" x14ac:dyDescent="0.25">
      <c r="J207"/>
    </row>
    <row r="208" spans="10:10" x14ac:dyDescent="0.25">
      <c r="J208"/>
    </row>
    <row r="209" spans="10:10" x14ac:dyDescent="0.25">
      <c r="J209"/>
    </row>
    <row r="210" spans="10:10" x14ac:dyDescent="0.25">
      <c r="J210"/>
    </row>
    <row r="211" spans="10:10" x14ac:dyDescent="0.25">
      <c r="J211"/>
    </row>
    <row r="212" spans="10:10" x14ac:dyDescent="0.25">
      <c r="J212"/>
    </row>
    <row r="213" spans="10:10" x14ac:dyDescent="0.25">
      <c r="J213"/>
    </row>
    <row r="214" spans="10:10" x14ac:dyDescent="0.25">
      <c r="J214"/>
    </row>
    <row r="215" spans="10:10" x14ac:dyDescent="0.25">
      <c r="J215"/>
    </row>
    <row r="216" spans="10:10" x14ac:dyDescent="0.25">
      <c r="J216"/>
    </row>
    <row r="217" spans="10:10" x14ac:dyDescent="0.25">
      <c r="J217"/>
    </row>
    <row r="218" spans="10:10" x14ac:dyDescent="0.25">
      <c r="J218"/>
    </row>
    <row r="219" spans="10:10" x14ac:dyDescent="0.25">
      <c r="J219"/>
    </row>
    <row r="220" spans="10:10" x14ac:dyDescent="0.25">
      <c r="J220"/>
    </row>
    <row r="221" spans="10:10" x14ac:dyDescent="0.25">
      <c r="J221"/>
    </row>
    <row r="222" spans="10:10" x14ac:dyDescent="0.25">
      <c r="J222"/>
    </row>
    <row r="223" spans="10:10" x14ac:dyDescent="0.25">
      <c r="J223"/>
    </row>
    <row r="224" spans="10:10" x14ac:dyDescent="0.25">
      <c r="J224"/>
    </row>
    <row r="225" spans="10:10" x14ac:dyDescent="0.25">
      <c r="J225"/>
    </row>
    <row r="226" spans="10:10" x14ac:dyDescent="0.25">
      <c r="J226"/>
    </row>
    <row r="227" spans="10:10" x14ac:dyDescent="0.25">
      <c r="J227"/>
    </row>
    <row r="228" spans="10:10" x14ac:dyDescent="0.25">
      <c r="J228"/>
    </row>
    <row r="229" spans="10:10" x14ac:dyDescent="0.25">
      <c r="J229"/>
    </row>
    <row r="230" spans="10:10" x14ac:dyDescent="0.25">
      <c r="J230"/>
    </row>
    <row r="231" spans="10:10" x14ac:dyDescent="0.25">
      <c r="J231"/>
    </row>
    <row r="232" spans="10:10" x14ac:dyDescent="0.25">
      <c r="J232"/>
    </row>
    <row r="233" spans="10:10" x14ac:dyDescent="0.25">
      <c r="J233"/>
    </row>
    <row r="234" spans="10:10" x14ac:dyDescent="0.25">
      <c r="J234"/>
    </row>
    <row r="235" spans="10:10" x14ac:dyDescent="0.25">
      <c r="J235"/>
    </row>
    <row r="236" spans="10:10" x14ac:dyDescent="0.25">
      <c r="J236"/>
    </row>
    <row r="237" spans="10:10" x14ac:dyDescent="0.25">
      <c r="J237"/>
    </row>
    <row r="238" spans="10:10" x14ac:dyDescent="0.25">
      <c r="J238"/>
    </row>
    <row r="239" spans="10:10" x14ac:dyDescent="0.25">
      <c r="J239"/>
    </row>
    <row r="240" spans="10:10" x14ac:dyDescent="0.25">
      <c r="J240"/>
    </row>
    <row r="241" spans="10:10" x14ac:dyDescent="0.25">
      <c r="J241"/>
    </row>
    <row r="242" spans="10:10" x14ac:dyDescent="0.25">
      <c r="J242"/>
    </row>
    <row r="243" spans="10:10" x14ac:dyDescent="0.25">
      <c r="J243"/>
    </row>
    <row r="244" spans="10:10" x14ac:dyDescent="0.25">
      <c r="J244"/>
    </row>
    <row r="245" spans="10:10" x14ac:dyDescent="0.25">
      <c r="J245"/>
    </row>
    <row r="246" spans="10:10" x14ac:dyDescent="0.25">
      <c r="J246"/>
    </row>
    <row r="247" spans="10:10" x14ac:dyDescent="0.25">
      <c r="J247"/>
    </row>
    <row r="248" spans="10:10" x14ac:dyDescent="0.25">
      <c r="J248"/>
    </row>
    <row r="249" spans="10:10" x14ac:dyDescent="0.25">
      <c r="J249"/>
    </row>
    <row r="250" spans="10:10" x14ac:dyDescent="0.25">
      <c r="J250"/>
    </row>
    <row r="251" spans="10:10" x14ac:dyDescent="0.25">
      <c r="J251"/>
    </row>
    <row r="252" spans="10:10" x14ac:dyDescent="0.25">
      <c r="J252"/>
    </row>
    <row r="253" spans="10:10" x14ac:dyDescent="0.25">
      <c r="J253"/>
    </row>
    <row r="254" spans="10:10" x14ac:dyDescent="0.25">
      <c r="J254"/>
    </row>
    <row r="255" spans="10:10" x14ac:dyDescent="0.25">
      <c r="J255"/>
    </row>
  </sheetData>
  <phoneticPr fontId="3" type="noConversion"/>
  <pageMargins left="0.7" right="0.7" top="0.75" bottom="0.75" header="0.3" footer="0.3"/>
  <pageSetup paperSize="9" orientation="portrait" horizontalDpi="4294967293" verticalDpi="0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Macro1">
                <anchor moveWithCells="1" sizeWithCells="1">
                  <from>
                    <xdr:col>0</xdr:col>
                    <xdr:colOff>38100</xdr:colOff>
                    <xdr:row>0</xdr:row>
                    <xdr:rowOff>133350</xdr:rowOff>
                  </from>
                  <to>
                    <xdr:col>0</xdr:col>
                    <xdr:colOff>895350</xdr:colOff>
                    <xdr:row>0</xdr:row>
                    <xdr:rowOff>857250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9" name="Button 2">
              <controlPr defaultSize="0" print="0" autoFill="0" autoPict="0" macro="[0]!Macro2">
                <anchor moveWithCells="1" sizeWithCells="1">
                  <from>
                    <xdr:col>1</xdr:col>
                    <xdr:colOff>38100</xdr:colOff>
                    <xdr:row>0</xdr:row>
                    <xdr:rowOff>161925</xdr:rowOff>
                  </from>
                  <to>
                    <xdr:col>2</xdr:col>
                    <xdr:colOff>57150</xdr:colOff>
                    <xdr:row>0</xdr:row>
                    <xdr:rowOff>828675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>
    <tabColor rgb="FFFF0000"/>
  </sheetPr>
  <dimension ref="A1:AL14"/>
  <sheetViews>
    <sheetView topLeftCell="A7" workbookViewId="0">
      <selection activeCell="C20" sqref="C20"/>
    </sheetView>
  </sheetViews>
  <sheetFormatPr baseColWidth="10" defaultRowHeight="15" x14ac:dyDescent="0.25"/>
  <cols>
    <col min="1" max="1" width="11.42578125" style="46"/>
    <col min="2" max="2" width="57.42578125" style="46" customWidth="1"/>
    <col min="3" max="3" width="11.42578125" style="46"/>
    <col min="4" max="4" width="12.42578125" style="46" customWidth="1"/>
    <col min="5" max="6" width="12.42578125" style="80" customWidth="1"/>
    <col min="7" max="7" width="12.42578125" style="46" customWidth="1"/>
    <col min="8" max="9" width="11.42578125" style="46"/>
    <col min="10" max="14" width="15.7109375" style="59" customWidth="1"/>
    <col min="15" max="15" width="15.7109375" style="46" customWidth="1"/>
    <col min="16" max="16" width="14.85546875" style="46" customWidth="1"/>
    <col min="17" max="17" width="21.42578125" style="46" customWidth="1"/>
    <col min="18" max="38" width="20.7109375" style="46" customWidth="1"/>
    <col min="39" max="16384" width="11.42578125" style="46"/>
  </cols>
  <sheetData>
    <row r="1" spans="1:38" s="43" customFormat="1" ht="23.25" x14ac:dyDescent="0.25">
      <c r="E1" s="44"/>
      <c r="F1" s="44"/>
      <c r="J1" s="45"/>
      <c r="K1" s="45"/>
      <c r="L1" s="45"/>
      <c r="M1" s="45"/>
      <c r="N1" s="45"/>
      <c r="R1" s="170" t="s">
        <v>69</v>
      </c>
      <c r="S1" s="170"/>
      <c r="T1" s="170"/>
      <c r="U1" s="169" t="s">
        <v>70</v>
      </c>
      <c r="V1" s="169"/>
      <c r="W1" s="169"/>
      <c r="X1" s="169"/>
      <c r="Y1" s="169"/>
      <c r="Z1" s="171" t="s">
        <v>71</v>
      </c>
      <c r="AA1" s="171"/>
      <c r="AB1" s="171"/>
      <c r="AC1" s="172" t="s">
        <v>72</v>
      </c>
      <c r="AD1" s="172"/>
      <c r="AE1" s="172"/>
      <c r="AF1" s="172"/>
      <c r="AG1" s="173" t="s">
        <v>73</v>
      </c>
      <c r="AH1" s="173"/>
      <c r="AI1" s="173"/>
      <c r="AJ1" s="169" t="s">
        <v>74</v>
      </c>
      <c r="AK1" s="169"/>
      <c r="AL1" s="169"/>
    </row>
    <row r="2" spans="1:38" ht="60" x14ac:dyDescent="0.25">
      <c r="A2" s="46" t="s">
        <v>29</v>
      </c>
      <c r="B2" s="47" t="s">
        <v>0</v>
      </c>
      <c r="D2" s="48" t="s">
        <v>14</v>
      </c>
      <c r="E2" s="49" t="s">
        <v>78</v>
      </c>
      <c r="F2" s="49" t="s">
        <v>77</v>
      </c>
      <c r="G2" s="48"/>
      <c r="H2" s="46" t="s">
        <v>80</v>
      </c>
      <c r="J2" s="50" t="s">
        <v>30</v>
      </c>
      <c r="K2" s="50" t="s">
        <v>31</v>
      </c>
      <c r="L2" s="50" t="s">
        <v>32</v>
      </c>
      <c r="M2" s="50" t="s">
        <v>33</v>
      </c>
      <c r="N2" s="50" t="s">
        <v>34</v>
      </c>
      <c r="O2" s="51" t="s">
        <v>35</v>
      </c>
      <c r="Q2" s="46" t="s">
        <v>49</v>
      </c>
      <c r="R2" s="52" t="s">
        <v>50</v>
      </c>
      <c r="S2" s="52" t="s">
        <v>51</v>
      </c>
      <c r="T2" s="52" t="s">
        <v>52</v>
      </c>
      <c r="U2" s="53" t="s">
        <v>53</v>
      </c>
      <c r="V2" s="53" t="s">
        <v>54</v>
      </c>
      <c r="W2" s="53" t="s">
        <v>57</v>
      </c>
      <c r="X2" s="53" t="s">
        <v>55</v>
      </c>
      <c r="Y2" s="54" t="s">
        <v>56</v>
      </c>
      <c r="Z2" s="55" t="s">
        <v>60</v>
      </c>
      <c r="AA2" s="55" t="s">
        <v>61</v>
      </c>
      <c r="AB2" s="55" t="s">
        <v>62</v>
      </c>
      <c r="AC2" s="56" t="s">
        <v>148</v>
      </c>
      <c r="AD2" s="56" t="s">
        <v>144</v>
      </c>
      <c r="AE2" s="56" t="s">
        <v>149</v>
      </c>
      <c r="AF2" s="56" t="s">
        <v>150</v>
      </c>
      <c r="AG2" s="57" t="s">
        <v>63</v>
      </c>
      <c r="AH2" s="57" t="s">
        <v>64</v>
      </c>
      <c r="AI2" s="57" t="s">
        <v>65</v>
      </c>
      <c r="AJ2" s="54" t="s">
        <v>66</v>
      </c>
      <c r="AK2" s="54" t="s">
        <v>67</v>
      </c>
      <c r="AL2" s="54" t="s">
        <v>68</v>
      </c>
    </row>
    <row r="3" spans="1:38" ht="45" x14ac:dyDescent="0.25">
      <c r="A3" s="46" t="s">
        <v>30</v>
      </c>
      <c r="B3" s="58" t="s">
        <v>24</v>
      </c>
      <c r="D3" s="59" t="s">
        <v>44</v>
      </c>
      <c r="E3" s="60"/>
      <c r="F3" s="60"/>
      <c r="G3" s="59"/>
      <c r="H3" s="46" t="s">
        <v>82</v>
      </c>
      <c r="J3" s="61" t="s">
        <v>49</v>
      </c>
      <c r="K3" s="61" t="s">
        <v>49</v>
      </c>
      <c r="L3" s="61" t="s">
        <v>49</v>
      </c>
      <c r="M3" s="61" t="s">
        <v>49</v>
      </c>
      <c r="N3" s="61" t="s">
        <v>49</v>
      </c>
      <c r="O3" s="61" t="s">
        <v>49</v>
      </c>
      <c r="Q3" s="46" t="s">
        <v>58</v>
      </c>
      <c r="R3" s="62" t="s">
        <v>44</v>
      </c>
      <c r="S3" s="62" t="s">
        <v>44</v>
      </c>
      <c r="T3" s="62" t="s">
        <v>44</v>
      </c>
      <c r="U3" s="63" t="s">
        <v>44</v>
      </c>
      <c r="V3" s="63" t="s">
        <v>44</v>
      </c>
      <c r="W3" s="63" t="s">
        <v>44</v>
      </c>
      <c r="X3" s="63" t="s">
        <v>44</v>
      </c>
      <c r="Y3" s="63" t="s">
        <v>44</v>
      </c>
      <c r="Z3" s="64" t="s">
        <v>44</v>
      </c>
      <c r="AA3" s="64" t="s">
        <v>44</v>
      </c>
      <c r="AB3" s="64" t="s">
        <v>44</v>
      </c>
      <c r="AC3" s="65" t="s">
        <v>44</v>
      </c>
      <c r="AD3" s="65" t="s">
        <v>44</v>
      </c>
      <c r="AE3" s="65" t="s">
        <v>44</v>
      </c>
      <c r="AF3" s="65" t="s">
        <v>44</v>
      </c>
      <c r="AG3" s="66" t="s">
        <v>44</v>
      </c>
      <c r="AH3" s="66" t="s">
        <v>44</v>
      </c>
      <c r="AI3" s="66" t="s">
        <v>44</v>
      </c>
      <c r="AJ3" s="63" t="s">
        <v>44</v>
      </c>
      <c r="AK3" s="63" t="s">
        <v>44</v>
      </c>
      <c r="AL3" s="63" t="s">
        <v>44</v>
      </c>
    </row>
    <row r="4" spans="1:38" ht="165" x14ac:dyDescent="0.25">
      <c r="A4" s="46" t="s">
        <v>31</v>
      </c>
      <c r="B4" s="67" t="s">
        <v>23</v>
      </c>
      <c r="D4" s="48" t="s">
        <v>18</v>
      </c>
      <c r="E4" s="49">
        <v>0.25</v>
      </c>
      <c r="F4" s="49">
        <v>0.7</v>
      </c>
      <c r="G4" s="48"/>
      <c r="H4" s="46" t="s">
        <v>81</v>
      </c>
      <c r="J4" s="59" t="s">
        <v>50</v>
      </c>
      <c r="K4" s="59" t="s">
        <v>53</v>
      </c>
      <c r="L4" s="59" t="s">
        <v>60</v>
      </c>
      <c r="M4" s="59" t="s">
        <v>148</v>
      </c>
      <c r="N4" s="59" t="s">
        <v>63</v>
      </c>
      <c r="O4" s="59" t="s">
        <v>66</v>
      </c>
      <c r="R4" s="68" t="s">
        <v>103</v>
      </c>
      <c r="S4" s="68" t="s">
        <v>100</v>
      </c>
      <c r="T4" s="69" t="s">
        <v>87</v>
      </c>
      <c r="U4" s="42" t="s">
        <v>105</v>
      </c>
      <c r="V4" s="70" t="s">
        <v>108</v>
      </c>
      <c r="W4" s="70" t="s">
        <v>112</v>
      </c>
      <c r="X4" s="70" t="s">
        <v>114</v>
      </c>
      <c r="Y4" s="71" t="s">
        <v>116</v>
      </c>
      <c r="Z4" s="72" t="s">
        <v>120</v>
      </c>
      <c r="AA4" s="72" t="s">
        <v>136</v>
      </c>
      <c r="AB4" s="72" t="s">
        <v>140</v>
      </c>
      <c r="AC4" s="73" t="s">
        <v>119</v>
      </c>
      <c r="AD4" s="73" t="s">
        <v>145</v>
      </c>
      <c r="AE4" s="73" t="s">
        <v>147</v>
      </c>
      <c r="AF4" s="73" t="s">
        <v>134</v>
      </c>
      <c r="AG4" s="74" t="s">
        <v>123</v>
      </c>
      <c r="AH4" s="74" t="s">
        <v>128</v>
      </c>
      <c r="AI4" s="74" t="s">
        <v>130</v>
      </c>
      <c r="AJ4" s="71" t="s">
        <v>92</v>
      </c>
      <c r="AK4" s="71" t="s">
        <v>93</v>
      </c>
      <c r="AL4" s="71" t="s">
        <v>96</v>
      </c>
    </row>
    <row r="5" spans="1:38" ht="90" x14ac:dyDescent="0.25">
      <c r="A5" s="46" t="s">
        <v>32</v>
      </c>
      <c r="B5" s="58" t="s">
        <v>25</v>
      </c>
      <c r="D5" s="48" t="s">
        <v>38</v>
      </c>
      <c r="E5" s="49">
        <v>0.22</v>
      </c>
      <c r="F5" s="49">
        <v>0.7</v>
      </c>
      <c r="G5" s="48"/>
      <c r="J5" s="59" t="s">
        <v>51</v>
      </c>
      <c r="K5" s="59" t="s">
        <v>54</v>
      </c>
      <c r="L5" s="59" t="s">
        <v>61</v>
      </c>
      <c r="M5" s="59" t="s">
        <v>144</v>
      </c>
      <c r="N5" s="59" t="s">
        <v>64</v>
      </c>
      <c r="O5" s="59" t="s">
        <v>67</v>
      </c>
      <c r="R5" s="68" t="s">
        <v>104</v>
      </c>
      <c r="S5" s="68" t="s">
        <v>101</v>
      </c>
      <c r="T5" s="69" t="s">
        <v>88</v>
      </c>
      <c r="U5" s="42" t="s">
        <v>106</v>
      </c>
      <c r="V5" s="70" t="s">
        <v>109</v>
      </c>
      <c r="W5" s="70" t="s">
        <v>113</v>
      </c>
      <c r="X5" s="70" t="s">
        <v>115</v>
      </c>
      <c r="Y5" s="71" t="s">
        <v>117</v>
      </c>
      <c r="Z5" s="72" t="s">
        <v>121</v>
      </c>
      <c r="AA5" s="72" t="s">
        <v>137</v>
      </c>
      <c r="AB5" s="72" t="s">
        <v>141</v>
      </c>
      <c r="AC5" s="73" t="s">
        <v>142</v>
      </c>
      <c r="AD5" s="73" t="s">
        <v>146</v>
      </c>
      <c r="AE5" s="73"/>
      <c r="AF5" s="73" t="s">
        <v>135</v>
      </c>
      <c r="AG5" s="74" t="s">
        <v>124</v>
      </c>
      <c r="AH5" s="74" t="s">
        <v>129</v>
      </c>
      <c r="AI5" s="74" t="s">
        <v>131</v>
      </c>
      <c r="AJ5" s="71" t="s">
        <v>99</v>
      </c>
      <c r="AK5" s="71" t="s">
        <v>94</v>
      </c>
      <c r="AL5" s="71" t="s">
        <v>97</v>
      </c>
    </row>
    <row r="6" spans="1:38" ht="75" x14ac:dyDescent="0.25">
      <c r="A6" s="46" t="s">
        <v>33</v>
      </c>
      <c r="B6" s="67" t="s">
        <v>26</v>
      </c>
      <c r="D6" s="48" t="s">
        <v>15</v>
      </c>
      <c r="E6" s="49">
        <v>0.25</v>
      </c>
      <c r="F6" s="49">
        <v>0.5</v>
      </c>
      <c r="G6" s="48"/>
      <c r="J6" s="59" t="s">
        <v>52</v>
      </c>
      <c r="K6" s="59" t="s">
        <v>57</v>
      </c>
      <c r="L6" s="59" t="s">
        <v>62</v>
      </c>
      <c r="M6" s="59" t="s">
        <v>149</v>
      </c>
      <c r="N6" s="59" t="s">
        <v>65</v>
      </c>
      <c r="O6" s="59" t="s">
        <v>68</v>
      </c>
      <c r="S6" s="75" t="s">
        <v>102</v>
      </c>
      <c r="U6" s="42" t="s">
        <v>107</v>
      </c>
      <c r="V6" s="70" t="s">
        <v>110</v>
      </c>
      <c r="W6" s="70"/>
      <c r="X6" s="70"/>
      <c r="Y6" s="71" t="s">
        <v>118</v>
      </c>
      <c r="Z6" s="72" t="s">
        <v>122</v>
      </c>
      <c r="AA6" s="72" t="s">
        <v>138</v>
      </c>
      <c r="AB6" s="72"/>
      <c r="AC6" s="73" t="s">
        <v>143</v>
      </c>
      <c r="AD6" s="73"/>
      <c r="AE6" s="73"/>
      <c r="AF6" s="73"/>
      <c r="AG6" s="74" t="s">
        <v>125</v>
      </c>
      <c r="AH6" s="74"/>
      <c r="AI6" s="74"/>
      <c r="AJ6" s="71" t="s">
        <v>91</v>
      </c>
      <c r="AK6" s="71" t="s">
        <v>95</v>
      </c>
      <c r="AL6" s="71" t="s">
        <v>98</v>
      </c>
    </row>
    <row r="7" spans="1:38" ht="90" x14ac:dyDescent="0.25">
      <c r="A7" s="46" t="s">
        <v>34</v>
      </c>
      <c r="B7" s="58" t="s">
        <v>27</v>
      </c>
      <c r="D7" s="48" t="s">
        <v>79</v>
      </c>
      <c r="E7" s="49">
        <v>0.16</v>
      </c>
      <c r="F7" s="49">
        <v>0.5</v>
      </c>
      <c r="G7" s="48"/>
      <c r="K7" s="59" t="s">
        <v>55</v>
      </c>
      <c r="M7" s="59" t="s">
        <v>150</v>
      </c>
      <c r="R7" s="59"/>
      <c r="V7" s="53" t="s">
        <v>111</v>
      </c>
      <c r="W7" s="76"/>
      <c r="X7" s="53"/>
      <c r="Y7" s="71"/>
      <c r="Z7" s="77"/>
      <c r="AA7" s="72" t="s">
        <v>139</v>
      </c>
      <c r="AB7" s="77"/>
      <c r="AC7" s="77"/>
      <c r="AD7" s="77"/>
      <c r="AE7" s="77"/>
      <c r="AF7" s="77"/>
      <c r="AG7" s="82" t="s">
        <v>126</v>
      </c>
      <c r="AH7" s="77"/>
      <c r="AI7" s="77"/>
      <c r="AJ7" s="77"/>
      <c r="AK7" s="77"/>
      <c r="AL7" s="77" t="s">
        <v>48</v>
      </c>
    </row>
    <row r="8" spans="1:38" ht="30" x14ac:dyDescent="0.25">
      <c r="A8" s="46" t="s">
        <v>35</v>
      </c>
      <c r="B8" s="78" t="s">
        <v>28</v>
      </c>
      <c r="D8" s="48" t="s">
        <v>132</v>
      </c>
      <c r="E8" s="49">
        <v>0.25</v>
      </c>
      <c r="F8" s="49">
        <v>0.7</v>
      </c>
      <c r="G8" s="48"/>
      <c r="K8" s="59" t="s">
        <v>56</v>
      </c>
      <c r="AB8" s="81"/>
      <c r="AG8" s="83" t="s">
        <v>127</v>
      </c>
    </row>
    <row r="9" spans="1:38" x14ac:dyDescent="0.25">
      <c r="D9" s="48" t="s">
        <v>16</v>
      </c>
      <c r="E9" s="49">
        <v>0.25</v>
      </c>
      <c r="F9" s="49">
        <v>0.7</v>
      </c>
      <c r="G9" s="48"/>
      <c r="T9" s="59"/>
      <c r="U9" s="59"/>
    </row>
    <row r="10" spans="1:38" s="59" customFormat="1" x14ac:dyDescent="0.25">
      <c r="D10" s="48" t="s">
        <v>17</v>
      </c>
      <c r="E10" s="49">
        <v>0.18</v>
      </c>
      <c r="F10" s="49">
        <v>0.5</v>
      </c>
      <c r="G10" s="79"/>
      <c r="R10" s="46"/>
      <c r="T10" s="46"/>
      <c r="U10" s="46"/>
      <c r="AA10" s="46"/>
      <c r="AB10" s="46"/>
    </row>
    <row r="11" spans="1:38" x14ac:dyDescent="0.25">
      <c r="D11" s="79" t="s">
        <v>19</v>
      </c>
      <c r="E11" s="49">
        <v>0.25</v>
      </c>
      <c r="F11" s="49">
        <v>0.5</v>
      </c>
      <c r="G11" s="48"/>
    </row>
    <row r="12" spans="1:38" x14ac:dyDescent="0.25">
      <c r="D12" s="48" t="s">
        <v>22</v>
      </c>
      <c r="E12" s="49">
        <v>0.2</v>
      </c>
      <c r="F12" s="49">
        <v>0.5</v>
      </c>
      <c r="G12" s="48"/>
    </row>
    <row r="13" spans="1:38" x14ac:dyDescent="0.25">
      <c r="D13" s="48" t="s">
        <v>20</v>
      </c>
      <c r="E13" s="49">
        <v>0.25</v>
      </c>
      <c r="F13" s="49">
        <v>0.5</v>
      </c>
      <c r="G13" s="48"/>
    </row>
    <row r="14" spans="1:38" x14ac:dyDescent="0.25">
      <c r="D14" s="48" t="s">
        <v>21</v>
      </c>
      <c r="E14" s="49">
        <v>0.25</v>
      </c>
      <c r="F14" s="49">
        <v>0.7</v>
      </c>
    </row>
  </sheetData>
  <mergeCells count="6">
    <mergeCell ref="AJ1:AL1"/>
    <mergeCell ref="R1:T1"/>
    <mergeCell ref="U1:Y1"/>
    <mergeCell ref="Z1:AB1"/>
    <mergeCell ref="AC1:AF1"/>
    <mergeCell ref="AG1:AI1"/>
  </mergeCells>
  <phoneticPr fontId="3" type="noConversion"/>
  <pageMargins left="0.7" right="0.7" top="0.75" bottom="0.75" header="0.3" footer="0.3"/>
  <pageSetup paperSize="9" orientation="portrait" horizontalDpi="4294967293" verticalDpi="0" r:id="rId1"/>
  <tableParts count="3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D8EE90-7D05-490D-B572-6423453CB2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65</vt:i4>
      </vt:variant>
    </vt:vector>
  </HeadingPairs>
  <TitlesOfParts>
    <vt:vector size="71" baseType="lpstr">
      <vt:lpstr>Architecture Projet</vt:lpstr>
      <vt:lpstr>Lot 1</vt:lpstr>
      <vt:lpstr>Lot 2</vt:lpstr>
      <vt:lpstr>Feuil1</vt:lpstr>
      <vt:lpstr>Synth Partenaire</vt:lpstr>
      <vt:lpstr>Liste</vt:lpstr>
      <vt:lpstr>CHOISIR_DANS_LA_LISTE</vt:lpstr>
      <vt:lpstr>Lot</vt:lpstr>
      <vt:lpstr>'Lot 1'!Lot_1</vt:lpstr>
      <vt:lpstr>'Synth Partenaire'!Lot_1</vt:lpstr>
      <vt:lpstr>Lot_1</vt:lpstr>
      <vt:lpstr>'Lot 1'!Lot_2</vt:lpstr>
      <vt:lpstr>'Synth Partenaire'!Lot_2</vt:lpstr>
      <vt:lpstr>Lot_2</vt:lpstr>
      <vt:lpstr>'Lot 1'!Lot_3</vt:lpstr>
      <vt:lpstr>'Synth Partenaire'!Lot_3</vt:lpstr>
      <vt:lpstr>Lot_3</vt:lpstr>
      <vt:lpstr>'Lot 1'!Lot_4</vt:lpstr>
      <vt:lpstr>'Synth Partenaire'!Lot_4</vt:lpstr>
      <vt:lpstr>Lot_4</vt:lpstr>
      <vt:lpstr>'Lot 1'!Lot_5</vt:lpstr>
      <vt:lpstr>'Synth Partenaire'!Lot_5</vt:lpstr>
      <vt:lpstr>Lot_5</vt:lpstr>
      <vt:lpstr>'Lot 1'!Lot_6</vt:lpstr>
      <vt:lpstr>'Synth Partenaire'!Lot_6</vt:lpstr>
      <vt:lpstr>Lot_6</vt:lpstr>
      <vt:lpstr>NoLot</vt:lpstr>
      <vt:lpstr>'Lot 1'!Partenaires</vt:lpstr>
      <vt:lpstr>'Synth Partenaire'!Partenaires</vt:lpstr>
      <vt:lpstr>Partenaires</vt:lpstr>
      <vt:lpstr>'Architecture Projet'!T1_Bibliographie_et_synthèse</vt:lpstr>
      <vt:lpstr>T1_Bibliographie_et_synthèse</vt:lpstr>
      <vt:lpstr>T1_Caractérisation_matières_premières</vt:lpstr>
      <vt:lpstr>'Architecture Projet'!T1_Commission_prénormalisation</vt:lpstr>
      <vt:lpstr>T1_Commission_prénormalisation</vt:lpstr>
      <vt:lpstr>'Architecture Projet'!T1_Définition_des_gammes_de_variations_acceptables</vt:lpstr>
      <vt:lpstr>T1_Définition_des_gammes_de_variations_acceptables</vt:lpstr>
      <vt:lpstr>'Architecture Projet'!T1_Site_Internet</vt:lpstr>
      <vt:lpstr>T1_Site_Internet</vt:lpstr>
      <vt:lpstr>'Architecture Projet'!T1_Suivi_administratif_et_financier</vt:lpstr>
      <vt:lpstr>T1_Suivi_administratif_et_financier</vt:lpstr>
      <vt:lpstr>'Architecture Projet'!T1_Validation_des_caractéristiques_pertinentes</vt:lpstr>
      <vt:lpstr>T1_Validation_des_caractéristiques_pertinentes</vt:lpstr>
      <vt:lpstr>T2_Caractérisation_matières_premières_Etablissement_des_cartes_identité</vt:lpstr>
      <vt:lpstr>'Architecture Projet'!T2_Comité_de_pilotage_et_de_suivi</vt:lpstr>
      <vt:lpstr>T2_Comité_de_pilotage_et_de_suivi</vt:lpstr>
      <vt:lpstr>'Architecture Projet'!T2_Consultation_des_acteurs</vt:lpstr>
      <vt:lpstr>T2_Consultation_des_acteurs</vt:lpstr>
      <vt:lpstr>T2_Définition_des_gammes_de_variations_acceptables</vt:lpstr>
      <vt:lpstr>'Architecture Projet'!T2_Publications</vt:lpstr>
      <vt:lpstr>T2_Publications</vt:lpstr>
      <vt:lpstr>'Architecture Projet'!T2_Rédaction_des_protocoles_de_caractérisation</vt:lpstr>
      <vt:lpstr>T2_Rédaction_des_protocoles_de_caractérisation</vt:lpstr>
      <vt:lpstr>T2_Vocabulaire_définition_termes_utilisés</vt:lpstr>
      <vt:lpstr>'Architecture Projet'!T3_Comité_scientifique_et_technique</vt:lpstr>
      <vt:lpstr>T3_Comité_scientifique_et_technique</vt:lpstr>
      <vt:lpstr>'Architecture Projet'!T3_Conférences_Séminaires</vt:lpstr>
      <vt:lpstr>T3_Conférences_Séminaires</vt:lpstr>
      <vt:lpstr>'Architecture Projet'!T3_Consultation_des_organes_de_normalisation</vt:lpstr>
      <vt:lpstr>T3_Consultation_des_organes_de_normalisation</vt:lpstr>
      <vt:lpstr>'Architecture Projet'!T3_Evaluation_impacts_environnementaux</vt:lpstr>
      <vt:lpstr>T3_Evaluation_impacts_environnementaux</vt:lpstr>
      <vt:lpstr>'Architecture Projet'!T3_Identification_des_indicateurs_environnementaux</vt:lpstr>
      <vt:lpstr>T3_Identification_des_indicateurs_environnementaux</vt:lpstr>
      <vt:lpstr>T3_Rédaction_des_Cartes_Identité_des_granulats</vt:lpstr>
      <vt:lpstr>'Architecture Projet'!T3_Rédaction_proposition_prénorme</vt:lpstr>
      <vt:lpstr>T3_Rédaction_proposition_prénorme</vt:lpstr>
      <vt:lpstr>'Architecture Projet'!T4_Analyse_de_la_nomenclature_des_normes_positionnement_de_la_future_norme</vt:lpstr>
      <vt:lpstr>T4_Analyse_de_la_nomenclature_des_normes_positionnement_de_la_future_norme</vt:lpstr>
      <vt:lpstr>T4_Evaluation_impacts_environnementaux</vt:lpstr>
      <vt:lpstr>T5_Atelier_de_concertation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2020-04-01T16:13:28Z</dcterms:created>
  <dcterms:modified xsi:type="dcterms:W3CDTF">2020-05-01T15:41:03Z</dcterms:modified>
</cp:coreProperties>
</file>