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5925" windowWidth="24045" windowHeight="4140" tabRatio="693"/>
  </bookViews>
  <sheets>
    <sheet name="Recherhe" sheetId="58" r:id="rId1"/>
    <sheet name="Section" sheetId="9" r:id="rId2"/>
    <sheet name="Compil" sheetId="4" r:id="rId3"/>
    <sheet name="S36" sheetId="57" r:id="rId4"/>
    <sheet name="S37" sheetId="56" r:id="rId5"/>
    <sheet name="S38" sheetId="55" r:id="rId6"/>
    <sheet name="S39" sheetId="54" r:id="rId7"/>
    <sheet name="S40" sheetId="53" r:id="rId8"/>
    <sheet name="S41" sheetId="52" r:id="rId9"/>
    <sheet name="Feuil2" sheetId="42" state="hidden" r:id="rId10"/>
  </sheets>
  <definedNames>
    <definedName name="_xlnm.Print_Titles" localSheetId="2">Compil!$A:$A,Compil!$1:$2</definedName>
    <definedName name="Mode">Section!$A$36</definedName>
    <definedName name="Section">Tableau1[Section]</definedName>
  </definedNames>
  <calcPr calcId="125725"/>
</workbook>
</file>

<file path=xl/calcChain.xml><?xml version="1.0" encoding="utf-8"?>
<calcChain xmlns="http://schemas.openxmlformats.org/spreadsheetml/2006/main">
  <c r="AB22" i="53"/>
  <c r="AC22"/>
  <c r="AD22"/>
  <c r="E58" i="52"/>
  <c r="E68" i="53" l="1"/>
  <c r="X24" l="1"/>
  <c r="X25"/>
  <c r="N24"/>
  <c r="N25"/>
  <c r="V24"/>
  <c r="J21"/>
  <c r="K21"/>
  <c r="L21"/>
  <c r="M21"/>
  <c r="N21"/>
  <c r="O21"/>
  <c r="P21"/>
  <c r="AB24"/>
  <c r="AC24"/>
  <c r="AD24"/>
  <c r="AB25"/>
  <c r="AC25"/>
  <c r="AD25"/>
  <c r="J17" i="54" l="1"/>
  <c r="I17" s="1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J34" i="56" l="1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J56"/>
  <c r="K56"/>
  <c r="I56" s="1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J60"/>
  <c r="K60"/>
  <c r="I60" s="1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J68"/>
  <c r="K68"/>
  <c r="I68" s="1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J80"/>
  <c r="K80"/>
  <c r="I80" s="1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J92"/>
  <c r="K92"/>
  <c r="I92" s="1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J93"/>
  <c r="K93"/>
  <c r="L93"/>
  <c r="M93"/>
  <c r="N93"/>
  <c r="O93"/>
  <c r="P93"/>
  <c r="Q93"/>
  <c r="R93"/>
  <c r="S93"/>
  <c r="T93"/>
  <c r="U93"/>
  <c r="V93"/>
  <c r="W93"/>
  <c r="X93"/>
  <c r="Y93"/>
  <c r="Z93"/>
  <c r="AA93"/>
  <c r="AB93"/>
  <c r="AC93"/>
  <c r="AD93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J99"/>
  <c r="K99"/>
  <c r="L99"/>
  <c r="M99"/>
  <c r="N99"/>
  <c r="O99"/>
  <c r="P99"/>
  <c r="Q99"/>
  <c r="R99"/>
  <c r="S99"/>
  <c r="T99"/>
  <c r="U99"/>
  <c r="V99"/>
  <c r="W99"/>
  <c r="X99"/>
  <c r="Y99"/>
  <c r="Z99"/>
  <c r="AA99"/>
  <c r="AB99"/>
  <c r="AC99"/>
  <c r="AD99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J101"/>
  <c r="K101"/>
  <c r="L101"/>
  <c r="M101"/>
  <c r="N101"/>
  <c r="O101"/>
  <c r="P101"/>
  <c r="Q101"/>
  <c r="R101"/>
  <c r="S101"/>
  <c r="T101"/>
  <c r="U101"/>
  <c r="V101"/>
  <c r="W101"/>
  <c r="X101"/>
  <c r="Y101"/>
  <c r="Z101"/>
  <c r="AA101"/>
  <c r="AB101"/>
  <c r="AC101"/>
  <c r="AD101"/>
  <c r="J102"/>
  <c r="K102"/>
  <c r="L102"/>
  <c r="M102"/>
  <c r="N102"/>
  <c r="O102"/>
  <c r="P102"/>
  <c r="Q102"/>
  <c r="R102"/>
  <c r="S102"/>
  <c r="T102"/>
  <c r="U102"/>
  <c r="V102"/>
  <c r="W102"/>
  <c r="X102"/>
  <c r="Y102"/>
  <c r="Z102"/>
  <c r="AA102"/>
  <c r="AB102"/>
  <c r="AC102"/>
  <c r="AD102"/>
  <c r="J103"/>
  <c r="K103"/>
  <c r="L103"/>
  <c r="M103"/>
  <c r="N103"/>
  <c r="O103"/>
  <c r="P103"/>
  <c r="Q103"/>
  <c r="R103"/>
  <c r="S103"/>
  <c r="T103"/>
  <c r="U103"/>
  <c r="V103"/>
  <c r="W103"/>
  <c r="X103"/>
  <c r="Y103"/>
  <c r="Z103"/>
  <c r="AA103"/>
  <c r="AB103"/>
  <c r="AC103"/>
  <c r="AD103"/>
  <c r="J104"/>
  <c r="K104"/>
  <c r="I104" s="1"/>
  <c r="L104"/>
  <c r="M104"/>
  <c r="N104"/>
  <c r="O104"/>
  <c r="P104"/>
  <c r="Q104"/>
  <c r="R104"/>
  <c r="S104"/>
  <c r="T104"/>
  <c r="U104"/>
  <c r="V104"/>
  <c r="W104"/>
  <c r="X104"/>
  <c r="Y104"/>
  <c r="Z104"/>
  <c r="AA104"/>
  <c r="AB104"/>
  <c r="AC104"/>
  <c r="AD104"/>
  <c r="J105"/>
  <c r="K105"/>
  <c r="L105"/>
  <c r="M105"/>
  <c r="N105"/>
  <c r="O105"/>
  <c r="P105"/>
  <c r="Q105"/>
  <c r="R105"/>
  <c r="S105"/>
  <c r="T105"/>
  <c r="U105"/>
  <c r="V105"/>
  <c r="W105"/>
  <c r="X105"/>
  <c r="Y105"/>
  <c r="Z105"/>
  <c r="AA105"/>
  <c r="AB105"/>
  <c r="AC105"/>
  <c r="AD105"/>
  <c r="J106"/>
  <c r="K106"/>
  <c r="L106"/>
  <c r="M106"/>
  <c r="N106"/>
  <c r="O106"/>
  <c r="P106"/>
  <c r="Q106"/>
  <c r="R106"/>
  <c r="S106"/>
  <c r="T106"/>
  <c r="U106"/>
  <c r="V106"/>
  <c r="W106"/>
  <c r="X106"/>
  <c r="Y106"/>
  <c r="Z106"/>
  <c r="AA106"/>
  <c r="AB106"/>
  <c r="AC106"/>
  <c r="AD106"/>
  <c r="J107"/>
  <c r="K107"/>
  <c r="L107"/>
  <c r="M107"/>
  <c r="N107"/>
  <c r="O107"/>
  <c r="P107"/>
  <c r="Q107"/>
  <c r="R107"/>
  <c r="S107"/>
  <c r="T107"/>
  <c r="U107"/>
  <c r="V107"/>
  <c r="W107"/>
  <c r="X107"/>
  <c r="Y107"/>
  <c r="Z107"/>
  <c r="AA107"/>
  <c r="AB107"/>
  <c r="AC107"/>
  <c r="AD107"/>
  <c r="I96" l="1"/>
  <c r="I88"/>
  <c r="I76"/>
  <c r="I52"/>
  <c r="I99"/>
  <c r="I95"/>
  <c r="I91"/>
  <c r="I87"/>
  <c r="I83"/>
  <c r="I79"/>
  <c r="I75"/>
  <c r="I71"/>
  <c r="I67"/>
  <c r="I63"/>
  <c r="I59"/>
  <c r="I55"/>
  <c r="I51"/>
  <c r="I47"/>
  <c r="I43"/>
  <c r="I39"/>
  <c r="I37"/>
  <c r="I100"/>
  <c r="I72"/>
  <c r="I64"/>
  <c r="I48"/>
  <c r="I44"/>
  <c r="I40"/>
  <c r="I106"/>
  <c r="I102"/>
  <c r="I94"/>
  <c r="I90"/>
  <c r="I86"/>
  <c r="I82"/>
  <c r="I78"/>
  <c r="I74"/>
  <c r="I70"/>
  <c r="I66"/>
  <c r="I62"/>
  <c r="I58"/>
  <c r="I54"/>
  <c r="I50"/>
  <c r="I46"/>
  <c r="I42"/>
  <c r="I38"/>
  <c r="I35"/>
  <c r="I84"/>
  <c r="I107"/>
  <c r="I103"/>
  <c r="I98"/>
  <c r="I105"/>
  <c r="I101"/>
  <c r="I97"/>
  <c r="I93"/>
  <c r="I89"/>
  <c r="I85"/>
  <c r="I81"/>
  <c r="I77"/>
  <c r="I73"/>
  <c r="I69"/>
  <c r="I65"/>
  <c r="I61"/>
  <c r="I57"/>
  <c r="I53"/>
  <c r="I49"/>
  <c r="I45"/>
  <c r="I41"/>
  <c r="I36"/>
  <c r="I34"/>
  <c r="AD56" i="52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66" i="53"/>
  <c r="AD64"/>
  <c r="AD63"/>
  <c r="AD62"/>
  <c r="AD61"/>
  <c r="AD60"/>
  <c r="AD59"/>
  <c r="AD58"/>
  <c r="AD57"/>
  <c r="AD56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3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20" i="54"/>
  <c r="AD19"/>
  <c r="AD18"/>
  <c r="AD16"/>
  <c r="AD15"/>
  <c r="AD14"/>
  <c r="AD13"/>
  <c r="AD12"/>
  <c r="AD11"/>
  <c r="AD10"/>
  <c r="AD9"/>
  <c r="AD8"/>
  <c r="AD7"/>
  <c r="AD6"/>
  <c r="AD5"/>
  <c r="AD36" i="55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58" i="52" l="1"/>
  <c r="AD68" i="53"/>
  <c r="AD22" i="54"/>
  <c r="AD38" i="55"/>
  <c r="AD3" i="52"/>
  <c r="AD3" i="53"/>
  <c r="AD3" i="54"/>
  <c r="AD3" i="55"/>
  <c r="AD6" i="56" l="1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5"/>
  <c r="AC45" i="4" l="1"/>
  <c r="AC6"/>
  <c r="AD7" i="5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6"/>
  <c r="AD5"/>
  <c r="K5" i="4"/>
  <c r="K6"/>
  <c r="AD109" i="56" l="1"/>
  <c r="AD3" i="57"/>
  <c r="AC3" i="4" s="1"/>
  <c r="AD28" i="57"/>
  <c r="AC54" i="4"/>
  <c r="AC53"/>
  <c r="AC52"/>
  <c r="AC51"/>
  <c r="AC50"/>
  <c r="AC49"/>
  <c r="AC48"/>
  <c r="AC47"/>
  <c r="AC46"/>
  <c r="AC44"/>
  <c r="AC43"/>
  <c r="AC42"/>
  <c r="AC41"/>
  <c r="AC40"/>
  <c r="AC39"/>
  <c r="AC38"/>
  <c r="AC37"/>
  <c r="AC36"/>
  <c r="AC35"/>
  <c r="AC34"/>
  <c r="AC33"/>
  <c r="AC32"/>
  <c r="AC31"/>
  <c r="AC8"/>
  <c r="AC7"/>
  <c r="AC5"/>
  <c r="AD3" i="56"/>
  <c r="AC4" i="4" s="1"/>
  <c r="AC56" l="1"/>
  <c r="Y54"/>
  <c r="AB51"/>
  <c r="X51"/>
  <c r="Z50"/>
  <c r="Z49"/>
  <c r="X48"/>
  <c r="Z47"/>
  <c r="Z45"/>
  <c r="X41"/>
  <c r="Y38"/>
  <c r="AB34"/>
  <c r="X32"/>
  <c r="AB31"/>
  <c r="X31"/>
  <c r="D58" i="52"/>
  <c r="AC57"/>
  <c r="AB57"/>
  <c r="AA57"/>
  <c r="Z57"/>
  <c r="Y57"/>
  <c r="X57"/>
  <c r="W57"/>
  <c r="V57"/>
  <c r="U57"/>
  <c r="T57"/>
  <c r="S57"/>
  <c r="R57"/>
  <c r="Q57"/>
  <c r="O57"/>
  <c r="N57"/>
  <c r="M57"/>
  <c r="L57"/>
  <c r="K57"/>
  <c r="J57"/>
  <c r="I57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AC5"/>
  <c r="AB5"/>
  <c r="AA5"/>
  <c r="Z5"/>
  <c r="Y5"/>
  <c r="X5"/>
  <c r="W5"/>
  <c r="V5"/>
  <c r="U5"/>
  <c r="T5"/>
  <c r="S5"/>
  <c r="R5"/>
  <c r="Q5"/>
  <c r="P5"/>
  <c r="O5"/>
  <c r="N5"/>
  <c r="M5"/>
  <c r="L5"/>
  <c r="L3" s="1"/>
  <c r="K8" i="4" s="1"/>
  <c r="K5" i="52"/>
  <c r="J5"/>
  <c r="E3"/>
  <c r="D3"/>
  <c r="A3"/>
  <c r="D68" i="53"/>
  <c r="AC67"/>
  <c r="AB67"/>
  <c r="AA67"/>
  <c r="Z67"/>
  <c r="Y67"/>
  <c r="X67"/>
  <c r="W67"/>
  <c r="V67"/>
  <c r="U67"/>
  <c r="T67"/>
  <c r="S67"/>
  <c r="R67"/>
  <c r="Q67"/>
  <c r="O67"/>
  <c r="N67"/>
  <c r="M67"/>
  <c r="L67"/>
  <c r="K67"/>
  <c r="J67"/>
  <c r="I67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AC26"/>
  <c r="AB26"/>
  <c r="AA26"/>
  <c r="Z26"/>
  <c r="Y26"/>
  <c r="X26"/>
  <c r="W26"/>
  <c r="V26"/>
  <c r="U26"/>
  <c r="T26"/>
  <c r="S26"/>
  <c r="R26"/>
  <c r="Q26"/>
  <c r="P26"/>
  <c r="O26"/>
  <c r="M26"/>
  <c r="L26"/>
  <c r="K26"/>
  <c r="J26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AC21"/>
  <c r="AB21"/>
  <c r="AA21"/>
  <c r="Z21"/>
  <c r="Y21"/>
  <c r="X21"/>
  <c r="W21"/>
  <c r="V21"/>
  <c r="U21"/>
  <c r="T21"/>
  <c r="S21"/>
  <c r="R21"/>
  <c r="Q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E3"/>
  <c r="D3"/>
  <c r="A3"/>
  <c r="D22" i="54"/>
  <c r="AC21"/>
  <c r="AB21"/>
  <c r="AA21"/>
  <c r="Z21"/>
  <c r="Y21"/>
  <c r="X21"/>
  <c r="W21"/>
  <c r="V21"/>
  <c r="U21"/>
  <c r="T21"/>
  <c r="S21"/>
  <c r="R21"/>
  <c r="Q21"/>
  <c r="O21"/>
  <c r="N21"/>
  <c r="M21"/>
  <c r="L21"/>
  <c r="K21"/>
  <c r="J21"/>
  <c r="I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AC5"/>
  <c r="AB5"/>
  <c r="AA5"/>
  <c r="AA3" s="1"/>
  <c r="Z6" i="4" s="1"/>
  <c r="Z5" i="54"/>
  <c r="Y5"/>
  <c r="X5"/>
  <c r="W5"/>
  <c r="W3" s="1"/>
  <c r="V6" i="4" s="1"/>
  <c r="V5" i="54"/>
  <c r="U5"/>
  <c r="T5"/>
  <c r="S5"/>
  <c r="S3" s="1"/>
  <c r="R6" i="4" s="1"/>
  <c r="R5" i="54"/>
  <c r="Q5"/>
  <c r="P5"/>
  <c r="O5"/>
  <c r="O3" s="1"/>
  <c r="N6" i="4" s="1"/>
  <c r="N5" i="54"/>
  <c r="M5"/>
  <c r="L5"/>
  <c r="K5"/>
  <c r="K22" s="1"/>
  <c r="J5"/>
  <c r="E3"/>
  <c r="D3"/>
  <c r="A3"/>
  <c r="D38" i="55"/>
  <c r="AC37"/>
  <c r="AB37"/>
  <c r="AA37"/>
  <c r="Z37"/>
  <c r="Y37"/>
  <c r="X37"/>
  <c r="W37"/>
  <c r="V37"/>
  <c r="U37"/>
  <c r="T37"/>
  <c r="S37"/>
  <c r="R37"/>
  <c r="Q37"/>
  <c r="O37"/>
  <c r="N37"/>
  <c r="M37"/>
  <c r="L37"/>
  <c r="K37"/>
  <c r="J37"/>
  <c r="I37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E3"/>
  <c r="D3"/>
  <c r="A3"/>
  <c r="D109" i="56"/>
  <c r="AC108"/>
  <c r="AB108"/>
  <c r="AA108"/>
  <c r="Z108"/>
  <c r="Y108"/>
  <c r="X108"/>
  <c r="W108"/>
  <c r="V108"/>
  <c r="U108"/>
  <c r="T108"/>
  <c r="S108"/>
  <c r="R108"/>
  <c r="Q108"/>
  <c r="O108"/>
  <c r="N108"/>
  <c r="M108"/>
  <c r="L108"/>
  <c r="K108"/>
  <c r="J108"/>
  <c r="I108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AC5"/>
  <c r="AB5"/>
  <c r="AA5"/>
  <c r="Z5"/>
  <c r="Y5"/>
  <c r="X5"/>
  <c r="W5"/>
  <c r="V5"/>
  <c r="U5"/>
  <c r="T5"/>
  <c r="S5"/>
  <c r="R5"/>
  <c r="Q5"/>
  <c r="P5"/>
  <c r="O5"/>
  <c r="N5"/>
  <c r="M5"/>
  <c r="L5"/>
  <c r="L3" s="1"/>
  <c r="K4" i="4" s="1"/>
  <c r="K5" i="56"/>
  <c r="K3" s="1"/>
  <c r="J4" i="4" s="1"/>
  <c r="J5" i="56"/>
  <c r="M3"/>
  <c r="L4" i="4" s="1"/>
  <c r="E3" i="56"/>
  <c r="D3"/>
  <c r="A3"/>
  <c r="X27" i="57"/>
  <c r="L3" i="53" l="1"/>
  <c r="K7" i="4" s="1"/>
  <c r="W36"/>
  <c r="W43"/>
  <c r="W45"/>
  <c r="W49"/>
  <c r="W44"/>
  <c r="W50"/>
  <c r="I7" i="52"/>
  <c r="I55"/>
  <c r="I56"/>
  <c r="I8"/>
  <c r="I53"/>
  <c r="I52"/>
  <c r="I50"/>
  <c r="I48"/>
  <c r="I44"/>
  <c r="I40"/>
  <c r="I39"/>
  <c r="I37"/>
  <c r="I36"/>
  <c r="I34"/>
  <c r="I32"/>
  <c r="I28"/>
  <c r="I24"/>
  <c r="J58"/>
  <c r="N58"/>
  <c r="R58"/>
  <c r="V58"/>
  <c r="Z58"/>
  <c r="I23"/>
  <c r="I21"/>
  <c r="I20"/>
  <c r="I18"/>
  <c r="I16"/>
  <c r="I12"/>
  <c r="O3"/>
  <c r="N8" i="4" s="1"/>
  <c r="W3" i="52"/>
  <c r="V8" i="4" s="1"/>
  <c r="S3" i="52"/>
  <c r="R8" i="4" s="1"/>
  <c r="AA3" i="52"/>
  <c r="Z8" i="4" s="1"/>
  <c r="M3" i="52"/>
  <c r="L8" i="4" s="1"/>
  <c r="U3" i="52"/>
  <c r="T8" i="4" s="1"/>
  <c r="Y3" i="52"/>
  <c r="X8" i="4" s="1"/>
  <c r="Q3" i="52"/>
  <c r="P8" i="4" s="1"/>
  <c r="AC3" i="52"/>
  <c r="AB8" i="4" s="1"/>
  <c r="I55" i="53"/>
  <c r="I63"/>
  <c r="I39"/>
  <c r="I20"/>
  <c r="I19"/>
  <c r="I18"/>
  <c r="I16"/>
  <c r="I8"/>
  <c r="Q68"/>
  <c r="U68"/>
  <c r="Y68"/>
  <c r="I47"/>
  <c r="I48"/>
  <c r="I59"/>
  <c r="I12"/>
  <c r="I13"/>
  <c r="I27"/>
  <c r="I35"/>
  <c r="I37"/>
  <c r="I38"/>
  <c r="I31"/>
  <c r="I32"/>
  <c r="I43"/>
  <c r="I51"/>
  <c r="I52"/>
  <c r="I53"/>
  <c r="I54"/>
  <c r="AC3"/>
  <c r="AB7" i="4" s="1"/>
  <c r="I15" i="54"/>
  <c r="I11"/>
  <c r="I20"/>
  <c r="P3"/>
  <c r="O6" i="4" s="1"/>
  <c r="T3" i="54"/>
  <c r="S6" i="4" s="1"/>
  <c r="I10" i="54"/>
  <c r="I9"/>
  <c r="I13" i="55"/>
  <c r="I21"/>
  <c r="I8" i="54"/>
  <c r="I7"/>
  <c r="X3"/>
  <c r="W6" i="4" s="1"/>
  <c r="I6" i="55"/>
  <c r="I32"/>
  <c r="I31"/>
  <c r="I30"/>
  <c r="I28"/>
  <c r="I25"/>
  <c r="I22"/>
  <c r="I17"/>
  <c r="L38"/>
  <c r="P3"/>
  <c r="O5" i="4" s="1"/>
  <c r="T3" i="55"/>
  <c r="S5" i="4" s="1"/>
  <c r="X3" i="55"/>
  <c r="W5" i="4" s="1"/>
  <c r="I16" i="55"/>
  <c r="I15"/>
  <c r="V3"/>
  <c r="U5" i="4" s="1"/>
  <c r="I9" i="55"/>
  <c r="N3"/>
  <c r="M5" i="4" s="1"/>
  <c r="Z3" i="55"/>
  <c r="Y5" i="4" s="1"/>
  <c r="I31" i="56"/>
  <c r="I30"/>
  <c r="I28"/>
  <c r="I16"/>
  <c r="I12"/>
  <c r="U3"/>
  <c r="T4" i="4" s="1"/>
  <c r="AA51"/>
  <c r="AA50"/>
  <c r="AA49"/>
  <c r="AB48"/>
  <c r="AA45"/>
  <c r="AB44"/>
  <c r="AB41"/>
  <c r="AC68" i="53"/>
  <c r="AB3" i="54"/>
  <c r="AA6" i="4" s="1"/>
  <c r="AB3" i="55"/>
  <c r="AA5" i="4" s="1"/>
  <c r="AC3" i="56"/>
  <c r="AB4" i="4" s="1"/>
  <c r="P3" i="56"/>
  <c r="O4" i="4" s="1"/>
  <c r="AB3" i="56"/>
  <c r="AA4" i="4" s="1"/>
  <c r="I25" i="56"/>
  <c r="Q38" i="55"/>
  <c r="AC3"/>
  <c r="AB5" i="4" s="1"/>
  <c r="I10" i="55"/>
  <c r="Q109" i="56"/>
  <c r="AC109"/>
  <c r="I20"/>
  <c r="J38" i="55"/>
  <c r="R38"/>
  <c r="V38"/>
  <c r="I7"/>
  <c r="J3"/>
  <c r="I5" i="4" s="1"/>
  <c r="I24" i="55"/>
  <c r="I29"/>
  <c r="I36"/>
  <c r="K3" i="54"/>
  <c r="J6" i="4" s="1"/>
  <c r="M22" i="54"/>
  <c r="U22"/>
  <c r="AC22"/>
  <c r="M3"/>
  <c r="L6" i="4" s="1"/>
  <c r="U3" i="54"/>
  <c r="T6" i="4" s="1"/>
  <c r="AC3" i="54"/>
  <c r="AB6" i="4" s="1"/>
  <c r="I12" i="54"/>
  <c r="S3" i="53"/>
  <c r="R7" i="4" s="1"/>
  <c r="W3" i="53"/>
  <c r="V7" i="4" s="1"/>
  <c r="I11" i="53"/>
  <c r="I29"/>
  <c r="I30"/>
  <c r="I40"/>
  <c r="I45"/>
  <c r="I46"/>
  <c r="I60"/>
  <c r="I15" i="56"/>
  <c r="I32"/>
  <c r="R3" i="55"/>
  <c r="Q5" i="4" s="1"/>
  <c r="K38" i="55"/>
  <c r="O38"/>
  <c r="S38"/>
  <c r="W38"/>
  <c r="AA38"/>
  <c r="K3"/>
  <c r="J5" i="4" s="1"/>
  <c r="O3" i="55"/>
  <c r="N5" i="4" s="1"/>
  <c r="S3" i="55"/>
  <c r="R5" i="4" s="1"/>
  <c r="W3" i="55"/>
  <c r="V5" i="4" s="1"/>
  <c r="AA3" i="55"/>
  <c r="Z5" i="4" s="1"/>
  <c r="I11" i="55"/>
  <c r="I12"/>
  <c r="I18"/>
  <c r="I27"/>
  <c r="I33"/>
  <c r="J22" i="54"/>
  <c r="N22"/>
  <c r="R22"/>
  <c r="V22"/>
  <c r="Z22"/>
  <c r="I6"/>
  <c r="I16"/>
  <c r="Y3" i="53"/>
  <c r="X7" i="4" s="1"/>
  <c r="T3" i="53"/>
  <c r="S7" i="4" s="1"/>
  <c r="X3" i="53"/>
  <c r="W7" i="4" s="1"/>
  <c r="AB3" i="53"/>
  <c r="AA7" i="4" s="1"/>
  <c r="I9" i="53"/>
  <c r="I14"/>
  <c r="I15"/>
  <c r="I28"/>
  <c r="I33"/>
  <c r="I34"/>
  <c r="I44"/>
  <c r="I49"/>
  <c r="I50"/>
  <c r="I64"/>
  <c r="M58" i="52"/>
  <c r="Q58"/>
  <c r="U58"/>
  <c r="Y58"/>
  <c r="AC58"/>
  <c r="I14"/>
  <c r="I17"/>
  <c r="I19"/>
  <c r="I30"/>
  <c r="I33"/>
  <c r="I35"/>
  <c r="I46"/>
  <c r="I49"/>
  <c r="I51"/>
  <c r="T3" i="56"/>
  <c r="S4" i="4" s="1"/>
  <c r="I24" i="56"/>
  <c r="U3" i="55"/>
  <c r="T5" i="4" s="1"/>
  <c r="I19" i="55"/>
  <c r="I20"/>
  <c r="I26"/>
  <c r="I34"/>
  <c r="I35"/>
  <c r="L22" i="54"/>
  <c r="P22"/>
  <c r="T22"/>
  <c r="X22"/>
  <c r="AB22"/>
  <c r="I13"/>
  <c r="I14"/>
  <c r="Q3" i="53"/>
  <c r="P7" i="4" s="1"/>
  <c r="R68" i="53"/>
  <c r="V68"/>
  <c r="Z68"/>
  <c r="I6"/>
  <c r="R3"/>
  <c r="Q7" i="4" s="1"/>
  <c r="V3" i="53"/>
  <c r="U7" i="4" s="1"/>
  <c r="Z3" i="53"/>
  <c r="Y7" i="4" s="1"/>
  <c r="I7" i="53"/>
  <c r="I17"/>
  <c r="I23"/>
  <c r="I26"/>
  <c r="I36"/>
  <c r="I41"/>
  <c r="I42"/>
  <c r="I56"/>
  <c r="I57"/>
  <c r="I58"/>
  <c r="K58" i="52"/>
  <c r="O58"/>
  <c r="S58"/>
  <c r="W58"/>
  <c r="AA58"/>
  <c r="I6"/>
  <c r="I9"/>
  <c r="I11"/>
  <c r="I22"/>
  <c r="I25"/>
  <c r="I27"/>
  <c r="I38"/>
  <c r="I41"/>
  <c r="I43"/>
  <c r="I54"/>
  <c r="I8" i="56"/>
  <c r="X3"/>
  <c r="W4" i="4" s="1"/>
  <c r="M3" i="55"/>
  <c r="L5" i="4" s="1"/>
  <c r="Y38" i="55"/>
  <c r="M109" i="56"/>
  <c r="U109"/>
  <c r="N38" i="55"/>
  <c r="Z38"/>
  <c r="I14"/>
  <c r="I23"/>
  <c r="Q22" i="54"/>
  <c r="Y22"/>
  <c r="Q3"/>
  <c r="P6" i="4" s="1"/>
  <c r="Y3" i="54"/>
  <c r="X6" i="4" s="1"/>
  <c r="I18" i="54"/>
  <c r="I19"/>
  <c r="U3" i="53"/>
  <c r="T7" i="4" s="1"/>
  <c r="AA3" i="53"/>
  <c r="Z7" i="4" s="1"/>
  <c r="I10" i="53"/>
  <c r="I61"/>
  <c r="I62"/>
  <c r="I66"/>
  <c r="J3" i="52"/>
  <c r="I8" i="4" s="1"/>
  <c r="L58" i="52"/>
  <c r="P3"/>
  <c r="O8" i="4" s="1"/>
  <c r="T3" i="52"/>
  <c r="S8" i="4" s="1"/>
  <c r="X3" i="52"/>
  <c r="W8" i="4" s="1"/>
  <c r="AB3" i="52"/>
  <c r="AA8" i="4" s="1"/>
  <c r="I10" i="52"/>
  <c r="I13"/>
  <c r="I15"/>
  <c r="I26"/>
  <c r="I29"/>
  <c r="I31"/>
  <c r="I42"/>
  <c r="I45"/>
  <c r="I47"/>
  <c r="W32" i="4"/>
  <c r="AA32"/>
  <c r="Z31"/>
  <c r="Z33"/>
  <c r="Y36"/>
  <c r="X33"/>
  <c r="AB33"/>
  <c r="W37"/>
  <c r="AA37"/>
  <c r="W38"/>
  <c r="AA38"/>
  <c r="Y32"/>
  <c r="AB32"/>
  <c r="Y33"/>
  <c r="X34"/>
  <c r="Y35"/>
  <c r="X35"/>
  <c r="AB35"/>
  <c r="AA36"/>
  <c r="X39"/>
  <c r="AB39"/>
  <c r="W31"/>
  <c r="AA31"/>
  <c r="Z32"/>
  <c r="W33"/>
  <c r="AA33"/>
  <c r="W34"/>
  <c r="AA34"/>
  <c r="X36"/>
  <c r="AB36"/>
  <c r="Z37"/>
  <c r="Z38"/>
  <c r="Y40"/>
  <c r="Y34"/>
  <c r="Z35"/>
  <c r="Z36"/>
  <c r="X38"/>
  <c r="AB38"/>
  <c r="W39"/>
  <c r="AA39"/>
  <c r="Z34"/>
  <c r="W35"/>
  <c r="AA35"/>
  <c r="Y37"/>
  <c r="X37"/>
  <c r="AB37"/>
  <c r="Z40"/>
  <c r="W41"/>
  <c r="AA41"/>
  <c r="Y39"/>
  <c r="W40"/>
  <c r="AA40"/>
  <c r="AA43"/>
  <c r="Z39"/>
  <c r="X40"/>
  <c r="AB40"/>
  <c r="Y41"/>
  <c r="Z42"/>
  <c r="Y43"/>
  <c r="AB43"/>
  <c r="AA44"/>
  <c r="AB46"/>
  <c r="X42"/>
  <c r="AB42"/>
  <c r="Y44"/>
  <c r="W47"/>
  <c r="AA47"/>
  <c r="Z41"/>
  <c r="X43"/>
  <c r="Z43"/>
  <c r="X45"/>
  <c r="AB45"/>
  <c r="X46"/>
  <c r="Y48"/>
  <c r="W42"/>
  <c r="AA42"/>
  <c r="X44"/>
  <c r="Z44"/>
  <c r="W46"/>
  <c r="AA46"/>
  <c r="W48"/>
  <c r="AA48"/>
  <c r="Y46"/>
  <c r="X49"/>
  <c r="AB49"/>
  <c r="X50"/>
  <c r="AB50"/>
  <c r="Z46"/>
  <c r="X47"/>
  <c r="AB47"/>
  <c r="Z48"/>
  <c r="Z51"/>
  <c r="W51"/>
  <c r="X52"/>
  <c r="AB52"/>
  <c r="Z53"/>
  <c r="X54"/>
  <c r="AB54"/>
  <c r="Y51"/>
  <c r="Z52"/>
  <c r="W52"/>
  <c r="AA52"/>
  <c r="W53"/>
  <c r="AA53"/>
  <c r="W54"/>
  <c r="AA54"/>
  <c r="X53"/>
  <c r="AB53"/>
  <c r="Z54"/>
  <c r="L109" i="56"/>
  <c r="P109"/>
  <c r="T109"/>
  <c r="X109"/>
  <c r="AB109"/>
  <c r="I9"/>
  <c r="I13"/>
  <c r="I14"/>
  <c r="I21"/>
  <c r="I26"/>
  <c r="I27"/>
  <c r="Y109"/>
  <c r="Q3"/>
  <c r="P4" i="4" s="1"/>
  <c r="Y3" i="56"/>
  <c r="X4" i="4" s="1"/>
  <c r="K109" i="56"/>
  <c r="O3"/>
  <c r="N4" i="4" s="1"/>
  <c r="S3" i="56"/>
  <c r="R4" i="4" s="1"/>
  <c r="W3" i="56"/>
  <c r="V4" i="4" s="1"/>
  <c r="AA3" i="56"/>
  <c r="Z4" i="4" s="1"/>
  <c r="I10" i="56"/>
  <c r="I11"/>
  <c r="I22"/>
  <c r="I23"/>
  <c r="I33"/>
  <c r="J109"/>
  <c r="N109"/>
  <c r="R109"/>
  <c r="V109"/>
  <c r="Z109"/>
  <c r="I6"/>
  <c r="N3"/>
  <c r="M4" i="4" s="1"/>
  <c r="R3" i="56"/>
  <c r="Q4" i="4" s="1"/>
  <c r="V3" i="56"/>
  <c r="U4" i="4" s="1"/>
  <c r="Z3" i="56"/>
  <c r="Y4" i="4" s="1"/>
  <c r="I7" i="56"/>
  <c r="I17"/>
  <c r="I18"/>
  <c r="I19"/>
  <c r="I29"/>
  <c r="Y53" i="4"/>
  <c r="Y52"/>
  <c r="Y50"/>
  <c r="Y49"/>
  <c r="Y47"/>
  <c r="Y45"/>
  <c r="Y42"/>
  <c r="Y31"/>
  <c r="N3" i="52"/>
  <c r="M8" i="4" s="1"/>
  <c r="R3" i="52"/>
  <c r="Q8" i="4" s="1"/>
  <c r="V3" i="52"/>
  <c r="U8" i="4" s="1"/>
  <c r="Z3" i="52"/>
  <c r="Y8" i="4" s="1"/>
  <c r="I5" i="52"/>
  <c r="P58"/>
  <c r="T58"/>
  <c r="X58"/>
  <c r="AB58"/>
  <c r="K3"/>
  <c r="J8" i="4" s="1"/>
  <c r="I5" i="53"/>
  <c r="T68"/>
  <c r="X68"/>
  <c r="AB68"/>
  <c r="S68"/>
  <c r="W68"/>
  <c r="AA68"/>
  <c r="N3" i="54"/>
  <c r="M6" i="4" s="1"/>
  <c r="R3" i="54"/>
  <c r="Q6" i="4" s="1"/>
  <c r="V3" i="54"/>
  <c r="U6" i="4" s="1"/>
  <c r="Z3" i="54"/>
  <c r="Y6" i="4" s="1"/>
  <c r="I5" i="54"/>
  <c r="O22"/>
  <c r="S22"/>
  <c r="W22"/>
  <c r="AA22"/>
  <c r="J3"/>
  <c r="I6" i="4" s="1"/>
  <c r="I5" i="55"/>
  <c r="M38"/>
  <c r="U38"/>
  <c r="AC38"/>
  <c r="Q3"/>
  <c r="P5" i="4" s="1"/>
  <c r="Y3" i="55"/>
  <c r="X5" i="4" s="1"/>
  <c r="I8" i="55"/>
  <c r="P38"/>
  <c r="T38"/>
  <c r="X38"/>
  <c r="AB38"/>
  <c r="I5" i="56"/>
  <c r="O109"/>
  <c r="S109"/>
  <c r="W109"/>
  <c r="AA109"/>
  <c r="J3"/>
  <c r="I4" i="4" s="1"/>
  <c r="AC26" i="57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X5"/>
  <c r="K3" i="4"/>
  <c r="L27" i="57"/>
  <c r="L5"/>
  <c r="W5"/>
  <c r="J5"/>
  <c r="P5"/>
  <c r="V5"/>
  <c r="U5"/>
  <c r="T5"/>
  <c r="S5"/>
  <c r="R5"/>
  <c r="Q5"/>
  <c r="O5"/>
  <c r="N5"/>
  <c r="M5"/>
  <c r="K5"/>
  <c r="J27"/>
  <c r="K27"/>
  <c r="M27"/>
  <c r="N27"/>
  <c r="O27"/>
  <c r="Q27"/>
  <c r="R27"/>
  <c r="S27"/>
  <c r="T27"/>
  <c r="U27"/>
  <c r="V27"/>
  <c r="W27"/>
  <c r="Y27"/>
  <c r="Z27"/>
  <c r="AA27"/>
  <c r="K56" i="4" l="1"/>
  <c r="I24" i="57"/>
  <c r="I14"/>
  <c r="I11"/>
  <c r="I8"/>
  <c r="I18"/>
  <c r="I22"/>
  <c r="I26"/>
  <c r="I6"/>
  <c r="I10"/>
  <c r="I13"/>
  <c r="I58" i="52"/>
  <c r="I3"/>
  <c r="H8" i="4" s="1"/>
  <c r="I22" i="54"/>
  <c r="I3"/>
  <c r="H6" i="4" s="1"/>
  <c r="I38" i="55"/>
  <c r="I3"/>
  <c r="H5" i="4" s="1"/>
  <c r="I109" i="56"/>
  <c r="I3"/>
  <c r="H4" i="4" s="1"/>
  <c r="I7" i="57"/>
  <c r="I9"/>
  <c r="I20"/>
  <c r="I23"/>
  <c r="I25"/>
  <c r="I16"/>
  <c r="I19"/>
  <c r="I21"/>
  <c r="X28"/>
  <c r="I12"/>
  <c r="I15"/>
  <c r="I17"/>
  <c r="X3"/>
  <c r="W3" i="4" s="1"/>
  <c r="W56" s="1"/>
  <c r="L28" i="57"/>
  <c r="O28"/>
  <c r="K28"/>
  <c r="Q28"/>
  <c r="N3"/>
  <c r="M3" i="4" s="1"/>
  <c r="V28" i="57"/>
  <c r="T28"/>
  <c r="P28"/>
  <c r="R28"/>
  <c r="N28"/>
  <c r="P3"/>
  <c r="O3" i="4" s="1"/>
  <c r="V3" i="57"/>
  <c r="U3" i="4" s="1"/>
  <c r="U56" s="1"/>
  <c r="R3" i="57"/>
  <c r="Q3" i="4" s="1"/>
  <c r="Q56" s="1"/>
  <c r="K3" i="57"/>
  <c r="J3" i="4" s="1"/>
  <c r="T3" i="57"/>
  <c r="S3" i="4" s="1"/>
  <c r="S56" s="1"/>
  <c r="O3" i="57"/>
  <c r="N3" i="4" s="1"/>
  <c r="F3" l="1"/>
  <c r="G3"/>
  <c r="F4"/>
  <c r="G4"/>
  <c r="A4"/>
  <c r="A3"/>
  <c r="D28" i="57"/>
  <c r="AC27"/>
  <c r="AB27"/>
  <c r="I27"/>
  <c r="AC5"/>
  <c r="AB5"/>
  <c r="AA5"/>
  <c r="AA3" s="1"/>
  <c r="Z3" i="4" s="1"/>
  <c r="Z56" s="1"/>
  <c r="Z5" i="57"/>
  <c r="Y5"/>
  <c r="E3"/>
  <c r="E3" i="4" s="1"/>
  <c r="D3" i="57"/>
  <c r="D3" i="4" s="1"/>
  <c r="A3" i="57"/>
  <c r="E4" i="4"/>
  <c r="D4"/>
  <c r="F5"/>
  <c r="G5"/>
  <c r="F6"/>
  <c r="G6"/>
  <c r="A6"/>
  <c r="A5"/>
  <c r="E5"/>
  <c r="D5"/>
  <c r="E6"/>
  <c r="D6"/>
  <c r="F7"/>
  <c r="G7"/>
  <c r="A7"/>
  <c r="E7"/>
  <c r="D7"/>
  <c r="F8"/>
  <c r="G8"/>
  <c r="A8"/>
  <c r="E8"/>
  <c r="D8"/>
  <c r="I5" i="57" l="1"/>
  <c r="Y28"/>
  <c r="AC28"/>
  <c r="Z3"/>
  <c r="Y3" i="4" s="1"/>
  <c r="Y56" s="1"/>
  <c r="S28" i="57"/>
  <c r="J3"/>
  <c r="I3" i="4" s="1"/>
  <c r="S3" i="57"/>
  <c r="R3" i="4" s="1"/>
  <c r="R56" s="1"/>
  <c r="U3" i="57"/>
  <c r="T3" i="4" s="1"/>
  <c r="T56" s="1"/>
  <c r="Y3" i="57"/>
  <c r="X3" i="4" s="1"/>
  <c r="X56" s="1"/>
  <c r="J28" i="57"/>
  <c r="U28"/>
  <c r="AA28"/>
  <c r="M3"/>
  <c r="L3" i="4" s="1"/>
  <c r="W3" i="57"/>
  <c r="V3" i="4" s="1"/>
  <c r="V56" s="1"/>
  <c r="AB3" i="57"/>
  <c r="AC3"/>
  <c r="AB3" i="4" s="1"/>
  <c r="AB56" s="1"/>
  <c r="Z28" i="57"/>
  <c r="Q3"/>
  <c r="P3" i="4" s="1"/>
  <c r="P56" s="1"/>
  <c r="M28" i="57"/>
  <c r="W28"/>
  <c r="AB28"/>
  <c r="AA3" i="4" l="1"/>
  <c r="AA56" s="1"/>
  <c r="I3" i="57"/>
  <c r="H3" i="4" s="1"/>
  <c r="I28" i="57"/>
  <c r="E56" i="4" l="1"/>
  <c r="D56"/>
  <c r="J68" i="53"/>
  <c r="M68"/>
  <c r="O68"/>
  <c r="J3"/>
  <c r="I7" i="4" s="1"/>
  <c r="I56" s="1"/>
  <c r="L68" i="53"/>
  <c r="K68"/>
  <c r="K3"/>
  <c r="J7" i="4" s="1"/>
  <c r="J56" s="1"/>
  <c r="P68" i="53"/>
  <c r="N3"/>
  <c r="M7" i="4" s="1"/>
  <c r="M56" s="1"/>
  <c r="N68" i="53"/>
  <c r="M3"/>
  <c r="L7" i="4" s="1"/>
  <c r="L56" s="1"/>
  <c r="O3" i="53"/>
  <c r="N7" i="4" s="1"/>
  <c r="N56" s="1"/>
  <c r="I21" i="53"/>
  <c r="P3"/>
  <c r="O7" i="4" s="1"/>
  <c r="O56" s="1"/>
  <c r="I3" i="53" l="1"/>
  <c r="H7" i="4" s="1"/>
  <c r="H56" s="1"/>
  <c r="I68" i="53"/>
</calcChain>
</file>

<file path=xl/comments1.xml><?xml version="1.0" encoding="utf-8"?>
<comments xmlns="http://schemas.openxmlformats.org/spreadsheetml/2006/main">
  <authors>
    <author>Multisports</author>
  </authors>
  <commentList>
    <comment ref="G33" author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6 L JUS D ORANGE PERIMES</t>
        </r>
      </text>
    </comment>
  </commentList>
</comments>
</file>

<file path=xl/comments2.xml><?xml version="1.0" encoding="utf-8"?>
<comments xmlns="http://schemas.openxmlformats.org/spreadsheetml/2006/main">
  <authors>
    <author>Multisports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Zinédine zidane ? Encaissement fait, du monde ce jour là… on va le retrouver !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adhesion prévue prochainement</t>
        </r>
      </text>
    </comment>
    <comment ref="AB58" authorId="0">
      <text>
        <r>
          <rPr>
            <b/>
            <sz val="9"/>
            <color indexed="81"/>
            <rFont val="Tahoma"/>
            <family val="2"/>
          </rPr>
          <t>Multisports:</t>
        </r>
        <r>
          <rPr>
            <sz val="9"/>
            <color indexed="81"/>
            <rFont val="Tahoma"/>
            <family val="2"/>
          </rPr>
          <t xml:space="preserve">
Manque 10€ somme comptée au total 269€</t>
        </r>
      </text>
    </comment>
  </commentList>
</comments>
</file>

<file path=xl/sharedStrings.xml><?xml version="1.0" encoding="utf-8"?>
<sst xmlns="http://schemas.openxmlformats.org/spreadsheetml/2006/main" count="1107" uniqueCount="354">
  <si>
    <t>Nom</t>
  </si>
  <si>
    <t>Prénom</t>
  </si>
  <si>
    <t>Squash</t>
  </si>
  <si>
    <t>Musculation</t>
  </si>
  <si>
    <t>Section</t>
  </si>
  <si>
    <t>Date</t>
  </si>
  <si>
    <t>Verst</t>
  </si>
  <si>
    <t>Mode</t>
  </si>
  <si>
    <t>Muscul.</t>
  </si>
  <si>
    <t>Semaine</t>
  </si>
  <si>
    <t>Total</t>
  </si>
  <si>
    <t>Squash+Adhésion</t>
  </si>
  <si>
    <t>Musculation+Adhésion</t>
  </si>
  <si>
    <t>Adhésion</t>
  </si>
  <si>
    <t>Chèque</t>
  </si>
  <si>
    <t>Espèce</t>
  </si>
  <si>
    <t>S02</t>
  </si>
  <si>
    <t>S04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</si>
  <si>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</si>
  <si>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</si>
  <si>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</si>
  <si>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</si>
  <si>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</si>
  <si>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</si>
  <si>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</si>
  <si>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</si>
  <si>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</si>
  <si>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</si>
  <si>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</si>
  <si>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</si>
  <si>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</si>
  <si>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</si>
  <si>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</si>
  <si>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</si>
  <si>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</si>
  <si>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</si>
  <si>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</si>
  <si>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</si>
  <si>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</si>
  <si>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</si>
  <si>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</si>
  <si>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</si>
  <si>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</si>
  <si>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</si>
  <si>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</si>
  <si>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</si>
  <si>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</si>
  <si>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</si>
  <si>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Badminton</t>
  </si>
  <si>
    <t>Tennis de Table</t>
  </si>
  <si>
    <t>Badmiton</t>
  </si>
  <si>
    <t>Badminton+Adhésion</t>
  </si>
  <si>
    <t>Ten. de Tab</t>
  </si>
  <si>
    <t>Tennis de Table+Adhésion</t>
  </si>
  <si>
    <t>Location</t>
  </si>
  <si>
    <t>S03</t>
  </si>
  <si>
    <t>Dons</t>
  </si>
  <si>
    <t>Distributeurs</t>
  </si>
  <si>
    <t>S52</t>
  </si>
  <si>
    <t>S51</t>
  </si>
  <si>
    <t>S50</t>
  </si>
  <si>
    <t>S49</t>
  </si>
  <si>
    <t>S48</t>
  </si>
  <si>
    <t>S47</t>
  </si>
  <si>
    <t>S46</t>
  </si>
  <si>
    <t>S42</t>
  </si>
  <si>
    <t>S41</t>
  </si>
  <si>
    <t>Semaine 07 au 12 octobre 2019</t>
  </si>
  <si>
    <t>S40</t>
  </si>
  <si>
    <t>Semaine 30 septembre au 05 octobre 2019</t>
  </si>
  <si>
    <t>S39</t>
  </si>
  <si>
    <t>S38</t>
  </si>
  <si>
    <t>Semaine 16 au 21 septembre 2019</t>
  </si>
  <si>
    <t>Semaine 23 au 28 septembre 2019</t>
  </si>
  <si>
    <t>S37</t>
  </si>
  <si>
    <t>Semaine 09 au 14 septembre 2019</t>
  </si>
  <si>
    <t>S36</t>
  </si>
  <si>
    <t>Semaine 02 au 07 septembre 2019</t>
  </si>
  <si>
    <t>S05</t>
  </si>
  <si>
    <t>Danse Société</t>
  </si>
  <si>
    <t>Danse Société+Adhésion</t>
  </si>
  <si>
    <t>Danse Monde</t>
  </si>
  <si>
    <t>Danse Monde+Adhésion</t>
  </si>
  <si>
    <t>CAF</t>
  </si>
  <si>
    <t>CAF+Adhésion</t>
  </si>
  <si>
    <t>Sport Thérapeutique</t>
  </si>
  <si>
    <t>Sport Thérapeutique+Adhésion</t>
  </si>
  <si>
    <t>Step</t>
  </si>
  <si>
    <t>Step+Adhésion</t>
  </si>
  <si>
    <t>Training</t>
  </si>
  <si>
    <t>Training+Adhésion</t>
  </si>
  <si>
    <t>Danse Orientale</t>
  </si>
  <si>
    <t>Danse Orientale+Adhésion</t>
  </si>
  <si>
    <t>Tarif Adhésion</t>
  </si>
  <si>
    <t>Eveil Musculaire</t>
  </si>
  <si>
    <t>Eveil Musculaire+Adhésion</t>
  </si>
  <si>
    <t>Ten. de Table</t>
  </si>
  <si>
    <t>Nb Ad</t>
  </si>
  <si>
    <t>VIP</t>
  </si>
  <si>
    <t>CrossFit</t>
  </si>
  <si>
    <t>CrossFit+Adhésion</t>
  </si>
  <si>
    <t>Zumba Enfants</t>
  </si>
  <si>
    <t>Zumba Enfants+Adhésion</t>
  </si>
  <si>
    <t>QUESNEL</t>
  </si>
  <si>
    <t>Gérard</t>
  </si>
  <si>
    <t>DECONINCK</t>
  </si>
  <si>
    <t>Baptiste</t>
  </si>
  <si>
    <t>DAVENET</t>
  </si>
  <si>
    <t>Maxime</t>
  </si>
  <si>
    <t>AUZOU</t>
  </si>
  <si>
    <t>Olivier</t>
  </si>
  <si>
    <t>LABROSSE</t>
  </si>
  <si>
    <t>Renaud</t>
  </si>
  <si>
    <t>POULET</t>
  </si>
  <si>
    <t>Audrey</t>
  </si>
  <si>
    <t>DAUZOU</t>
  </si>
  <si>
    <t>Jerome</t>
  </si>
  <si>
    <t>VERDY</t>
  </si>
  <si>
    <t>Sandrine</t>
  </si>
  <si>
    <t>GUEDON</t>
  </si>
  <si>
    <t>Fabien</t>
  </si>
  <si>
    <t>GUINOT</t>
  </si>
  <si>
    <t>Tony</t>
  </si>
  <si>
    <t>CORBLIN</t>
  </si>
  <si>
    <t>Damien</t>
  </si>
  <si>
    <t>BAROIN</t>
  </si>
  <si>
    <t>Christophe</t>
  </si>
  <si>
    <t>BOUFFARD</t>
  </si>
  <si>
    <t>Celine</t>
  </si>
  <si>
    <t>MOBAS</t>
  </si>
  <si>
    <t>Valentin</t>
  </si>
  <si>
    <t>PHILLIPS</t>
  </si>
  <si>
    <t>Romain</t>
  </si>
  <si>
    <t>SPETCH</t>
  </si>
  <si>
    <t>DUAL</t>
  </si>
  <si>
    <t>Gauthier</t>
  </si>
  <si>
    <t>PAIN</t>
  </si>
  <si>
    <t>DEFRANCE</t>
  </si>
  <si>
    <t>HUE</t>
  </si>
  <si>
    <t>CB</t>
  </si>
  <si>
    <t>TESSIER</t>
  </si>
  <si>
    <t>Hélène</t>
  </si>
  <si>
    <t>PHOLOPPE</t>
  </si>
  <si>
    <t>Muriel</t>
  </si>
  <si>
    <t>NIVAULT</t>
  </si>
  <si>
    <t>Patrice</t>
  </si>
  <si>
    <t>BEAURAIN</t>
  </si>
  <si>
    <t>Camille</t>
  </si>
  <si>
    <t>TIERCELIN</t>
  </si>
  <si>
    <t>Philippe</t>
  </si>
  <si>
    <t>TIRET</t>
  </si>
  <si>
    <t>Frederic</t>
  </si>
  <si>
    <t>CRETON</t>
  </si>
  <si>
    <t>Alain</t>
  </si>
  <si>
    <t>VERDIER</t>
  </si>
  <si>
    <t>Christian</t>
  </si>
  <si>
    <t>corblin</t>
  </si>
  <si>
    <t>QUENOUILLE</t>
  </si>
  <si>
    <t>Jean</t>
  </si>
  <si>
    <t>HENOCQ</t>
  </si>
  <si>
    <t>GRAFFARD</t>
  </si>
  <si>
    <t>Brigitte/jean-pierre</t>
  </si>
  <si>
    <t>Catherine</t>
  </si>
  <si>
    <t>LIXON</t>
  </si>
  <si>
    <t>Jean-Paul</t>
  </si>
  <si>
    <t>VIGNE</t>
  </si>
  <si>
    <t>Max</t>
  </si>
  <si>
    <t>VOISIN</t>
  </si>
  <si>
    <t>Yaelle</t>
  </si>
  <si>
    <t>LION</t>
  </si>
  <si>
    <t>Aline</t>
  </si>
  <si>
    <t>MARTIN</t>
  </si>
  <si>
    <t>Sonia</t>
  </si>
  <si>
    <t>SAGE</t>
  </si>
  <si>
    <t>Luigi</t>
  </si>
  <si>
    <t>MULOT</t>
  </si>
  <si>
    <t>Michael</t>
  </si>
  <si>
    <t>CAPELET</t>
  </si>
  <si>
    <t>Céline</t>
  </si>
  <si>
    <t>PHILIPPE</t>
  </si>
  <si>
    <t>FARAGOUT</t>
  </si>
  <si>
    <t>Maryse</t>
  </si>
  <si>
    <t>BRELIVET</t>
  </si>
  <si>
    <t>Herve</t>
  </si>
  <si>
    <t>MOULAS</t>
  </si>
  <si>
    <t>François</t>
  </si>
  <si>
    <t>DUBOST</t>
  </si>
  <si>
    <t>Sylvie</t>
  </si>
  <si>
    <t>PARISOT</t>
  </si>
  <si>
    <t>Chantal</t>
  </si>
  <si>
    <t>CAURET</t>
  </si>
  <si>
    <t>PANEL</t>
  </si>
  <si>
    <t>Alice</t>
  </si>
  <si>
    <t>DUNEZE</t>
  </si>
  <si>
    <t>DELETOILLE</t>
  </si>
  <si>
    <t>Nataly</t>
  </si>
  <si>
    <t>LEMOINE</t>
  </si>
  <si>
    <t>Mandy</t>
  </si>
  <si>
    <t>QUENEL</t>
  </si>
  <si>
    <t>Christelle</t>
  </si>
  <si>
    <t>HADID</t>
  </si>
  <si>
    <t>FOLLIN</t>
  </si>
  <si>
    <t>Andre</t>
  </si>
  <si>
    <t>DELEPINE</t>
  </si>
  <si>
    <t>Pierre</t>
  </si>
  <si>
    <t>GOT</t>
  </si>
  <si>
    <t>Sam</t>
  </si>
  <si>
    <t>MASSYRE</t>
  </si>
  <si>
    <t>OLIVIER</t>
  </si>
  <si>
    <t>Sebastien</t>
  </si>
  <si>
    <t>BOUSCOURT</t>
  </si>
  <si>
    <t>GERMOND</t>
  </si>
  <si>
    <t>TERRIN</t>
  </si>
  <si>
    <t>Marie</t>
  </si>
  <si>
    <t>VATTIER</t>
  </si>
  <si>
    <t>johnnhy</t>
  </si>
  <si>
    <t>GOSSELIN</t>
  </si>
  <si>
    <t>Thierry</t>
  </si>
  <si>
    <t>YAELLE</t>
  </si>
  <si>
    <t>DUFOUR</t>
  </si>
  <si>
    <t>GREGORY</t>
  </si>
  <si>
    <t>VALLEE</t>
  </si>
  <si>
    <t>CHAP</t>
  </si>
  <si>
    <t>JEAN MICHEL</t>
  </si>
  <si>
    <t>BARBIER</t>
  </si>
  <si>
    <t>SANDRINE</t>
  </si>
  <si>
    <t>Irène</t>
  </si>
  <si>
    <t>GROUT</t>
  </si>
  <si>
    <t>Claire</t>
  </si>
  <si>
    <t>PELTIER</t>
  </si>
  <si>
    <t>DUHAMEL</t>
  </si>
  <si>
    <t>Faustine</t>
  </si>
  <si>
    <t>Johnnhy</t>
  </si>
  <si>
    <t>FIRMIN</t>
  </si>
  <si>
    <t>VALERIE</t>
  </si>
  <si>
    <t>OLLIVIER</t>
  </si>
  <si>
    <t>LAETITIA</t>
  </si>
  <si>
    <t>Iréne</t>
  </si>
  <si>
    <t>AUBERT</t>
  </si>
  <si>
    <t>WESLEY</t>
  </si>
  <si>
    <t>MALLET</t>
  </si>
  <si>
    <t>SYLVAIN</t>
  </si>
  <si>
    <t>MOREL</t>
  </si>
  <si>
    <t>DELPHINE</t>
  </si>
  <si>
    <t>YVETTE</t>
  </si>
  <si>
    <t>CARLUS</t>
  </si>
  <si>
    <t>MARYSE</t>
  </si>
  <si>
    <t>ALICE</t>
  </si>
  <si>
    <t>FERON</t>
  </si>
  <si>
    <t>MARINE</t>
  </si>
  <si>
    <t>CAVEL</t>
  </si>
  <si>
    <t>MAZUREK</t>
  </si>
  <si>
    <t>LAURENCE</t>
  </si>
  <si>
    <t>SURET</t>
  </si>
  <si>
    <t>NATHALIE</t>
  </si>
  <si>
    <t>JULIE</t>
  </si>
  <si>
    <t>QUEDRUE</t>
  </si>
  <si>
    <t>AURELIE</t>
  </si>
  <si>
    <t>CAPRON</t>
  </si>
  <si>
    <t>ARENT</t>
  </si>
  <si>
    <t>AGNES</t>
  </si>
  <si>
    <t>BAPTISTE</t>
  </si>
  <si>
    <t>CHRISTOPHE</t>
  </si>
  <si>
    <t>SONIA</t>
  </si>
  <si>
    <t>TOUMISSIN</t>
  </si>
  <si>
    <t>BERYL</t>
  </si>
  <si>
    <t>BEHAGUE</t>
  </si>
  <si>
    <t>GABIN</t>
  </si>
  <si>
    <t>PAVILLON COLOMBEL</t>
  </si>
  <si>
    <t>ALISON</t>
  </si>
  <si>
    <t>OINVILLE</t>
  </si>
  <si>
    <t>KATHIA</t>
  </si>
  <si>
    <t>LEDAIN</t>
  </si>
  <si>
    <t>J. Louis</t>
  </si>
  <si>
    <t>J.Louis</t>
  </si>
  <si>
    <t>PEREZ LESAGE</t>
  </si>
  <si>
    <t>Christine</t>
  </si>
  <si>
    <t>Ludovic</t>
  </si>
  <si>
    <t>BASSET</t>
  </si>
  <si>
    <t>DEVILLEPOIX</t>
  </si>
  <si>
    <t>Amaury</t>
  </si>
  <si>
    <t>HAMEL</t>
  </si>
  <si>
    <t>Christopher</t>
  </si>
  <si>
    <t>BRAZZY</t>
  </si>
  <si>
    <t>KEVIN</t>
  </si>
  <si>
    <t>COITTE</t>
  </si>
  <si>
    <t>JEREMY</t>
  </si>
  <si>
    <t>MATHIEU</t>
  </si>
  <si>
    <t>DROUARD</t>
  </si>
  <si>
    <t>ORIANE</t>
  </si>
  <si>
    <t>DAVID</t>
  </si>
  <si>
    <t>FLORENT</t>
  </si>
  <si>
    <t>BOISTANT</t>
  </si>
  <si>
    <t>JEAN-CHRISTOPHE</t>
  </si>
  <si>
    <t>BRANLANT</t>
  </si>
  <si>
    <t>Louise</t>
  </si>
  <si>
    <t>BOUVIER</t>
  </si>
  <si>
    <t>Isabelle</t>
  </si>
  <si>
    <t>Ramdane</t>
  </si>
  <si>
    <t>FIOLLET</t>
  </si>
  <si>
    <t>David</t>
  </si>
  <si>
    <t>GRESSIER</t>
  </si>
  <si>
    <t>CHANDELIER</t>
  </si>
  <si>
    <t>Kévin</t>
  </si>
  <si>
    <t>Noé</t>
  </si>
  <si>
    <t>Laurent</t>
  </si>
  <si>
    <t>GRANDSIRE</t>
  </si>
  <si>
    <t>Antoine</t>
  </si>
  <si>
    <t>Johhnhy</t>
  </si>
  <si>
    <t>DE CLERCK</t>
  </si>
  <si>
    <t>Mélanie</t>
  </si>
  <si>
    <t>Annick</t>
  </si>
  <si>
    <t>Laurence</t>
  </si>
  <si>
    <t>GAUDRY</t>
  </si>
  <si>
    <t>HELOISE</t>
  </si>
  <si>
    <t>BOUARGUIOUN</t>
  </si>
  <si>
    <t>JENNIFER</t>
  </si>
  <si>
    <t>FABIEN</t>
  </si>
  <si>
    <t>joly</t>
  </si>
  <si>
    <t>jimmy</t>
  </si>
  <si>
    <t>jordan</t>
  </si>
  <si>
    <t>LOJACONO</t>
  </si>
  <si>
    <t>EMMA</t>
  </si>
  <si>
    <t>RIDEL</t>
  </si>
  <si>
    <t>EMMANUELLE</t>
  </si>
  <si>
    <t>LEROUX</t>
  </si>
  <si>
    <t>AUDREY</t>
  </si>
  <si>
    <t>DUMAINE</t>
  </si>
  <si>
    <t>CAROLE</t>
  </si>
  <si>
    <t>LE CHEVALIER</t>
  </si>
  <si>
    <t>SYLVIA</t>
  </si>
  <si>
    <t>DE VIEGHER</t>
  </si>
  <si>
    <t>ISABELLE</t>
  </si>
  <si>
    <t>COPIN</t>
  </si>
  <si>
    <t>Laetitia</t>
  </si>
  <si>
    <t>Valérie</t>
  </si>
  <si>
    <t>ROGER</t>
  </si>
  <si>
    <t>Nathalie</t>
  </si>
  <si>
    <t>LEBRETON</t>
  </si>
  <si>
    <t>Stéphane</t>
  </si>
  <si>
    <t>GIGNON</t>
  </si>
  <si>
    <t>MICHEL</t>
  </si>
  <si>
    <t>Justine</t>
  </si>
  <si>
    <t>justine</t>
  </si>
  <si>
    <t>AMELIE</t>
  </si>
  <si>
    <t>LOMNANCIK</t>
  </si>
  <si>
    <t>ANGELIQUE</t>
  </si>
  <si>
    <t>BOULADOUX</t>
  </si>
  <si>
    <t>S43</t>
  </si>
  <si>
    <t>S44</t>
  </si>
  <si>
    <t>S45</t>
  </si>
  <si>
    <t>S01</t>
  </si>
  <si>
    <t>Nom Rechercher:</t>
  </si>
  <si>
    <t xml:space="preserve">Nom 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</si>
</sst>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#,##0.00\ &quot;€&quot;"/>
    <numFmt numFmtId="166" formatCode="[$-40C]d\-mmm;@"/>
  </numFmts>
  <fonts count="1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Gabriola"/>
      <family val="5"/>
    </font>
    <font>
      <b/>
      <sz val="16"/>
      <color rgb="FF00B05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6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16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/>
  </cellStyleXfs>
  <cellXfs count="57">
    <xf numFmtId="0" fontId="0" fillId="0" borderId="0" xfId="0"/>
    <xf numFmtId="165" fontId="0" fillId="0" borderId="0" xfId="0" applyNumberFormat="1"/>
    <xf numFmtId="0" fontId="3" fillId="0" borderId="0" xfId="0" applyFont="1"/>
    <xf numFmtId="0" fontId="1" fillId="2" borderId="1" xfId="0" applyFont="1" applyFill="1" applyBorder="1"/>
    <xf numFmtId="166" fontId="0" fillId="3" borderId="1" xfId="0" applyNumberFormat="1" applyFill="1" applyBorder="1"/>
    <xf numFmtId="0" fontId="0" fillId="3" borderId="1" xfId="0" applyFill="1" applyBorder="1"/>
    <xf numFmtId="165" fontId="0" fillId="3" borderId="1" xfId="0" applyNumberFormat="1" applyFill="1" applyBorder="1"/>
    <xf numFmtId="165" fontId="0" fillId="4" borderId="1" xfId="0" applyNumberFormat="1" applyFill="1" applyBorder="1" applyProtection="1">
      <protection hidden="1"/>
    </xf>
    <xf numFmtId="0" fontId="4" fillId="0" borderId="0" xfId="0" applyFont="1"/>
    <xf numFmtId="0" fontId="0" fillId="0" borderId="1" xfId="0" applyBorder="1"/>
    <xf numFmtId="165" fontId="0" fillId="0" borderId="1" xfId="0" applyNumberFormat="1" applyBorder="1"/>
    <xf numFmtId="164" fontId="0" fillId="0" borderId="2" xfId="0" applyNumberFormat="1" applyBorder="1" applyProtection="1">
      <protection hidden="1"/>
    </xf>
    <xf numFmtId="0" fontId="5" fillId="0" borderId="0" xfId="0" applyFont="1"/>
    <xf numFmtId="14" fontId="7" fillId="0" borderId="0" xfId="1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0" fillId="0" borderId="0" xfId="0" applyAlignment="1">
      <alignment horizontal="center"/>
    </xf>
    <xf numFmtId="3" fontId="0" fillId="3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5" borderId="1" xfId="0" applyFill="1" applyBorder="1"/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6" borderId="1" xfId="0" applyNumberFormat="1" applyFill="1" applyBorder="1"/>
    <xf numFmtId="1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0" fontId="0" fillId="6" borderId="0" xfId="0" applyFill="1"/>
    <xf numFmtId="164" fontId="0" fillId="0" borderId="1" xfId="0" applyNumberFormat="1" applyBorder="1"/>
    <xf numFmtId="164" fontId="0" fillId="6" borderId="1" xfId="0" applyNumberFormat="1" applyFill="1" applyBorder="1"/>
    <xf numFmtId="164" fontId="0" fillId="0" borderId="1" xfId="0" applyNumberFormat="1" applyFill="1" applyBorder="1"/>
    <xf numFmtId="0" fontId="0" fillId="7" borderId="3" xfId="0" applyFill="1" applyBorder="1"/>
    <xf numFmtId="164" fontId="0" fillId="7" borderId="3" xfId="0" applyNumberFormat="1" applyFill="1" applyBorder="1"/>
    <xf numFmtId="1" fontId="0" fillId="7" borderId="3" xfId="0" applyNumberFormat="1" applyFill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NumberFormat="1" applyFont="1"/>
    <xf numFmtId="0" fontId="9" fillId="0" borderId="0" xfId="0" applyFont="1"/>
    <xf numFmtId="0" fontId="0" fillId="6" borderId="1" xfId="0" applyNumberFormat="1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64" fontId="0" fillId="6" borderId="1" xfId="0" applyNumberFormat="1" applyFill="1" applyBorder="1" applyAlignment="1"/>
    <xf numFmtId="0" fontId="10" fillId="0" borderId="0" xfId="0" applyFont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3" fontId="0" fillId="6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" fontId="0" fillId="5" borderId="1" xfId="0" applyNumberFormat="1" applyFill="1" applyBorder="1" applyAlignment="1">
      <alignment horizontal="center" vertical="center" wrapText="1"/>
    </xf>
    <xf numFmtId="0" fontId="0" fillId="0" borderId="0" xfId="0" applyNumberFormat="1"/>
    <xf numFmtId="0" fontId="0" fillId="8" borderId="0" xfId="0" applyFill="1"/>
    <xf numFmtId="0" fontId="0" fillId="9" borderId="0" xfId="0" applyFill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B05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B050"/>
        <name val="Calibri"/>
        <scheme val="minor"/>
      </font>
    </dxf>
  </dxfs>
  <tableStyles count="0" defaultTableStyle="TableStyleMedium9" defaultPivotStyle="PivotStyleLight16"/>
  <colors>
    <mruColors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B34" totalsRowShown="0">
  <autoFilter ref="A1:B34"/>
  <sortState ref="A2:A14">
    <sortCondition ref="A2"/>
  </sortState>
  <tableColumns count="2">
    <tableColumn id="1" name="Section" dataDxfId="1"/>
    <tableColumn id="2" name="Tarif Adhés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I2" sqref="I2"/>
    </sheetView>
  </sheetViews>
  <sheetFormatPr baseColWidth="10" defaultRowHeight="15"/>
  <cols>
    <col min="5" max="5" width="6.42578125" bestFit="1" customWidth="1"/>
    <col min="6" max="6" width="23.140625" bestFit="1" customWidth="1"/>
  </cols>
  <sheetData>
    <row r="1" spans="1:6">
      <c r="B1" s="56" t="s">
        <v>352</v>
      </c>
      <c r="C1" s="52" t="s">
        <v>103</v>
      </c>
    </row>
    <row r="3" spans="1:6">
      <c r="A3" s="53" t="s">
        <v>5</v>
      </c>
      <c r="B3" s="53" t="s">
        <v>353</v>
      </c>
      <c r="C3" s="53" t="s">
        <v>1</v>
      </c>
      <c r="D3" s="53" t="s">
        <v>6</v>
      </c>
      <c r="E3" s="53" t="s">
        <v>97</v>
      </c>
      <c r="F3" s="53" t="s">
        <v>4</v>
      </c>
    </row>
    <row r="4" spans="1:6">
      <c r="A4" s="55">
        <v>43710</v>
      </c>
      <c r="B4" t="s">
        <v>103</v>
      </c>
      <c r="C4" t="s">
        <v>104</v>
      </c>
      <c r="D4" s="1">
        <v>140</v>
      </c>
      <c r="E4" s="51">
        <v>2</v>
      </c>
      <c r="F4" s="54" t="s">
        <v>80</v>
      </c>
    </row>
    <row r="5" spans="1:6">
      <c r="A5" s="55">
        <v>43739</v>
      </c>
      <c r="B5" t="s">
        <v>103</v>
      </c>
      <c r="C5" t="s">
        <v>244</v>
      </c>
      <c r="D5" s="1">
        <v>32.5</v>
      </c>
      <c r="E5" s="1"/>
      <c r="F5" t="s">
        <v>94</v>
      </c>
    </row>
    <row r="6" spans="1:6">
      <c r="A6" s="55">
        <v>43739</v>
      </c>
      <c r="B6" t="s">
        <v>103</v>
      </c>
      <c r="C6" t="s">
        <v>104</v>
      </c>
      <c r="D6" s="1">
        <v>27.5</v>
      </c>
      <c r="F6" t="s">
        <v>99</v>
      </c>
    </row>
  </sheetData>
  <dataValidations count="1">
    <dataValidation type="list" allowBlank="1" showInputMessage="1" showErrorMessage="1" sqref="F4">
      <formula1>Section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H39"/>
  <sheetViews>
    <sheetView topLeftCell="A4" workbookViewId="0">
      <selection activeCell="B2" sqref="B2"/>
    </sheetView>
  </sheetViews>
  <sheetFormatPr baseColWidth="10" defaultRowHeight="15"/>
  <cols>
    <col min="1" max="1" width="34.140625" bestFit="1" customWidth="1"/>
    <col min="2" max="2" width="16.140625" bestFit="1" customWidth="1"/>
  </cols>
  <sheetData>
    <row r="1" spans="1:2">
      <c r="A1" t="s">
        <v>4</v>
      </c>
      <c r="B1" t="s">
        <v>93</v>
      </c>
    </row>
    <row r="2" spans="1:2" ht="21">
      <c r="A2" s="12" t="s">
        <v>13</v>
      </c>
      <c r="B2" s="39">
        <v>10</v>
      </c>
    </row>
    <row r="3" spans="1:2" ht="21">
      <c r="A3" s="14" t="s">
        <v>48</v>
      </c>
      <c r="B3" s="39">
        <v>10</v>
      </c>
    </row>
    <row r="4" spans="1:2" ht="21">
      <c r="A4" s="14" t="s">
        <v>51</v>
      </c>
      <c r="B4" s="39" t="s">
        <v>103</v>
      </c>
    </row>
    <row r="5" spans="1:2" ht="21">
      <c r="A5" s="34" t="s">
        <v>83</v>
      </c>
      <c r="B5" s="39">
        <v>10</v>
      </c>
    </row>
    <row r="6" spans="1:2" ht="21">
      <c r="A6" s="34" t="s">
        <v>84</v>
      </c>
      <c r="B6" s="39"/>
    </row>
    <row r="7" spans="1:2" ht="21">
      <c r="A7" s="12" t="s">
        <v>99</v>
      </c>
      <c r="B7" s="12">
        <v>10</v>
      </c>
    </row>
    <row r="8" spans="1:2" ht="21">
      <c r="A8" s="12" t="s">
        <v>100</v>
      </c>
      <c r="B8" s="12"/>
    </row>
    <row r="9" spans="1:2" ht="21">
      <c r="A9" s="12" t="s">
        <v>81</v>
      </c>
      <c r="B9" s="39">
        <v>10</v>
      </c>
    </row>
    <row r="10" spans="1:2" ht="21">
      <c r="A10" s="12" t="s">
        <v>82</v>
      </c>
      <c r="B10" s="39"/>
    </row>
    <row r="11" spans="1:2" ht="21">
      <c r="A11" s="34" t="s">
        <v>91</v>
      </c>
      <c r="B11" s="39">
        <v>10</v>
      </c>
    </row>
    <row r="12" spans="1:2" ht="21">
      <c r="A12" s="34" t="s">
        <v>92</v>
      </c>
      <c r="B12" s="39"/>
    </row>
    <row r="13" spans="1:2" ht="21">
      <c r="A13" s="12" t="s">
        <v>79</v>
      </c>
      <c r="B13" s="39">
        <v>10</v>
      </c>
    </row>
    <row r="14" spans="1:2" ht="21">
      <c r="A14" s="12" t="s">
        <v>80</v>
      </c>
      <c r="B14" s="39"/>
    </row>
    <row r="15" spans="1:2" ht="21">
      <c r="A15" s="12" t="s">
        <v>94</v>
      </c>
      <c r="B15" s="12">
        <v>10</v>
      </c>
    </row>
    <row r="16" spans="1:2" ht="21">
      <c r="A16" s="12" t="s">
        <v>95</v>
      </c>
      <c r="B16" s="12"/>
    </row>
    <row r="17" spans="1:8" ht="21">
      <c r="A17" s="12" t="s">
        <v>54</v>
      </c>
      <c r="B17" s="39"/>
    </row>
    <row r="18" spans="1:8" ht="21">
      <c r="A18" s="12" t="s">
        <v>3</v>
      </c>
      <c r="B18" s="39">
        <v>10</v>
      </c>
      <c r="G18" s="13"/>
      <c r="H18" s="13"/>
    </row>
    <row r="19" spans="1:8" ht="21">
      <c r="A19" s="12" t="s">
        <v>12</v>
      </c>
      <c r="B19" s="39"/>
    </row>
    <row r="20" spans="1:8" ht="21">
      <c r="A20" s="34" t="s">
        <v>85</v>
      </c>
      <c r="B20" s="39">
        <v>10</v>
      </c>
    </row>
    <row r="21" spans="1:8" ht="21">
      <c r="A21" s="34" t="s">
        <v>86</v>
      </c>
      <c r="B21" s="39"/>
    </row>
    <row r="22" spans="1:8" ht="21">
      <c r="A22" s="12" t="s">
        <v>2</v>
      </c>
      <c r="B22" s="39">
        <v>10</v>
      </c>
    </row>
    <row r="23" spans="1:8" ht="21">
      <c r="A23" s="12" t="s">
        <v>11</v>
      </c>
      <c r="B23" s="39"/>
    </row>
    <row r="24" spans="1:8" ht="21">
      <c r="A24" s="34" t="s">
        <v>87</v>
      </c>
      <c r="B24" s="39">
        <v>10</v>
      </c>
    </row>
    <row r="25" spans="1:8" ht="21">
      <c r="A25" s="34" t="s">
        <v>88</v>
      </c>
      <c r="B25" s="39"/>
    </row>
    <row r="26" spans="1:8" ht="21">
      <c r="A26" s="14" t="s">
        <v>49</v>
      </c>
      <c r="B26" s="39">
        <v>10</v>
      </c>
    </row>
    <row r="27" spans="1:8" ht="21">
      <c r="A27" s="14" t="s">
        <v>53</v>
      </c>
      <c r="B27" s="39"/>
    </row>
    <row r="28" spans="1:8" ht="21">
      <c r="A28" s="34" t="s">
        <v>89</v>
      </c>
      <c r="B28" s="39">
        <v>10</v>
      </c>
    </row>
    <row r="29" spans="1:8" ht="21">
      <c r="A29" s="34" t="s">
        <v>90</v>
      </c>
      <c r="B29" s="39"/>
    </row>
    <row r="30" spans="1:8" ht="21">
      <c r="A30" s="12" t="s">
        <v>98</v>
      </c>
      <c r="B30" s="39">
        <v>10</v>
      </c>
    </row>
    <row r="31" spans="1:8" ht="21">
      <c r="A31" s="12" t="s">
        <v>101</v>
      </c>
      <c r="B31" s="12">
        <v>10</v>
      </c>
    </row>
    <row r="32" spans="1:8" ht="21">
      <c r="A32" s="12" t="s">
        <v>102</v>
      </c>
      <c r="B32" s="12"/>
    </row>
    <row r="33" spans="1:2" ht="21">
      <c r="A33" s="34" t="s">
        <v>56</v>
      </c>
      <c r="B33" s="12"/>
    </row>
    <row r="34" spans="1:2" ht="21">
      <c r="A34" s="34" t="s">
        <v>57</v>
      </c>
      <c r="B34" s="12"/>
    </row>
    <row r="35" spans="1:2" ht="21">
      <c r="A35" s="14"/>
    </row>
    <row r="36" spans="1:2" ht="21">
      <c r="A36" s="14"/>
    </row>
    <row r="37" spans="1:2" ht="21">
      <c r="A37" s="14"/>
    </row>
    <row r="38" spans="1:2" ht="21">
      <c r="A38" s="14"/>
    </row>
    <row r="39" spans="1:2" ht="21">
      <c r="A39" s="15"/>
    </row>
  </sheetData>
  <dataConsolidate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C000"/>
    <pageSetUpPr fitToPage="1"/>
  </sheetPr>
  <dimension ref="A2:AC56"/>
  <sheetViews>
    <sheetView showZeros="0" zoomScale="110" zoomScaleNormal="110" workbookViewId="0">
      <pane ySplit="2" topLeftCell="A3" activePane="bottomLeft" state="frozen"/>
      <selection pane="bottomLeft" activeCell="A30" sqref="A30"/>
    </sheetView>
  </sheetViews>
  <sheetFormatPr baseColWidth="10" defaultRowHeight="15"/>
  <cols>
    <col min="1" max="1" width="8.7109375" bestFit="1" customWidth="1"/>
    <col min="2" max="3" width="11.42578125" hidden="1" customWidth="1"/>
    <col min="4" max="4" width="12.140625" bestFit="1" customWidth="1"/>
    <col min="5" max="5" width="4" style="21" bestFit="1" customWidth="1"/>
    <col min="6" max="7" width="11.42578125" hidden="1" customWidth="1"/>
    <col min="8" max="8" width="11" bestFit="1" customWidth="1"/>
    <col min="12" max="12" width="12.140625" bestFit="1" customWidth="1"/>
    <col min="13" max="15" width="12.140625" customWidth="1"/>
    <col min="16" max="16" width="12.140625" bestFit="1" customWidth="1"/>
    <col min="17" max="17" width="13.140625" customWidth="1"/>
    <col min="26" max="26" width="11.85546875" customWidth="1"/>
    <col min="27" max="28" width="12.140625" bestFit="1" customWidth="1"/>
  </cols>
  <sheetData>
    <row r="2" spans="1:29" ht="45">
      <c r="A2" s="47" t="s">
        <v>9</v>
      </c>
      <c r="B2" s="47"/>
      <c r="C2" s="47"/>
      <c r="D2" s="47" t="s">
        <v>10</v>
      </c>
      <c r="E2" s="50" t="s">
        <v>97</v>
      </c>
      <c r="F2" s="19"/>
      <c r="G2" s="19"/>
      <c r="H2" s="41" t="s">
        <v>13</v>
      </c>
      <c r="I2" s="41" t="s">
        <v>50</v>
      </c>
      <c r="J2" s="41" t="s">
        <v>83</v>
      </c>
      <c r="K2" s="41" t="s">
        <v>99</v>
      </c>
      <c r="L2" s="41" t="s">
        <v>81</v>
      </c>
      <c r="M2" s="41" t="s">
        <v>91</v>
      </c>
      <c r="N2" s="41" t="s">
        <v>79</v>
      </c>
      <c r="O2" s="41" t="s">
        <v>94</v>
      </c>
      <c r="P2" s="41" t="s">
        <v>3</v>
      </c>
      <c r="Q2" s="41" t="s">
        <v>85</v>
      </c>
      <c r="R2" s="41" t="s">
        <v>2</v>
      </c>
      <c r="S2" s="41" t="s">
        <v>87</v>
      </c>
      <c r="T2" s="41" t="s">
        <v>52</v>
      </c>
      <c r="U2" s="41" t="s">
        <v>89</v>
      </c>
      <c r="V2" s="41" t="s">
        <v>98</v>
      </c>
      <c r="W2" s="41" t="s">
        <v>101</v>
      </c>
      <c r="X2" s="41" t="s">
        <v>54</v>
      </c>
      <c r="Y2" s="41" t="s">
        <v>56</v>
      </c>
      <c r="Z2" s="41" t="s">
        <v>57</v>
      </c>
      <c r="AA2" s="3" t="s">
        <v>15</v>
      </c>
      <c r="AB2" s="3" t="s">
        <v>14</v>
      </c>
      <c r="AC2" s="3" t="s">
        <v>139</v>
      </c>
    </row>
    <row r="3" spans="1:29">
      <c r="A3" s="22" t="str">
        <f>'S36'!A1</f>
        <v>S36</v>
      </c>
      <c r="B3" s="19"/>
      <c r="C3" s="19"/>
      <c r="D3" s="27">
        <f>'S36'!D3</f>
        <v>1119.55</v>
      </c>
      <c r="E3" s="48">
        <f>'S36'!E3</f>
        <v>17</v>
      </c>
      <c r="F3" s="22">
        <f>'S36'!F3</f>
        <v>0</v>
      </c>
      <c r="G3" s="22">
        <f>'S36'!G3</f>
        <v>0</v>
      </c>
      <c r="H3" s="27">
        <f>'S36'!I$3</f>
        <v>170</v>
      </c>
      <c r="I3" s="27">
        <f>'S36'!J$3</f>
        <v>0</v>
      </c>
      <c r="J3" s="27">
        <f>'S36'!K$3</f>
        <v>0</v>
      </c>
      <c r="K3" s="27">
        <f>'S36'!L$3</f>
        <v>0</v>
      </c>
      <c r="L3" s="27">
        <f>'S36'!M$3</f>
        <v>0</v>
      </c>
      <c r="M3" s="27">
        <f>'S36'!N$3</f>
        <v>0</v>
      </c>
      <c r="N3" s="27">
        <f>'S36'!O$3</f>
        <v>300</v>
      </c>
      <c r="O3" s="27">
        <f>'S36'!P$3</f>
        <v>0</v>
      </c>
      <c r="P3" s="27">
        <f>'S36'!Q$3</f>
        <v>400</v>
      </c>
      <c r="Q3" s="27">
        <f>'S36'!R$3</f>
        <v>0</v>
      </c>
      <c r="R3" s="27">
        <f>'S36'!S$3</f>
        <v>195</v>
      </c>
      <c r="S3" s="27">
        <f>'S36'!T$3</f>
        <v>0</v>
      </c>
      <c r="T3" s="27">
        <f>'S36'!U$3</f>
        <v>0</v>
      </c>
      <c r="U3" s="27">
        <f>'S36'!V$3</f>
        <v>0</v>
      </c>
      <c r="V3" s="27">
        <f>'S36'!W$3</f>
        <v>0</v>
      </c>
      <c r="W3" s="27">
        <f>'S36'!X$3</f>
        <v>0</v>
      </c>
      <c r="X3" s="27">
        <f>'S36'!Y$3</f>
        <v>6</v>
      </c>
      <c r="Y3" s="27">
        <f>'S36'!Z$3</f>
        <v>30</v>
      </c>
      <c r="Z3" s="27">
        <f>'S36'!AA$3</f>
        <v>18.55</v>
      </c>
      <c r="AA3" s="27">
        <f>'S36'!AB$3</f>
        <v>309.55</v>
      </c>
      <c r="AB3" s="27">
        <f>'S36'!AC$3</f>
        <v>810</v>
      </c>
      <c r="AC3" s="27">
        <f>'S36'!AD$3</f>
        <v>0</v>
      </c>
    </row>
    <row r="4" spans="1:29">
      <c r="A4" s="10" t="str">
        <f>'S37'!A1</f>
        <v>S37</v>
      </c>
      <c r="B4" s="19"/>
      <c r="C4" s="19"/>
      <c r="D4" s="26">
        <f>'S37'!D3</f>
        <v>1506</v>
      </c>
      <c r="E4" s="49">
        <f>'S37'!E3</f>
        <v>26</v>
      </c>
      <c r="F4" s="10">
        <f>'S37'!F3</f>
        <v>0</v>
      </c>
      <c r="G4" s="10">
        <f>'S37'!G3</f>
        <v>0</v>
      </c>
      <c r="H4" s="26">
        <f>'S37'!I3</f>
        <v>260</v>
      </c>
      <c r="I4" s="26">
        <f>'S37'!J3</f>
        <v>0</v>
      </c>
      <c r="J4" s="26">
        <f>'S37'!K3</f>
        <v>0</v>
      </c>
      <c r="K4" s="26">
        <f>'S37'!L3</f>
        <v>0</v>
      </c>
      <c r="L4" s="26">
        <f>'S37'!M3</f>
        <v>0</v>
      </c>
      <c r="M4" s="26">
        <f>'S37'!N3</f>
        <v>0</v>
      </c>
      <c r="N4" s="26">
        <f>'S37'!O3</f>
        <v>698</v>
      </c>
      <c r="O4" s="26">
        <f>'S37'!P3</f>
        <v>0</v>
      </c>
      <c r="P4" s="26">
        <f>'S37'!Q3</f>
        <v>405</v>
      </c>
      <c r="Q4" s="26">
        <f>'S37'!R3</f>
        <v>0</v>
      </c>
      <c r="R4" s="26">
        <f>'S37'!S3</f>
        <v>35</v>
      </c>
      <c r="S4" s="26">
        <f>'S37'!T3</f>
        <v>0</v>
      </c>
      <c r="T4" s="26">
        <f>'S37'!U3</f>
        <v>0</v>
      </c>
      <c r="U4" s="26">
        <f>'S37'!V3</f>
        <v>0</v>
      </c>
      <c r="V4" s="26">
        <f>'S37'!W3</f>
        <v>0</v>
      </c>
      <c r="W4" s="26">
        <f>'S37'!X3</f>
        <v>0</v>
      </c>
      <c r="X4" s="26">
        <f>'S37'!Y3</f>
        <v>86</v>
      </c>
      <c r="Y4" s="26">
        <f>'S37'!Z3</f>
        <v>0</v>
      </c>
      <c r="Z4" s="26">
        <f>'S37'!AA3</f>
        <v>22</v>
      </c>
      <c r="AA4" s="26">
        <f>'S37'!AB3</f>
        <v>167</v>
      </c>
      <c r="AB4" s="26">
        <f>'S37'!AC3</f>
        <v>1149</v>
      </c>
      <c r="AC4" s="26">
        <f>'S37'!AD3</f>
        <v>190</v>
      </c>
    </row>
    <row r="5" spans="1:29">
      <c r="A5" s="22" t="str">
        <f>'S38'!A1</f>
        <v>S38</v>
      </c>
      <c r="B5" s="19"/>
      <c r="C5" s="19"/>
      <c r="D5" s="27">
        <f>'S38'!D3</f>
        <v>1325.5</v>
      </c>
      <c r="E5" s="35">
        <f>'S38'!E3</f>
        <v>19</v>
      </c>
      <c r="F5" s="22">
        <f>'S38'!F3</f>
        <v>0</v>
      </c>
      <c r="G5" s="22">
        <f>'S38'!G3</f>
        <v>0</v>
      </c>
      <c r="H5" s="27">
        <f>'S38'!I3</f>
        <v>190</v>
      </c>
      <c r="I5" s="27">
        <f>'S38'!J3</f>
        <v>80</v>
      </c>
      <c r="J5" s="27">
        <f>'S38'!K3</f>
        <v>0</v>
      </c>
      <c r="K5" s="27">
        <f>'S38'!L3</f>
        <v>0</v>
      </c>
      <c r="L5" s="27">
        <f>'S38'!M3</f>
        <v>0</v>
      </c>
      <c r="M5" s="27">
        <f>'S38'!N3</f>
        <v>0</v>
      </c>
      <c r="N5" s="27">
        <f>'S38'!O3</f>
        <v>808</v>
      </c>
      <c r="O5" s="27">
        <f>'S38'!P3</f>
        <v>0</v>
      </c>
      <c r="P5" s="27">
        <f>'S38'!Q3</f>
        <v>100</v>
      </c>
      <c r="Q5" s="27">
        <f>'S38'!R3</f>
        <v>0</v>
      </c>
      <c r="R5" s="27">
        <f>'S38'!S3</f>
        <v>125</v>
      </c>
      <c r="S5" s="27">
        <f>'S38'!T3</f>
        <v>0</v>
      </c>
      <c r="T5" s="27">
        <f>'S38'!U3</f>
        <v>0</v>
      </c>
      <c r="U5" s="27">
        <f>'S38'!V3</f>
        <v>0</v>
      </c>
      <c r="V5" s="27">
        <f>'S38'!W3</f>
        <v>0</v>
      </c>
      <c r="W5" s="27">
        <f>'S38'!X3</f>
        <v>0</v>
      </c>
      <c r="X5" s="27">
        <f>'S38'!Y3</f>
        <v>6</v>
      </c>
      <c r="Y5" s="27">
        <f>'S38'!Z3</f>
        <v>6</v>
      </c>
      <c r="Z5" s="27">
        <f>'S38'!AA3</f>
        <v>10.5</v>
      </c>
      <c r="AA5" s="27">
        <f>'S38'!AB3</f>
        <v>214.5</v>
      </c>
      <c r="AB5" s="27">
        <f>'S38'!AC3</f>
        <v>977</v>
      </c>
      <c r="AC5" s="27">
        <f>'S38'!AD3</f>
        <v>134</v>
      </c>
    </row>
    <row r="6" spans="1:29">
      <c r="A6" s="10" t="str">
        <f>'S39'!A1</f>
        <v>S39</v>
      </c>
      <c r="B6" s="19"/>
      <c r="C6" s="19"/>
      <c r="D6" s="26">
        <f>'S39'!D3</f>
        <v>905.3</v>
      </c>
      <c r="E6" s="37">
        <f>'S39'!E3</f>
        <v>10</v>
      </c>
      <c r="F6" s="10">
        <f>'S39'!F3</f>
        <v>0</v>
      </c>
      <c r="G6" s="10">
        <f>'S39'!G3</f>
        <v>0</v>
      </c>
      <c r="H6" s="26">
        <f>'S39'!I3</f>
        <v>100</v>
      </c>
      <c r="I6" s="26">
        <f>'S39'!J3</f>
        <v>0</v>
      </c>
      <c r="J6" s="26">
        <f>'S39'!K3</f>
        <v>150</v>
      </c>
      <c r="K6" s="26">
        <f>'S39'!L3</f>
        <v>0</v>
      </c>
      <c r="L6" s="26">
        <f>'S39'!M3</f>
        <v>200</v>
      </c>
      <c r="M6" s="26">
        <f>'S39'!N3</f>
        <v>150</v>
      </c>
      <c r="N6" s="26">
        <f>'S39'!O3</f>
        <v>81</v>
      </c>
      <c r="O6" s="26">
        <f>'S39'!P3</f>
        <v>0</v>
      </c>
      <c r="P6" s="26">
        <f>'S39'!Q3</f>
        <v>5</v>
      </c>
      <c r="Q6" s="26">
        <f>'S39'!R3</f>
        <v>0</v>
      </c>
      <c r="R6" s="26">
        <f>'S39'!S3</f>
        <v>200</v>
      </c>
      <c r="S6" s="26">
        <f>'S39'!T3</f>
        <v>0</v>
      </c>
      <c r="T6" s="26">
        <f>'S39'!U3</f>
        <v>0</v>
      </c>
      <c r="U6" s="26">
        <f>'S39'!V3</f>
        <v>0</v>
      </c>
      <c r="V6" s="26">
        <f>'S39'!W3</f>
        <v>0</v>
      </c>
      <c r="W6" s="26">
        <f>'S39'!X3</f>
        <v>0</v>
      </c>
      <c r="X6" s="26">
        <f>'S39'!Y3</f>
        <v>0</v>
      </c>
      <c r="Y6" s="26">
        <f>'S39'!Z3</f>
        <v>0</v>
      </c>
      <c r="Z6" s="26">
        <f>'S39'!AA3</f>
        <v>19.3</v>
      </c>
      <c r="AA6" s="26">
        <f>'S39'!AB3</f>
        <v>120.3</v>
      </c>
      <c r="AB6" s="26">
        <f>'S39'!AC3</f>
        <v>310</v>
      </c>
      <c r="AC6" s="26">
        <f>'S39'!AD3</f>
        <v>475</v>
      </c>
    </row>
    <row r="7" spans="1:29">
      <c r="A7" s="22" t="str">
        <f>'S40'!A1</f>
        <v>S40</v>
      </c>
      <c r="B7" s="19"/>
      <c r="C7" s="19"/>
      <c r="D7" s="27">
        <f>'S40'!D3</f>
        <v>3736.6</v>
      </c>
      <c r="E7" s="35">
        <f>'S40'!E3</f>
        <v>34</v>
      </c>
      <c r="F7" s="22">
        <f>'S40'!F3</f>
        <v>0</v>
      </c>
      <c r="G7" s="22">
        <f>'S40'!G3</f>
        <v>0</v>
      </c>
      <c r="H7" s="27">
        <f>'S40'!I3</f>
        <v>340</v>
      </c>
      <c r="I7" s="27">
        <f>'S40'!J3</f>
        <v>120</v>
      </c>
      <c r="J7" s="27">
        <f>'S40'!K3</f>
        <v>50</v>
      </c>
      <c r="K7" s="27">
        <f>'S40'!L3</f>
        <v>25</v>
      </c>
      <c r="L7" s="27">
        <f>'S40'!M3</f>
        <v>39</v>
      </c>
      <c r="M7" s="27">
        <f>'S40'!N3</f>
        <v>39.1</v>
      </c>
      <c r="N7" s="27">
        <f>'S40'!O3</f>
        <v>21</v>
      </c>
      <c r="O7" s="27">
        <f>'S40'!P3</f>
        <v>632.5</v>
      </c>
      <c r="P7" s="27">
        <f>'S40'!Q3</f>
        <v>490</v>
      </c>
      <c r="Q7" s="27">
        <f>'S40'!R3</f>
        <v>0</v>
      </c>
      <c r="R7" s="27">
        <f>'S40'!S3</f>
        <v>1405</v>
      </c>
      <c r="S7" s="27">
        <f>'S40'!T3</f>
        <v>0</v>
      </c>
      <c r="T7" s="27">
        <f>'S40'!U3</f>
        <v>0</v>
      </c>
      <c r="U7" s="27">
        <f>'S40'!V3</f>
        <v>39</v>
      </c>
      <c r="V7" s="27">
        <f>'S40'!W3</f>
        <v>0</v>
      </c>
      <c r="W7" s="27">
        <f>'S40'!X3</f>
        <v>444</v>
      </c>
      <c r="X7" s="27">
        <f>'S40'!Y3</f>
        <v>0</v>
      </c>
      <c r="Y7" s="27">
        <f>'S40'!Z3</f>
        <v>50</v>
      </c>
      <c r="Z7" s="27">
        <f>'S40'!AA3</f>
        <v>14.5</v>
      </c>
      <c r="AA7" s="27">
        <f>'S40'!AB3</f>
        <v>321.5</v>
      </c>
      <c r="AB7" s="27">
        <f>'S40'!AC3</f>
        <v>2467.6</v>
      </c>
      <c r="AC7" s="27">
        <f>'S40'!AD3</f>
        <v>947.5</v>
      </c>
    </row>
    <row r="8" spans="1:29">
      <c r="A8" s="10" t="str">
        <f>'S41'!A1</f>
        <v>S41</v>
      </c>
      <c r="B8" s="19"/>
      <c r="C8" s="19"/>
      <c r="D8" s="26">
        <f>'S41'!D3</f>
        <v>2344</v>
      </c>
      <c r="E8" s="37">
        <f>'S41'!E3</f>
        <v>29</v>
      </c>
      <c r="F8" s="10">
        <f>'S41'!F3</f>
        <v>0</v>
      </c>
      <c r="G8" s="10">
        <f>'S41'!G3</f>
        <v>0</v>
      </c>
      <c r="H8" s="26">
        <f>'S41'!I3</f>
        <v>290</v>
      </c>
      <c r="I8" s="26">
        <f>'S41'!J3</f>
        <v>80</v>
      </c>
      <c r="J8" s="26">
        <f>'S41'!K3</f>
        <v>0</v>
      </c>
      <c r="K8" s="26">
        <f>'S41'!L3</f>
        <v>55</v>
      </c>
      <c r="L8" s="26">
        <f>'S41'!M3</f>
        <v>50</v>
      </c>
      <c r="M8" s="26">
        <f>'S41'!N3</f>
        <v>326.5</v>
      </c>
      <c r="N8" s="26">
        <f>'S41'!O3</f>
        <v>141</v>
      </c>
      <c r="O8" s="26">
        <f>'S41'!P3</f>
        <v>25</v>
      </c>
      <c r="P8" s="26">
        <f>'S41'!Q3</f>
        <v>170</v>
      </c>
      <c r="Q8" s="26">
        <f>'S41'!R3</f>
        <v>0</v>
      </c>
      <c r="R8" s="26">
        <f>'S41'!S3</f>
        <v>100</v>
      </c>
      <c r="S8" s="26">
        <f>'S41'!T3</f>
        <v>200</v>
      </c>
      <c r="T8" s="26">
        <f>'S41'!U3</f>
        <v>0</v>
      </c>
      <c r="U8" s="26">
        <f>'S41'!V3</f>
        <v>697.5</v>
      </c>
      <c r="V8" s="26">
        <f>'S41'!W3</f>
        <v>0</v>
      </c>
      <c r="W8" s="26">
        <f>'S41'!X3</f>
        <v>156</v>
      </c>
      <c r="X8" s="26">
        <f>'S41'!Y3</f>
        <v>10</v>
      </c>
      <c r="Y8" s="26">
        <f>'S41'!Z3</f>
        <v>0</v>
      </c>
      <c r="Z8" s="26">
        <f>'S41'!AA3</f>
        <v>43</v>
      </c>
      <c r="AA8" s="26">
        <f>'S41'!AB3</f>
        <v>279</v>
      </c>
      <c r="AB8" s="26">
        <f>'S41'!AC3</f>
        <v>1920</v>
      </c>
      <c r="AC8" s="26">
        <f>'S41'!AD3</f>
        <v>145</v>
      </c>
    </row>
    <row r="9" spans="1:29">
      <c r="A9" s="22" t="s">
        <v>65</v>
      </c>
      <c r="B9" s="19"/>
      <c r="C9" s="19"/>
      <c r="D9" s="27"/>
      <c r="E9" s="35"/>
      <c r="F9" s="22"/>
      <c r="G9" s="22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>
      <c r="A10" s="10" t="s">
        <v>348</v>
      </c>
      <c r="B10" s="19"/>
      <c r="C10" s="19"/>
      <c r="D10" s="26"/>
      <c r="E10" s="37"/>
      <c r="F10" s="10"/>
      <c r="G10" s="10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29">
      <c r="A11" s="22" t="s">
        <v>349</v>
      </c>
      <c r="B11" s="19"/>
      <c r="C11" s="19"/>
      <c r="D11" s="27"/>
      <c r="E11" s="35"/>
      <c r="F11" s="22"/>
      <c r="G11" s="22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>
      <c r="A12" s="10" t="s">
        <v>350</v>
      </c>
      <c r="B12" s="10"/>
      <c r="C12" s="10"/>
      <c r="D12" s="26"/>
      <c r="E12" s="37"/>
      <c r="F12" s="10"/>
      <c r="G12" s="10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spans="1:29">
      <c r="A13" s="22" t="s">
        <v>64</v>
      </c>
      <c r="B13" s="19"/>
      <c r="C13" s="19"/>
      <c r="D13" s="27"/>
      <c r="E13" s="35"/>
      <c r="F13" s="22"/>
      <c r="G13" s="22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</row>
    <row r="14" spans="1:29">
      <c r="A14" s="10" t="s">
        <v>63</v>
      </c>
      <c r="B14" s="19"/>
      <c r="C14" s="19"/>
      <c r="D14" s="26"/>
      <c r="E14" s="3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>
      <c r="A15" s="22" t="s">
        <v>62</v>
      </c>
      <c r="B15" s="22"/>
      <c r="C15" s="22"/>
      <c r="D15" s="27"/>
      <c r="E15" s="35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>
      <c r="A16" s="10" t="s">
        <v>61</v>
      </c>
      <c r="B16" s="10"/>
      <c r="C16" s="10"/>
      <c r="D16" s="26"/>
      <c r="E16" s="20"/>
      <c r="F16" s="10"/>
      <c r="G16" s="10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spans="1:29">
      <c r="A17" s="22" t="s">
        <v>60</v>
      </c>
      <c r="B17" s="22"/>
      <c r="C17" s="22"/>
      <c r="D17" s="27"/>
      <c r="E17" s="23"/>
      <c r="F17" s="22"/>
      <c r="G17" s="22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>
      <c r="A18" s="10" t="s">
        <v>59</v>
      </c>
      <c r="B18" s="10"/>
      <c r="C18" s="10"/>
      <c r="D18" s="26"/>
      <c r="E18" s="20"/>
      <c r="F18" s="10"/>
      <c r="G18" s="10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</row>
    <row r="19" spans="1:29">
      <c r="A19" s="22" t="s">
        <v>58</v>
      </c>
      <c r="B19" s="22"/>
      <c r="C19" s="22"/>
      <c r="D19" s="27"/>
      <c r="E19" s="23"/>
      <c r="F19" s="22"/>
      <c r="G19" s="22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1:29">
      <c r="A20" s="10" t="s">
        <v>351</v>
      </c>
      <c r="B20" s="10"/>
      <c r="C20" s="10"/>
      <c r="D20" s="26"/>
      <c r="E20" s="20"/>
      <c r="F20" s="10"/>
      <c r="G20" s="10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</row>
    <row r="21" spans="1:29">
      <c r="A21" s="22" t="s">
        <v>16</v>
      </c>
      <c r="B21" s="22"/>
      <c r="C21" s="22"/>
      <c r="D21" s="27"/>
      <c r="E21" s="23"/>
      <c r="F21" s="22"/>
      <c r="G21" s="22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1:29">
      <c r="A22" s="10" t="s">
        <v>55</v>
      </c>
      <c r="B22" s="10"/>
      <c r="C22" s="10"/>
      <c r="D22" s="26"/>
      <c r="E22" s="20"/>
      <c r="F22" s="10"/>
      <c r="G22" s="10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</row>
    <row r="23" spans="1:29">
      <c r="A23" s="22" t="s">
        <v>17</v>
      </c>
      <c r="B23" s="22"/>
      <c r="C23" s="22"/>
      <c r="D23" s="27"/>
      <c r="E23" s="23"/>
      <c r="F23" s="22"/>
      <c r="G23" s="22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>
      <c r="A24" s="10" t="s">
        <v>78</v>
      </c>
      <c r="B24" s="10"/>
      <c r="C24" s="10"/>
      <c r="D24" s="26"/>
      <c r="E24" s="20"/>
      <c r="F24" s="10"/>
      <c r="G24" s="10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</row>
    <row r="25" spans="1:29">
      <c r="A25" s="22" t="s">
        <v>18</v>
      </c>
      <c r="B25" s="22"/>
      <c r="C25" s="22"/>
      <c r="D25" s="27"/>
      <c r="E25" s="23"/>
      <c r="F25" s="22"/>
      <c r="G25" s="22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1:29">
      <c r="A26" s="10" t="s">
        <v>19</v>
      </c>
      <c r="B26" s="10"/>
      <c r="C26" s="10"/>
      <c r="D26" s="26"/>
      <c r="E26" s="20"/>
      <c r="F26" s="10"/>
      <c r="G26" s="10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</row>
    <row r="27" spans="1:29">
      <c r="A27" s="22" t="s">
        <v>20</v>
      </c>
      <c r="B27" s="22"/>
      <c r="C27" s="22"/>
      <c r="D27" s="27"/>
      <c r="E27" s="23"/>
      <c r="F27" s="22"/>
      <c r="G27" s="22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</row>
    <row r="28" spans="1:29">
      <c r="A28" s="10" t="s">
        <v>21</v>
      </c>
      <c r="B28" s="10"/>
      <c r="C28" s="10"/>
      <c r="D28" s="26"/>
      <c r="E28" s="20"/>
      <c r="F28" s="10"/>
      <c r="G28" s="10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</row>
    <row r="29" spans="1:29">
      <c r="A29" s="22" t="s">
        <v>22</v>
      </c>
      <c r="B29" s="22"/>
      <c r="C29" s="22"/>
      <c r="D29" s="27"/>
      <c r="E29" s="23"/>
      <c r="F29" s="22"/>
      <c r="G29" s="22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</row>
    <row r="30" spans="1:29">
      <c r="A30" s="10" t="s">
        <v>23</v>
      </c>
      <c r="B30" s="10"/>
      <c r="C30" s="10"/>
      <c r="D30" s="26"/>
      <c r="E30" s="20"/>
      <c r="F30" s="10"/>
      <c r="G30" s="10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spans="1:29">
      <c r="A31" s="24" t="s">
        <v>24</v>
      </c>
      <c r="B31" s="25"/>
      <c r="C31" s="25"/>
      <c r="D31" s="27"/>
      <c r="E31" s="23"/>
      <c r="F31" s="22"/>
      <c r="G31" s="22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 t="e">
        <f>#REF!</f>
        <v>#REF!</v>
      </c>
      <c r="X31" s="27" t="e">
        <f>#REF!</f>
        <v>#REF!</v>
      </c>
      <c r="Y31" s="27" t="e">
        <f>#REF!</f>
        <v>#REF!</v>
      </c>
      <c r="Z31" s="27" t="e">
        <f>#REF!</f>
        <v>#REF!</v>
      </c>
      <c r="AA31" s="27" t="e">
        <f>#REF!</f>
        <v>#REF!</v>
      </c>
      <c r="AB31" s="27" t="e">
        <f>#REF!</f>
        <v>#REF!</v>
      </c>
      <c r="AC31" s="27" t="e">
        <f>#REF!</f>
        <v>#REF!</v>
      </c>
    </row>
    <row r="32" spans="1:29">
      <c r="A32" s="9" t="s">
        <v>25</v>
      </c>
      <c r="D32" s="26"/>
      <c r="E32" s="20"/>
      <c r="F32" s="10"/>
      <c r="G32" s="10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 t="e">
        <f>#REF!</f>
        <v>#REF!</v>
      </c>
      <c r="X32" s="26" t="e">
        <f>#REF!</f>
        <v>#REF!</v>
      </c>
      <c r="Y32" s="26" t="e">
        <f>#REF!</f>
        <v>#REF!</v>
      </c>
      <c r="Z32" s="26" t="e">
        <f>#REF!</f>
        <v>#REF!</v>
      </c>
      <c r="AA32" s="26" t="e">
        <f>#REF!</f>
        <v>#REF!</v>
      </c>
      <c r="AB32" s="26" t="e">
        <f>#REF!</f>
        <v>#REF!</v>
      </c>
      <c r="AC32" s="26" t="e">
        <f>#REF!</f>
        <v>#REF!</v>
      </c>
    </row>
    <row r="33" spans="1:29">
      <c r="A33" s="24" t="s">
        <v>26</v>
      </c>
      <c r="B33" s="25"/>
      <c r="C33" s="25"/>
      <c r="D33" s="27"/>
      <c r="E33" s="23"/>
      <c r="F33" s="22"/>
      <c r="G33" s="22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 t="e">
        <f>#REF!</f>
        <v>#REF!</v>
      </c>
      <c r="X33" s="27" t="e">
        <f>#REF!</f>
        <v>#REF!</v>
      </c>
      <c r="Y33" s="27" t="e">
        <f>#REF!</f>
        <v>#REF!</v>
      </c>
      <c r="Z33" s="27" t="e">
        <f>#REF!</f>
        <v>#REF!</v>
      </c>
      <c r="AA33" s="27" t="e">
        <f>#REF!</f>
        <v>#REF!</v>
      </c>
      <c r="AB33" s="27" t="e">
        <f>#REF!</f>
        <v>#REF!</v>
      </c>
      <c r="AC33" s="27" t="e">
        <f>#REF!</f>
        <v>#REF!</v>
      </c>
    </row>
    <row r="34" spans="1:29">
      <c r="A34" s="9" t="s">
        <v>27</v>
      </c>
      <c r="D34" s="26"/>
      <c r="E34" s="20"/>
      <c r="F34" s="10"/>
      <c r="G34" s="10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 t="e">
        <f>#REF!</f>
        <v>#REF!</v>
      </c>
      <c r="X34" s="26" t="e">
        <f>#REF!</f>
        <v>#REF!</v>
      </c>
      <c r="Y34" s="26" t="e">
        <f>#REF!</f>
        <v>#REF!</v>
      </c>
      <c r="Z34" s="26" t="e">
        <f>#REF!</f>
        <v>#REF!</v>
      </c>
      <c r="AA34" s="26" t="e">
        <f>#REF!</f>
        <v>#REF!</v>
      </c>
      <c r="AB34" s="26" t="e">
        <f>#REF!</f>
        <v>#REF!</v>
      </c>
      <c r="AC34" s="26" t="e">
        <f>#REF!</f>
        <v>#REF!</v>
      </c>
    </row>
    <row r="35" spans="1:29">
      <c r="A35" s="24" t="s">
        <v>28</v>
      </c>
      <c r="B35" s="25"/>
      <c r="C35" s="25"/>
      <c r="D35" s="27"/>
      <c r="E35" s="23"/>
      <c r="F35" s="24"/>
      <c r="G35" s="24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 t="e">
        <f>#REF!</f>
        <v>#REF!</v>
      </c>
      <c r="X35" s="27" t="e">
        <f>#REF!</f>
        <v>#REF!</v>
      </c>
      <c r="Y35" s="27" t="e">
        <f>#REF!</f>
        <v>#REF!</v>
      </c>
      <c r="Z35" s="27" t="e">
        <f>#REF!</f>
        <v>#REF!</v>
      </c>
      <c r="AA35" s="27" t="e">
        <f>#REF!</f>
        <v>#REF!</v>
      </c>
      <c r="AB35" s="27" t="e">
        <f>#REF!</f>
        <v>#REF!</v>
      </c>
      <c r="AC35" s="27" t="e">
        <f>#REF!</f>
        <v>#REF!</v>
      </c>
    </row>
    <row r="36" spans="1:29">
      <c r="A36" s="9" t="s">
        <v>29</v>
      </c>
      <c r="D36" s="26"/>
      <c r="E36" s="20"/>
      <c r="F36" s="9"/>
      <c r="G36" s="9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 t="e">
        <f>#REF!</f>
        <v>#REF!</v>
      </c>
      <c r="X36" s="26" t="e">
        <f>#REF!</f>
        <v>#REF!</v>
      </c>
      <c r="Y36" s="26" t="e">
        <f>#REF!</f>
        <v>#REF!</v>
      </c>
      <c r="Z36" s="26" t="e">
        <f>#REF!</f>
        <v>#REF!</v>
      </c>
      <c r="AA36" s="26" t="e">
        <f>#REF!</f>
        <v>#REF!</v>
      </c>
      <c r="AB36" s="26" t="e">
        <f>#REF!</f>
        <v>#REF!</v>
      </c>
      <c r="AC36" s="26" t="e">
        <f>#REF!</f>
        <v>#REF!</v>
      </c>
    </row>
    <row r="37" spans="1:29">
      <c r="A37" s="24" t="s">
        <v>30</v>
      </c>
      <c r="B37" s="25"/>
      <c r="C37" s="25"/>
      <c r="D37" s="27"/>
      <c r="E37" s="23"/>
      <c r="F37" s="24"/>
      <c r="G37" s="24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 t="e">
        <f>#REF!</f>
        <v>#REF!</v>
      </c>
      <c r="X37" s="27" t="e">
        <f>#REF!</f>
        <v>#REF!</v>
      </c>
      <c r="Y37" s="27" t="e">
        <f>#REF!</f>
        <v>#REF!</v>
      </c>
      <c r="Z37" s="27" t="e">
        <f>#REF!</f>
        <v>#REF!</v>
      </c>
      <c r="AA37" s="27" t="e">
        <f>#REF!</f>
        <v>#REF!</v>
      </c>
      <c r="AB37" s="27" t="e">
        <f>#REF!</f>
        <v>#REF!</v>
      </c>
      <c r="AC37" s="27" t="e">
        <f>#REF!</f>
        <v>#REF!</v>
      </c>
    </row>
    <row r="38" spans="1:29">
      <c r="A38" s="9" t="s">
        <v>31</v>
      </c>
      <c r="D38" s="26"/>
      <c r="E38" s="20"/>
      <c r="F38" s="9"/>
      <c r="G38" s="9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 t="e">
        <f>#REF!</f>
        <v>#REF!</v>
      </c>
      <c r="X38" s="26" t="e">
        <f>#REF!</f>
        <v>#REF!</v>
      </c>
      <c r="Y38" s="26" t="e">
        <f>#REF!</f>
        <v>#REF!</v>
      </c>
      <c r="Z38" s="26" t="e">
        <f>#REF!</f>
        <v>#REF!</v>
      </c>
      <c r="AA38" s="26" t="e">
        <f>#REF!</f>
        <v>#REF!</v>
      </c>
      <c r="AB38" s="26" t="e">
        <f>#REF!</f>
        <v>#REF!</v>
      </c>
      <c r="AC38" s="26" t="e">
        <f>#REF!</f>
        <v>#REF!</v>
      </c>
    </row>
    <row r="39" spans="1:29">
      <c r="A39" s="24" t="s">
        <v>32</v>
      </c>
      <c r="B39" s="25"/>
      <c r="C39" s="25"/>
      <c r="D39" s="27"/>
      <c r="E39" s="23"/>
      <c r="F39" s="24"/>
      <c r="G39" s="24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 t="e">
        <f>#REF!</f>
        <v>#REF!</v>
      </c>
      <c r="X39" s="27" t="e">
        <f>#REF!</f>
        <v>#REF!</v>
      </c>
      <c r="Y39" s="27" t="e">
        <f>#REF!</f>
        <v>#REF!</v>
      </c>
      <c r="Z39" s="27" t="e">
        <f>#REF!</f>
        <v>#REF!</v>
      </c>
      <c r="AA39" s="27" t="e">
        <f>#REF!</f>
        <v>#REF!</v>
      </c>
      <c r="AB39" s="27" t="e">
        <f>#REF!</f>
        <v>#REF!</v>
      </c>
      <c r="AC39" s="27" t="e">
        <f>#REF!</f>
        <v>#REF!</v>
      </c>
    </row>
    <row r="40" spans="1:29">
      <c r="A40" s="9" t="s">
        <v>33</v>
      </c>
      <c r="D40" s="26"/>
      <c r="E40" s="20"/>
      <c r="F40" s="9"/>
      <c r="G40" s="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 t="e">
        <f>#REF!</f>
        <v>#REF!</v>
      </c>
      <c r="X40" s="26" t="e">
        <f>#REF!</f>
        <v>#REF!</v>
      </c>
      <c r="Y40" s="26" t="e">
        <f>#REF!</f>
        <v>#REF!</v>
      </c>
      <c r="Z40" s="26" t="e">
        <f>#REF!</f>
        <v>#REF!</v>
      </c>
      <c r="AA40" s="26" t="e">
        <f>#REF!</f>
        <v>#REF!</v>
      </c>
      <c r="AB40" s="26" t="e">
        <f>#REF!</f>
        <v>#REF!</v>
      </c>
      <c r="AC40" s="26" t="e">
        <f>#REF!</f>
        <v>#REF!</v>
      </c>
    </row>
    <row r="41" spans="1:29">
      <c r="A41" s="24" t="s">
        <v>34</v>
      </c>
      <c r="B41" s="25"/>
      <c r="C41" s="25"/>
      <c r="D41" s="27"/>
      <c r="E41" s="23"/>
      <c r="F41" s="24"/>
      <c r="G41" s="24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 t="e">
        <f>#REF!</f>
        <v>#REF!</v>
      </c>
      <c r="X41" s="27" t="e">
        <f>#REF!</f>
        <v>#REF!</v>
      </c>
      <c r="Y41" s="27" t="e">
        <f>#REF!</f>
        <v>#REF!</v>
      </c>
      <c r="Z41" s="27" t="e">
        <f>#REF!</f>
        <v>#REF!</v>
      </c>
      <c r="AA41" s="27" t="e">
        <f>#REF!</f>
        <v>#REF!</v>
      </c>
      <c r="AB41" s="27" t="e">
        <f>#REF!</f>
        <v>#REF!</v>
      </c>
      <c r="AC41" s="27" t="e">
        <f>#REF!</f>
        <v>#REF!</v>
      </c>
    </row>
    <row r="42" spans="1:29">
      <c r="A42" s="9" t="s">
        <v>35</v>
      </c>
      <c r="D42" s="26"/>
      <c r="E42" s="20"/>
      <c r="F42" s="9"/>
      <c r="G42" s="9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 t="e">
        <f>#REF!</f>
        <v>#REF!</v>
      </c>
      <c r="X42" s="26" t="e">
        <f>#REF!</f>
        <v>#REF!</v>
      </c>
      <c r="Y42" s="26" t="e">
        <f>#REF!</f>
        <v>#REF!</v>
      </c>
      <c r="Z42" s="26" t="e">
        <f>#REF!</f>
        <v>#REF!</v>
      </c>
      <c r="AA42" s="26" t="e">
        <f>#REF!</f>
        <v>#REF!</v>
      </c>
      <c r="AB42" s="26" t="e">
        <f>#REF!</f>
        <v>#REF!</v>
      </c>
      <c r="AC42" s="26" t="e">
        <f>#REF!</f>
        <v>#REF!</v>
      </c>
    </row>
    <row r="43" spans="1:29">
      <c r="A43" s="24" t="s">
        <v>36</v>
      </c>
      <c r="B43" s="25"/>
      <c r="C43" s="25"/>
      <c r="D43" s="27"/>
      <c r="E43" s="23"/>
      <c r="F43" s="24"/>
      <c r="G43" s="24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 t="e">
        <f>#REF!</f>
        <v>#REF!</v>
      </c>
      <c r="X43" s="27" t="e">
        <f>#REF!</f>
        <v>#REF!</v>
      </c>
      <c r="Y43" s="27" t="e">
        <f>#REF!</f>
        <v>#REF!</v>
      </c>
      <c r="Z43" s="27" t="e">
        <f>#REF!</f>
        <v>#REF!</v>
      </c>
      <c r="AA43" s="27" t="e">
        <f>#REF!</f>
        <v>#REF!</v>
      </c>
      <c r="AB43" s="27" t="e">
        <f>#REF!</f>
        <v>#REF!</v>
      </c>
      <c r="AC43" s="27" t="e">
        <f>#REF!</f>
        <v>#REF!</v>
      </c>
    </row>
    <row r="44" spans="1:29">
      <c r="A44" s="9" t="s">
        <v>37</v>
      </c>
      <c r="D44" s="26"/>
      <c r="E44" s="20"/>
      <c r="F44" s="9"/>
      <c r="G44" s="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 t="e">
        <f>#REF!</f>
        <v>#REF!</v>
      </c>
      <c r="X44" s="26" t="e">
        <f>#REF!</f>
        <v>#REF!</v>
      </c>
      <c r="Y44" s="26" t="e">
        <f>#REF!</f>
        <v>#REF!</v>
      </c>
      <c r="Z44" s="26" t="e">
        <f>#REF!</f>
        <v>#REF!</v>
      </c>
      <c r="AA44" s="26" t="e">
        <f>#REF!</f>
        <v>#REF!</v>
      </c>
      <c r="AB44" s="26" t="e">
        <f>#REF!</f>
        <v>#REF!</v>
      </c>
      <c r="AC44" s="26" t="e">
        <f>#REF!</f>
        <v>#REF!</v>
      </c>
    </row>
    <row r="45" spans="1:29">
      <c r="A45" s="24" t="s">
        <v>38</v>
      </c>
      <c r="B45" s="25"/>
      <c r="C45" s="25"/>
      <c r="D45" s="27"/>
      <c r="E45" s="23"/>
      <c r="F45" s="24"/>
      <c r="G45" s="24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 t="e">
        <f>#REF!</f>
        <v>#REF!</v>
      </c>
      <c r="X45" s="27" t="e">
        <f>#REF!</f>
        <v>#REF!</v>
      </c>
      <c r="Y45" s="27" t="e">
        <f>#REF!</f>
        <v>#REF!</v>
      </c>
      <c r="Z45" s="27" t="e">
        <f>#REF!</f>
        <v>#REF!</v>
      </c>
      <c r="AA45" s="27" t="e">
        <f>#REF!</f>
        <v>#REF!</v>
      </c>
      <c r="AB45" s="27" t="e">
        <f>#REF!</f>
        <v>#REF!</v>
      </c>
      <c r="AC45" s="27" t="e">
        <f>#REF!</f>
        <v>#REF!</v>
      </c>
    </row>
    <row r="46" spans="1:29">
      <c r="A46" s="9" t="s">
        <v>39</v>
      </c>
      <c r="D46" s="26"/>
      <c r="E46" s="20"/>
      <c r="F46" s="9"/>
      <c r="G46" s="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 t="e">
        <f>#REF!</f>
        <v>#REF!</v>
      </c>
      <c r="X46" s="26" t="e">
        <f>#REF!</f>
        <v>#REF!</v>
      </c>
      <c r="Y46" s="26" t="e">
        <f>#REF!</f>
        <v>#REF!</v>
      </c>
      <c r="Z46" s="26" t="e">
        <f>#REF!</f>
        <v>#REF!</v>
      </c>
      <c r="AA46" s="26" t="e">
        <f>#REF!</f>
        <v>#REF!</v>
      </c>
      <c r="AB46" s="26" t="e">
        <f>#REF!</f>
        <v>#REF!</v>
      </c>
      <c r="AC46" s="26" t="e">
        <f>#REF!</f>
        <v>#REF!</v>
      </c>
    </row>
    <row r="47" spans="1:29">
      <c r="A47" s="24" t="s">
        <v>40</v>
      </c>
      <c r="B47" s="25"/>
      <c r="C47" s="25"/>
      <c r="D47" s="27"/>
      <c r="E47" s="23"/>
      <c r="F47" s="24"/>
      <c r="G47" s="24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 t="e">
        <f>#REF!</f>
        <v>#REF!</v>
      </c>
      <c r="X47" s="27" t="e">
        <f>#REF!</f>
        <v>#REF!</v>
      </c>
      <c r="Y47" s="27" t="e">
        <f>#REF!</f>
        <v>#REF!</v>
      </c>
      <c r="Z47" s="27" t="e">
        <f>#REF!</f>
        <v>#REF!</v>
      </c>
      <c r="AA47" s="27" t="e">
        <f>#REF!</f>
        <v>#REF!</v>
      </c>
      <c r="AB47" s="27" t="e">
        <f>#REF!</f>
        <v>#REF!</v>
      </c>
      <c r="AC47" s="27" t="e">
        <f>#REF!</f>
        <v>#REF!</v>
      </c>
    </row>
    <row r="48" spans="1:29">
      <c r="A48" s="9" t="s">
        <v>41</v>
      </c>
      <c r="D48" s="26"/>
      <c r="E48" s="20"/>
      <c r="F48" s="9"/>
      <c r="G48" s="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 t="e">
        <f>#REF!</f>
        <v>#REF!</v>
      </c>
      <c r="X48" s="26" t="e">
        <f>#REF!</f>
        <v>#REF!</v>
      </c>
      <c r="Y48" s="26" t="e">
        <f>#REF!</f>
        <v>#REF!</v>
      </c>
      <c r="Z48" s="26" t="e">
        <f>#REF!</f>
        <v>#REF!</v>
      </c>
      <c r="AA48" s="26" t="e">
        <f>#REF!</f>
        <v>#REF!</v>
      </c>
      <c r="AB48" s="26" t="e">
        <f>#REF!</f>
        <v>#REF!</v>
      </c>
      <c r="AC48" s="26" t="e">
        <f>#REF!</f>
        <v>#REF!</v>
      </c>
    </row>
    <row r="49" spans="1:29">
      <c r="A49" s="24" t="s">
        <v>42</v>
      </c>
      <c r="B49" s="25"/>
      <c r="C49" s="25"/>
      <c r="D49" s="27"/>
      <c r="E49" s="23"/>
      <c r="F49" s="24"/>
      <c r="G49" s="24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 t="e">
        <f>#REF!</f>
        <v>#REF!</v>
      </c>
      <c r="X49" s="27" t="e">
        <f>#REF!</f>
        <v>#REF!</v>
      </c>
      <c r="Y49" s="27" t="e">
        <f>#REF!</f>
        <v>#REF!</v>
      </c>
      <c r="Z49" s="27" t="e">
        <f>#REF!</f>
        <v>#REF!</v>
      </c>
      <c r="AA49" s="27" t="e">
        <f>#REF!</f>
        <v>#REF!</v>
      </c>
      <c r="AB49" s="27" t="e">
        <f>#REF!</f>
        <v>#REF!</v>
      </c>
      <c r="AC49" s="27" t="e">
        <f>#REF!</f>
        <v>#REF!</v>
      </c>
    </row>
    <row r="50" spans="1:29">
      <c r="A50" s="9" t="s">
        <v>43</v>
      </c>
      <c r="D50" s="26"/>
      <c r="E50" s="20"/>
      <c r="F50" s="9"/>
      <c r="G50" s="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 t="e">
        <f>#REF!</f>
        <v>#REF!</v>
      </c>
      <c r="X50" s="26" t="e">
        <f>#REF!</f>
        <v>#REF!</v>
      </c>
      <c r="Y50" s="26" t="e">
        <f>#REF!</f>
        <v>#REF!</v>
      </c>
      <c r="Z50" s="26" t="e">
        <f>#REF!</f>
        <v>#REF!</v>
      </c>
      <c r="AA50" s="26" t="e">
        <f>#REF!</f>
        <v>#REF!</v>
      </c>
      <c r="AB50" s="26" t="e">
        <f>#REF!</f>
        <v>#REF!</v>
      </c>
      <c r="AC50" s="26" t="e">
        <f>#REF!</f>
        <v>#REF!</v>
      </c>
    </row>
    <row r="51" spans="1:29">
      <c r="A51" s="24" t="s">
        <v>44</v>
      </c>
      <c r="B51" s="25"/>
      <c r="C51" s="25"/>
      <c r="D51" s="27"/>
      <c r="E51" s="23"/>
      <c r="F51" s="24"/>
      <c r="G51" s="24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 t="e">
        <f>#REF!</f>
        <v>#REF!</v>
      </c>
      <c r="X51" s="27" t="e">
        <f>#REF!</f>
        <v>#REF!</v>
      </c>
      <c r="Y51" s="27" t="e">
        <f>#REF!</f>
        <v>#REF!</v>
      </c>
      <c r="Z51" s="27" t="e">
        <f>#REF!</f>
        <v>#REF!</v>
      </c>
      <c r="AA51" s="27" t="e">
        <f>#REF!</f>
        <v>#REF!</v>
      </c>
      <c r="AB51" s="27" t="e">
        <f>#REF!</f>
        <v>#REF!</v>
      </c>
      <c r="AC51" s="27" t="e">
        <f>#REF!</f>
        <v>#REF!</v>
      </c>
    </row>
    <row r="52" spans="1:29">
      <c r="A52" s="9" t="s">
        <v>45</v>
      </c>
      <c r="D52" s="26"/>
      <c r="E52" s="20"/>
      <c r="F52" s="9"/>
      <c r="G52" s="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 t="e">
        <f>#REF!</f>
        <v>#REF!</v>
      </c>
      <c r="X52" s="26" t="e">
        <f>#REF!</f>
        <v>#REF!</v>
      </c>
      <c r="Y52" s="26" t="e">
        <f>#REF!</f>
        <v>#REF!</v>
      </c>
      <c r="Z52" s="26" t="e">
        <f>#REF!</f>
        <v>#REF!</v>
      </c>
      <c r="AA52" s="26" t="e">
        <f>#REF!</f>
        <v>#REF!</v>
      </c>
      <c r="AB52" s="26" t="e">
        <f>#REF!</f>
        <v>#REF!</v>
      </c>
      <c r="AC52" s="26" t="e">
        <f>#REF!</f>
        <v>#REF!</v>
      </c>
    </row>
    <row r="53" spans="1:29">
      <c r="A53" s="24" t="s">
        <v>46</v>
      </c>
      <c r="B53" s="25"/>
      <c r="C53" s="25"/>
      <c r="D53" s="27"/>
      <c r="E53" s="23"/>
      <c r="F53" s="24"/>
      <c r="G53" s="24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 t="e">
        <f>#REF!</f>
        <v>#REF!</v>
      </c>
      <c r="X53" s="27" t="e">
        <f>#REF!</f>
        <v>#REF!</v>
      </c>
      <c r="Y53" s="27" t="e">
        <f>#REF!</f>
        <v>#REF!</v>
      </c>
      <c r="Z53" s="27" t="e">
        <f>#REF!</f>
        <v>#REF!</v>
      </c>
      <c r="AA53" s="27" t="e">
        <f>#REF!</f>
        <v>#REF!</v>
      </c>
      <c r="AB53" s="27" t="e">
        <f>#REF!</f>
        <v>#REF!</v>
      </c>
      <c r="AC53" s="27" t="e">
        <f>#REF!</f>
        <v>#REF!</v>
      </c>
    </row>
    <row r="54" spans="1:29">
      <c r="A54" s="9" t="s">
        <v>47</v>
      </c>
      <c r="D54" s="28"/>
      <c r="E54" s="20"/>
      <c r="F54" s="9"/>
      <c r="G54" s="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 t="e">
        <f>#REF!</f>
        <v>#REF!</v>
      </c>
      <c r="X54" s="28" t="e">
        <f>#REF!</f>
        <v>#REF!</v>
      </c>
      <c r="Y54" s="28" t="e">
        <f>#REF!</f>
        <v>#REF!</v>
      </c>
      <c r="Z54" s="28" t="e">
        <f>#REF!</f>
        <v>#REF!</v>
      </c>
      <c r="AA54" s="28" t="e">
        <f>#REF!</f>
        <v>#REF!</v>
      </c>
      <c r="AB54" s="28" t="e">
        <f>#REF!</f>
        <v>#REF!</v>
      </c>
      <c r="AC54" s="28" t="e">
        <f>#REF!</f>
        <v>#REF!</v>
      </c>
    </row>
    <row r="55" spans="1:29" ht="15.75" thickBot="1"/>
    <row r="56" spans="1:29" ht="15.75" thickBot="1">
      <c r="A56" s="29" t="s">
        <v>10</v>
      </c>
      <c r="B56" s="29"/>
      <c r="C56" s="29"/>
      <c r="D56" s="30">
        <f>SUM(D3:D55)</f>
        <v>10936.95</v>
      </c>
      <c r="E56" s="31">
        <f>SUM(E3:E55)</f>
        <v>135</v>
      </c>
      <c r="F56" s="29"/>
      <c r="G56" s="29"/>
      <c r="H56" s="30">
        <f t="shared" ref="H56:AC56" si="0">SUM(H3:H55)</f>
        <v>1350</v>
      </c>
      <c r="I56" s="30">
        <f t="shared" si="0"/>
        <v>280</v>
      </c>
      <c r="J56" s="30">
        <f t="shared" si="0"/>
        <v>200</v>
      </c>
      <c r="K56" s="30">
        <f t="shared" si="0"/>
        <v>80</v>
      </c>
      <c r="L56" s="30">
        <f t="shared" si="0"/>
        <v>289</v>
      </c>
      <c r="M56" s="30">
        <f t="shared" si="0"/>
        <v>515.6</v>
      </c>
      <c r="N56" s="30">
        <f t="shared" si="0"/>
        <v>2049</v>
      </c>
      <c r="O56" s="30">
        <f t="shared" si="0"/>
        <v>657.5</v>
      </c>
      <c r="P56" s="30">
        <f t="shared" si="0"/>
        <v>1570</v>
      </c>
      <c r="Q56" s="30">
        <f t="shared" si="0"/>
        <v>0</v>
      </c>
      <c r="R56" s="30">
        <f t="shared" si="0"/>
        <v>2060</v>
      </c>
      <c r="S56" s="30">
        <f t="shared" si="0"/>
        <v>200</v>
      </c>
      <c r="T56" s="30">
        <f t="shared" si="0"/>
        <v>0</v>
      </c>
      <c r="U56" s="30">
        <f t="shared" si="0"/>
        <v>736.5</v>
      </c>
      <c r="V56" s="30">
        <f t="shared" si="0"/>
        <v>0</v>
      </c>
      <c r="W56" s="30" t="e">
        <f t="shared" si="0"/>
        <v>#REF!</v>
      </c>
      <c r="X56" s="30" t="e">
        <f t="shared" si="0"/>
        <v>#REF!</v>
      </c>
      <c r="Y56" s="30" t="e">
        <f t="shared" si="0"/>
        <v>#REF!</v>
      </c>
      <c r="Z56" s="30" t="e">
        <f t="shared" si="0"/>
        <v>#REF!</v>
      </c>
      <c r="AA56" s="30" t="e">
        <f t="shared" si="0"/>
        <v>#REF!</v>
      </c>
      <c r="AB56" s="30" t="e">
        <f t="shared" si="0"/>
        <v>#REF!</v>
      </c>
      <c r="AC56" s="30" t="e">
        <f t="shared" si="0"/>
        <v>#REF!</v>
      </c>
    </row>
  </sheetData>
  <pageMargins left="0.15748031496062992" right="0.55118110236220474" top="0.11811023622047245" bottom="0.11811023622047245" header="0.31496062992125984" footer="0.19685039370078741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rgb="FFFFC000"/>
    <pageSetUpPr fitToPage="1"/>
  </sheetPr>
  <dimension ref="A1:AD28"/>
  <sheetViews>
    <sheetView zoomScaleNormal="100" workbookViewId="0">
      <pane xSplit="8" ySplit="4" topLeftCell="I17" activePane="bottomRight" state="frozen"/>
      <selection pane="topRight" activeCell="I1" sqref="I1"/>
      <selection pane="bottomLeft" activeCell="A5" sqref="A5"/>
      <selection pane="bottomRight" activeCell="C14" sqref="C14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6.28515625" customWidth="1"/>
    <col min="9" max="9" width="9.5703125" bestFit="1" customWidth="1"/>
    <col min="10" max="10" width="9.85546875" bestFit="1" customWidth="1"/>
    <col min="11" max="12" width="9.85546875" customWidth="1"/>
    <col min="13" max="13" width="9.85546875" bestFit="1" customWidth="1"/>
    <col min="14" max="15" width="9.85546875" customWidth="1"/>
    <col min="16" max="16" width="10.7109375" customWidth="1"/>
    <col min="17" max="17" width="10" bestFit="1" customWidth="1"/>
    <col min="18" max="18" width="10" customWidth="1"/>
    <col min="19" max="20" width="9.42578125" customWidth="1"/>
    <col min="21" max="22" width="10.140625" customWidth="1"/>
    <col min="23" max="23" width="10.85546875" bestFit="1" customWidth="1"/>
    <col min="24" max="24" width="10.85546875" customWidth="1"/>
    <col min="25" max="25" width="10.42578125" bestFit="1" customWidth="1"/>
    <col min="26" max="26" width="10.42578125" customWidth="1"/>
    <col min="27" max="27" width="11.5703125" customWidth="1"/>
  </cols>
  <sheetData>
    <row r="1" spans="1:30">
      <c r="A1" t="s">
        <v>76</v>
      </c>
    </row>
    <row r="2" spans="1:30" ht="47.25" customHeight="1">
      <c r="A2" s="2" t="s">
        <v>77</v>
      </c>
    </row>
    <row r="3" spans="1:30" ht="14.25" customHeight="1">
      <c r="A3" s="8" t="str">
        <f>A1</f>
        <v>S36</v>
      </c>
      <c r="D3" s="32">
        <f>SUM(D5:D26)</f>
        <v>1119.55</v>
      </c>
      <c r="E3" s="33">
        <f>SUM(E5:E26)</f>
        <v>17</v>
      </c>
      <c r="I3" s="32">
        <f>SUM(I5:I26)</f>
        <v>170</v>
      </c>
      <c r="J3" s="32">
        <f>SUM(J5:J26)</f>
        <v>0</v>
      </c>
      <c r="K3" s="32">
        <f>SUM(K5:K26)</f>
        <v>0</v>
      </c>
      <c r="L3" s="32"/>
      <c r="M3" s="32">
        <f t="shared" ref="M3:AD3" si="0">SUM(M5:M26)</f>
        <v>0</v>
      </c>
      <c r="N3" s="32">
        <f t="shared" si="0"/>
        <v>0</v>
      </c>
      <c r="O3" s="32">
        <f t="shared" si="0"/>
        <v>300</v>
      </c>
      <c r="P3" s="32">
        <f t="shared" si="0"/>
        <v>0</v>
      </c>
      <c r="Q3" s="32">
        <f t="shared" si="0"/>
        <v>400</v>
      </c>
      <c r="R3" s="32">
        <f t="shared" si="0"/>
        <v>0</v>
      </c>
      <c r="S3" s="32">
        <f t="shared" si="0"/>
        <v>195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6</v>
      </c>
      <c r="Z3" s="32">
        <f t="shared" si="0"/>
        <v>30</v>
      </c>
      <c r="AA3" s="32">
        <f t="shared" si="0"/>
        <v>18.55</v>
      </c>
      <c r="AB3" s="32">
        <f t="shared" si="0"/>
        <v>309.55</v>
      </c>
      <c r="AC3" s="32">
        <f t="shared" si="0"/>
        <v>810</v>
      </c>
      <c r="AD3" s="32">
        <f t="shared" si="0"/>
        <v>0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>
        <v>43710</v>
      </c>
      <c r="B5" s="5" t="s">
        <v>103</v>
      </c>
      <c r="C5" s="5" t="s">
        <v>104</v>
      </c>
      <c r="D5" s="6">
        <v>140</v>
      </c>
      <c r="E5" s="17">
        <v>2</v>
      </c>
      <c r="F5" s="5" t="s">
        <v>14</v>
      </c>
      <c r="G5" s="5" t="s">
        <v>80</v>
      </c>
      <c r="H5" s="5"/>
      <c r="I5" s="11">
        <f>IF($G5="Yoga",0,SUM($D5-$J5-$K5-$L5-$M5-$N5-$O5-$P5-$Q5-$R5-$S5-$T5-$U5-$V5-$W5-$X5-$Y5-$Z5-$AA5))</f>
        <v>20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120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26" si="1">IF($G5="Dons",$D5,0)</f>
        <v>0</v>
      </c>
      <c r="AA5" s="11">
        <f t="shared" ref="AA5:AA26" si="2">IF($G5="Distributeurs",$D5,0)</f>
        <v>0</v>
      </c>
      <c r="AB5" s="7" t="str">
        <f>IF($F5="Espèce",$D5," ")</f>
        <v xml:space="preserve"> </v>
      </c>
      <c r="AC5" s="7">
        <f>IF($F5="Chèque",$D5," ")</f>
        <v>140</v>
      </c>
      <c r="AD5" s="7" t="str">
        <f>IF($D5="CB",$D5," ")</f>
        <v xml:space="preserve"> </v>
      </c>
    </row>
    <row r="6" spans="1:30">
      <c r="A6" s="4">
        <v>43710</v>
      </c>
      <c r="B6" s="5" t="s">
        <v>105</v>
      </c>
      <c r="C6" s="5" t="s">
        <v>106</v>
      </c>
      <c r="D6" s="6">
        <v>30</v>
      </c>
      <c r="E6" s="17">
        <v>1</v>
      </c>
      <c r="F6" s="5" t="s">
        <v>15</v>
      </c>
      <c r="G6" s="5" t="s">
        <v>12</v>
      </c>
      <c r="H6" s="5"/>
      <c r="I6" s="11">
        <f t="shared" ref="I6:I26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20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26" si="4">IF($G6="Location",$D6,0)</f>
        <v>0</v>
      </c>
      <c r="Z6" s="11">
        <f t="shared" si="1"/>
        <v>0</v>
      </c>
      <c r="AA6" s="11">
        <f t="shared" si="2"/>
        <v>0</v>
      </c>
      <c r="AB6" s="7">
        <f t="shared" ref="AB6:AB26" si="5">IF($F6="Espèce",$D6," ")</f>
        <v>30</v>
      </c>
      <c r="AC6" s="7" t="str">
        <f t="shared" ref="AC6:AC26" si="6">IF($F6="Chèque",$D6," ")</f>
        <v xml:space="preserve"> </v>
      </c>
      <c r="AD6" s="7" t="str">
        <f>IF($D6="CB",$D6," ")</f>
        <v xml:space="preserve"> </v>
      </c>
    </row>
    <row r="7" spans="1:30">
      <c r="A7" s="4">
        <v>43710</v>
      </c>
      <c r="B7" s="5" t="s">
        <v>107</v>
      </c>
      <c r="C7" s="5" t="s">
        <v>108</v>
      </c>
      <c r="D7" s="6">
        <v>80</v>
      </c>
      <c r="E7" s="17">
        <v>1</v>
      </c>
      <c r="F7" s="5" t="s">
        <v>14</v>
      </c>
      <c r="G7" s="5" t="s">
        <v>12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70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80</v>
      </c>
      <c r="AD7" s="7" t="str">
        <f t="shared" ref="AD7:AD26" si="7">IF($D7="CB",$D7," ")</f>
        <v xml:space="preserve"> </v>
      </c>
    </row>
    <row r="8" spans="1:30">
      <c r="A8" s="4">
        <v>43710</v>
      </c>
      <c r="B8" s="5" t="s">
        <v>109</v>
      </c>
      <c r="C8" s="5" t="s">
        <v>110</v>
      </c>
      <c r="D8" s="6">
        <v>30</v>
      </c>
      <c r="E8" s="17">
        <v>1</v>
      </c>
      <c r="F8" s="5" t="s">
        <v>15</v>
      </c>
      <c r="G8" s="5" t="s">
        <v>12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20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30</v>
      </c>
      <c r="AC8" s="7" t="str">
        <f t="shared" si="6"/>
        <v xml:space="preserve"> </v>
      </c>
      <c r="AD8" s="7" t="str">
        <f t="shared" si="7"/>
        <v xml:space="preserve"> </v>
      </c>
    </row>
    <row r="9" spans="1:30">
      <c r="A9" s="4">
        <v>43711</v>
      </c>
      <c r="B9" s="5" t="s">
        <v>111</v>
      </c>
      <c r="C9" s="5" t="s">
        <v>112</v>
      </c>
      <c r="D9" s="6">
        <v>180</v>
      </c>
      <c r="E9" s="17">
        <v>1</v>
      </c>
      <c r="F9" s="5" t="s">
        <v>14</v>
      </c>
      <c r="G9" s="5" t="s">
        <v>11</v>
      </c>
      <c r="H9" s="5"/>
      <c r="I9" s="11">
        <f t="shared" si="3"/>
        <v>10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170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180</v>
      </c>
      <c r="AD9" s="7" t="str">
        <f t="shared" si="7"/>
        <v xml:space="preserve"> </v>
      </c>
    </row>
    <row r="10" spans="1:30">
      <c r="A10" s="4">
        <v>43711</v>
      </c>
      <c r="B10" s="5" t="s">
        <v>113</v>
      </c>
      <c r="C10" s="5" t="s">
        <v>114</v>
      </c>
      <c r="D10" s="6">
        <v>30</v>
      </c>
      <c r="E10" s="17">
        <v>1</v>
      </c>
      <c r="F10" s="5" t="s">
        <v>15</v>
      </c>
      <c r="G10" s="5" t="s">
        <v>12</v>
      </c>
      <c r="H10" s="5"/>
      <c r="I10" s="11">
        <f t="shared" si="3"/>
        <v>10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20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30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>
      <c r="A11" s="4">
        <v>43711</v>
      </c>
      <c r="B11" s="5" t="s">
        <v>115</v>
      </c>
      <c r="C11" s="5" t="s">
        <v>116</v>
      </c>
      <c r="D11" s="6">
        <v>190</v>
      </c>
      <c r="E11" s="17">
        <v>1</v>
      </c>
      <c r="F11" s="5" t="s">
        <v>14</v>
      </c>
      <c r="G11" s="5" t="s">
        <v>80</v>
      </c>
      <c r="H11" s="5"/>
      <c r="I11" s="11">
        <f t="shared" si="3"/>
        <v>10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180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190</v>
      </c>
      <c r="AD11" s="7" t="str">
        <f t="shared" si="7"/>
        <v xml:space="preserve"> </v>
      </c>
    </row>
    <row r="12" spans="1:30">
      <c r="A12" s="4">
        <v>43711</v>
      </c>
      <c r="B12" s="5" t="s">
        <v>117</v>
      </c>
      <c r="C12" s="5" t="s">
        <v>118</v>
      </c>
      <c r="D12" s="6">
        <v>30</v>
      </c>
      <c r="E12" s="17">
        <v>1</v>
      </c>
      <c r="F12" s="5" t="s">
        <v>14</v>
      </c>
      <c r="G12" s="5" t="s">
        <v>12</v>
      </c>
      <c r="H12" s="5"/>
      <c r="I12" s="11">
        <f t="shared" si="3"/>
        <v>10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20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30</v>
      </c>
      <c r="AD12" s="7" t="str">
        <f t="shared" si="7"/>
        <v xml:space="preserve"> </v>
      </c>
    </row>
    <row r="13" spans="1:30">
      <c r="A13" s="4">
        <v>43711</v>
      </c>
      <c r="B13" s="5" t="s">
        <v>119</v>
      </c>
      <c r="C13" s="5" t="s">
        <v>120</v>
      </c>
      <c r="D13" s="6">
        <v>10</v>
      </c>
      <c r="E13" s="17">
        <v>1</v>
      </c>
      <c r="F13" s="5" t="s">
        <v>15</v>
      </c>
      <c r="G13" s="5" t="s">
        <v>13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10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>
      <c r="A14" s="4">
        <v>43711</v>
      </c>
      <c r="B14" s="5" t="s">
        <v>121</v>
      </c>
      <c r="C14" s="5" t="s">
        <v>122</v>
      </c>
      <c r="D14" s="6">
        <v>160</v>
      </c>
      <c r="E14" s="17">
        <v>1</v>
      </c>
      <c r="F14" s="5" t="s">
        <v>14</v>
      </c>
      <c r="G14" s="5" t="s">
        <v>12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150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>
        <f t="shared" si="6"/>
        <v>160</v>
      </c>
      <c r="AD14" s="7" t="str">
        <f t="shared" si="7"/>
        <v xml:space="preserve"> </v>
      </c>
    </row>
    <row r="15" spans="1:30">
      <c r="A15" s="4">
        <v>43711</v>
      </c>
      <c r="B15" s="5" t="s">
        <v>123</v>
      </c>
      <c r="C15" s="5" t="s">
        <v>124</v>
      </c>
      <c r="D15" s="6">
        <v>20</v>
      </c>
      <c r="E15" s="17"/>
      <c r="F15" s="5" t="s">
        <v>15</v>
      </c>
      <c r="G15" s="5" t="s">
        <v>3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20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>
        <f t="shared" si="5"/>
        <v>20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>
      <c r="A16" s="4">
        <v>43712</v>
      </c>
      <c r="B16" s="5" t="s">
        <v>125</v>
      </c>
      <c r="C16" s="5" t="s">
        <v>126</v>
      </c>
      <c r="D16" s="6">
        <v>10</v>
      </c>
      <c r="E16" s="17">
        <v>1</v>
      </c>
      <c r="F16" s="5" t="s">
        <v>15</v>
      </c>
      <c r="G16" s="5"/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>
        <f t="shared" si="5"/>
        <v>10</v>
      </c>
      <c r="AC16" s="7" t="str">
        <f t="shared" si="6"/>
        <v xml:space="preserve"> </v>
      </c>
      <c r="AD16" s="7" t="str">
        <f t="shared" si="7"/>
        <v xml:space="preserve"> </v>
      </c>
    </row>
    <row r="17" spans="1:30">
      <c r="A17" s="4">
        <v>43713</v>
      </c>
      <c r="B17" s="5" t="s">
        <v>127</v>
      </c>
      <c r="C17" s="5" t="s">
        <v>128</v>
      </c>
      <c r="D17" s="6">
        <v>30</v>
      </c>
      <c r="E17" s="17"/>
      <c r="F17" s="5" t="s">
        <v>15</v>
      </c>
      <c r="G17" s="5" t="s">
        <v>56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30</v>
      </c>
      <c r="AA17" s="11">
        <f t="shared" si="2"/>
        <v>0</v>
      </c>
      <c r="AB17" s="7">
        <f t="shared" si="5"/>
        <v>30</v>
      </c>
      <c r="AC17" s="7" t="str">
        <f t="shared" si="6"/>
        <v xml:space="preserve"> </v>
      </c>
      <c r="AD17" s="7" t="str">
        <f t="shared" si="7"/>
        <v xml:space="preserve"> </v>
      </c>
    </row>
    <row r="18" spans="1:30">
      <c r="A18" s="4">
        <v>43713</v>
      </c>
      <c r="B18" s="5" t="s">
        <v>129</v>
      </c>
      <c r="C18" s="5" t="s">
        <v>130</v>
      </c>
      <c r="D18" s="6">
        <v>30</v>
      </c>
      <c r="E18" s="17">
        <v>1</v>
      </c>
      <c r="F18" s="5" t="s">
        <v>15</v>
      </c>
      <c r="G18" s="5" t="s">
        <v>12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20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>
        <f t="shared" si="5"/>
        <v>30</v>
      </c>
      <c r="AC18" s="7" t="str">
        <f t="shared" si="6"/>
        <v xml:space="preserve"> </v>
      </c>
      <c r="AD18" s="7" t="str">
        <f t="shared" si="7"/>
        <v xml:space="preserve"> </v>
      </c>
    </row>
    <row r="19" spans="1:30">
      <c r="A19" s="4">
        <v>43713</v>
      </c>
      <c r="B19" s="5" t="s">
        <v>131</v>
      </c>
      <c r="C19" s="5" t="s">
        <v>132</v>
      </c>
      <c r="D19" s="6">
        <v>30</v>
      </c>
      <c r="E19" s="17">
        <v>1</v>
      </c>
      <c r="F19" s="5" t="s">
        <v>15</v>
      </c>
      <c r="G19" s="5" t="s">
        <v>12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20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>
        <f t="shared" si="5"/>
        <v>30</v>
      </c>
      <c r="AC19" s="7" t="str">
        <f t="shared" si="6"/>
        <v xml:space="preserve"> </v>
      </c>
      <c r="AD19" s="7" t="str">
        <f t="shared" si="7"/>
        <v xml:space="preserve"> </v>
      </c>
    </row>
    <row r="20" spans="1:30">
      <c r="A20" s="4">
        <v>43713</v>
      </c>
      <c r="B20" s="5" t="s">
        <v>133</v>
      </c>
      <c r="C20" s="5"/>
      <c r="D20" s="6">
        <v>10</v>
      </c>
      <c r="E20" s="17"/>
      <c r="F20" s="5" t="s">
        <v>15</v>
      </c>
      <c r="G20" s="5" t="s">
        <v>2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10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>
        <f t="shared" si="5"/>
        <v>10</v>
      </c>
      <c r="AC20" s="7" t="str">
        <f t="shared" si="6"/>
        <v xml:space="preserve"> </v>
      </c>
      <c r="AD20" s="7" t="str">
        <f t="shared" si="7"/>
        <v xml:space="preserve"> </v>
      </c>
    </row>
    <row r="21" spans="1:30">
      <c r="A21" s="4">
        <v>43713</v>
      </c>
      <c r="B21" s="5" t="s">
        <v>133</v>
      </c>
      <c r="C21" s="5"/>
      <c r="D21" s="6">
        <v>6</v>
      </c>
      <c r="E21" s="17"/>
      <c r="F21" s="5" t="s">
        <v>15</v>
      </c>
      <c r="G21" s="5" t="s">
        <v>54</v>
      </c>
      <c r="H21" s="5"/>
      <c r="I21" s="11">
        <f t="shared" si="3"/>
        <v>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6</v>
      </c>
      <c r="Z21" s="11">
        <f t="shared" si="1"/>
        <v>0</v>
      </c>
      <c r="AA21" s="11">
        <f t="shared" si="2"/>
        <v>0</v>
      </c>
      <c r="AB21" s="7">
        <f t="shared" si="5"/>
        <v>6</v>
      </c>
      <c r="AC21" s="7" t="str">
        <f t="shared" si="6"/>
        <v xml:space="preserve"> </v>
      </c>
      <c r="AD21" s="7" t="str">
        <f t="shared" si="7"/>
        <v xml:space="preserve"> </v>
      </c>
    </row>
    <row r="22" spans="1:30">
      <c r="A22" s="4">
        <v>43713</v>
      </c>
      <c r="B22" s="5" t="s">
        <v>134</v>
      </c>
      <c r="C22" s="5" t="s">
        <v>135</v>
      </c>
      <c r="D22" s="6">
        <v>30</v>
      </c>
      <c r="E22" s="17">
        <v>1</v>
      </c>
      <c r="F22" s="5" t="s">
        <v>15</v>
      </c>
      <c r="G22" s="5" t="s">
        <v>12</v>
      </c>
      <c r="H22" s="5"/>
      <c r="I22" s="11">
        <f t="shared" si="3"/>
        <v>10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20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30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>
      <c r="A23" s="4">
        <v>43714</v>
      </c>
      <c r="B23" s="5" t="s">
        <v>136</v>
      </c>
      <c r="C23" s="5" t="s">
        <v>135</v>
      </c>
      <c r="D23" s="6">
        <v>20</v>
      </c>
      <c r="E23" s="17">
        <v>1</v>
      </c>
      <c r="F23" s="5" t="s">
        <v>15</v>
      </c>
      <c r="G23" s="5" t="s">
        <v>11</v>
      </c>
      <c r="H23" s="5"/>
      <c r="I23" s="11">
        <f t="shared" si="3"/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10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>
        <f t="shared" si="5"/>
        <v>20</v>
      </c>
      <c r="AC23" s="7" t="str">
        <f t="shared" si="6"/>
        <v xml:space="preserve"> </v>
      </c>
      <c r="AD23" s="7" t="str">
        <f t="shared" si="7"/>
        <v xml:space="preserve"> </v>
      </c>
    </row>
    <row r="24" spans="1:30">
      <c r="A24" s="4">
        <v>43714</v>
      </c>
      <c r="B24" s="5" t="s">
        <v>137</v>
      </c>
      <c r="C24" s="5" t="s">
        <v>120</v>
      </c>
      <c r="D24" s="6">
        <v>30</v>
      </c>
      <c r="E24" s="17">
        <v>1</v>
      </c>
      <c r="F24" s="5" t="s">
        <v>14</v>
      </c>
      <c r="G24" s="5" t="s">
        <v>12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20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30</v>
      </c>
      <c r="AD24" s="7" t="str">
        <f t="shared" si="7"/>
        <v xml:space="preserve"> </v>
      </c>
    </row>
    <row r="25" spans="1:30">
      <c r="A25" s="4">
        <v>43714</v>
      </c>
      <c r="B25" s="5" t="s">
        <v>138</v>
      </c>
      <c r="C25" s="5"/>
      <c r="D25" s="6">
        <v>5</v>
      </c>
      <c r="E25" s="17"/>
      <c r="F25" s="5" t="s">
        <v>15</v>
      </c>
      <c r="G25" s="5" t="s">
        <v>2</v>
      </c>
      <c r="H25" s="5"/>
      <c r="I25" s="11">
        <f t="shared" si="3"/>
        <v>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5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5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>
      <c r="A26" s="4">
        <v>43715</v>
      </c>
      <c r="B26" s="5"/>
      <c r="C26" s="5"/>
      <c r="D26" s="6">
        <v>18.55</v>
      </c>
      <c r="E26" s="17"/>
      <c r="F26" s="5" t="s">
        <v>15</v>
      </c>
      <c r="G26" s="5" t="s">
        <v>57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18.55</v>
      </c>
      <c r="AB26" s="7">
        <f t="shared" si="5"/>
        <v>18.55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>
      <c r="I27" t="str">
        <f t="shared" ref="I27:O27" si="8">I4</f>
        <v>Adhésion</v>
      </c>
      <c r="J27" t="str">
        <f t="shared" si="8"/>
        <v>Badmiton</v>
      </c>
      <c r="K27" t="str">
        <f t="shared" si="8"/>
        <v>CAF</v>
      </c>
      <c r="L27" t="str">
        <f t="shared" si="8"/>
        <v>CrossFit</v>
      </c>
      <c r="M27" t="str">
        <f t="shared" si="8"/>
        <v>Danse Monde</v>
      </c>
      <c r="N27" t="str">
        <f t="shared" si="8"/>
        <v>Danse Orientale</v>
      </c>
      <c r="O27" t="str">
        <f t="shared" si="8"/>
        <v>Danse Société</v>
      </c>
      <c r="Q27" t="str">
        <f t="shared" ref="Q27:AC27" si="9">Q4</f>
        <v>Muscul.</v>
      </c>
      <c r="R27" t="str">
        <f t="shared" si="9"/>
        <v>Sport Thérapeutique</v>
      </c>
      <c r="S27" t="str">
        <f t="shared" si="9"/>
        <v>Squash</v>
      </c>
      <c r="T27" t="str">
        <f t="shared" si="9"/>
        <v>Step</v>
      </c>
      <c r="U27" t="str">
        <f t="shared" si="9"/>
        <v>Ten. de Table</v>
      </c>
      <c r="V27" t="str">
        <f t="shared" si="9"/>
        <v>Training</v>
      </c>
      <c r="W27" t="str">
        <f t="shared" si="9"/>
        <v>VIP</v>
      </c>
      <c r="X27" t="str">
        <f t="shared" si="9"/>
        <v>Zumba Enfants</v>
      </c>
      <c r="Y27" t="str">
        <f t="shared" si="9"/>
        <v>Location</v>
      </c>
      <c r="Z27" t="str">
        <f t="shared" si="9"/>
        <v>Dons</v>
      </c>
      <c r="AA27" t="str">
        <f t="shared" si="9"/>
        <v>Distributeurs</v>
      </c>
      <c r="AB27" t="str">
        <f t="shared" si="9"/>
        <v>Espèce</v>
      </c>
      <c r="AC27" t="str">
        <f t="shared" si="9"/>
        <v>Chèque</v>
      </c>
      <c r="AD27" t="s">
        <v>139</v>
      </c>
    </row>
    <row r="28" spans="1:30">
      <c r="D28" s="1">
        <f>SUM(D5:D27)</f>
        <v>1119.55</v>
      </c>
      <c r="E28" s="18"/>
      <c r="I28" s="1">
        <f t="shared" ref="I28:AD28" si="10">SUM(I5:I27)</f>
        <v>170</v>
      </c>
      <c r="J28" s="1">
        <f t="shared" si="10"/>
        <v>0</v>
      </c>
      <c r="K28" s="1">
        <f t="shared" si="10"/>
        <v>0</v>
      </c>
      <c r="L28" s="1">
        <f t="shared" si="10"/>
        <v>0</v>
      </c>
      <c r="M28" s="1">
        <f t="shared" si="10"/>
        <v>0</v>
      </c>
      <c r="N28" s="1">
        <f t="shared" si="10"/>
        <v>0</v>
      </c>
      <c r="O28" s="1">
        <f t="shared" si="10"/>
        <v>300</v>
      </c>
      <c r="P28" s="1">
        <f t="shared" si="10"/>
        <v>0</v>
      </c>
      <c r="Q28" s="1">
        <f t="shared" si="10"/>
        <v>400</v>
      </c>
      <c r="R28" s="1">
        <f t="shared" si="10"/>
        <v>0</v>
      </c>
      <c r="S28" s="1">
        <f t="shared" si="10"/>
        <v>195</v>
      </c>
      <c r="T28" s="1">
        <f t="shared" si="10"/>
        <v>0</v>
      </c>
      <c r="U28" s="1">
        <f t="shared" si="10"/>
        <v>0</v>
      </c>
      <c r="V28" s="1">
        <f t="shared" si="10"/>
        <v>0</v>
      </c>
      <c r="W28" s="1">
        <f t="shared" si="10"/>
        <v>0</v>
      </c>
      <c r="X28" s="1">
        <f t="shared" si="10"/>
        <v>0</v>
      </c>
      <c r="Y28" s="1">
        <f t="shared" si="10"/>
        <v>6</v>
      </c>
      <c r="Z28" s="1">
        <f t="shared" si="10"/>
        <v>30</v>
      </c>
      <c r="AA28" s="1">
        <f t="shared" si="10"/>
        <v>18.55</v>
      </c>
      <c r="AB28" s="1">
        <f t="shared" si="10"/>
        <v>309.55</v>
      </c>
      <c r="AC28" s="1">
        <f t="shared" si="10"/>
        <v>810</v>
      </c>
      <c r="AD28" s="1">
        <f t="shared" si="10"/>
        <v>0</v>
      </c>
    </row>
  </sheetData>
  <dataValidations count="2">
    <dataValidation type="list" allowBlank="1" showInputMessage="1" showErrorMessage="1" sqref="F5:F26">
      <formula1>"Espèce,Chèque,CB"</formula1>
    </dataValidation>
    <dataValidation type="list" allowBlank="1" showInputMessage="1" showErrorMessage="1" sqref="G5:G26">
      <formula1>Section</formula1>
    </dataValidation>
  </dataValidations>
  <pageMargins left="0.19685039370078741" right="0.11811023622047245" top="0.35433070866141736" bottom="0.35433070866141736" header="0" footer="0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9">
    <tabColor rgb="FF00B0F0"/>
    <pageSetUpPr fitToPage="1"/>
  </sheetPr>
  <dimension ref="A1:AD109"/>
  <sheetViews>
    <sheetView zoomScaleNormal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A15" sqref="A15:XFD15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5703125" customWidth="1"/>
    <col min="9" max="9" width="9.5703125" bestFit="1" customWidth="1"/>
    <col min="10" max="10" width="9.85546875" bestFit="1" customWidth="1"/>
    <col min="11" max="12" width="9.85546875" customWidth="1"/>
    <col min="13" max="13" width="9.85546875" bestFit="1" customWidth="1"/>
    <col min="14" max="15" width="9.85546875" customWidth="1"/>
    <col min="16" max="16" width="10.7109375" customWidth="1"/>
    <col min="17" max="17" width="10" bestFit="1" customWidth="1"/>
    <col min="18" max="18" width="10" customWidth="1"/>
    <col min="19" max="20" width="9.42578125" customWidth="1"/>
    <col min="21" max="22" width="10.140625" customWidth="1"/>
    <col min="23" max="23" width="10.85546875" bestFit="1" customWidth="1"/>
    <col min="24" max="24" width="10.85546875" customWidth="1"/>
    <col min="25" max="25" width="10.42578125" bestFit="1" customWidth="1"/>
    <col min="26" max="26" width="10.42578125" customWidth="1"/>
    <col min="27" max="27" width="11.5703125" customWidth="1"/>
  </cols>
  <sheetData>
    <row r="1" spans="1:30">
      <c r="A1" t="s">
        <v>74</v>
      </c>
    </row>
    <row r="2" spans="1:30" ht="47.25" customHeight="1">
      <c r="A2" s="2" t="s">
        <v>75</v>
      </c>
    </row>
    <row r="3" spans="1:30" ht="14.25" hidden="1" customHeight="1">
      <c r="A3" s="8" t="str">
        <f>A1</f>
        <v>S37</v>
      </c>
      <c r="D3" s="32">
        <f>SUM(D5:D107)</f>
        <v>1506</v>
      </c>
      <c r="E3" s="33">
        <f>SUM(E5:E107)</f>
        <v>26</v>
      </c>
      <c r="I3" s="32">
        <f>SUM(I5:I107)</f>
        <v>260</v>
      </c>
      <c r="J3" s="32">
        <f>SUM(J5:J107)</f>
        <v>0</v>
      </c>
      <c r="K3" s="32">
        <f>SUM(K5:K107)</f>
        <v>0</v>
      </c>
      <c r="L3" s="32">
        <f>SUM(L5:L107)</f>
        <v>0</v>
      </c>
      <c r="M3" s="32">
        <f t="shared" ref="M3:AD3" si="0">SUM(M5:M107)</f>
        <v>0</v>
      </c>
      <c r="N3" s="32">
        <f t="shared" si="0"/>
        <v>0</v>
      </c>
      <c r="O3" s="32">
        <f t="shared" si="0"/>
        <v>698</v>
      </c>
      <c r="P3" s="32">
        <f t="shared" si="0"/>
        <v>0</v>
      </c>
      <c r="Q3" s="32">
        <f t="shared" si="0"/>
        <v>405</v>
      </c>
      <c r="R3" s="32">
        <f t="shared" si="0"/>
        <v>0</v>
      </c>
      <c r="S3" s="32">
        <f t="shared" si="0"/>
        <v>35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86</v>
      </c>
      <c r="Z3" s="32">
        <f t="shared" si="0"/>
        <v>0</v>
      </c>
      <c r="AA3" s="32">
        <f t="shared" si="0"/>
        <v>22</v>
      </c>
      <c r="AB3" s="32">
        <f t="shared" si="0"/>
        <v>167</v>
      </c>
      <c r="AC3" s="32">
        <f t="shared" si="0"/>
        <v>1149</v>
      </c>
      <c r="AD3" s="32">
        <f t="shared" si="0"/>
        <v>190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>
        <v>43717</v>
      </c>
      <c r="B5" s="5" t="s">
        <v>140</v>
      </c>
      <c r="C5" s="5" t="s">
        <v>141</v>
      </c>
      <c r="D5" s="6">
        <v>30</v>
      </c>
      <c r="E5" s="17">
        <v>1</v>
      </c>
      <c r="F5" s="5" t="s">
        <v>15</v>
      </c>
      <c r="G5" s="5" t="s">
        <v>12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20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68" si="1">IF($G5="Dons",$D5,0)</f>
        <v>0</v>
      </c>
      <c r="AA5" s="11">
        <f t="shared" ref="AA5:AA68" si="2">IF($G5="Distributeurs",$D5,0)</f>
        <v>0</v>
      </c>
      <c r="AB5" s="7">
        <f>IF($F5="Espèce",$D5," ")</f>
        <v>30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>
      <c r="A6" s="4">
        <v>43717</v>
      </c>
      <c r="B6" s="5" t="s">
        <v>142</v>
      </c>
      <c r="C6" s="5" t="s">
        <v>143</v>
      </c>
      <c r="D6" s="6">
        <v>30</v>
      </c>
      <c r="E6" s="17">
        <v>1</v>
      </c>
      <c r="F6" s="5" t="s">
        <v>14</v>
      </c>
      <c r="G6" s="5" t="s">
        <v>12</v>
      </c>
      <c r="H6" s="5"/>
      <c r="I6" s="11">
        <f t="shared" ref="I6:I69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20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69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69" si="5">IF($F6="Espèce",$D6," ")</f>
        <v xml:space="preserve"> </v>
      </c>
      <c r="AC6" s="7">
        <f t="shared" ref="AC6:AC69" si="6">IF($F6="Chèque",$D6," ")</f>
        <v>30</v>
      </c>
      <c r="AD6" s="7" t="str">
        <f t="shared" ref="AD6:AD69" si="7">IF($F6="CB",$D6," ")</f>
        <v xml:space="preserve"> </v>
      </c>
    </row>
    <row r="7" spans="1:30">
      <c r="A7" s="4">
        <v>43717</v>
      </c>
      <c r="B7" s="5" t="s">
        <v>144</v>
      </c>
      <c r="C7" s="5" t="s">
        <v>145</v>
      </c>
      <c r="D7" s="6">
        <v>81</v>
      </c>
      <c r="E7" s="17"/>
      <c r="F7" s="5" t="s">
        <v>14</v>
      </c>
      <c r="G7" s="5" t="s">
        <v>54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81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81</v>
      </c>
      <c r="AD7" s="7" t="str">
        <f t="shared" si="7"/>
        <v xml:space="preserve"> </v>
      </c>
    </row>
    <row r="8" spans="1:30">
      <c r="A8" s="4">
        <v>43717</v>
      </c>
      <c r="B8" s="5" t="s">
        <v>146</v>
      </c>
      <c r="C8" s="5" t="s">
        <v>147</v>
      </c>
      <c r="D8" s="6">
        <v>80</v>
      </c>
      <c r="E8" s="17">
        <v>1</v>
      </c>
      <c r="F8" s="5" t="s">
        <v>14</v>
      </c>
      <c r="G8" s="5" t="s">
        <v>12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70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 t="str">
        <f t="shared" si="5"/>
        <v xml:space="preserve"> </v>
      </c>
      <c r="AC8" s="7">
        <f t="shared" si="6"/>
        <v>80</v>
      </c>
      <c r="AD8" s="7" t="str">
        <f t="shared" si="7"/>
        <v xml:space="preserve"> </v>
      </c>
    </row>
    <row r="9" spans="1:30">
      <c r="A9" s="4">
        <v>43717</v>
      </c>
      <c r="B9" s="5" t="s">
        <v>148</v>
      </c>
      <c r="C9" s="5" t="s">
        <v>149</v>
      </c>
      <c r="D9" s="6">
        <v>40</v>
      </c>
      <c r="E9" s="17"/>
      <c r="F9" s="5" t="s">
        <v>14</v>
      </c>
      <c r="G9" s="5" t="s">
        <v>79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40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40</v>
      </c>
      <c r="AD9" s="7" t="str">
        <f t="shared" si="7"/>
        <v xml:space="preserve"> </v>
      </c>
    </row>
    <row r="10" spans="1:30">
      <c r="A10" s="4">
        <v>43717</v>
      </c>
      <c r="B10" s="5" t="s">
        <v>150</v>
      </c>
      <c r="C10" s="5" t="s">
        <v>151</v>
      </c>
      <c r="D10" s="6">
        <v>20</v>
      </c>
      <c r="E10" s="17">
        <v>2</v>
      </c>
      <c r="F10" s="5" t="s">
        <v>15</v>
      </c>
      <c r="G10" s="5" t="s">
        <v>13</v>
      </c>
      <c r="H10" s="5"/>
      <c r="I10" s="11">
        <f t="shared" si="3"/>
        <v>20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20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>
      <c r="A11" s="4">
        <v>43717</v>
      </c>
      <c r="B11" s="5" t="s">
        <v>152</v>
      </c>
      <c r="C11" s="5" t="s">
        <v>153</v>
      </c>
      <c r="D11" s="6">
        <v>40</v>
      </c>
      <c r="E11" s="17"/>
      <c r="F11" s="5" t="s">
        <v>14</v>
      </c>
      <c r="G11" s="5" t="s">
        <v>79</v>
      </c>
      <c r="H11" s="5"/>
      <c r="I11" s="11">
        <f t="shared" si="3"/>
        <v>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40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40</v>
      </c>
      <c r="AD11" s="7" t="str">
        <f t="shared" si="7"/>
        <v xml:space="preserve"> </v>
      </c>
    </row>
    <row r="12" spans="1:30">
      <c r="A12" s="4">
        <v>43717</v>
      </c>
      <c r="B12" s="5" t="s">
        <v>152</v>
      </c>
      <c r="C12" s="5" t="s">
        <v>153</v>
      </c>
      <c r="D12" s="6">
        <v>20</v>
      </c>
      <c r="E12" s="17">
        <v>2</v>
      </c>
      <c r="F12" s="5" t="s">
        <v>15</v>
      </c>
      <c r="G12" s="5" t="s">
        <v>13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>
        <f t="shared" si="5"/>
        <v>20</v>
      </c>
      <c r="AC12" s="7" t="str">
        <f t="shared" si="6"/>
        <v xml:space="preserve"> </v>
      </c>
      <c r="AD12" s="7" t="str">
        <f t="shared" si="7"/>
        <v xml:space="preserve"> </v>
      </c>
    </row>
    <row r="13" spans="1:30">
      <c r="A13" s="4">
        <v>43717</v>
      </c>
      <c r="B13" s="5" t="s">
        <v>154</v>
      </c>
      <c r="C13" s="5" t="s">
        <v>155</v>
      </c>
      <c r="D13" s="6">
        <v>34</v>
      </c>
      <c r="E13" s="17">
        <v>2</v>
      </c>
      <c r="F13" s="5" t="s">
        <v>14</v>
      </c>
      <c r="G13" s="5" t="s">
        <v>80</v>
      </c>
      <c r="H13" s="5"/>
      <c r="I13" s="11">
        <f t="shared" si="3"/>
        <v>20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14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>
        <f t="shared" si="6"/>
        <v>34</v>
      </c>
      <c r="AD13" s="7" t="str">
        <f t="shared" si="7"/>
        <v xml:space="preserve"> </v>
      </c>
    </row>
    <row r="14" spans="1:30">
      <c r="A14" s="4">
        <v>43717</v>
      </c>
      <c r="B14" s="5" t="s">
        <v>156</v>
      </c>
      <c r="C14" s="5" t="s">
        <v>124</v>
      </c>
      <c r="D14" s="6">
        <v>10</v>
      </c>
      <c r="E14" s="17">
        <v>1</v>
      </c>
      <c r="F14" s="5" t="s">
        <v>15</v>
      </c>
      <c r="G14" s="5" t="s">
        <v>13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>
        <f t="shared" si="5"/>
        <v>10</v>
      </c>
      <c r="AC14" s="7" t="str">
        <f t="shared" si="6"/>
        <v xml:space="preserve"> </v>
      </c>
      <c r="AD14" s="7" t="str">
        <f t="shared" si="7"/>
        <v xml:space="preserve"> </v>
      </c>
    </row>
    <row r="15" spans="1:30">
      <c r="A15" s="4">
        <v>43717</v>
      </c>
      <c r="B15" s="5" t="s">
        <v>150</v>
      </c>
      <c r="C15" s="5" t="s">
        <v>162</v>
      </c>
      <c r="D15" s="6">
        <v>100</v>
      </c>
      <c r="E15" s="17"/>
      <c r="F15" s="5" t="s">
        <v>14</v>
      </c>
      <c r="G15" s="5" t="s">
        <v>3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100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>
        <f t="shared" si="6"/>
        <v>100</v>
      </c>
      <c r="AD15" s="7" t="str">
        <f t="shared" si="7"/>
        <v xml:space="preserve"> </v>
      </c>
    </row>
    <row r="16" spans="1:30">
      <c r="A16" s="4">
        <v>43717</v>
      </c>
      <c r="B16" s="5" t="s">
        <v>157</v>
      </c>
      <c r="C16" s="5" t="s">
        <v>158</v>
      </c>
      <c r="D16" s="6">
        <v>380</v>
      </c>
      <c r="E16" s="17">
        <v>2</v>
      </c>
      <c r="F16" s="5" t="s">
        <v>14</v>
      </c>
      <c r="G16" s="5" t="s">
        <v>80</v>
      </c>
      <c r="H16" s="5"/>
      <c r="I16" s="11">
        <f t="shared" si="3"/>
        <v>20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360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380</v>
      </c>
      <c r="AD16" s="7" t="str">
        <f t="shared" si="7"/>
        <v xml:space="preserve"> </v>
      </c>
    </row>
    <row r="17" spans="1:30">
      <c r="A17" s="4">
        <v>43717</v>
      </c>
      <c r="B17" s="5" t="s">
        <v>159</v>
      </c>
      <c r="C17" s="5"/>
      <c r="D17" s="6">
        <v>14</v>
      </c>
      <c r="E17" s="17"/>
      <c r="F17" s="5" t="s">
        <v>14</v>
      </c>
      <c r="G17" s="5" t="s">
        <v>79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14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>
        <f t="shared" si="6"/>
        <v>14</v>
      </c>
      <c r="AD17" s="7" t="str">
        <f t="shared" si="7"/>
        <v xml:space="preserve"> </v>
      </c>
    </row>
    <row r="18" spans="1:30">
      <c r="A18" s="4">
        <v>43717</v>
      </c>
      <c r="B18" s="5" t="s">
        <v>160</v>
      </c>
      <c r="C18" s="5" t="s">
        <v>132</v>
      </c>
      <c r="D18" s="6">
        <v>30</v>
      </c>
      <c r="E18" s="17">
        <v>1</v>
      </c>
      <c r="F18" s="5" t="s">
        <v>139</v>
      </c>
      <c r="G18" s="5" t="s">
        <v>12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20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 t="str">
        <f t="shared" si="6"/>
        <v xml:space="preserve"> </v>
      </c>
      <c r="AD18" s="7">
        <f t="shared" si="7"/>
        <v>30</v>
      </c>
    </row>
    <row r="19" spans="1:30">
      <c r="A19" s="4">
        <v>43717</v>
      </c>
      <c r="B19" s="5" t="s">
        <v>159</v>
      </c>
      <c r="C19" s="5" t="s">
        <v>161</v>
      </c>
      <c r="D19" s="6">
        <v>20</v>
      </c>
      <c r="E19" s="17">
        <v>2</v>
      </c>
      <c r="F19" s="5" t="s">
        <v>14</v>
      </c>
      <c r="G19" s="5" t="s">
        <v>13</v>
      </c>
      <c r="H19" s="5"/>
      <c r="I19" s="11">
        <f t="shared" si="3"/>
        <v>20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>
        <f t="shared" si="6"/>
        <v>20</v>
      </c>
      <c r="AD19" s="7" t="str">
        <f t="shared" si="7"/>
        <v xml:space="preserve"> </v>
      </c>
    </row>
    <row r="20" spans="1:30">
      <c r="A20" s="4">
        <v>43717</v>
      </c>
      <c r="B20" s="5" t="s">
        <v>163</v>
      </c>
      <c r="C20" s="5" t="s">
        <v>164</v>
      </c>
      <c r="D20" s="6">
        <v>140</v>
      </c>
      <c r="E20" s="17">
        <v>2</v>
      </c>
      <c r="F20" s="5" t="s">
        <v>14</v>
      </c>
      <c r="G20" s="5" t="s">
        <v>80</v>
      </c>
      <c r="H20" s="5"/>
      <c r="I20" s="11">
        <f t="shared" si="3"/>
        <v>20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120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140</v>
      </c>
      <c r="AD20" s="7" t="str">
        <f t="shared" si="7"/>
        <v xml:space="preserve"> </v>
      </c>
    </row>
    <row r="21" spans="1:30">
      <c r="A21" s="4">
        <v>43717</v>
      </c>
      <c r="B21" s="5" t="s">
        <v>165</v>
      </c>
      <c r="C21" s="5" t="s">
        <v>166</v>
      </c>
      <c r="D21" s="6">
        <v>130</v>
      </c>
      <c r="E21" s="17">
        <v>2</v>
      </c>
      <c r="F21" s="5" t="s">
        <v>139</v>
      </c>
      <c r="G21" s="5" t="s">
        <v>80</v>
      </c>
      <c r="H21" s="5"/>
      <c r="I21" s="11">
        <f t="shared" si="3"/>
        <v>20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110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 t="str">
        <f t="shared" si="6"/>
        <v xml:space="preserve"> </v>
      </c>
      <c r="AD21" s="7">
        <f t="shared" si="7"/>
        <v>130</v>
      </c>
    </row>
    <row r="22" spans="1:30">
      <c r="A22" s="4">
        <v>43719</v>
      </c>
      <c r="B22" s="5" t="s">
        <v>167</v>
      </c>
      <c r="C22" s="5" t="s">
        <v>168</v>
      </c>
      <c r="D22" s="6">
        <v>5</v>
      </c>
      <c r="E22" s="17"/>
      <c r="F22" s="5" t="s">
        <v>15</v>
      </c>
      <c r="G22" s="5" t="s">
        <v>3</v>
      </c>
      <c r="H22" s="5"/>
      <c r="I22" s="11">
        <f t="shared" si="3"/>
        <v>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5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5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>
      <c r="A23" s="4">
        <v>43719</v>
      </c>
      <c r="B23" s="5" t="s">
        <v>169</v>
      </c>
      <c r="C23" s="5" t="s">
        <v>170</v>
      </c>
      <c r="D23" s="6">
        <v>160</v>
      </c>
      <c r="E23" s="17">
        <v>1</v>
      </c>
      <c r="F23" s="5" t="s">
        <v>14</v>
      </c>
      <c r="G23" s="5" t="s">
        <v>12</v>
      </c>
      <c r="H23" s="5"/>
      <c r="I23" s="11">
        <f t="shared" si="3"/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150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160</v>
      </c>
      <c r="AD23" s="7" t="str">
        <f t="shared" si="7"/>
        <v xml:space="preserve"> </v>
      </c>
    </row>
    <row r="24" spans="1:30">
      <c r="A24" s="4">
        <v>43719</v>
      </c>
      <c r="B24" s="5" t="s">
        <v>171</v>
      </c>
      <c r="C24" s="5" t="s">
        <v>172</v>
      </c>
      <c r="D24" s="6">
        <v>30</v>
      </c>
      <c r="E24" s="17">
        <v>1</v>
      </c>
      <c r="F24" s="5" t="s">
        <v>14</v>
      </c>
      <c r="G24" s="5" t="s">
        <v>12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20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30</v>
      </c>
      <c r="AD24" s="7" t="str">
        <f t="shared" si="7"/>
        <v xml:space="preserve"> </v>
      </c>
    </row>
    <row r="25" spans="1:30">
      <c r="A25" s="4">
        <v>43720</v>
      </c>
      <c r="B25" s="5" t="s">
        <v>138</v>
      </c>
      <c r="C25" s="5"/>
      <c r="D25" s="6">
        <v>10</v>
      </c>
      <c r="E25" s="17">
        <v>1</v>
      </c>
      <c r="F25" s="5" t="s">
        <v>15</v>
      </c>
      <c r="G25" s="5" t="s">
        <v>13</v>
      </c>
      <c r="H25" s="5"/>
      <c r="I25" s="11">
        <f t="shared" si="3"/>
        <v>10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>
      <c r="A26" s="4">
        <v>43720</v>
      </c>
      <c r="B26" s="5" t="s">
        <v>138</v>
      </c>
      <c r="C26" s="5"/>
      <c r="D26" s="6">
        <v>5</v>
      </c>
      <c r="E26" s="17"/>
      <c r="F26" s="5" t="s">
        <v>15</v>
      </c>
      <c r="G26" s="5" t="s">
        <v>2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5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>
        <f t="shared" si="5"/>
        <v>5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>
      <c r="A27" s="4">
        <v>43720</v>
      </c>
      <c r="B27" s="5" t="s">
        <v>138</v>
      </c>
      <c r="C27" s="5"/>
      <c r="D27" s="6">
        <v>3</v>
      </c>
      <c r="E27" s="17"/>
      <c r="F27" s="5" t="s">
        <v>15</v>
      </c>
      <c r="G27" s="5" t="s">
        <v>54</v>
      </c>
      <c r="H27" s="5"/>
      <c r="I27" s="11">
        <f t="shared" si="3"/>
        <v>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3</v>
      </c>
      <c r="Z27" s="11">
        <f t="shared" si="1"/>
        <v>0</v>
      </c>
      <c r="AA27" s="11">
        <f t="shared" si="2"/>
        <v>0</v>
      </c>
      <c r="AB27" s="7">
        <f t="shared" si="5"/>
        <v>3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>
      <c r="A28" s="4">
        <v>43720</v>
      </c>
      <c r="B28" s="5" t="s">
        <v>173</v>
      </c>
      <c r="C28" s="5" t="s">
        <v>174</v>
      </c>
      <c r="D28" s="6">
        <v>10</v>
      </c>
      <c r="E28" s="17">
        <v>1</v>
      </c>
      <c r="F28" s="5" t="s">
        <v>15</v>
      </c>
      <c r="G28" s="5" t="s">
        <v>13</v>
      </c>
      <c r="H28" s="5"/>
      <c r="I28" s="11">
        <f t="shared" si="3"/>
        <v>10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10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>
      <c r="A29" s="4">
        <v>43720</v>
      </c>
      <c r="B29" s="5" t="s">
        <v>173</v>
      </c>
      <c r="C29" s="5" t="s">
        <v>174</v>
      </c>
      <c r="D29" s="6">
        <v>10</v>
      </c>
      <c r="E29" s="17"/>
      <c r="F29" s="5" t="s">
        <v>15</v>
      </c>
      <c r="G29" s="5" t="s">
        <v>2</v>
      </c>
      <c r="H29" s="5"/>
      <c r="I29" s="11">
        <f t="shared" si="3"/>
        <v>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10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>
      <c r="A30" s="4">
        <v>43720</v>
      </c>
      <c r="B30" s="5" t="s">
        <v>173</v>
      </c>
      <c r="C30" s="5" t="s">
        <v>174</v>
      </c>
      <c r="D30" s="6">
        <v>2</v>
      </c>
      <c r="E30" s="17"/>
      <c r="F30" s="5" t="s">
        <v>15</v>
      </c>
      <c r="G30" s="5" t="s">
        <v>54</v>
      </c>
      <c r="H30" s="5"/>
      <c r="I30" s="11">
        <f t="shared" si="3"/>
        <v>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2</v>
      </c>
      <c r="Z30" s="11">
        <f t="shared" si="1"/>
        <v>0</v>
      </c>
      <c r="AA30" s="11">
        <f t="shared" si="2"/>
        <v>0</v>
      </c>
      <c r="AB30" s="7">
        <f t="shared" si="5"/>
        <v>2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>
      <c r="A31" s="4">
        <v>43721</v>
      </c>
      <c r="B31" s="5" t="s">
        <v>175</v>
      </c>
      <c r="C31" s="5" t="s">
        <v>176</v>
      </c>
      <c r="D31" s="6">
        <v>20</v>
      </c>
      <c r="E31" s="17">
        <v>1</v>
      </c>
      <c r="F31" s="5" t="s">
        <v>139</v>
      </c>
      <c r="G31" s="5" t="s">
        <v>11</v>
      </c>
      <c r="H31" s="5"/>
      <c r="I31" s="11">
        <f t="shared" si="3"/>
        <v>10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 t="str">
        <f t="shared" si="5"/>
        <v xml:space="preserve"> </v>
      </c>
      <c r="AC31" s="7" t="str">
        <f t="shared" si="6"/>
        <v xml:space="preserve"> </v>
      </c>
      <c r="AD31" s="7">
        <f t="shared" si="7"/>
        <v>20</v>
      </c>
    </row>
    <row r="32" spans="1:30">
      <c r="A32" s="4">
        <v>43721</v>
      </c>
      <c r="B32" s="5" t="s">
        <v>177</v>
      </c>
      <c r="C32" s="5" t="s">
        <v>120</v>
      </c>
      <c r="D32" s="6">
        <v>20</v>
      </c>
      <c r="E32" s="17">
        <v>1</v>
      </c>
      <c r="F32" s="5" t="s">
        <v>15</v>
      </c>
      <c r="G32" s="5" t="s">
        <v>11</v>
      </c>
      <c r="H32" s="5"/>
      <c r="I32" s="11">
        <f t="shared" si="3"/>
        <v>10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10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0</v>
      </c>
      <c r="AB32" s="7">
        <f t="shared" si="5"/>
        <v>20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>
      <c r="A33" s="4">
        <v>43721</v>
      </c>
      <c r="B33" s="5" t="s">
        <v>179</v>
      </c>
      <c r="C33" s="5" t="s">
        <v>178</v>
      </c>
      <c r="D33" s="6">
        <v>10</v>
      </c>
      <c r="E33" s="17">
        <v>1</v>
      </c>
      <c r="F33" s="5" t="s">
        <v>139</v>
      </c>
      <c r="G33" s="5" t="s">
        <v>13</v>
      </c>
      <c r="H33" s="5"/>
      <c r="I33" s="11">
        <f t="shared" si="3"/>
        <v>10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 t="str">
        <f t="shared" si="5"/>
        <v xml:space="preserve"> </v>
      </c>
      <c r="AC33" s="7" t="str">
        <f t="shared" si="6"/>
        <v xml:space="preserve"> </v>
      </c>
      <c r="AD33" s="7">
        <f t="shared" si="7"/>
        <v>10</v>
      </c>
    </row>
    <row r="34" spans="1:30">
      <c r="A34" s="4">
        <v>43724</v>
      </c>
      <c r="B34" s="5"/>
      <c r="C34" s="5"/>
      <c r="D34" s="6">
        <v>22</v>
      </c>
      <c r="E34" s="17"/>
      <c r="F34" s="5" t="s">
        <v>15</v>
      </c>
      <c r="G34" s="5" t="s">
        <v>57</v>
      </c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22</v>
      </c>
      <c r="AB34" s="7">
        <f t="shared" si="5"/>
        <v>22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>
      <c r="A35" s="4"/>
      <c r="B35" s="5"/>
      <c r="C35" s="5"/>
      <c r="D35" s="6"/>
      <c r="E35" s="17"/>
      <c r="F35" s="5"/>
      <c r="G35" s="5"/>
      <c r="H35" s="5"/>
      <c r="I35" s="11">
        <f t="shared" si="3"/>
        <v>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>
      <c r="A36" s="4"/>
      <c r="B36" s="5"/>
      <c r="C36" s="5"/>
      <c r="D36" s="6"/>
      <c r="E36" s="17"/>
      <c r="F36" s="5"/>
      <c r="G36" s="5"/>
      <c r="H36" s="5"/>
      <c r="I36" s="11">
        <f t="shared" si="3"/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 t="str">
        <f t="shared" si="6"/>
        <v xml:space="preserve"> </v>
      </c>
      <c r="AD36" s="7" t="str">
        <f t="shared" si="7"/>
        <v xml:space="preserve"> </v>
      </c>
    </row>
    <row r="37" spans="1:30">
      <c r="A37" s="4"/>
      <c r="B37" s="5"/>
      <c r="C37" s="5"/>
      <c r="D37" s="6"/>
      <c r="E37" s="17"/>
      <c r="F37" s="5"/>
      <c r="G37" s="5"/>
      <c r="H37" s="5"/>
      <c r="I37" s="11">
        <f t="shared" si="3"/>
        <v>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 t="str">
        <f t="shared" si="5"/>
        <v xml:space="preserve"> </v>
      </c>
      <c r="AC37" s="7" t="str">
        <f t="shared" si="6"/>
        <v xml:space="preserve"> </v>
      </c>
      <c r="AD37" s="7" t="str">
        <f t="shared" si="7"/>
        <v xml:space="preserve"> </v>
      </c>
    </row>
    <row r="38" spans="1:30">
      <c r="A38" s="4"/>
      <c r="B38" s="5"/>
      <c r="C38" s="5"/>
      <c r="D38" s="6"/>
      <c r="E38" s="17"/>
      <c r="F38" s="5"/>
      <c r="G38" s="5"/>
      <c r="H38" s="5"/>
      <c r="I38" s="11">
        <f t="shared" si="3"/>
        <v>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 t="str">
        <f t="shared" si="6"/>
        <v xml:space="preserve"> </v>
      </c>
      <c r="AD38" s="7" t="str">
        <f t="shared" si="7"/>
        <v xml:space="preserve"> </v>
      </c>
    </row>
    <row r="39" spans="1:30">
      <c r="A39" s="4"/>
      <c r="B39" s="5"/>
      <c r="C39" s="5"/>
      <c r="D39" s="6"/>
      <c r="E39" s="17"/>
      <c r="F39" s="5"/>
      <c r="G39" s="5"/>
      <c r="H39" s="5"/>
      <c r="I39" s="11">
        <f t="shared" si="3"/>
        <v>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0</v>
      </c>
      <c r="T39" s="11">
        <f>IF($G39="Step",$D39,IF($G39="Step+Adhésion",SUM($D39-Section!$B$24*$E39),0))</f>
        <v>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 t="str">
        <f t="shared" si="6"/>
        <v xml:space="preserve"> </v>
      </c>
      <c r="AD39" s="7" t="str">
        <f t="shared" si="7"/>
        <v xml:space="preserve"> </v>
      </c>
    </row>
    <row r="40" spans="1:30">
      <c r="A40" s="4"/>
      <c r="B40" s="5"/>
      <c r="C40" s="5"/>
      <c r="D40" s="6"/>
      <c r="E40" s="17"/>
      <c r="F40" s="5"/>
      <c r="G40" s="5"/>
      <c r="H40" s="5"/>
      <c r="I40" s="11">
        <f t="shared" si="3"/>
        <v>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 t="str">
        <f t="shared" si="5"/>
        <v xml:space="preserve"> </v>
      </c>
      <c r="AC40" s="7" t="str">
        <f t="shared" si="6"/>
        <v xml:space="preserve"> </v>
      </c>
      <c r="AD40" s="7" t="str">
        <f t="shared" si="7"/>
        <v xml:space="preserve"> </v>
      </c>
    </row>
    <row r="41" spans="1:30">
      <c r="A41" s="4"/>
      <c r="B41" s="5"/>
      <c r="C41" s="5"/>
      <c r="D41" s="6"/>
      <c r="E41" s="17"/>
      <c r="F41" s="5"/>
      <c r="G41" s="5"/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0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0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 t="str">
        <f t="shared" si="5"/>
        <v xml:space="preserve"> </v>
      </c>
      <c r="AC41" s="7" t="str">
        <f t="shared" si="6"/>
        <v xml:space="preserve"> </v>
      </c>
      <c r="AD41" s="7" t="str">
        <f t="shared" si="7"/>
        <v xml:space="preserve"> </v>
      </c>
    </row>
    <row r="42" spans="1:30">
      <c r="A42" s="4"/>
      <c r="B42" s="5"/>
      <c r="C42" s="5"/>
      <c r="D42" s="6"/>
      <c r="E42" s="17"/>
      <c r="F42" s="5"/>
      <c r="G42" s="5"/>
      <c r="H42" s="5"/>
      <c r="I42" s="11">
        <f t="shared" si="3"/>
        <v>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0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 t="str">
        <f t="shared" si="5"/>
        <v xml:space="preserve"> </v>
      </c>
      <c r="AC42" s="7" t="str">
        <f t="shared" si="6"/>
        <v xml:space="preserve"> </v>
      </c>
      <c r="AD42" s="7" t="str">
        <f t="shared" si="7"/>
        <v xml:space="preserve"> </v>
      </c>
    </row>
    <row r="43" spans="1:30">
      <c r="A43" s="4"/>
      <c r="B43" s="5"/>
      <c r="C43" s="5"/>
      <c r="D43" s="6"/>
      <c r="E43" s="17"/>
      <c r="F43" s="5"/>
      <c r="G43" s="5"/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0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0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 t="str">
        <f t="shared" si="5"/>
        <v xml:space="preserve"> </v>
      </c>
      <c r="AC43" s="7" t="str">
        <f t="shared" si="6"/>
        <v xml:space="preserve"> </v>
      </c>
      <c r="AD43" s="7" t="str">
        <f t="shared" si="7"/>
        <v xml:space="preserve"> </v>
      </c>
    </row>
    <row r="44" spans="1:30">
      <c r="A44" s="4"/>
      <c r="B44" s="5"/>
      <c r="C44" s="5"/>
      <c r="D44" s="6"/>
      <c r="E44" s="17"/>
      <c r="F44" s="5"/>
      <c r="G44" s="5"/>
      <c r="H44" s="5"/>
      <c r="I44" s="11">
        <f t="shared" si="3"/>
        <v>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0</v>
      </c>
      <c r="AB44" s="7" t="str">
        <f t="shared" si="5"/>
        <v xml:space="preserve"> </v>
      </c>
      <c r="AC44" s="7" t="str">
        <f t="shared" si="6"/>
        <v xml:space="preserve"> </v>
      </c>
      <c r="AD44" s="7" t="str">
        <f t="shared" si="7"/>
        <v xml:space="preserve"> </v>
      </c>
    </row>
    <row r="45" spans="1:30">
      <c r="A45" s="4"/>
      <c r="B45" s="5"/>
      <c r="C45" s="5"/>
      <c r="D45" s="6"/>
      <c r="E45" s="17"/>
      <c r="F45" s="5"/>
      <c r="G45" s="5"/>
      <c r="H45" s="5"/>
      <c r="I45" s="11">
        <f t="shared" si="3"/>
        <v>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0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 t="str">
        <f t="shared" si="6"/>
        <v xml:space="preserve"> </v>
      </c>
      <c r="AD45" s="7" t="str">
        <f t="shared" si="7"/>
        <v xml:space="preserve"> </v>
      </c>
    </row>
    <row r="46" spans="1:30">
      <c r="A46" s="4"/>
      <c r="B46" s="5"/>
      <c r="C46" s="5"/>
      <c r="D46" s="6"/>
      <c r="E46" s="17"/>
      <c r="F46" s="5"/>
      <c r="G46" s="5"/>
      <c r="H46" s="5"/>
      <c r="I46" s="11">
        <f t="shared" si="3"/>
        <v>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 t="str">
        <f t="shared" si="6"/>
        <v xml:space="preserve"> </v>
      </c>
      <c r="AD46" s="7" t="str">
        <f t="shared" si="7"/>
        <v xml:space="preserve"> </v>
      </c>
    </row>
    <row r="47" spans="1:30">
      <c r="A47" s="4"/>
      <c r="B47" s="5"/>
      <c r="C47" s="5"/>
      <c r="D47" s="6"/>
      <c r="E47" s="17"/>
      <c r="F47" s="5"/>
      <c r="G47" s="5"/>
      <c r="H47" s="5"/>
      <c r="I47" s="11">
        <f t="shared" si="3"/>
        <v>0</v>
      </c>
      <c r="J47" s="11">
        <f>IF($G47="Badminton",$D47,IF($G47="Badminton+Adhésion",SUM($D47-Section!$B$3*$E47),0))</f>
        <v>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0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 t="str">
        <f t="shared" si="5"/>
        <v xml:space="preserve"> </v>
      </c>
      <c r="AC47" s="7" t="str">
        <f t="shared" si="6"/>
        <v xml:space="preserve"> </v>
      </c>
      <c r="AD47" s="7" t="str">
        <f t="shared" si="7"/>
        <v xml:space="preserve"> </v>
      </c>
    </row>
    <row r="48" spans="1:30">
      <c r="A48" s="4"/>
      <c r="B48" s="5"/>
      <c r="C48" s="5"/>
      <c r="D48" s="6"/>
      <c r="E48" s="17"/>
      <c r="F48" s="5"/>
      <c r="G48" s="5"/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0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0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 t="str">
        <f t="shared" si="6"/>
        <v xml:space="preserve"> </v>
      </c>
      <c r="AD48" s="7" t="str">
        <f t="shared" si="7"/>
        <v xml:space="preserve"> </v>
      </c>
    </row>
    <row r="49" spans="1:30">
      <c r="A49" s="4"/>
      <c r="B49" s="5"/>
      <c r="C49" s="5"/>
      <c r="D49" s="6"/>
      <c r="E49" s="17"/>
      <c r="F49" s="5"/>
      <c r="G49" s="5"/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0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0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 t="str">
        <f t="shared" si="6"/>
        <v xml:space="preserve"> </v>
      </c>
      <c r="AD49" s="7" t="str">
        <f t="shared" si="7"/>
        <v xml:space="preserve"> </v>
      </c>
    </row>
    <row r="50" spans="1:30">
      <c r="A50" s="4"/>
      <c r="B50" s="5"/>
      <c r="C50" s="5"/>
      <c r="D50" s="6"/>
      <c r="E50" s="17"/>
      <c r="F50" s="5"/>
      <c r="G50" s="5"/>
      <c r="H50" s="5"/>
      <c r="I50" s="11">
        <f t="shared" si="3"/>
        <v>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0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 t="str">
        <f t="shared" si="6"/>
        <v xml:space="preserve"> </v>
      </c>
      <c r="AD50" s="7" t="str">
        <f t="shared" si="7"/>
        <v xml:space="preserve"> </v>
      </c>
    </row>
    <row r="51" spans="1:30">
      <c r="A51" s="4"/>
      <c r="B51" s="5"/>
      <c r="C51" s="5"/>
      <c r="D51" s="6"/>
      <c r="E51" s="17"/>
      <c r="F51" s="5"/>
      <c r="G51" s="5"/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0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0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 t="str">
        <f t="shared" si="6"/>
        <v xml:space="preserve"> </v>
      </c>
      <c r="AD51" s="7" t="str">
        <f t="shared" si="7"/>
        <v xml:space="preserve"> </v>
      </c>
    </row>
    <row r="52" spans="1:30">
      <c r="A52" s="4"/>
      <c r="B52" s="5"/>
      <c r="C52" s="5"/>
      <c r="D52" s="6"/>
      <c r="E52" s="17"/>
      <c r="F52" s="5"/>
      <c r="G52" s="5"/>
      <c r="H52" s="5"/>
      <c r="I52" s="11">
        <f t="shared" si="3"/>
        <v>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 t="str">
        <f t="shared" si="6"/>
        <v xml:space="preserve"> </v>
      </c>
      <c r="AD52" s="7" t="str">
        <f t="shared" si="7"/>
        <v xml:space="preserve"> </v>
      </c>
    </row>
    <row r="53" spans="1:30">
      <c r="A53" s="4"/>
      <c r="B53" s="5"/>
      <c r="C53" s="5"/>
      <c r="D53" s="6"/>
      <c r="E53" s="17"/>
      <c r="F53" s="5"/>
      <c r="G53" s="5"/>
      <c r="H53" s="5"/>
      <c r="I53" s="11">
        <f t="shared" si="3"/>
        <v>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0</v>
      </c>
      <c r="AA53" s="11">
        <f t="shared" si="2"/>
        <v>0</v>
      </c>
      <c r="AB53" s="7" t="str">
        <f t="shared" si="5"/>
        <v xml:space="preserve"> </v>
      </c>
      <c r="AC53" s="7" t="str">
        <f t="shared" si="6"/>
        <v xml:space="preserve"> </v>
      </c>
      <c r="AD53" s="7" t="str">
        <f t="shared" si="7"/>
        <v xml:space="preserve"> </v>
      </c>
    </row>
    <row r="54" spans="1:30">
      <c r="A54" s="4"/>
      <c r="B54" s="5"/>
      <c r="C54" s="5"/>
      <c r="D54" s="6"/>
      <c r="E54" s="17"/>
      <c r="F54" s="5"/>
      <c r="G54" s="5"/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0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 t="str">
        <f t="shared" si="5"/>
        <v xml:space="preserve"> </v>
      </c>
      <c r="AC54" s="7" t="str">
        <f t="shared" si="6"/>
        <v xml:space="preserve"> </v>
      </c>
      <c r="AD54" s="7" t="str">
        <f t="shared" si="7"/>
        <v xml:space="preserve"> </v>
      </c>
    </row>
    <row r="55" spans="1:30">
      <c r="A55" s="4"/>
      <c r="B55" s="5"/>
      <c r="C55" s="5"/>
      <c r="D55" s="6"/>
      <c r="E55" s="17"/>
      <c r="F55" s="5"/>
      <c r="G55" s="5"/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0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 t="str">
        <f t="shared" si="5"/>
        <v xml:space="preserve"> 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>
      <c r="A56" s="4"/>
      <c r="B56" s="5"/>
      <c r="C56" s="5"/>
      <c r="D56" s="6"/>
      <c r="E56" s="17"/>
      <c r="F56" s="5"/>
      <c r="G56" s="5"/>
      <c r="H56" s="5"/>
      <c r="I56" s="11">
        <f t="shared" si="3"/>
        <v>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si="4"/>
        <v>0</v>
      </c>
      <c r="Z56" s="11">
        <f t="shared" si="1"/>
        <v>0</v>
      </c>
      <c r="AA56" s="11">
        <f t="shared" si="2"/>
        <v>0</v>
      </c>
      <c r="AB56" s="7" t="str">
        <f t="shared" si="5"/>
        <v xml:space="preserve"> </v>
      </c>
      <c r="AC56" s="7" t="str">
        <f t="shared" si="6"/>
        <v xml:space="preserve"> </v>
      </c>
      <c r="AD56" s="7" t="str">
        <f t="shared" si="7"/>
        <v xml:space="preserve"> </v>
      </c>
    </row>
    <row r="57" spans="1:30">
      <c r="A57" s="4"/>
      <c r="B57" s="5"/>
      <c r="C57" s="5"/>
      <c r="D57" s="6"/>
      <c r="E57" s="17"/>
      <c r="F57" s="5"/>
      <c r="G57" s="5"/>
      <c r="H57" s="5"/>
      <c r="I57" s="11">
        <f t="shared" si="3"/>
        <v>0</v>
      </c>
      <c r="J57" s="11">
        <f>IF($G57="Badminton",$D57,IF($G57="Badminton+Adhésion",SUM($D57-Section!$B$3*$E57),0))</f>
        <v>0</v>
      </c>
      <c r="K57" s="11">
        <f>IF($G57="CAF",$D57,IF($G57="CAF+Adhésion",SUM($D57-Section!$B$5*$E57),0))</f>
        <v>0</v>
      </c>
      <c r="L57" s="11">
        <f>IF($G57="CrossFit",$D57,IF($G57="CrossFit+Adhésion",SUM($D57-Section!$B$7*$E57),0))</f>
        <v>0</v>
      </c>
      <c r="M57" s="11">
        <f>IF($G57="Danse Monde",$D57,IF($G57="Danse Monde+Adhésion",SUM($D57-Section!$B$9*$E57),0))</f>
        <v>0</v>
      </c>
      <c r="N57" s="11">
        <f>IF($G57="Danse Orientale",$D57,IF($G57="Danse Orientale+Adhésion",SUM($D57-Section!$B$11*$E57),0))</f>
        <v>0</v>
      </c>
      <c r="O57" s="11">
        <f>IF($G57="Danse Société",$D57,IF($G57="Danse Société+Adhésion",SUM($D57-Section!$B$13*$E57),0))</f>
        <v>0</v>
      </c>
      <c r="P57" s="11">
        <f>IF($G57="Eveil Musculaire",$D57,IF($G57="Eveil Musculaire+Adhésion",SUM($D57-Section!$B$15*$E57),0))</f>
        <v>0</v>
      </c>
      <c r="Q57" s="11">
        <f>IF($G57="Musculation",$D57,IF($G57="Musculation+Adhésion",SUM($D57-Section!$B$18*$E57),0))</f>
        <v>0</v>
      </c>
      <c r="R57" s="11">
        <f>IF($G57="Sport Thérapeutique",$D57,IF($G57="Sport Thérapeutique+Adhésion",SUM($D57-Section!$B$20*$E57),0))</f>
        <v>0</v>
      </c>
      <c r="S57" s="11">
        <f>IF($G57="Squash",$D57,IF($G57="Squash+Adhésion",SUM($D57-Section!$B$22*$E57),0))</f>
        <v>0</v>
      </c>
      <c r="T57" s="11">
        <f>IF($G57="Step",$D57,IF($G57="Step+Adhésion",SUM($D57-Section!$B$24*$E57),0))</f>
        <v>0</v>
      </c>
      <c r="U57" s="11">
        <f>IF($G57="Tennis de Table",$D57,IF($G57="Tennis de Table+Adhésion",SUM($D57-Section!$B$26*$E57),0))</f>
        <v>0</v>
      </c>
      <c r="V57" s="11">
        <f>IF($G57="Training",$D57,IF($G57="Training+Adhésion",SUM($D57-Section!$B$28*$E57),0))</f>
        <v>0</v>
      </c>
      <c r="W57" s="11">
        <f>IF($G57="VIP",SUM($D57-Section!$B$30*$E57),0)</f>
        <v>0</v>
      </c>
      <c r="X57" s="11">
        <f>IF($G57="Zumba Enfants",$D57,IF($G57="Zumba Enfants+Adhésion",SUM($D57-Section!$B$31*$E57),0))</f>
        <v>0</v>
      </c>
      <c r="Y57" s="11">
        <f t="shared" si="4"/>
        <v>0</v>
      </c>
      <c r="Z57" s="11">
        <f t="shared" si="1"/>
        <v>0</v>
      </c>
      <c r="AA57" s="11">
        <f t="shared" si="2"/>
        <v>0</v>
      </c>
      <c r="AB57" s="7" t="str">
        <f t="shared" si="5"/>
        <v xml:space="preserve"> </v>
      </c>
      <c r="AC57" s="7" t="str">
        <f t="shared" si="6"/>
        <v xml:space="preserve"> </v>
      </c>
      <c r="AD57" s="7" t="str">
        <f t="shared" si="7"/>
        <v xml:space="preserve"> </v>
      </c>
    </row>
    <row r="58" spans="1:30">
      <c r="A58" s="4"/>
      <c r="B58" s="5"/>
      <c r="C58" s="5"/>
      <c r="D58" s="6"/>
      <c r="E58" s="17"/>
      <c r="F58" s="5"/>
      <c r="G58" s="5"/>
      <c r="H58" s="5"/>
      <c r="I58" s="11">
        <f t="shared" si="3"/>
        <v>0</v>
      </c>
      <c r="J58" s="11">
        <f>IF($G58="Badminton",$D58,IF($G58="Badminton+Adhésion",SUM($D58-Section!$B$3*$E58),0))</f>
        <v>0</v>
      </c>
      <c r="K58" s="11">
        <f>IF($G58="CAF",$D58,IF($G58="CAF+Adhésion",SUM($D58-Section!$B$5*$E58),0))</f>
        <v>0</v>
      </c>
      <c r="L58" s="11">
        <f>IF($G58="CrossFit",$D58,IF($G58="CrossFit+Adhésion",SUM($D58-Section!$B$7*$E58),0))</f>
        <v>0</v>
      </c>
      <c r="M58" s="11">
        <f>IF($G58="Danse Monde",$D58,IF($G58="Danse Monde+Adhésion",SUM($D58-Section!$B$9*$E58),0))</f>
        <v>0</v>
      </c>
      <c r="N58" s="11">
        <f>IF($G58="Danse Orientale",$D58,IF($G58="Danse Orientale+Adhésion",SUM($D58-Section!$B$11*$E58),0))</f>
        <v>0</v>
      </c>
      <c r="O58" s="11">
        <f>IF($G58="Danse Société",$D58,IF($G58="Danse Société+Adhésion",SUM($D58-Section!$B$13*$E58),0))</f>
        <v>0</v>
      </c>
      <c r="P58" s="11">
        <f>IF($G58="Eveil Musculaire",$D58,IF($G58="Eveil Musculaire+Adhésion",SUM($D58-Section!$B$15*$E58),0))</f>
        <v>0</v>
      </c>
      <c r="Q58" s="11">
        <f>IF($G58="Musculation",$D58,IF($G58="Musculation+Adhésion",SUM($D58-Section!$B$18*$E58),0))</f>
        <v>0</v>
      </c>
      <c r="R58" s="11">
        <f>IF($G58="Sport Thérapeutique",$D58,IF($G58="Sport Thérapeutique+Adhésion",SUM($D58-Section!$B$20*$E58),0))</f>
        <v>0</v>
      </c>
      <c r="S58" s="11">
        <f>IF($G58="Squash",$D58,IF($G58="Squash+Adhésion",SUM($D58-Section!$B$22*$E58),0))</f>
        <v>0</v>
      </c>
      <c r="T58" s="11">
        <f>IF($G58="Step",$D58,IF($G58="Step+Adhésion",SUM($D58-Section!$B$24*$E58),0))</f>
        <v>0</v>
      </c>
      <c r="U58" s="11">
        <f>IF($G58="Tennis de Table",$D58,IF($G58="Tennis de Table+Adhésion",SUM($D58-Section!$B$26*$E58),0))</f>
        <v>0</v>
      </c>
      <c r="V58" s="11">
        <f>IF($G58="Training",$D58,IF($G58="Training+Adhésion",SUM($D58-Section!$B$28*$E58),0))</f>
        <v>0</v>
      </c>
      <c r="W58" s="11">
        <f>IF($G58="VIP",SUM($D58-Section!$B$30*$E58),0)</f>
        <v>0</v>
      </c>
      <c r="X58" s="11">
        <f>IF($G58="Zumba Enfants",$D58,IF($G58="Zumba Enfants+Adhésion",SUM($D58-Section!$B$31*$E58),0))</f>
        <v>0</v>
      </c>
      <c r="Y58" s="11">
        <f t="shared" si="4"/>
        <v>0</v>
      </c>
      <c r="Z58" s="11">
        <f t="shared" si="1"/>
        <v>0</v>
      </c>
      <c r="AA58" s="11">
        <f t="shared" si="2"/>
        <v>0</v>
      </c>
      <c r="AB58" s="7" t="str">
        <f t="shared" si="5"/>
        <v xml:space="preserve"> </v>
      </c>
      <c r="AC58" s="7" t="str">
        <f t="shared" si="6"/>
        <v xml:space="preserve"> </v>
      </c>
      <c r="AD58" s="7" t="str">
        <f t="shared" si="7"/>
        <v xml:space="preserve"> </v>
      </c>
    </row>
    <row r="59" spans="1:30">
      <c r="A59" s="4"/>
      <c r="B59" s="5"/>
      <c r="C59" s="5"/>
      <c r="D59" s="6"/>
      <c r="E59" s="17"/>
      <c r="F59" s="5"/>
      <c r="G59" s="5"/>
      <c r="H59" s="5"/>
      <c r="I59" s="11">
        <f t="shared" si="3"/>
        <v>0</v>
      </c>
      <c r="J59" s="11">
        <f>IF($G59="Badminton",$D59,IF($G59="Badminton+Adhésion",SUM($D59-Section!$B$3*$E59),0))</f>
        <v>0</v>
      </c>
      <c r="K59" s="11">
        <f>IF($G59="CAF",$D59,IF($G59="CAF+Adhésion",SUM($D59-Section!$B$5*$E59),0))</f>
        <v>0</v>
      </c>
      <c r="L59" s="11">
        <f>IF($G59="CrossFit",$D59,IF($G59="CrossFit+Adhésion",SUM($D59-Section!$B$7*$E59),0))</f>
        <v>0</v>
      </c>
      <c r="M59" s="11">
        <f>IF($G59="Danse Monde",$D59,IF($G59="Danse Monde+Adhésion",SUM($D59-Section!$B$9*$E59),0))</f>
        <v>0</v>
      </c>
      <c r="N59" s="11">
        <f>IF($G59="Danse Orientale",$D59,IF($G59="Danse Orientale+Adhésion",SUM($D59-Section!$B$11*$E59),0))</f>
        <v>0</v>
      </c>
      <c r="O59" s="11">
        <f>IF($G59="Danse Société",$D59,IF($G59="Danse Société+Adhésion",SUM($D59-Section!$B$13*$E59),0))</f>
        <v>0</v>
      </c>
      <c r="P59" s="11">
        <f>IF($G59="Eveil Musculaire",$D59,IF($G59="Eveil Musculaire+Adhésion",SUM($D59-Section!$B$15*$E59),0))</f>
        <v>0</v>
      </c>
      <c r="Q59" s="11">
        <f>IF($G59="Musculation",$D59,IF($G59="Musculation+Adhésion",SUM($D59-Section!$B$18*$E59),0))</f>
        <v>0</v>
      </c>
      <c r="R59" s="11">
        <f>IF($G59="Sport Thérapeutique",$D59,IF($G59="Sport Thérapeutique+Adhésion",SUM($D59-Section!$B$20*$E59),0))</f>
        <v>0</v>
      </c>
      <c r="S59" s="11">
        <f>IF($G59="Squash",$D59,IF($G59="Squash+Adhésion",SUM($D59-Section!$B$22*$E59),0))</f>
        <v>0</v>
      </c>
      <c r="T59" s="11">
        <f>IF($G59="Step",$D59,IF($G59="Step+Adhésion",SUM($D59-Section!$B$24*$E59),0))</f>
        <v>0</v>
      </c>
      <c r="U59" s="11">
        <f>IF($G59="Tennis de Table",$D59,IF($G59="Tennis de Table+Adhésion",SUM($D59-Section!$B$26*$E59),0))</f>
        <v>0</v>
      </c>
      <c r="V59" s="11">
        <f>IF($G59="Training",$D59,IF($G59="Training+Adhésion",SUM($D59-Section!$B$28*$E59),0))</f>
        <v>0</v>
      </c>
      <c r="W59" s="11">
        <f>IF($G59="VIP",SUM($D59-Section!$B$30*$E59),0)</f>
        <v>0</v>
      </c>
      <c r="X59" s="11">
        <f>IF($G59="Zumba Enfants",$D59,IF($G59="Zumba Enfants+Adhésion",SUM($D59-Section!$B$31*$E59),0))</f>
        <v>0</v>
      </c>
      <c r="Y59" s="11">
        <f t="shared" si="4"/>
        <v>0</v>
      </c>
      <c r="Z59" s="11">
        <f t="shared" si="1"/>
        <v>0</v>
      </c>
      <c r="AA59" s="11">
        <f t="shared" si="2"/>
        <v>0</v>
      </c>
      <c r="AB59" s="7" t="str">
        <f t="shared" si="5"/>
        <v xml:space="preserve"> </v>
      </c>
      <c r="AC59" s="7" t="str">
        <f t="shared" si="6"/>
        <v xml:space="preserve"> </v>
      </c>
      <c r="AD59" s="7" t="str">
        <f t="shared" si="7"/>
        <v xml:space="preserve"> </v>
      </c>
    </row>
    <row r="60" spans="1:30">
      <c r="A60" s="4"/>
      <c r="B60" s="5"/>
      <c r="C60" s="5"/>
      <c r="D60" s="6"/>
      <c r="E60" s="17"/>
      <c r="F60" s="5"/>
      <c r="G60" s="5"/>
      <c r="H60" s="5"/>
      <c r="I60" s="11">
        <f t="shared" si="3"/>
        <v>0</v>
      </c>
      <c r="J60" s="11">
        <f>IF($G60="Badminton",$D60,IF($G60="Badminton+Adhésion",SUM($D60-Section!$B$3*$E60),0))</f>
        <v>0</v>
      </c>
      <c r="K60" s="11">
        <f>IF($G60="CAF",$D60,IF($G60="CAF+Adhésion",SUM($D60-Section!$B$5*$E60),0))</f>
        <v>0</v>
      </c>
      <c r="L60" s="11">
        <f>IF($G60="CrossFit",$D60,IF($G60="CrossFit+Adhésion",SUM($D60-Section!$B$7*$E60),0))</f>
        <v>0</v>
      </c>
      <c r="M60" s="11">
        <f>IF($G60="Danse Monde",$D60,IF($G60="Danse Monde+Adhésion",SUM($D60-Section!$B$9*$E60),0))</f>
        <v>0</v>
      </c>
      <c r="N60" s="11">
        <f>IF($G60="Danse Orientale",$D60,IF($G60="Danse Orientale+Adhésion",SUM($D60-Section!$B$11*$E60),0))</f>
        <v>0</v>
      </c>
      <c r="O60" s="11">
        <f>IF($G60="Danse Société",$D60,IF($G60="Danse Société+Adhésion",SUM($D60-Section!$B$13*$E60),0))</f>
        <v>0</v>
      </c>
      <c r="P60" s="11">
        <f>IF($G60="Eveil Musculaire",$D60,IF($G60="Eveil Musculaire+Adhésion",SUM($D60-Section!$B$15*$E60),0))</f>
        <v>0</v>
      </c>
      <c r="Q60" s="11">
        <f>IF($G60="Musculation",$D60,IF($G60="Musculation+Adhésion",SUM($D60-Section!$B$18*$E60),0))</f>
        <v>0</v>
      </c>
      <c r="R60" s="11">
        <f>IF($G60="Sport Thérapeutique",$D60,IF($G60="Sport Thérapeutique+Adhésion",SUM($D60-Section!$B$20*$E60),0))</f>
        <v>0</v>
      </c>
      <c r="S60" s="11">
        <f>IF($G60="Squash",$D60,IF($G60="Squash+Adhésion",SUM($D60-Section!$B$22*$E60),0))</f>
        <v>0</v>
      </c>
      <c r="T60" s="11">
        <f>IF($G60="Step",$D60,IF($G60="Step+Adhésion",SUM($D60-Section!$B$24*$E60),0))</f>
        <v>0</v>
      </c>
      <c r="U60" s="11">
        <f>IF($G60="Tennis de Table",$D60,IF($G60="Tennis de Table+Adhésion",SUM($D60-Section!$B$26*$E60),0))</f>
        <v>0</v>
      </c>
      <c r="V60" s="11">
        <f>IF($G60="Training",$D60,IF($G60="Training+Adhésion",SUM($D60-Section!$B$28*$E60),0))</f>
        <v>0</v>
      </c>
      <c r="W60" s="11">
        <f>IF($G60="VIP",SUM($D60-Section!$B$30*$E60),0)</f>
        <v>0</v>
      </c>
      <c r="X60" s="11">
        <f>IF($G60="Zumba Enfants",$D60,IF($G60="Zumba Enfants+Adhésion",SUM($D60-Section!$B$31*$E60),0))</f>
        <v>0</v>
      </c>
      <c r="Y60" s="11">
        <f t="shared" si="4"/>
        <v>0</v>
      </c>
      <c r="Z60" s="11">
        <f t="shared" si="1"/>
        <v>0</v>
      </c>
      <c r="AA60" s="11">
        <f t="shared" si="2"/>
        <v>0</v>
      </c>
      <c r="AB60" s="7" t="str">
        <f t="shared" si="5"/>
        <v xml:space="preserve"> </v>
      </c>
      <c r="AC60" s="7" t="str">
        <f t="shared" si="6"/>
        <v xml:space="preserve"> </v>
      </c>
      <c r="AD60" s="7" t="str">
        <f t="shared" si="7"/>
        <v xml:space="preserve"> </v>
      </c>
    </row>
    <row r="61" spans="1:30">
      <c r="A61" s="4"/>
      <c r="B61" s="5"/>
      <c r="C61" s="5"/>
      <c r="D61" s="6"/>
      <c r="E61" s="17"/>
      <c r="F61" s="5"/>
      <c r="G61" s="5"/>
      <c r="H61" s="5"/>
      <c r="I61" s="11">
        <f t="shared" si="3"/>
        <v>0</v>
      </c>
      <c r="J61" s="11">
        <f>IF($G61="Badminton",$D61,IF($G61="Badminton+Adhésion",SUM($D61-Section!$B$3*$E61),0))</f>
        <v>0</v>
      </c>
      <c r="K61" s="11">
        <f>IF($G61="CAF",$D61,IF($G61="CAF+Adhésion",SUM($D61-Section!$B$5*$E61),0))</f>
        <v>0</v>
      </c>
      <c r="L61" s="11">
        <f>IF($G61="CrossFit",$D61,IF($G61="CrossFit+Adhésion",SUM($D61-Section!$B$7*$E61),0))</f>
        <v>0</v>
      </c>
      <c r="M61" s="11">
        <f>IF($G61="Danse Monde",$D61,IF($G61="Danse Monde+Adhésion",SUM($D61-Section!$B$9*$E61),0))</f>
        <v>0</v>
      </c>
      <c r="N61" s="11">
        <f>IF($G61="Danse Orientale",$D61,IF($G61="Danse Orientale+Adhésion",SUM($D61-Section!$B$11*$E61),0))</f>
        <v>0</v>
      </c>
      <c r="O61" s="11">
        <f>IF($G61="Danse Société",$D61,IF($G61="Danse Société+Adhésion",SUM($D61-Section!$B$13*$E61),0))</f>
        <v>0</v>
      </c>
      <c r="P61" s="11">
        <f>IF($G61="Eveil Musculaire",$D61,IF($G61="Eveil Musculaire+Adhésion",SUM($D61-Section!$B$15*$E61),0))</f>
        <v>0</v>
      </c>
      <c r="Q61" s="11">
        <f>IF($G61="Musculation",$D61,IF($G61="Musculation+Adhésion",SUM($D61-Section!$B$18*$E61),0))</f>
        <v>0</v>
      </c>
      <c r="R61" s="11">
        <f>IF($G61="Sport Thérapeutique",$D61,IF($G61="Sport Thérapeutique+Adhésion",SUM($D61-Section!$B$20*$E61),0))</f>
        <v>0</v>
      </c>
      <c r="S61" s="11">
        <f>IF($G61="Squash",$D61,IF($G61="Squash+Adhésion",SUM($D61-Section!$B$22*$E61),0))</f>
        <v>0</v>
      </c>
      <c r="T61" s="11">
        <f>IF($G61="Step",$D61,IF($G61="Step+Adhésion",SUM($D61-Section!$B$24*$E61),0))</f>
        <v>0</v>
      </c>
      <c r="U61" s="11">
        <f>IF($G61="Tennis de Table",$D61,IF($G61="Tennis de Table+Adhésion",SUM($D61-Section!$B$26*$E61),0))</f>
        <v>0</v>
      </c>
      <c r="V61" s="11">
        <f>IF($G61="Training",$D61,IF($G61="Training+Adhésion",SUM($D61-Section!$B$28*$E61),0))</f>
        <v>0</v>
      </c>
      <c r="W61" s="11">
        <f>IF($G61="VIP",SUM($D61-Section!$B$30*$E61),0)</f>
        <v>0</v>
      </c>
      <c r="X61" s="11">
        <f>IF($G61="Zumba Enfants",$D61,IF($G61="Zumba Enfants+Adhésion",SUM($D61-Section!$B$31*$E61),0))</f>
        <v>0</v>
      </c>
      <c r="Y61" s="11">
        <f t="shared" si="4"/>
        <v>0</v>
      </c>
      <c r="Z61" s="11">
        <f t="shared" si="1"/>
        <v>0</v>
      </c>
      <c r="AA61" s="11">
        <f t="shared" si="2"/>
        <v>0</v>
      </c>
      <c r="AB61" s="7" t="str">
        <f t="shared" si="5"/>
        <v xml:space="preserve"> </v>
      </c>
      <c r="AC61" s="7" t="str">
        <f t="shared" si="6"/>
        <v xml:space="preserve"> </v>
      </c>
      <c r="AD61" s="7" t="str">
        <f t="shared" si="7"/>
        <v xml:space="preserve"> </v>
      </c>
    </row>
    <row r="62" spans="1:30">
      <c r="A62" s="4"/>
      <c r="B62" s="5"/>
      <c r="C62" s="5"/>
      <c r="D62" s="6"/>
      <c r="E62" s="17"/>
      <c r="F62" s="5"/>
      <c r="G62" s="5"/>
      <c r="H62" s="5"/>
      <c r="I62" s="11">
        <f t="shared" si="3"/>
        <v>0</v>
      </c>
      <c r="J62" s="11">
        <f>IF($G62="Badminton",$D62,IF($G62="Badminton+Adhésion",SUM($D62-Section!$B$3*$E62),0))</f>
        <v>0</v>
      </c>
      <c r="K62" s="11">
        <f>IF($G62="CAF",$D62,IF($G62="CAF+Adhésion",SUM($D62-Section!$B$5*$E62),0))</f>
        <v>0</v>
      </c>
      <c r="L62" s="11">
        <f>IF($G62="CrossFit",$D62,IF($G62="CrossFit+Adhésion",SUM($D62-Section!$B$7*$E62),0))</f>
        <v>0</v>
      </c>
      <c r="M62" s="11">
        <f>IF($G62="Danse Monde",$D62,IF($G62="Danse Monde+Adhésion",SUM($D62-Section!$B$9*$E62),0))</f>
        <v>0</v>
      </c>
      <c r="N62" s="11">
        <f>IF($G62="Danse Orientale",$D62,IF($G62="Danse Orientale+Adhésion",SUM($D62-Section!$B$11*$E62),0))</f>
        <v>0</v>
      </c>
      <c r="O62" s="11">
        <f>IF($G62="Danse Société",$D62,IF($G62="Danse Société+Adhésion",SUM($D62-Section!$B$13*$E62),0))</f>
        <v>0</v>
      </c>
      <c r="P62" s="11">
        <f>IF($G62="Eveil Musculaire",$D62,IF($G62="Eveil Musculaire+Adhésion",SUM($D62-Section!$B$15*$E62),0))</f>
        <v>0</v>
      </c>
      <c r="Q62" s="11">
        <f>IF($G62="Musculation",$D62,IF($G62="Musculation+Adhésion",SUM($D62-Section!$B$18*$E62),0))</f>
        <v>0</v>
      </c>
      <c r="R62" s="11">
        <f>IF($G62="Sport Thérapeutique",$D62,IF($G62="Sport Thérapeutique+Adhésion",SUM($D62-Section!$B$20*$E62),0))</f>
        <v>0</v>
      </c>
      <c r="S62" s="11">
        <f>IF($G62="Squash",$D62,IF($G62="Squash+Adhésion",SUM($D62-Section!$B$22*$E62),0))</f>
        <v>0</v>
      </c>
      <c r="T62" s="11">
        <f>IF($G62="Step",$D62,IF($G62="Step+Adhésion",SUM($D62-Section!$B$24*$E62),0))</f>
        <v>0</v>
      </c>
      <c r="U62" s="11">
        <f>IF($G62="Tennis de Table",$D62,IF($G62="Tennis de Table+Adhésion",SUM($D62-Section!$B$26*$E62),0))</f>
        <v>0</v>
      </c>
      <c r="V62" s="11">
        <f>IF($G62="Training",$D62,IF($G62="Training+Adhésion",SUM($D62-Section!$B$28*$E62),0))</f>
        <v>0</v>
      </c>
      <c r="W62" s="11">
        <f>IF($G62="VIP",SUM($D62-Section!$B$30*$E62),0)</f>
        <v>0</v>
      </c>
      <c r="X62" s="11">
        <f>IF($G62="Zumba Enfants",$D62,IF($G62="Zumba Enfants+Adhésion",SUM($D62-Section!$B$31*$E62),0))</f>
        <v>0</v>
      </c>
      <c r="Y62" s="11">
        <f t="shared" si="4"/>
        <v>0</v>
      </c>
      <c r="Z62" s="11">
        <f t="shared" si="1"/>
        <v>0</v>
      </c>
      <c r="AA62" s="11">
        <f t="shared" si="2"/>
        <v>0</v>
      </c>
      <c r="AB62" s="7" t="str">
        <f t="shared" si="5"/>
        <v xml:space="preserve"> </v>
      </c>
      <c r="AC62" s="7" t="str">
        <f t="shared" si="6"/>
        <v xml:space="preserve"> </v>
      </c>
      <c r="AD62" s="7" t="str">
        <f t="shared" si="7"/>
        <v xml:space="preserve"> </v>
      </c>
    </row>
    <row r="63" spans="1:30">
      <c r="A63" s="4"/>
      <c r="B63" s="5"/>
      <c r="C63" s="5"/>
      <c r="D63" s="6"/>
      <c r="E63" s="17"/>
      <c r="F63" s="5"/>
      <c r="G63" s="5"/>
      <c r="H63" s="5"/>
      <c r="I63" s="11">
        <f t="shared" si="3"/>
        <v>0</v>
      </c>
      <c r="J63" s="11">
        <f>IF($G63="Badminton",$D63,IF($G63="Badminton+Adhésion",SUM($D63-Section!$B$3*$E63),0))</f>
        <v>0</v>
      </c>
      <c r="K63" s="11">
        <f>IF($G63="CAF",$D63,IF($G63="CAF+Adhésion",SUM($D63-Section!$B$5*$E63),0))</f>
        <v>0</v>
      </c>
      <c r="L63" s="11">
        <f>IF($G63="CrossFit",$D63,IF($G63="CrossFit+Adhésion",SUM($D63-Section!$B$7*$E63),0))</f>
        <v>0</v>
      </c>
      <c r="M63" s="11">
        <f>IF($G63="Danse Monde",$D63,IF($G63="Danse Monde+Adhésion",SUM($D63-Section!$B$9*$E63),0))</f>
        <v>0</v>
      </c>
      <c r="N63" s="11">
        <f>IF($G63="Danse Orientale",$D63,IF($G63="Danse Orientale+Adhésion",SUM($D63-Section!$B$11*$E63),0))</f>
        <v>0</v>
      </c>
      <c r="O63" s="11">
        <f>IF($G63="Danse Société",$D63,IF($G63="Danse Société+Adhésion",SUM($D63-Section!$B$13*$E63),0))</f>
        <v>0</v>
      </c>
      <c r="P63" s="11">
        <f>IF($G63="Eveil Musculaire",$D63,IF($G63="Eveil Musculaire+Adhésion",SUM($D63-Section!$B$15*$E63),0))</f>
        <v>0</v>
      </c>
      <c r="Q63" s="11">
        <f>IF($G63="Musculation",$D63,IF($G63="Musculation+Adhésion",SUM($D63-Section!$B$18*$E63),0))</f>
        <v>0</v>
      </c>
      <c r="R63" s="11">
        <f>IF($G63="Sport Thérapeutique",$D63,IF($G63="Sport Thérapeutique+Adhésion",SUM($D63-Section!$B$20*$E63),0))</f>
        <v>0</v>
      </c>
      <c r="S63" s="11">
        <f>IF($G63="Squash",$D63,IF($G63="Squash+Adhésion",SUM($D63-Section!$B$22*$E63),0))</f>
        <v>0</v>
      </c>
      <c r="T63" s="11">
        <f>IF($G63="Step",$D63,IF($G63="Step+Adhésion",SUM($D63-Section!$B$24*$E63),0))</f>
        <v>0</v>
      </c>
      <c r="U63" s="11">
        <f>IF($G63="Tennis de Table",$D63,IF($G63="Tennis de Table+Adhésion",SUM($D63-Section!$B$26*$E63),0))</f>
        <v>0</v>
      </c>
      <c r="V63" s="11">
        <f>IF($G63="Training",$D63,IF($G63="Training+Adhésion",SUM($D63-Section!$B$28*$E63),0))</f>
        <v>0</v>
      </c>
      <c r="W63" s="11">
        <f>IF($G63="VIP",SUM($D63-Section!$B$30*$E63),0)</f>
        <v>0</v>
      </c>
      <c r="X63" s="11">
        <f>IF($G63="Zumba Enfants",$D63,IF($G63="Zumba Enfants+Adhésion",SUM($D63-Section!$B$31*$E63),0))</f>
        <v>0</v>
      </c>
      <c r="Y63" s="11">
        <f t="shared" si="4"/>
        <v>0</v>
      </c>
      <c r="Z63" s="11">
        <f t="shared" si="1"/>
        <v>0</v>
      </c>
      <c r="AA63" s="11">
        <f t="shared" si="2"/>
        <v>0</v>
      </c>
      <c r="AB63" s="7" t="str">
        <f t="shared" si="5"/>
        <v xml:space="preserve"> </v>
      </c>
      <c r="AC63" s="7" t="str">
        <f t="shared" si="6"/>
        <v xml:space="preserve"> </v>
      </c>
      <c r="AD63" s="7" t="str">
        <f t="shared" si="7"/>
        <v xml:space="preserve"> </v>
      </c>
    </row>
    <row r="64" spans="1:30">
      <c r="A64" s="4"/>
      <c r="B64" s="5"/>
      <c r="C64" s="5"/>
      <c r="D64" s="6"/>
      <c r="E64" s="17"/>
      <c r="F64" s="5"/>
      <c r="G64" s="5"/>
      <c r="H64" s="5"/>
      <c r="I64" s="11">
        <f t="shared" si="3"/>
        <v>0</v>
      </c>
      <c r="J64" s="11">
        <f>IF($G64="Badminton",$D64,IF($G64="Badminton+Adhésion",SUM($D64-Section!$B$3*$E64),0))</f>
        <v>0</v>
      </c>
      <c r="K64" s="11">
        <f>IF($G64="CAF",$D64,IF($G64="CAF+Adhésion",SUM($D64-Section!$B$5*$E64),0))</f>
        <v>0</v>
      </c>
      <c r="L64" s="11">
        <f>IF($G64="CrossFit",$D64,IF($G64="CrossFit+Adhésion",SUM($D64-Section!$B$7*$E64),0))</f>
        <v>0</v>
      </c>
      <c r="M64" s="11">
        <f>IF($G64="Danse Monde",$D64,IF($G64="Danse Monde+Adhésion",SUM($D64-Section!$B$9*$E64),0))</f>
        <v>0</v>
      </c>
      <c r="N64" s="11">
        <f>IF($G64="Danse Orientale",$D64,IF($G64="Danse Orientale+Adhésion",SUM($D64-Section!$B$11*$E64),0))</f>
        <v>0</v>
      </c>
      <c r="O64" s="11">
        <f>IF($G64="Danse Société",$D64,IF($G64="Danse Société+Adhésion",SUM($D64-Section!$B$13*$E64),0))</f>
        <v>0</v>
      </c>
      <c r="P64" s="11">
        <f>IF($G64="Eveil Musculaire",$D64,IF($G64="Eveil Musculaire+Adhésion",SUM($D64-Section!$B$15*$E64),0))</f>
        <v>0</v>
      </c>
      <c r="Q64" s="11">
        <f>IF($G64="Musculation",$D64,IF($G64="Musculation+Adhésion",SUM($D64-Section!$B$18*$E64),0))</f>
        <v>0</v>
      </c>
      <c r="R64" s="11">
        <f>IF($G64="Sport Thérapeutique",$D64,IF($G64="Sport Thérapeutique+Adhésion",SUM($D64-Section!$B$20*$E64),0))</f>
        <v>0</v>
      </c>
      <c r="S64" s="11">
        <f>IF($G64="Squash",$D64,IF($G64="Squash+Adhésion",SUM($D64-Section!$B$22*$E64),0))</f>
        <v>0</v>
      </c>
      <c r="T64" s="11">
        <f>IF($G64="Step",$D64,IF($G64="Step+Adhésion",SUM($D64-Section!$B$24*$E64),0))</f>
        <v>0</v>
      </c>
      <c r="U64" s="11">
        <f>IF($G64="Tennis de Table",$D64,IF($G64="Tennis de Table+Adhésion",SUM($D64-Section!$B$26*$E64),0))</f>
        <v>0</v>
      </c>
      <c r="V64" s="11">
        <f>IF($G64="Training",$D64,IF($G64="Training+Adhésion",SUM($D64-Section!$B$28*$E64),0))</f>
        <v>0</v>
      </c>
      <c r="W64" s="11">
        <f>IF($G64="VIP",SUM($D64-Section!$B$30*$E64),0)</f>
        <v>0</v>
      </c>
      <c r="X64" s="11">
        <f>IF($G64="Zumba Enfants",$D64,IF($G64="Zumba Enfants+Adhésion",SUM($D64-Section!$B$31*$E64),0))</f>
        <v>0</v>
      </c>
      <c r="Y64" s="11">
        <f t="shared" si="4"/>
        <v>0</v>
      </c>
      <c r="Z64" s="11">
        <f t="shared" si="1"/>
        <v>0</v>
      </c>
      <c r="AA64" s="11">
        <f t="shared" si="2"/>
        <v>0</v>
      </c>
      <c r="AB64" s="7" t="str">
        <f t="shared" si="5"/>
        <v xml:space="preserve"> </v>
      </c>
      <c r="AC64" s="7" t="str">
        <f t="shared" si="6"/>
        <v xml:space="preserve"> </v>
      </c>
      <c r="AD64" s="7" t="str">
        <f t="shared" si="7"/>
        <v xml:space="preserve"> </v>
      </c>
    </row>
    <row r="65" spans="1:30">
      <c r="A65" s="4"/>
      <c r="B65" s="5"/>
      <c r="C65" s="5"/>
      <c r="D65" s="6"/>
      <c r="E65" s="17"/>
      <c r="F65" s="5"/>
      <c r="G65" s="5"/>
      <c r="H65" s="5"/>
      <c r="I65" s="11">
        <f t="shared" si="3"/>
        <v>0</v>
      </c>
      <c r="J65" s="11">
        <f>IF($G65="Badminton",$D65,IF($G65="Badminton+Adhésion",SUM($D65-Section!$B$3*$E65),0))</f>
        <v>0</v>
      </c>
      <c r="K65" s="11">
        <f>IF($G65="CAF",$D65,IF($G65="CAF+Adhésion",SUM($D65-Section!$B$5*$E65),0))</f>
        <v>0</v>
      </c>
      <c r="L65" s="11">
        <f>IF($G65="CrossFit",$D65,IF($G65="CrossFit+Adhésion",SUM($D65-Section!$B$7*$E65),0))</f>
        <v>0</v>
      </c>
      <c r="M65" s="11">
        <f>IF($G65="Danse Monde",$D65,IF($G65="Danse Monde+Adhésion",SUM($D65-Section!$B$9*$E65),0))</f>
        <v>0</v>
      </c>
      <c r="N65" s="11">
        <f>IF($G65="Danse Orientale",$D65,IF($G65="Danse Orientale+Adhésion",SUM($D65-Section!$B$11*$E65),0))</f>
        <v>0</v>
      </c>
      <c r="O65" s="11">
        <f>IF($G65="Danse Société",$D65,IF($G65="Danse Société+Adhésion",SUM($D65-Section!$B$13*$E65),0))</f>
        <v>0</v>
      </c>
      <c r="P65" s="11">
        <f>IF($G65="Eveil Musculaire",$D65,IF($G65="Eveil Musculaire+Adhésion",SUM($D65-Section!$B$15*$E65),0))</f>
        <v>0</v>
      </c>
      <c r="Q65" s="11">
        <f>IF($G65="Musculation",$D65,IF($G65="Musculation+Adhésion",SUM($D65-Section!$B$18*$E65),0))</f>
        <v>0</v>
      </c>
      <c r="R65" s="11">
        <f>IF($G65="Sport Thérapeutique",$D65,IF($G65="Sport Thérapeutique+Adhésion",SUM($D65-Section!$B$20*$E65),0))</f>
        <v>0</v>
      </c>
      <c r="S65" s="11">
        <f>IF($G65="Squash",$D65,IF($G65="Squash+Adhésion",SUM($D65-Section!$B$22*$E65),0))</f>
        <v>0</v>
      </c>
      <c r="T65" s="11">
        <f>IF($G65="Step",$D65,IF($G65="Step+Adhésion",SUM($D65-Section!$B$24*$E65),0))</f>
        <v>0</v>
      </c>
      <c r="U65" s="11">
        <f>IF($G65="Tennis de Table",$D65,IF($G65="Tennis de Table+Adhésion",SUM($D65-Section!$B$26*$E65),0))</f>
        <v>0</v>
      </c>
      <c r="V65" s="11">
        <f>IF($G65="Training",$D65,IF($G65="Training+Adhésion",SUM($D65-Section!$B$28*$E65),0))</f>
        <v>0</v>
      </c>
      <c r="W65" s="11">
        <f>IF($G65="VIP",SUM($D65-Section!$B$30*$E65),0)</f>
        <v>0</v>
      </c>
      <c r="X65" s="11">
        <f>IF($G65="Zumba Enfants",$D65,IF($G65="Zumba Enfants+Adhésion",SUM($D65-Section!$B$31*$E65),0))</f>
        <v>0</v>
      </c>
      <c r="Y65" s="11">
        <f t="shared" si="4"/>
        <v>0</v>
      </c>
      <c r="Z65" s="11">
        <f t="shared" si="1"/>
        <v>0</v>
      </c>
      <c r="AA65" s="11">
        <f t="shared" si="2"/>
        <v>0</v>
      </c>
      <c r="AB65" s="7" t="str">
        <f t="shared" si="5"/>
        <v xml:space="preserve"> </v>
      </c>
      <c r="AC65" s="7" t="str">
        <f t="shared" si="6"/>
        <v xml:space="preserve"> </v>
      </c>
      <c r="AD65" s="7" t="str">
        <f t="shared" si="7"/>
        <v xml:space="preserve"> </v>
      </c>
    </row>
    <row r="66" spans="1:30">
      <c r="A66" s="4"/>
      <c r="B66" s="5"/>
      <c r="C66" s="5"/>
      <c r="D66" s="6"/>
      <c r="E66" s="17"/>
      <c r="F66" s="5"/>
      <c r="G66" s="5"/>
      <c r="H66" s="5"/>
      <c r="I66" s="11">
        <f t="shared" si="3"/>
        <v>0</v>
      </c>
      <c r="J66" s="11">
        <f>IF($G66="Badminton",$D66,IF($G66="Badminton+Adhésion",SUM($D66-Section!$B$3*$E66),0))</f>
        <v>0</v>
      </c>
      <c r="K66" s="11">
        <f>IF($G66="CAF",$D66,IF($G66="CAF+Adhésion",SUM($D66-Section!$B$5*$E66),0))</f>
        <v>0</v>
      </c>
      <c r="L66" s="11">
        <f>IF($G66="CrossFit",$D66,IF($G66="CrossFit+Adhésion",SUM($D66-Section!$B$7*$E66),0))</f>
        <v>0</v>
      </c>
      <c r="M66" s="11">
        <f>IF($G66="Danse Monde",$D66,IF($G66="Danse Monde+Adhésion",SUM($D66-Section!$B$9*$E66),0))</f>
        <v>0</v>
      </c>
      <c r="N66" s="11">
        <f>IF($G66="Danse Orientale",$D66,IF($G66="Danse Orientale+Adhésion",SUM($D66-Section!$B$11*$E66),0))</f>
        <v>0</v>
      </c>
      <c r="O66" s="11">
        <f>IF($G66="Danse Société",$D66,IF($G66="Danse Société+Adhésion",SUM($D66-Section!$B$13*$E66),0))</f>
        <v>0</v>
      </c>
      <c r="P66" s="11">
        <f>IF($G66="Eveil Musculaire",$D66,IF($G66="Eveil Musculaire+Adhésion",SUM($D66-Section!$B$15*$E66),0))</f>
        <v>0</v>
      </c>
      <c r="Q66" s="11">
        <f>IF($G66="Musculation",$D66,IF($G66="Musculation+Adhésion",SUM($D66-Section!$B$18*$E66),0))</f>
        <v>0</v>
      </c>
      <c r="R66" s="11">
        <f>IF($G66="Sport Thérapeutique",$D66,IF($G66="Sport Thérapeutique+Adhésion",SUM($D66-Section!$B$20*$E66),0))</f>
        <v>0</v>
      </c>
      <c r="S66" s="11">
        <f>IF($G66="Squash",$D66,IF($G66="Squash+Adhésion",SUM($D66-Section!$B$22*$E66),0))</f>
        <v>0</v>
      </c>
      <c r="T66" s="11">
        <f>IF($G66="Step",$D66,IF($G66="Step+Adhésion",SUM($D66-Section!$B$24*$E66),0))</f>
        <v>0</v>
      </c>
      <c r="U66" s="11">
        <f>IF($G66="Tennis de Table",$D66,IF($G66="Tennis de Table+Adhésion",SUM($D66-Section!$B$26*$E66),0))</f>
        <v>0</v>
      </c>
      <c r="V66" s="11">
        <f>IF($G66="Training",$D66,IF($G66="Training+Adhésion",SUM($D66-Section!$B$28*$E66),0))</f>
        <v>0</v>
      </c>
      <c r="W66" s="11">
        <f>IF($G66="VIP",SUM($D66-Section!$B$30*$E66),0)</f>
        <v>0</v>
      </c>
      <c r="X66" s="11">
        <f>IF($G66="Zumba Enfants",$D66,IF($G66="Zumba Enfants+Adhésion",SUM($D66-Section!$B$31*$E66),0))</f>
        <v>0</v>
      </c>
      <c r="Y66" s="11">
        <f t="shared" si="4"/>
        <v>0</v>
      </c>
      <c r="Z66" s="11">
        <f t="shared" si="1"/>
        <v>0</v>
      </c>
      <c r="AA66" s="11">
        <f t="shared" si="2"/>
        <v>0</v>
      </c>
      <c r="AB66" s="7" t="str">
        <f t="shared" si="5"/>
        <v xml:space="preserve"> </v>
      </c>
      <c r="AC66" s="7" t="str">
        <f t="shared" si="6"/>
        <v xml:space="preserve"> </v>
      </c>
      <c r="AD66" s="7" t="str">
        <f t="shared" si="7"/>
        <v xml:space="preserve"> </v>
      </c>
    </row>
    <row r="67" spans="1:30">
      <c r="A67" s="4"/>
      <c r="B67" s="5"/>
      <c r="C67" s="5"/>
      <c r="D67" s="6"/>
      <c r="E67" s="17"/>
      <c r="F67" s="5"/>
      <c r="G67" s="5"/>
      <c r="H67" s="5"/>
      <c r="I67" s="11">
        <f t="shared" si="3"/>
        <v>0</v>
      </c>
      <c r="J67" s="11">
        <f>IF($G67="Badminton",$D67,IF($G67="Badminton+Adhésion",SUM($D67-Section!$B$3*$E67),0))</f>
        <v>0</v>
      </c>
      <c r="K67" s="11">
        <f>IF($G67="CAF",$D67,IF($G67="CAF+Adhésion",SUM($D67-Section!$B$5*$E67),0))</f>
        <v>0</v>
      </c>
      <c r="L67" s="11">
        <f>IF($G67="CrossFit",$D67,IF($G67="CrossFit+Adhésion",SUM($D67-Section!$B$7*$E67),0))</f>
        <v>0</v>
      </c>
      <c r="M67" s="11">
        <f>IF($G67="Danse Monde",$D67,IF($G67="Danse Monde+Adhésion",SUM($D67-Section!$B$9*$E67),0))</f>
        <v>0</v>
      </c>
      <c r="N67" s="11">
        <f>IF($G67="Danse Orientale",$D67,IF($G67="Danse Orientale+Adhésion",SUM($D67-Section!$B$11*$E67),0))</f>
        <v>0</v>
      </c>
      <c r="O67" s="11">
        <f>IF($G67="Danse Société",$D67,IF($G67="Danse Société+Adhésion",SUM($D67-Section!$B$13*$E67),0))</f>
        <v>0</v>
      </c>
      <c r="P67" s="11">
        <f>IF($G67="Eveil Musculaire",$D67,IF($G67="Eveil Musculaire+Adhésion",SUM($D67-Section!$B$15*$E67),0))</f>
        <v>0</v>
      </c>
      <c r="Q67" s="11">
        <f>IF($G67="Musculation",$D67,IF($G67="Musculation+Adhésion",SUM($D67-Section!$B$18*$E67),0))</f>
        <v>0</v>
      </c>
      <c r="R67" s="11">
        <f>IF($G67="Sport Thérapeutique",$D67,IF($G67="Sport Thérapeutique+Adhésion",SUM($D67-Section!$B$20*$E67),0))</f>
        <v>0</v>
      </c>
      <c r="S67" s="11">
        <f>IF($G67="Squash",$D67,IF($G67="Squash+Adhésion",SUM($D67-Section!$B$22*$E67),0))</f>
        <v>0</v>
      </c>
      <c r="T67" s="11">
        <f>IF($G67="Step",$D67,IF($G67="Step+Adhésion",SUM($D67-Section!$B$24*$E67),0))</f>
        <v>0</v>
      </c>
      <c r="U67" s="11">
        <f>IF($G67="Tennis de Table",$D67,IF($G67="Tennis de Table+Adhésion",SUM($D67-Section!$B$26*$E67),0))</f>
        <v>0</v>
      </c>
      <c r="V67" s="11">
        <f>IF($G67="Training",$D67,IF($G67="Training+Adhésion",SUM($D67-Section!$B$28*$E67),0))</f>
        <v>0</v>
      </c>
      <c r="W67" s="11">
        <f>IF($G67="VIP",SUM($D67-Section!$B$30*$E67),0)</f>
        <v>0</v>
      </c>
      <c r="X67" s="11">
        <f>IF($G67="Zumba Enfants",$D67,IF($G67="Zumba Enfants+Adhésion",SUM($D67-Section!$B$31*$E67),0))</f>
        <v>0</v>
      </c>
      <c r="Y67" s="11">
        <f t="shared" si="4"/>
        <v>0</v>
      </c>
      <c r="Z67" s="11">
        <f t="shared" si="1"/>
        <v>0</v>
      </c>
      <c r="AA67" s="11">
        <f t="shared" si="2"/>
        <v>0</v>
      </c>
      <c r="AB67" s="7" t="str">
        <f t="shared" si="5"/>
        <v xml:space="preserve"> </v>
      </c>
      <c r="AC67" s="7" t="str">
        <f t="shared" si="6"/>
        <v xml:space="preserve"> </v>
      </c>
      <c r="AD67" s="7" t="str">
        <f t="shared" si="7"/>
        <v xml:space="preserve"> </v>
      </c>
    </row>
    <row r="68" spans="1:30">
      <c r="A68" s="4"/>
      <c r="B68" s="5"/>
      <c r="C68" s="5"/>
      <c r="D68" s="6"/>
      <c r="E68" s="17"/>
      <c r="F68" s="5"/>
      <c r="G68" s="5"/>
      <c r="H68" s="5"/>
      <c r="I68" s="11">
        <f t="shared" si="3"/>
        <v>0</v>
      </c>
      <c r="J68" s="11">
        <f>IF($G68="Badminton",$D68,IF($G68="Badminton+Adhésion",SUM($D68-Section!$B$3*$E68),0))</f>
        <v>0</v>
      </c>
      <c r="K68" s="11">
        <f>IF($G68="CAF",$D68,IF($G68="CAF+Adhésion",SUM($D68-Section!$B$5*$E68),0))</f>
        <v>0</v>
      </c>
      <c r="L68" s="11">
        <f>IF($G68="CrossFit",$D68,IF($G68="CrossFit+Adhésion",SUM($D68-Section!$B$7*$E68),0))</f>
        <v>0</v>
      </c>
      <c r="M68" s="11">
        <f>IF($G68="Danse Monde",$D68,IF($G68="Danse Monde+Adhésion",SUM($D68-Section!$B$9*$E68),0))</f>
        <v>0</v>
      </c>
      <c r="N68" s="11">
        <f>IF($G68="Danse Orientale",$D68,IF($G68="Danse Orientale+Adhésion",SUM($D68-Section!$B$11*$E68),0))</f>
        <v>0</v>
      </c>
      <c r="O68" s="11">
        <f>IF($G68="Danse Société",$D68,IF($G68="Danse Société+Adhésion",SUM($D68-Section!$B$13*$E68),0))</f>
        <v>0</v>
      </c>
      <c r="P68" s="11">
        <f>IF($G68="Eveil Musculaire",$D68,IF($G68="Eveil Musculaire+Adhésion",SUM($D68-Section!$B$15*$E68),0))</f>
        <v>0</v>
      </c>
      <c r="Q68" s="11">
        <f>IF($G68="Musculation",$D68,IF($G68="Musculation+Adhésion",SUM($D68-Section!$B$18*$E68),0))</f>
        <v>0</v>
      </c>
      <c r="R68" s="11">
        <f>IF($G68="Sport Thérapeutique",$D68,IF($G68="Sport Thérapeutique+Adhésion",SUM($D68-Section!$B$20*$E68),0))</f>
        <v>0</v>
      </c>
      <c r="S68" s="11">
        <f>IF($G68="Squash",$D68,IF($G68="Squash+Adhésion",SUM($D68-Section!$B$22*$E68),0))</f>
        <v>0</v>
      </c>
      <c r="T68" s="11">
        <f>IF($G68="Step",$D68,IF($G68="Step+Adhésion",SUM($D68-Section!$B$24*$E68),0))</f>
        <v>0</v>
      </c>
      <c r="U68" s="11">
        <f>IF($G68="Tennis de Table",$D68,IF($G68="Tennis de Table+Adhésion",SUM($D68-Section!$B$26*$E68),0))</f>
        <v>0</v>
      </c>
      <c r="V68" s="11">
        <f>IF($G68="Training",$D68,IF($G68="Training+Adhésion",SUM($D68-Section!$B$28*$E68),0))</f>
        <v>0</v>
      </c>
      <c r="W68" s="11">
        <f>IF($G68="VIP",SUM($D68-Section!$B$30*$E68),0)</f>
        <v>0</v>
      </c>
      <c r="X68" s="11">
        <f>IF($G68="Zumba Enfants",$D68,IF($G68="Zumba Enfants+Adhésion",SUM($D68-Section!$B$31*$E68),0))</f>
        <v>0</v>
      </c>
      <c r="Y68" s="11">
        <f t="shared" si="4"/>
        <v>0</v>
      </c>
      <c r="Z68" s="11">
        <f t="shared" si="1"/>
        <v>0</v>
      </c>
      <c r="AA68" s="11">
        <f t="shared" si="2"/>
        <v>0</v>
      </c>
      <c r="AB68" s="7" t="str">
        <f t="shared" si="5"/>
        <v xml:space="preserve"> </v>
      </c>
      <c r="AC68" s="7" t="str">
        <f t="shared" si="6"/>
        <v xml:space="preserve"> </v>
      </c>
      <c r="AD68" s="7" t="str">
        <f t="shared" si="7"/>
        <v xml:space="preserve"> </v>
      </c>
    </row>
    <row r="69" spans="1:30">
      <c r="A69" s="4"/>
      <c r="B69" s="5"/>
      <c r="C69" s="5"/>
      <c r="D69" s="6"/>
      <c r="E69" s="17"/>
      <c r="F69" s="5"/>
      <c r="G69" s="5"/>
      <c r="H69" s="5"/>
      <c r="I69" s="11">
        <f t="shared" si="3"/>
        <v>0</v>
      </c>
      <c r="J69" s="11">
        <f>IF($G69="Badminton",$D69,IF($G69="Badminton+Adhésion",SUM($D69-Section!$B$3*$E69),0))</f>
        <v>0</v>
      </c>
      <c r="K69" s="11">
        <f>IF($G69="CAF",$D69,IF($G69="CAF+Adhésion",SUM($D69-Section!$B$5*$E69),0))</f>
        <v>0</v>
      </c>
      <c r="L69" s="11">
        <f>IF($G69="CrossFit",$D69,IF($G69="CrossFit+Adhésion",SUM($D69-Section!$B$7*$E69),0))</f>
        <v>0</v>
      </c>
      <c r="M69" s="11">
        <f>IF($G69="Danse Monde",$D69,IF($G69="Danse Monde+Adhésion",SUM($D69-Section!$B$9*$E69),0))</f>
        <v>0</v>
      </c>
      <c r="N69" s="11">
        <f>IF($G69="Danse Orientale",$D69,IF($G69="Danse Orientale+Adhésion",SUM($D69-Section!$B$11*$E69),0))</f>
        <v>0</v>
      </c>
      <c r="O69" s="11">
        <f>IF($G69="Danse Société",$D69,IF($G69="Danse Société+Adhésion",SUM($D69-Section!$B$13*$E69),0))</f>
        <v>0</v>
      </c>
      <c r="P69" s="11">
        <f>IF($G69="Eveil Musculaire",$D69,IF($G69="Eveil Musculaire+Adhésion",SUM($D69-Section!$B$15*$E69),0))</f>
        <v>0</v>
      </c>
      <c r="Q69" s="11">
        <f>IF($G69="Musculation",$D69,IF($G69="Musculation+Adhésion",SUM($D69-Section!$B$18*$E69),0))</f>
        <v>0</v>
      </c>
      <c r="R69" s="11">
        <f>IF($G69="Sport Thérapeutique",$D69,IF($G69="Sport Thérapeutique+Adhésion",SUM($D69-Section!$B$20*$E69),0))</f>
        <v>0</v>
      </c>
      <c r="S69" s="11">
        <f>IF($G69="Squash",$D69,IF($G69="Squash+Adhésion",SUM($D69-Section!$B$22*$E69),0))</f>
        <v>0</v>
      </c>
      <c r="T69" s="11">
        <f>IF($G69="Step",$D69,IF($G69="Step+Adhésion",SUM($D69-Section!$B$24*$E69),0))</f>
        <v>0</v>
      </c>
      <c r="U69" s="11">
        <f>IF($G69="Tennis de Table",$D69,IF($G69="Tennis de Table+Adhésion",SUM($D69-Section!$B$26*$E69),0))</f>
        <v>0</v>
      </c>
      <c r="V69" s="11">
        <f>IF($G69="Training",$D69,IF($G69="Training+Adhésion",SUM($D69-Section!$B$28*$E69),0))</f>
        <v>0</v>
      </c>
      <c r="W69" s="11">
        <f>IF($G69="VIP",SUM($D69-Section!$B$30*$E69),0)</f>
        <v>0</v>
      </c>
      <c r="X69" s="11">
        <f>IF($G69="Zumba Enfants",$D69,IF($G69="Zumba Enfants+Adhésion",SUM($D69-Section!$B$31*$E69),0))</f>
        <v>0</v>
      </c>
      <c r="Y69" s="11">
        <f t="shared" si="4"/>
        <v>0</v>
      </c>
      <c r="Z69" s="11">
        <f t="shared" ref="Z69:Z107" si="8">IF($G69="Dons",$D69,0)</f>
        <v>0</v>
      </c>
      <c r="AA69" s="11">
        <f t="shared" ref="AA69:AA107" si="9">IF($G69="Distributeurs",$D69,0)</f>
        <v>0</v>
      </c>
      <c r="AB69" s="7" t="str">
        <f t="shared" si="5"/>
        <v xml:space="preserve"> </v>
      </c>
      <c r="AC69" s="7" t="str">
        <f t="shared" si="6"/>
        <v xml:space="preserve"> </v>
      </c>
      <c r="AD69" s="7" t="str">
        <f t="shared" si="7"/>
        <v xml:space="preserve"> </v>
      </c>
    </row>
    <row r="70" spans="1:30">
      <c r="A70" s="4"/>
      <c r="B70" s="5"/>
      <c r="C70" s="5"/>
      <c r="D70" s="6"/>
      <c r="E70" s="17"/>
      <c r="F70" s="5"/>
      <c r="G70" s="5"/>
      <c r="H70" s="5"/>
      <c r="I70" s="11">
        <f t="shared" ref="I70:I107" si="10">IF($G70="Yoga",0,SUM($D70-$J70-$K70-$L70-$M70-$N70-$O70-$P70-$Q70-$R70-$S70-$T70-$U70-$V70-$W70-$X70-$Y70-$Z70-$AA70))</f>
        <v>0</v>
      </c>
      <c r="J70" s="11">
        <f>IF($G70="Badminton",$D70,IF($G70="Badminton+Adhésion",SUM($D70-Section!$B$3*$E70),0))</f>
        <v>0</v>
      </c>
      <c r="K70" s="11">
        <f>IF($G70="CAF",$D70,IF($G70="CAF+Adhésion",SUM($D70-Section!$B$5*$E70),0))</f>
        <v>0</v>
      </c>
      <c r="L70" s="11">
        <f>IF($G70="CrossFit",$D70,IF($G70="CrossFit+Adhésion",SUM($D70-Section!$B$7*$E70),0))</f>
        <v>0</v>
      </c>
      <c r="M70" s="11">
        <f>IF($G70="Danse Monde",$D70,IF($G70="Danse Monde+Adhésion",SUM($D70-Section!$B$9*$E70),0))</f>
        <v>0</v>
      </c>
      <c r="N70" s="11">
        <f>IF($G70="Danse Orientale",$D70,IF($G70="Danse Orientale+Adhésion",SUM($D70-Section!$B$11*$E70),0))</f>
        <v>0</v>
      </c>
      <c r="O70" s="11">
        <f>IF($G70="Danse Société",$D70,IF($G70="Danse Société+Adhésion",SUM($D70-Section!$B$13*$E70),0))</f>
        <v>0</v>
      </c>
      <c r="P70" s="11">
        <f>IF($G70="Eveil Musculaire",$D70,IF($G70="Eveil Musculaire+Adhésion",SUM($D70-Section!$B$15*$E70),0))</f>
        <v>0</v>
      </c>
      <c r="Q70" s="11">
        <f>IF($G70="Musculation",$D70,IF($G70="Musculation+Adhésion",SUM($D70-Section!$B$18*$E70),0))</f>
        <v>0</v>
      </c>
      <c r="R70" s="11">
        <f>IF($G70="Sport Thérapeutique",$D70,IF($G70="Sport Thérapeutique+Adhésion",SUM($D70-Section!$B$20*$E70),0))</f>
        <v>0</v>
      </c>
      <c r="S70" s="11">
        <f>IF($G70="Squash",$D70,IF($G70="Squash+Adhésion",SUM($D70-Section!$B$22*$E70),0))</f>
        <v>0</v>
      </c>
      <c r="T70" s="11">
        <f>IF($G70="Step",$D70,IF($G70="Step+Adhésion",SUM($D70-Section!$B$24*$E70),0))</f>
        <v>0</v>
      </c>
      <c r="U70" s="11">
        <f>IF($G70="Tennis de Table",$D70,IF($G70="Tennis de Table+Adhésion",SUM($D70-Section!$B$26*$E70),0))</f>
        <v>0</v>
      </c>
      <c r="V70" s="11">
        <f>IF($G70="Training",$D70,IF($G70="Training+Adhésion",SUM($D70-Section!$B$28*$E70),0))</f>
        <v>0</v>
      </c>
      <c r="W70" s="11">
        <f>IF($G70="VIP",SUM($D70-Section!$B$30*$E70),0)</f>
        <v>0</v>
      </c>
      <c r="X70" s="11">
        <f>IF($G70="Zumba Enfants",$D70,IF($G70="Zumba Enfants+Adhésion",SUM($D70-Section!$B$31*$E70),0))</f>
        <v>0</v>
      </c>
      <c r="Y70" s="11">
        <f t="shared" ref="Y70:Y107" si="11">IF($G70="Location",$D70,0)</f>
        <v>0</v>
      </c>
      <c r="Z70" s="11">
        <f t="shared" si="8"/>
        <v>0</v>
      </c>
      <c r="AA70" s="11">
        <f t="shared" si="9"/>
        <v>0</v>
      </c>
      <c r="AB70" s="7" t="str">
        <f t="shared" ref="AB70:AB107" si="12">IF($F70="Espèce",$D70," ")</f>
        <v xml:space="preserve"> </v>
      </c>
      <c r="AC70" s="7" t="str">
        <f t="shared" ref="AC70:AC107" si="13">IF($F70="Chèque",$D70," ")</f>
        <v xml:space="preserve"> </v>
      </c>
      <c r="AD70" s="7" t="str">
        <f t="shared" ref="AD70:AD107" si="14">IF($F70="CB",$D70," ")</f>
        <v xml:space="preserve"> </v>
      </c>
    </row>
    <row r="71" spans="1:30">
      <c r="A71" s="4"/>
      <c r="B71" s="5"/>
      <c r="C71" s="5"/>
      <c r="D71" s="6"/>
      <c r="E71" s="17"/>
      <c r="F71" s="5"/>
      <c r="G71" s="5"/>
      <c r="H71" s="5"/>
      <c r="I71" s="11">
        <f t="shared" si="10"/>
        <v>0</v>
      </c>
      <c r="J71" s="11">
        <f>IF($G71="Badminton",$D71,IF($G71="Badminton+Adhésion",SUM($D71-Section!$B$3*$E71),0))</f>
        <v>0</v>
      </c>
      <c r="K71" s="11">
        <f>IF($G71="CAF",$D71,IF($G71="CAF+Adhésion",SUM($D71-Section!$B$5*$E71),0))</f>
        <v>0</v>
      </c>
      <c r="L71" s="11">
        <f>IF($G71="CrossFit",$D71,IF($G71="CrossFit+Adhésion",SUM($D71-Section!$B$7*$E71),0))</f>
        <v>0</v>
      </c>
      <c r="M71" s="11">
        <f>IF($G71="Danse Monde",$D71,IF($G71="Danse Monde+Adhésion",SUM($D71-Section!$B$9*$E71),0))</f>
        <v>0</v>
      </c>
      <c r="N71" s="11">
        <f>IF($G71="Danse Orientale",$D71,IF($G71="Danse Orientale+Adhésion",SUM($D71-Section!$B$11*$E71),0))</f>
        <v>0</v>
      </c>
      <c r="O71" s="11">
        <f>IF($G71="Danse Société",$D71,IF($G71="Danse Société+Adhésion",SUM($D71-Section!$B$13*$E71),0))</f>
        <v>0</v>
      </c>
      <c r="P71" s="11">
        <f>IF($G71="Eveil Musculaire",$D71,IF($G71="Eveil Musculaire+Adhésion",SUM($D71-Section!$B$15*$E71),0))</f>
        <v>0</v>
      </c>
      <c r="Q71" s="11">
        <f>IF($G71="Musculation",$D71,IF($G71="Musculation+Adhésion",SUM($D71-Section!$B$18*$E71),0))</f>
        <v>0</v>
      </c>
      <c r="R71" s="11">
        <f>IF($G71="Sport Thérapeutique",$D71,IF($G71="Sport Thérapeutique+Adhésion",SUM($D71-Section!$B$20*$E71),0))</f>
        <v>0</v>
      </c>
      <c r="S71" s="11">
        <f>IF($G71="Squash",$D71,IF($G71="Squash+Adhésion",SUM($D71-Section!$B$22*$E71),0))</f>
        <v>0</v>
      </c>
      <c r="T71" s="11">
        <f>IF($G71="Step",$D71,IF($G71="Step+Adhésion",SUM($D71-Section!$B$24*$E71),0))</f>
        <v>0</v>
      </c>
      <c r="U71" s="11">
        <f>IF($G71="Tennis de Table",$D71,IF($G71="Tennis de Table+Adhésion",SUM($D71-Section!$B$26*$E71),0))</f>
        <v>0</v>
      </c>
      <c r="V71" s="11">
        <f>IF($G71="Training",$D71,IF($G71="Training+Adhésion",SUM($D71-Section!$B$28*$E71),0))</f>
        <v>0</v>
      </c>
      <c r="W71" s="11">
        <f>IF($G71="VIP",SUM($D71-Section!$B$30*$E71),0)</f>
        <v>0</v>
      </c>
      <c r="X71" s="11">
        <f>IF($G71="Zumba Enfants",$D71,IF($G71="Zumba Enfants+Adhésion",SUM($D71-Section!$B$31*$E71),0))</f>
        <v>0</v>
      </c>
      <c r="Y71" s="11">
        <f t="shared" si="11"/>
        <v>0</v>
      </c>
      <c r="Z71" s="11">
        <f t="shared" si="8"/>
        <v>0</v>
      </c>
      <c r="AA71" s="11">
        <f t="shared" si="9"/>
        <v>0</v>
      </c>
      <c r="AB71" s="7" t="str">
        <f t="shared" si="12"/>
        <v xml:space="preserve"> </v>
      </c>
      <c r="AC71" s="7" t="str">
        <f t="shared" si="13"/>
        <v xml:space="preserve"> </v>
      </c>
      <c r="AD71" s="7" t="str">
        <f t="shared" si="14"/>
        <v xml:space="preserve"> </v>
      </c>
    </row>
    <row r="72" spans="1:30">
      <c r="A72" s="4"/>
      <c r="B72" s="5"/>
      <c r="C72" s="5"/>
      <c r="D72" s="6"/>
      <c r="E72" s="17"/>
      <c r="F72" s="5"/>
      <c r="G72" s="5"/>
      <c r="H72" s="5"/>
      <c r="I72" s="11">
        <f t="shared" si="10"/>
        <v>0</v>
      </c>
      <c r="J72" s="11">
        <f>IF($G72="Badminton",$D72,IF($G72="Badminton+Adhésion",SUM($D72-Section!$B$3*$E72),0))</f>
        <v>0</v>
      </c>
      <c r="K72" s="11">
        <f>IF($G72="CAF",$D72,IF($G72="CAF+Adhésion",SUM($D72-Section!$B$5*$E72),0))</f>
        <v>0</v>
      </c>
      <c r="L72" s="11">
        <f>IF($G72="CrossFit",$D72,IF($G72="CrossFit+Adhésion",SUM($D72-Section!$B$7*$E72),0))</f>
        <v>0</v>
      </c>
      <c r="M72" s="11">
        <f>IF($G72="Danse Monde",$D72,IF($G72="Danse Monde+Adhésion",SUM($D72-Section!$B$9*$E72),0))</f>
        <v>0</v>
      </c>
      <c r="N72" s="11">
        <f>IF($G72="Danse Orientale",$D72,IF($G72="Danse Orientale+Adhésion",SUM($D72-Section!$B$11*$E72),0))</f>
        <v>0</v>
      </c>
      <c r="O72" s="11">
        <f>IF($G72="Danse Société",$D72,IF($G72="Danse Société+Adhésion",SUM($D72-Section!$B$13*$E72),0))</f>
        <v>0</v>
      </c>
      <c r="P72" s="11">
        <f>IF($G72="Eveil Musculaire",$D72,IF($G72="Eveil Musculaire+Adhésion",SUM($D72-Section!$B$15*$E72),0))</f>
        <v>0</v>
      </c>
      <c r="Q72" s="11">
        <f>IF($G72="Musculation",$D72,IF($G72="Musculation+Adhésion",SUM($D72-Section!$B$18*$E72),0))</f>
        <v>0</v>
      </c>
      <c r="R72" s="11">
        <f>IF($G72="Sport Thérapeutique",$D72,IF($G72="Sport Thérapeutique+Adhésion",SUM($D72-Section!$B$20*$E72),0))</f>
        <v>0</v>
      </c>
      <c r="S72" s="11">
        <f>IF($G72="Squash",$D72,IF($G72="Squash+Adhésion",SUM($D72-Section!$B$22*$E72),0))</f>
        <v>0</v>
      </c>
      <c r="T72" s="11">
        <f>IF($G72="Step",$D72,IF($G72="Step+Adhésion",SUM($D72-Section!$B$24*$E72),0))</f>
        <v>0</v>
      </c>
      <c r="U72" s="11">
        <f>IF($G72="Tennis de Table",$D72,IF($G72="Tennis de Table+Adhésion",SUM($D72-Section!$B$26*$E72),0))</f>
        <v>0</v>
      </c>
      <c r="V72" s="11">
        <f>IF($G72="Training",$D72,IF($G72="Training+Adhésion",SUM($D72-Section!$B$28*$E72),0))</f>
        <v>0</v>
      </c>
      <c r="W72" s="11">
        <f>IF($G72="VIP",SUM($D72-Section!$B$30*$E72),0)</f>
        <v>0</v>
      </c>
      <c r="X72" s="11">
        <f>IF($G72="Zumba Enfants",$D72,IF($G72="Zumba Enfants+Adhésion",SUM($D72-Section!$B$31*$E72),0))</f>
        <v>0</v>
      </c>
      <c r="Y72" s="11">
        <f t="shared" si="11"/>
        <v>0</v>
      </c>
      <c r="Z72" s="11">
        <f t="shared" si="8"/>
        <v>0</v>
      </c>
      <c r="AA72" s="11">
        <f t="shared" si="9"/>
        <v>0</v>
      </c>
      <c r="AB72" s="7" t="str">
        <f t="shared" si="12"/>
        <v xml:space="preserve"> </v>
      </c>
      <c r="AC72" s="7" t="str">
        <f t="shared" si="13"/>
        <v xml:space="preserve"> </v>
      </c>
      <c r="AD72" s="7" t="str">
        <f t="shared" si="14"/>
        <v xml:space="preserve"> </v>
      </c>
    </row>
    <row r="73" spans="1:30">
      <c r="A73" s="4"/>
      <c r="B73" s="5"/>
      <c r="C73" s="5"/>
      <c r="D73" s="6"/>
      <c r="E73" s="17"/>
      <c r="F73" s="5"/>
      <c r="G73" s="5"/>
      <c r="H73" s="5"/>
      <c r="I73" s="11">
        <f t="shared" si="10"/>
        <v>0</v>
      </c>
      <c r="J73" s="11">
        <f>IF($G73="Badminton",$D73,IF($G73="Badminton+Adhésion",SUM($D73-Section!$B$3*$E73),0))</f>
        <v>0</v>
      </c>
      <c r="K73" s="11">
        <f>IF($G73="CAF",$D73,IF($G73="CAF+Adhésion",SUM($D73-Section!$B$5*$E73),0))</f>
        <v>0</v>
      </c>
      <c r="L73" s="11">
        <f>IF($G73="CrossFit",$D73,IF($G73="CrossFit+Adhésion",SUM($D73-Section!$B$7*$E73),0))</f>
        <v>0</v>
      </c>
      <c r="M73" s="11">
        <f>IF($G73="Danse Monde",$D73,IF($G73="Danse Monde+Adhésion",SUM($D73-Section!$B$9*$E73),0))</f>
        <v>0</v>
      </c>
      <c r="N73" s="11">
        <f>IF($G73="Danse Orientale",$D73,IF($G73="Danse Orientale+Adhésion",SUM($D73-Section!$B$11*$E73),0))</f>
        <v>0</v>
      </c>
      <c r="O73" s="11">
        <f>IF($G73="Danse Société",$D73,IF($G73="Danse Société+Adhésion",SUM($D73-Section!$B$13*$E73),0))</f>
        <v>0</v>
      </c>
      <c r="P73" s="11">
        <f>IF($G73="Eveil Musculaire",$D73,IF($G73="Eveil Musculaire+Adhésion",SUM($D73-Section!$B$15*$E73),0))</f>
        <v>0</v>
      </c>
      <c r="Q73" s="11">
        <f>IF($G73="Musculation",$D73,IF($G73="Musculation+Adhésion",SUM($D73-Section!$B$18*$E73),0))</f>
        <v>0</v>
      </c>
      <c r="R73" s="11">
        <f>IF($G73="Sport Thérapeutique",$D73,IF($G73="Sport Thérapeutique+Adhésion",SUM($D73-Section!$B$20*$E73),0))</f>
        <v>0</v>
      </c>
      <c r="S73" s="11">
        <f>IF($G73="Squash",$D73,IF($G73="Squash+Adhésion",SUM($D73-Section!$B$22*$E73),0))</f>
        <v>0</v>
      </c>
      <c r="T73" s="11">
        <f>IF($G73="Step",$D73,IF($G73="Step+Adhésion",SUM($D73-Section!$B$24*$E73),0))</f>
        <v>0</v>
      </c>
      <c r="U73" s="11">
        <f>IF($G73="Tennis de Table",$D73,IF($G73="Tennis de Table+Adhésion",SUM($D73-Section!$B$26*$E73),0))</f>
        <v>0</v>
      </c>
      <c r="V73" s="11">
        <f>IF($G73="Training",$D73,IF($G73="Training+Adhésion",SUM($D73-Section!$B$28*$E73),0))</f>
        <v>0</v>
      </c>
      <c r="W73" s="11">
        <f>IF($G73="VIP",SUM($D73-Section!$B$30*$E73),0)</f>
        <v>0</v>
      </c>
      <c r="X73" s="11">
        <f>IF($G73="Zumba Enfants",$D73,IF($G73="Zumba Enfants+Adhésion",SUM($D73-Section!$B$31*$E73),0))</f>
        <v>0</v>
      </c>
      <c r="Y73" s="11">
        <f t="shared" si="11"/>
        <v>0</v>
      </c>
      <c r="Z73" s="11">
        <f t="shared" si="8"/>
        <v>0</v>
      </c>
      <c r="AA73" s="11">
        <f t="shared" si="9"/>
        <v>0</v>
      </c>
      <c r="AB73" s="7" t="str">
        <f t="shared" si="12"/>
        <v xml:space="preserve"> </v>
      </c>
      <c r="AC73" s="7" t="str">
        <f t="shared" si="13"/>
        <v xml:space="preserve"> </v>
      </c>
      <c r="AD73" s="7" t="str">
        <f t="shared" si="14"/>
        <v xml:space="preserve"> </v>
      </c>
    </row>
    <row r="74" spans="1:30">
      <c r="A74" s="4"/>
      <c r="B74" s="5"/>
      <c r="C74" s="5"/>
      <c r="D74" s="6"/>
      <c r="E74" s="17"/>
      <c r="F74" s="5"/>
      <c r="G74" s="5"/>
      <c r="H74" s="5"/>
      <c r="I74" s="11">
        <f t="shared" si="10"/>
        <v>0</v>
      </c>
      <c r="J74" s="11">
        <f>IF($G74="Badminton",$D74,IF($G74="Badminton+Adhésion",SUM($D74-Section!$B$3*$E74),0))</f>
        <v>0</v>
      </c>
      <c r="K74" s="11">
        <f>IF($G74="CAF",$D74,IF($G74="CAF+Adhésion",SUM($D74-Section!$B$5*$E74),0))</f>
        <v>0</v>
      </c>
      <c r="L74" s="11">
        <f>IF($G74="CrossFit",$D74,IF($G74="CrossFit+Adhésion",SUM($D74-Section!$B$7*$E74),0))</f>
        <v>0</v>
      </c>
      <c r="M74" s="11">
        <f>IF($G74="Danse Monde",$D74,IF($G74="Danse Monde+Adhésion",SUM($D74-Section!$B$9*$E74),0))</f>
        <v>0</v>
      </c>
      <c r="N74" s="11">
        <f>IF($G74="Danse Orientale",$D74,IF($G74="Danse Orientale+Adhésion",SUM($D74-Section!$B$11*$E74),0))</f>
        <v>0</v>
      </c>
      <c r="O74" s="11">
        <f>IF($G74="Danse Société",$D74,IF($G74="Danse Société+Adhésion",SUM($D74-Section!$B$13*$E74),0))</f>
        <v>0</v>
      </c>
      <c r="P74" s="11">
        <f>IF($G74="Eveil Musculaire",$D74,IF($G74="Eveil Musculaire+Adhésion",SUM($D74-Section!$B$15*$E74),0))</f>
        <v>0</v>
      </c>
      <c r="Q74" s="11">
        <f>IF($G74="Musculation",$D74,IF($G74="Musculation+Adhésion",SUM($D74-Section!$B$18*$E74),0))</f>
        <v>0</v>
      </c>
      <c r="R74" s="11">
        <f>IF($G74="Sport Thérapeutique",$D74,IF($G74="Sport Thérapeutique+Adhésion",SUM($D74-Section!$B$20*$E74),0))</f>
        <v>0</v>
      </c>
      <c r="S74" s="11">
        <f>IF($G74="Squash",$D74,IF($G74="Squash+Adhésion",SUM($D74-Section!$B$22*$E74),0))</f>
        <v>0</v>
      </c>
      <c r="T74" s="11">
        <f>IF($G74="Step",$D74,IF($G74="Step+Adhésion",SUM($D74-Section!$B$24*$E74),0))</f>
        <v>0</v>
      </c>
      <c r="U74" s="11">
        <f>IF($G74="Tennis de Table",$D74,IF($G74="Tennis de Table+Adhésion",SUM($D74-Section!$B$26*$E74),0))</f>
        <v>0</v>
      </c>
      <c r="V74" s="11">
        <f>IF($G74="Training",$D74,IF($G74="Training+Adhésion",SUM($D74-Section!$B$28*$E74),0))</f>
        <v>0</v>
      </c>
      <c r="W74" s="11">
        <f>IF($G74="VIP",SUM($D74-Section!$B$30*$E74),0)</f>
        <v>0</v>
      </c>
      <c r="X74" s="11">
        <f>IF($G74="Zumba Enfants",$D74,IF($G74="Zumba Enfants+Adhésion",SUM($D74-Section!$B$31*$E74),0))</f>
        <v>0</v>
      </c>
      <c r="Y74" s="11">
        <f t="shared" si="11"/>
        <v>0</v>
      </c>
      <c r="Z74" s="11">
        <f t="shared" si="8"/>
        <v>0</v>
      </c>
      <c r="AA74" s="11">
        <f t="shared" si="9"/>
        <v>0</v>
      </c>
      <c r="AB74" s="7" t="str">
        <f t="shared" si="12"/>
        <v xml:space="preserve"> </v>
      </c>
      <c r="AC74" s="7" t="str">
        <f t="shared" si="13"/>
        <v xml:space="preserve"> </v>
      </c>
      <c r="AD74" s="7" t="str">
        <f t="shared" si="14"/>
        <v xml:space="preserve"> </v>
      </c>
    </row>
    <row r="75" spans="1:30">
      <c r="A75" s="4"/>
      <c r="B75" s="5"/>
      <c r="C75" s="5"/>
      <c r="D75" s="6"/>
      <c r="E75" s="17"/>
      <c r="F75" s="5"/>
      <c r="G75" s="5"/>
      <c r="H75" s="5"/>
      <c r="I75" s="11">
        <f t="shared" si="10"/>
        <v>0</v>
      </c>
      <c r="J75" s="11">
        <f>IF($G75="Badminton",$D75,IF($G75="Badminton+Adhésion",SUM($D75-Section!$B$3*$E75),0))</f>
        <v>0</v>
      </c>
      <c r="K75" s="11">
        <f>IF($G75="CAF",$D75,IF($G75="CAF+Adhésion",SUM($D75-Section!$B$5*$E75),0))</f>
        <v>0</v>
      </c>
      <c r="L75" s="11">
        <f>IF($G75="CrossFit",$D75,IF($G75="CrossFit+Adhésion",SUM($D75-Section!$B$7*$E75),0))</f>
        <v>0</v>
      </c>
      <c r="M75" s="11">
        <f>IF($G75="Danse Monde",$D75,IF($G75="Danse Monde+Adhésion",SUM($D75-Section!$B$9*$E75),0))</f>
        <v>0</v>
      </c>
      <c r="N75" s="11">
        <f>IF($G75="Danse Orientale",$D75,IF($G75="Danse Orientale+Adhésion",SUM($D75-Section!$B$11*$E75),0))</f>
        <v>0</v>
      </c>
      <c r="O75" s="11">
        <f>IF($G75="Danse Société",$D75,IF($G75="Danse Société+Adhésion",SUM($D75-Section!$B$13*$E75),0))</f>
        <v>0</v>
      </c>
      <c r="P75" s="11">
        <f>IF($G75="Eveil Musculaire",$D75,IF($G75="Eveil Musculaire+Adhésion",SUM($D75-Section!$B$15*$E75),0))</f>
        <v>0</v>
      </c>
      <c r="Q75" s="11">
        <f>IF($G75="Musculation",$D75,IF($G75="Musculation+Adhésion",SUM($D75-Section!$B$18*$E75),0))</f>
        <v>0</v>
      </c>
      <c r="R75" s="11">
        <f>IF($G75="Sport Thérapeutique",$D75,IF($G75="Sport Thérapeutique+Adhésion",SUM($D75-Section!$B$20*$E75),0))</f>
        <v>0</v>
      </c>
      <c r="S75" s="11">
        <f>IF($G75="Squash",$D75,IF($G75="Squash+Adhésion",SUM($D75-Section!$B$22*$E75),0))</f>
        <v>0</v>
      </c>
      <c r="T75" s="11">
        <f>IF($G75="Step",$D75,IF($G75="Step+Adhésion",SUM($D75-Section!$B$24*$E75),0))</f>
        <v>0</v>
      </c>
      <c r="U75" s="11">
        <f>IF($G75="Tennis de Table",$D75,IF($G75="Tennis de Table+Adhésion",SUM($D75-Section!$B$26*$E75),0))</f>
        <v>0</v>
      </c>
      <c r="V75" s="11">
        <f>IF($G75="Training",$D75,IF($G75="Training+Adhésion",SUM($D75-Section!$B$28*$E75),0))</f>
        <v>0</v>
      </c>
      <c r="W75" s="11">
        <f>IF($G75="VIP",SUM($D75-Section!$B$30*$E75),0)</f>
        <v>0</v>
      </c>
      <c r="X75" s="11">
        <f>IF($G75="Zumba Enfants",$D75,IF($G75="Zumba Enfants+Adhésion",SUM($D75-Section!$B$31*$E75),0))</f>
        <v>0</v>
      </c>
      <c r="Y75" s="11">
        <f t="shared" si="11"/>
        <v>0</v>
      </c>
      <c r="Z75" s="11">
        <f t="shared" si="8"/>
        <v>0</v>
      </c>
      <c r="AA75" s="11">
        <f t="shared" si="9"/>
        <v>0</v>
      </c>
      <c r="AB75" s="7" t="str">
        <f t="shared" si="12"/>
        <v xml:space="preserve"> </v>
      </c>
      <c r="AC75" s="7" t="str">
        <f t="shared" si="13"/>
        <v xml:space="preserve"> </v>
      </c>
      <c r="AD75" s="7" t="str">
        <f t="shared" si="14"/>
        <v xml:space="preserve"> </v>
      </c>
    </row>
    <row r="76" spans="1:30">
      <c r="A76" s="4"/>
      <c r="B76" s="5"/>
      <c r="C76" s="5"/>
      <c r="D76" s="6"/>
      <c r="E76" s="17"/>
      <c r="F76" s="5"/>
      <c r="G76" s="5"/>
      <c r="H76" s="5"/>
      <c r="I76" s="11">
        <f t="shared" si="10"/>
        <v>0</v>
      </c>
      <c r="J76" s="11">
        <f>IF($G76="Badminton",$D76,IF($G76="Badminton+Adhésion",SUM($D76-Section!$B$3*$E76),0))</f>
        <v>0</v>
      </c>
      <c r="K76" s="11">
        <f>IF($G76="CAF",$D76,IF($G76="CAF+Adhésion",SUM($D76-Section!$B$5*$E76),0))</f>
        <v>0</v>
      </c>
      <c r="L76" s="11">
        <f>IF($G76="CrossFit",$D76,IF($G76="CrossFit+Adhésion",SUM($D76-Section!$B$7*$E76),0))</f>
        <v>0</v>
      </c>
      <c r="M76" s="11">
        <f>IF($G76="Danse Monde",$D76,IF($G76="Danse Monde+Adhésion",SUM($D76-Section!$B$9*$E76),0))</f>
        <v>0</v>
      </c>
      <c r="N76" s="11">
        <f>IF($G76="Danse Orientale",$D76,IF($G76="Danse Orientale+Adhésion",SUM($D76-Section!$B$11*$E76),0))</f>
        <v>0</v>
      </c>
      <c r="O76" s="11">
        <f>IF($G76="Danse Société",$D76,IF($G76="Danse Société+Adhésion",SUM($D76-Section!$B$13*$E76),0))</f>
        <v>0</v>
      </c>
      <c r="P76" s="11">
        <f>IF($G76="Eveil Musculaire",$D76,IF($G76="Eveil Musculaire+Adhésion",SUM($D76-Section!$B$15*$E76),0))</f>
        <v>0</v>
      </c>
      <c r="Q76" s="11">
        <f>IF($G76="Musculation",$D76,IF($G76="Musculation+Adhésion",SUM($D76-Section!$B$18*$E76),0))</f>
        <v>0</v>
      </c>
      <c r="R76" s="11">
        <f>IF($G76="Sport Thérapeutique",$D76,IF($G76="Sport Thérapeutique+Adhésion",SUM($D76-Section!$B$20*$E76),0))</f>
        <v>0</v>
      </c>
      <c r="S76" s="11">
        <f>IF($G76="Squash",$D76,IF($G76="Squash+Adhésion",SUM($D76-Section!$B$22*$E76),0))</f>
        <v>0</v>
      </c>
      <c r="T76" s="11">
        <f>IF($G76="Step",$D76,IF($G76="Step+Adhésion",SUM($D76-Section!$B$24*$E76),0))</f>
        <v>0</v>
      </c>
      <c r="U76" s="11">
        <f>IF($G76="Tennis de Table",$D76,IF($G76="Tennis de Table+Adhésion",SUM($D76-Section!$B$26*$E76),0))</f>
        <v>0</v>
      </c>
      <c r="V76" s="11">
        <f>IF($G76="Training",$D76,IF($G76="Training+Adhésion",SUM($D76-Section!$B$28*$E76),0))</f>
        <v>0</v>
      </c>
      <c r="W76" s="11">
        <f>IF($G76="VIP",SUM($D76-Section!$B$30*$E76),0)</f>
        <v>0</v>
      </c>
      <c r="X76" s="11">
        <f>IF($G76="Zumba Enfants",$D76,IF($G76="Zumba Enfants+Adhésion",SUM($D76-Section!$B$31*$E76),0))</f>
        <v>0</v>
      </c>
      <c r="Y76" s="11">
        <f t="shared" si="11"/>
        <v>0</v>
      </c>
      <c r="Z76" s="11">
        <f t="shared" si="8"/>
        <v>0</v>
      </c>
      <c r="AA76" s="11">
        <f t="shared" si="9"/>
        <v>0</v>
      </c>
      <c r="AB76" s="7" t="str">
        <f t="shared" si="12"/>
        <v xml:space="preserve"> </v>
      </c>
      <c r="AC76" s="7" t="str">
        <f t="shared" si="13"/>
        <v xml:space="preserve"> </v>
      </c>
      <c r="AD76" s="7" t="str">
        <f t="shared" si="14"/>
        <v xml:space="preserve"> </v>
      </c>
    </row>
    <row r="77" spans="1:30">
      <c r="A77" s="4"/>
      <c r="B77" s="5"/>
      <c r="C77" s="5"/>
      <c r="D77" s="6"/>
      <c r="E77" s="17"/>
      <c r="F77" s="5"/>
      <c r="G77" s="5"/>
      <c r="H77" s="5"/>
      <c r="I77" s="11">
        <f t="shared" si="10"/>
        <v>0</v>
      </c>
      <c r="J77" s="11">
        <f>IF($G77="Badminton",$D77,IF($G77="Badminton+Adhésion",SUM($D77-Section!$B$3*$E77),0))</f>
        <v>0</v>
      </c>
      <c r="K77" s="11">
        <f>IF($G77="CAF",$D77,IF($G77="CAF+Adhésion",SUM($D77-Section!$B$5*$E77),0))</f>
        <v>0</v>
      </c>
      <c r="L77" s="11">
        <f>IF($G77="CrossFit",$D77,IF($G77="CrossFit+Adhésion",SUM($D77-Section!$B$7*$E77),0))</f>
        <v>0</v>
      </c>
      <c r="M77" s="11">
        <f>IF($G77="Danse Monde",$D77,IF($G77="Danse Monde+Adhésion",SUM($D77-Section!$B$9*$E77),0))</f>
        <v>0</v>
      </c>
      <c r="N77" s="11">
        <f>IF($G77="Danse Orientale",$D77,IF($G77="Danse Orientale+Adhésion",SUM($D77-Section!$B$11*$E77),0))</f>
        <v>0</v>
      </c>
      <c r="O77" s="11">
        <f>IF($G77="Danse Société",$D77,IF($G77="Danse Société+Adhésion",SUM($D77-Section!$B$13*$E77),0))</f>
        <v>0</v>
      </c>
      <c r="P77" s="11">
        <f>IF($G77="Eveil Musculaire",$D77,IF($G77="Eveil Musculaire+Adhésion",SUM($D77-Section!$B$15*$E77),0))</f>
        <v>0</v>
      </c>
      <c r="Q77" s="11">
        <f>IF($G77="Musculation",$D77,IF($G77="Musculation+Adhésion",SUM($D77-Section!$B$18*$E77),0))</f>
        <v>0</v>
      </c>
      <c r="R77" s="11">
        <f>IF($G77="Sport Thérapeutique",$D77,IF($G77="Sport Thérapeutique+Adhésion",SUM($D77-Section!$B$20*$E77),0))</f>
        <v>0</v>
      </c>
      <c r="S77" s="11">
        <f>IF($G77="Squash",$D77,IF($G77="Squash+Adhésion",SUM($D77-Section!$B$22*$E77),0))</f>
        <v>0</v>
      </c>
      <c r="T77" s="11">
        <f>IF($G77="Step",$D77,IF($G77="Step+Adhésion",SUM($D77-Section!$B$24*$E77),0))</f>
        <v>0</v>
      </c>
      <c r="U77" s="11">
        <f>IF($G77="Tennis de Table",$D77,IF($G77="Tennis de Table+Adhésion",SUM($D77-Section!$B$26*$E77),0))</f>
        <v>0</v>
      </c>
      <c r="V77" s="11">
        <f>IF($G77="Training",$D77,IF($G77="Training+Adhésion",SUM($D77-Section!$B$28*$E77),0))</f>
        <v>0</v>
      </c>
      <c r="W77" s="11">
        <f>IF($G77="VIP",SUM($D77-Section!$B$30*$E77),0)</f>
        <v>0</v>
      </c>
      <c r="X77" s="11">
        <f>IF($G77="Zumba Enfants",$D77,IF($G77="Zumba Enfants+Adhésion",SUM($D77-Section!$B$31*$E77),0))</f>
        <v>0</v>
      </c>
      <c r="Y77" s="11">
        <f t="shared" si="11"/>
        <v>0</v>
      </c>
      <c r="Z77" s="11">
        <f t="shared" si="8"/>
        <v>0</v>
      </c>
      <c r="AA77" s="11">
        <f t="shared" si="9"/>
        <v>0</v>
      </c>
      <c r="AB77" s="7" t="str">
        <f t="shared" si="12"/>
        <v xml:space="preserve"> </v>
      </c>
      <c r="AC77" s="7" t="str">
        <f t="shared" si="13"/>
        <v xml:space="preserve"> </v>
      </c>
      <c r="AD77" s="7" t="str">
        <f t="shared" si="14"/>
        <v xml:space="preserve"> </v>
      </c>
    </row>
    <row r="78" spans="1:30">
      <c r="A78" s="4"/>
      <c r="B78" s="5"/>
      <c r="C78" s="5"/>
      <c r="D78" s="6"/>
      <c r="E78" s="17"/>
      <c r="F78" s="5"/>
      <c r="G78" s="5"/>
      <c r="H78" s="5"/>
      <c r="I78" s="11">
        <f t="shared" si="10"/>
        <v>0</v>
      </c>
      <c r="J78" s="11">
        <f>IF($G78="Badminton",$D78,IF($G78="Badminton+Adhésion",SUM($D78-Section!$B$3*$E78),0))</f>
        <v>0</v>
      </c>
      <c r="K78" s="11">
        <f>IF($G78="CAF",$D78,IF($G78="CAF+Adhésion",SUM($D78-Section!$B$5*$E78),0))</f>
        <v>0</v>
      </c>
      <c r="L78" s="11">
        <f>IF($G78="CrossFit",$D78,IF($G78="CrossFit+Adhésion",SUM($D78-Section!$B$7*$E78),0))</f>
        <v>0</v>
      </c>
      <c r="M78" s="11">
        <f>IF($G78="Danse Monde",$D78,IF($G78="Danse Monde+Adhésion",SUM($D78-Section!$B$9*$E78),0))</f>
        <v>0</v>
      </c>
      <c r="N78" s="11">
        <f>IF($G78="Danse Orientale",$D78,IF($G78="Danse Orientale+Adhésion",SUM($D78-Section!$B$11*$E78),0))</f>
        <v>0</v>
      </c>
      <c r="O78" s="11">
        <f>IF($G78="Danse Société",$D78,IF($G78="Danse Société+Adhésion",SUM($D78-Section!$B$13*$E78),0))</f>
        <v>0</v>
      </c>
      <c r="P78" s="11">
        <f>IF($G78="Eveil Musculaire",$D78,IF($G78="Eveil Musculaire+Adhésion",SUM($D78-Section!$B$15*$E78),0))</f>
        <v>0</v>
      </c>
      <c r="Q78" s="11">
        <f>IF($G78="Musculation",$D78,IF($G78="Musculation+Adhésion",SUM($D78-Section!$B$18*$E78),0))</f>
        <v>0</v>
      </c>
      <c r="R78" s="11">
        <f>IF($G78="Sport Thérapeutique",$D78,IF($G78="Sport Thérapeutique+Adhésion",SUM($D78-Section!$B$20*$E78),0))</f>
        <v>0</v>
      </c>
      <c r="S78" s="11">
        <f>IF($G78="Squash",$D78,IF($G78="Squash+Adhésion",SUM($D78-Section!$B$22*$E78),0))</f>
        <v>0</v>
      </c>
      <c r="T78" s="11">
        <f>IF($G78="Step",$D78,IF($G78="Step+Adhésion",SUM($D78-Section!$B$24*$E78),0))</f>
        <v>0</v>
      </c>
      <c r="U78" s="11">
        <f>IF($G78="Tennis de Table",$D78,IF($G78="Tennis de Table+Adhésion",SUM($D78-Section!$B$26*$E78),0))</f>
        <v>0</v>
      </c>
      <c r="V78" s="11">
        <f>IF($G78="Training",$D78,IF($G78="Training+Adhésion",SUM($D78-Section!$B$28*$E78),0))</f>
        <v>0</v>
      </c>
      <c r="W78" s="11">
        <f>IF($G78="VIP",SUM($D78-Section!$B$30*$E78),0)</f>
        <v>0</v>
      </c>
      <c r="X78" s="11">
        <f>IF($G78="Zumba Enfants",$D78,IF($G78="Zumba Enfants+Adhésion",SUM($D78-Section!$B$31*$E78),0))</f>
        <v>0</v>
      </c>
      <c r="Y78" s="11">
        <f t="shared" si="11"/>
        <v>0</v>
      </c>
      <c r="Z78" s="11">
        <f t="shared" si="8"/>
        <v>0</v>
      </c>
      <c r="AA78" s="11">
        <f t="shared" si="9"/>
        <v>0</v>
      </c>
      <c r="AB78" s="7" t="str">
        <f t="shared" si="12"/>
        <v xml:space="preserve"> </v>
      </c>
      <c r="AC78" s="7" t="str">
        <f t="shared" si="13"/>
        <v xml:space="preserve"> </v>
      </c>
      <c r="AD78" s="7" t="str">
        <f t="shared" si="14"/>
        <v xml:space="preserve"> </v>
      </c>
    </row>
    <row r="79" spans="1:30">
      <c r="A79" s="4"/>
      <c r="B79" s="5"/>
      <c r="C79" s="5"/>
      <c r="D79" s="6"/>
      <c r="E79" s="17"/>
      <c r="F79" s="5"/>
      <c r="G79" s="5"/>
      <c r="H79" s="5"/>
      <c r="I79" s="11">
        <f t="shared" si="10"/>
        <v>0</v>
      </c>
      <c r="J79" s="11">
        <f>IF($G79="Badminton",$D79,IF($G79="Badminton+Adhésion",SUM($D79-Section!$B$3*$E79),0))</f>
        <v>0</v>
      </c>
      <c r="K79" s="11">
        <f>IF($G79="CAF",$D79,IF($G79="CAF+Adhésion",SUM($D79-Section!$B$5*$E79),0))</f>
        <v>0</v>
      </c>
      <c r="L79" s="11">
        <f>IF($G79="CrossFit",$D79,IF($G79="CrossFit+Adhésion",SUM($D79-Section!$B$7*$E79),0))</f>
        <v>0</v>
      </c>
      <c r="M79" s="11">
        <f>IF($G79="Danse Monde",$D79,IF($G79="Danse Monde+Adhésion",SUM($D79-Section!$B$9*$E79),0))</f>
        <v>0</v>
      </c>
      <c r="N79" s="11">
        <f>IF($G79="Danse Orientale",$D79,IF($G79="Danse Orientale+Adhésion",SUM($D79-Section!$B$11*$E79),0))</f>
        <v>0</v>
      </c>
      <c r="O79" s="11">
        <f>IF($G79="Danse Société",$D79,IF($G79="Danse Société+Adhésion",SUM($D79-Section!$B$13*$E79),0))</f>
        <v>0</v>
      </c>
      <c r="P79" s="11">
        <f>IF($G79="Eveil Musculaire",$D79,IF($G79="Eveil Musculaire+Adhésion",SUM($D79-Section!$B$15*$E79),0))</f>
        <v>0</v>
      </c>
      <c r="Q79" s="11">
        <f>IF($G79="Musculation",$D79,IF($G79="Musculation+Adhésion",SUM($D79-Section!$B$18*$E79),0))</f>
        <v>0</v>
      </c>
      <c r="R79" s="11">
        <f>IF($G79="Sport Thérapeutique",$D79,IF($G79="Sport Thérapeutique+Adhésion",SUM($D79-Section!$B$20*$E79),0))</f>
        <v>0</v>
      </c>
      <c r="S79" s="11">
        <f>IF($G79="Squash",$D79,IF($G79="Squash+Adhésion",SUM($D79-Section!$B$22*$E79),0))</f>
        <v>0</v>
      </c>
      <c r="T79" s="11">
        <f>IF($G79="Step",$D79,IF($G79="Step+Adhésion",SUM($D79-Section!$B$24*$E79),0))</f>
        <v>0</v>
      </c>
      <c r="U79" s="11">
        <f>IF($G79="Tennis de Table",$D79,IF($G79="Tennis de Table+Adhésion",SUM($D79-Section!$B$26*$E79),0))</f>
        <v>0</v>
      </c>
      <c r="V79" s="11">
        <f>IF($G79="Training",$D79,IF($G79="Training+Adhésion",SUM($D79-Section!$B$28*$E79),0))</f>
        <v>0</v>
      </c>
      <c r="W79" s="11">
        <f>IF($G79="VIP",SUM($D79-Section!$B$30*$E79),0)</f>
        <v>0</v>
      </c>
      <c r="X79" s="11">
        <f>IF($G79="Zumba Enfants",$D79,IF($G79="Zumba Enfants+Adhésion",SUM($D79-Section!$B$31*$E79),0))</f>
        <v>0</v>
      </c>
      <c r="Y79" s="11">
        <f t="shared" si="11"/>
        <v>0</v>
      </c>
      <c r="Z79" s="11">
        <f t="shared" si="8"/>
        <v>0</v>
      </c>
      <c r="AA79" s="11">
        <f t="shared" si="9"/>
        <v>0</v>
      </c>
      <c r="AB79" s="7" t="str">
        <f t="shared" si="12"/>
        <v xml:space="preserve"> </v>
      </c>
      <c r="AC79" s="7" t="str">
        <f t="shared" si="13"/>
        <v xml:space="preserve"> </v>
      </c>
      <c r="AD79" s="7" t="str">
        <f t="shared" si="14"/>
        <v xml:space="preserve"> </v>
      </c>
    </row>
    <row r="80" spans="1:30">
      <c r="A80" s="4"/>
      <c r="B80" s="5"/>
      <c r="C80" s="5"/>
      <c r="D80" s="6"/>
      <c r="E80" s="17"/>
      <c r="F80" s="5"/>
      <c r="G80" s="5"/>
      <c r="H80" s="5"/>
      <c r="I80" s="11">
        <f t="shared" si="10"/>
        <v>0</v>
      </c>
      <c r="J80" s="11">
        <f>IF($G80="Badminton",$D80,IF($G80="Badminton+Adhésion",SUM($D80-Section!$B$3*$E80),0))</f>
        <v>0</v>
      </c>
      <c r="K80" s="11">
        <f>IF($G80="CAF",$D80,IF($G80="CAF+Adhésion",SUM($D80-Section!$B$5*$E80),0))</f>
        <v>0</v>
      </c>
      <c r="L80" s="11">
        <f>IF($G80="CrossFit",$D80,IF($G80="CrossFit+Adhésion",SUM($D80-Section!$B$7*$E80),0))</f>
        <v>0</v>
      </c>
      <c r="M80" s="11">
        <f>IF($G80="Danse Monde",$D80,IF($G80="Danse Monde+Adhésion",SUM($D80-Section!$B$9*$E80),0))</f>
        <v>0</v>
      </c>
      <c r="N80" s="11">
        <f>IF($G80="Danse Orientale",$D80,IF($G80="Danse Orientale+Adhésion",SUM($D80-Section!$B$11*$E80),0))</f>
        <v>0</v>
      </c>
      <c r="O80" s="11">
        <f>IF($G80="Danse Société",$D80,IF($G80="Danse Société+Adhésion",SUM($D80-Section!$B$13*$E80),0))</f>
        <v>0</v>
      </c>
      <c r="P80" s="11">
        <f>IF($G80="Eveil Musculaire",$D80,IF($G80="Eveil Musculaire+Adhésion",SUM($D80-Section!$B$15*$E80),0))</f>
        <v>0</v>
      </c>
      <c r="Q80" s="11">
        <f>IF($G80="Musculation",$D80,IF($G80="Musculation+Adhésion",SUM($D80-Section!$B$18*$E80),0))</f>
        <v>0</v>
      </c>
      <c r="R80" s="11">
        <f>IF($G80="Sport Thérapeutique",$D80,IF($G80="Sport Thérapeutique+Adhésion",SUM($D80-Section!$B$20*$E80),0))</f>
        <v>0</v>
      </c>
      <c r="S80" s="11">
        <f>IF($G80="Squash",$D80,IF($G80="Squash+Adhésion",SUM($D80-Section!$B$22*$E80),0))</f>
        <v>0</v>
      </c>
      <c r="T80" s="11">
        <f>IF($G80="Step",$D80,IF($G80="Step+Adhésion",SUM($D80-Section!$B$24*$E80),0))</f>
        <v>0</v>
      </c>
      <c r="U80" s="11">
        <f>IF($G80="Tennis de Table",$D80,IF($G80="Tennis de Table+Adhésion",SUM($D80-Section!$B$26*$E80),0))</f>
        <v>0</v>
      </c>
      <c r="V80" s="11">
        <f>IF($G80="Training",$D80,IF($G80="Training+Adhésion",SUM($D80-Section!$B$28*$E80),0))</f>
        <v>0</v>
      </c>
      <c r="W80" s="11">
        <f>IF($G80="VIP",SUM($D80-Section!$B$30*$E80),0)</f>
        <v>0</v>
      </c>
      <c r="X80" s="11">
        <f>IF($G80="Zumba Enfants",$D80,IF($G80="Zumba Enfants+Adhésion",SUM($D80-Section!$B$31*$E80),0))</f>
        <v>0</v>
      </c>
      <c r="Y80" s="11">
        <f t="shared" si="11"/>
        <v>0</v>
      </c>
      <c r="Z80" s="11">
        <f t="shared" si="8"/>
        <v>0</v>
      </c>
      <c r="AA80" s="11">
        <f t="shared" si="9"/>
        <v>0</v>
      </c>
      <c r="AB80" s="7" t="str">
        <f t="shared" si="12"/>
        <v xml:space="preserve"> </v>
      </c>
      <c r="AC80" s="7" t="str">
        <f t="shared" si="13"/>
        <v xml:space="preserve"> </v>
      </c>
      <c r="AD80" s="7" t="str">
        <f t="shared" si="14"/>
        <v xml:space="preserve"> </v>
      </c>
    </row>
    <row r="81" spans="1:30">
      <c r="A81" s="4"/>
      <c r="B81" s="5"/>
      <c r="C81" s="5"/>
      <c r="D81" s="6"/>
      <c r="E81" s="17"/>
      <c r="F81" s="5"/>
      <c r="G81" s="5"/>
      <c r="H81" s="5"/>
      <c r="I81" s="11">
        <f t="shared" si="10"/>
        <v>0</v>
      </c>
      <c r="J81" s="11">
        <f>IF($G81="Badminton",$D81,IF($G81="Badminton+Adhésion",SUM($D81-Section!$B$3*$E81),0))</f>
        <v>0</v>
      </c>
      <c r="K81" s="11">
        <f>IF($G81="CAF",$D81,IF($G81="CAF+Adhésion",SUM($D81-Section!$B$5*$E81),0))</f>
        <v>0</v>
      </c>
      <c r="L81" s="11">
        <f>IF($G81="CrossFit",$D81,IF($G81="CrossFit+Adhésion",SUM($D81-Section!$B$7*$E81),0))</f>
        <v>0</v>
      </c>
      <c r="M81" s="11">
        <f>IF($G81="Danse Monde",$D81,IF($G81="Danse Monde+Adhésion",SUM($D81-Section!$B$9*$E81),0))</f>
        <v>0</v>
      </c>
      <c r="N81" s="11">
        <f>IF($G81="Danse Orientale",$D81,IF($G81="Danse Orientale+Adhésion",SUM($D81-Section!$B$11*$E81),0))</f>
        <v>0</v>
      </c>
      <c r="O81" s="11">
        <f>IF($G81="Danse Société",$D81,IF($G81="Danse Société+Adhésion",SUM($D81-Section!$B$13*$E81),0))</f>
        <v>0</v>
      </c>
      <c r="P81" s="11">
        <f>IF($G81="Eveil Musculaire",$D81,IF($G81="Eveil Musculaire+Adhésion",SUM($D81-Section!$B$15*$E81),0))</f>
        <v>0</v>
      </c>
      <c r="Q81" s="11">
        <f>IF($G81="Musculation",$D81,IF($G81="Musculation+Adhésion",SUM($D81-Section!$B$18*$E81),0))</f>
        <v>0</v>
      </c>
      <c r="R81" s="11">
        <f>IF($G81="Sport Thérapeutique",$D81,IF($G81="Sport Thérapeutique+Adhésion",SUM($D81-Section!$B$20*$E81),0))</f>
        <v>0</v>
      </c>
      <c r="S81" s="11">
        <f>IF($G81="Squash",$D81,IF($G81="Squash+Adhésion",SUM($D81-Section!$B$22*$E81),0))</f>
        <v>0</v>
      </c>
      <c r="T81" s="11">
        <f>IF($G81="Step",$D81,IF($G81="Step+Adhésion",SUM($D81-Section!$B$24*$E81),0))</f>
        <v>0</v>
      </c>
      <c r="U81" s="11">
        <f>IF($G81="Tennis de Table",$D81,IF($G81="Tennis de Table+Adhésion",SUM($D81-Section!$B$26*$E81),0))</f>
        <v>0</v>
      </c>
      <c r="V81" s="11">
        <f>IF($G81="Training",$D81,IF($G81="Training+Adhésion",SUM($D81-Section!$B$28*$E81),0))</f>
        <v>0</v>
      </c>
      <c r="W81" s="11">
        <f>IF($G81="VIP",SUM($D81-Section!$B$30*$E81),0)</f>
        <v>0</v>
      </c>
      <c r="X81" s="11">
        <f>IF($G81="Zumba Enfants",$D81,IF($G81="Zumba Enfants+Adhésion",SUM($D81-Section!$B$31*$E81),0))</f>
        <v>0</v>
      </c>
      <c r="Y81" s="11">
        <f t="shared" si="11"/>
        <v>0</v>
      </c>
      <c r="Z81" s="11">
        <f t="shared" si="8"/>
        <v>0</v>
      </c>
      <c r="AA81" s="11">
        <f t="shared" si="9"/>
        <v>0</v>
      </c>
      <c r="AB81" s="7" t="str">
        <f t="shared" si="12"/>
        <v xml:space="preserve"> </v>
      </c>
      <c r="AC81" s="7" t="str">
        <f t="shared" si="13"/>
        <v xml:space="preserve"> </v>
      </c>
      <c r="AD81" s="7" t="str">
        <f t="shared" si="14"/>
        <v xml:space="preserve"> </v>
      </c>
    </row>
    <row r="82" spans="1:30">
      <c r="A82" s="4"/>
      <c r="B82" s="5"/>
      <c r="C82" s="5"/>
      <c r="D82" s="6"/>
      <c r="E82" s="17"/>
      <c r="F82" s="5"/>
      <c r="G82" s="5"/>
      <c r="H82" s="5"/>
      <c r="I82" s="11">
        <f t="shared" si="10"/>
        <v>0</v>
      </c>
      <c r="J82" s="11">
        <f>IF($G82="Badminton",$D82,IF($G82="Badminton+Adhésion",SUM($D82-Section!$B$3*$E82),0))</f>
        <v>0</v>
      </c>
      <c r="K82" s="11">
        <f>IF($G82="CAF",$D82,IF($G82="CAF+Adhésion",SUM($D82-Section!$B$5*$E82),0))</f>
        <v>0</v>
      </c>
      <c r="L82" s="11">
        <f>IF($G82="CrossFit",$D82,IF($G82="CrossFit+Adhésion",SUM($D82-Section!$B$7*$E82),0))</f>
        <v>0</v>
      </c>
      <c r="M82" s="11">
        <f>IF($G82="Danse Monde",$D82,IF($G82="Danse Monde+Adhésion",SUM($D82-Section!$B$9*$E82),0))</f>
        <v>0</v>
      </c>
      <c r="N82" s="11">
        <f>IF($G82="Danse Orientale",$D82,IF($G82="Danse Orientale+Adhésion",SUM($D82-Section!$B$11*$E82),0))</f>
        <v>0</v>
      </c>
      <c r="O82" s="11">
        <f>IF($G82="Danse Société",$D82,IF($G82="Danse Société+Adhésion",SUM($D82-Section!$B$13*$E82),0))</f>
        <v>0</v>
      </c>
      <c r="P82" s="11">
        <f>IF($G82="Eveil Musculaire",$D82,IF($G82="Eveil Musculaire+Adhésion",SUM($D82-Section!$B$15*$E82),0))</f>
        <v>0</v>
      </c>
      <c r="Q82" s="11">
        <f>IF($G82="Musculation",$D82,IF($G82="Musculation+Adhésion",SUM($D82-Section!$B$18*$E82),0))</f>
        <v>0</v>
      </c>
      <c r="R82" s="11">
        <f>IF($G82="Sport Thérapeutique",$D82,IF($G82="Sport Thérapeutique+Adhésion",SUM($D82-Section!$B$20*$E82),0))</f>
        <v>0</v>
      </c>
      <c r="S82" s="11">
        <f>IF($G82="Squash",$D82,IF($G82="Squash+Adhésion",SUM($D82-Section!$B$22*$E82),0))</f>
        <v>0</v>
      </c>
      <c r="T82" s="11">
        <f>IF($G82="Step",$D82,IF($G82="Step+Adhésion",SUM($D82-Section!$B$24*$E82),0))</f>
        <v>0</v>
      </c>
      <c r="U82" s="11">
        <f>IF($G82="Tennis de Table",$D82,IF($G82="Tennis de Table+Adhésion",SUM($D82-Section!$B$26*$E82),0))</f>
        <v>0</v>
      </c>
      <c r="V82" s="11">
        <f>IF($G82="Training",$D82,IF($G82="Training+Adhésion",SUM($D82-Section!$B$28*$E82),0))</f>
        <v>0</v>
      </c>
      <c r="W82" s="11">
        <f>IF($G82="VIP",SUM($D82-Section!$B$30*$E82),0)</f>
        <v>0</v>
      </c>
      <c r="X82" s="11">
        <f>IF($G82="Zumba Enfants",$D82,IF($G82="Zumba Enfants+Adhésion",SUM($D82-Section!$B$31*$E82),0))</f>
        <v>0</v>
      </c>
      <c r="Y82" s="11">
        <f t="shared" si="11"/>
        <v>0</v>
      </c>
      <c r="Z82" s="11">
        <f t="shared" si="8"/>
        <v>0</v>
      </c>
      <c r="AA82" s="11">
        <f t="shared" si="9"/>
        <v>0</v>
      </c>
      <c r="AB82" s="7" t="str">
        <f t="shared" si="12"/>
        <v xml:space="preserve"> </v>
      </c>
      <c r="AC82" s="7" t="str">
        <f t="shared" si="13"/>
        <v xml:space="preserve"> </v>
      </c>
      <c r="AD82" s="7" t="str">
        <f t="shared" si="14"/>
        <v xml:space="preserve"> </v>
      </c>
    </row>
    <row r="83" spans="1:30">
      <c r="A83" s="4"/>
      <c r="B83" s="5"/>
      <c r="C83" s="5"/>
      <c r="D83" s="6"/>
      <c r="E83" s="17"/>
      <c r="F83" s="5"/>
      <c r="G83" s="5"/>
      <c r="H83" s="5"/>
      <c r="I83" s="11">
        <f t="shared" si="10"/>
        <v>0</v>
      </c>
      <c r="J83" s="11">
        <f>IF($G83="Badminton",$D83,IF($G83="Badminton+Adhésion",SUM($D83-Section!$B$3*$E83),0))</f>
        <v>0</v>
      </c>
      <c r="K83" s="11">
        <f>IF($G83="CAF",$D83,IF($G83="CAF+Adhésion",SUM($D83-Section!$B$5*$E83),0))</f>
        <v>0</v>
      </c>
      <c r="L83" s="11">
        <f>IF($G83="CrossFit",$D83,IF($G83="CrossFit+Adhésion",SUM($D83-Section!$B$7*$E83),0))</f>
        <v>0</v>
      </c>
      <c r="M83" s="11">
        <f>IF($G83="Danse Monde",$D83,IF($G83="Danse Monde+Adhésion",SUM($D83-Section!$B$9*$E83),0))</f>
        <v>0</v>
      </c>
      <c r="N83" s="11">
        <f>IF($G83="Danse Orientale",$D83,IF($G83="Danse Orientale+Adhésion",SUM($D83-Section!$B$11*$E83),0))</f>
        <v>0</v>
      </c>
      <c r="O83" s="11">
        <f>IF($G83="Danse Société",$D83,IF($G83="Danse Société+Adhésion",SUM($D83-Section!$B$13*$E83),0))</f>
        <v>0</v>
      </c>
      <c r="P83" s="11">
        <f>IF($G83="Eveil Musculaire",$D83,IF($G83="Eveil Musculaire+Adhésion",SUM($D83-Section!$B$15*$E83),0))</f>
        <v>0</v>
      </c>
      <c r="Q83" s="11">
        <f>IF($G83="Musculation",$D83,IF($G83="Musculation+Adhésion",SUM($D83-Section!$B$18*$E83),0))</f>
        <v>0</v>
      </c>
      <c r="R83" s="11">
        <f>IF($G83="Sport Thérapeutique",$D83,IF($G83="Sport Thérapeutique+Adhésion",SUM($D83-Section!$B$20*$E83),0))</f>
        <v>0</v>
      </c>
      <c r="S83" s="11">
        <f>IF($G83="Squash",$D83,IF($G83="Squash+Adhésion",SUM($D83-Section!$B$22*$E83),0))</f>
        <v>0</v>
      </c>
      <c r="T83" s="11">
        <f>IF($G83="Step",$D83,IF($G83="Step+Adhésion",SUM($D83-Section!$B$24*$E83),0))</f>
        <v>0</v>
      </c>
      <c r="U83" s="11">
        <f>IF($G83="Tennis de Table",$D83,IF($G83="Tennis de Table+Adhésion",SUM($D83-Section!$B$26*$E83),0))</f>
        <v>0</v>
      </c>
      <c r="V83" s="11">
        <f>IF($G83="Training",$D83,IF($G83="Training+Adhésion",SUM($D83-Section!$B$28*$E83),0))</f>
        <v>0</v>
      </c>
      <c r="W83" s="11">
        <f>IF($G83="VIP",SUM($D83-Section!$B$30*$E83),0)</f>
        <v>0</v>
      </c>
      <c r="X83" s="11">
        <f>IF($G83="Zumba Enfants",$D83,IF($G83="Zumba Enfants+Adhésion",SUM($D83-Section!$B$31*$E83),0))</f>
        <v>0</v>
      </c>
      <c r="Y83" s="11">
        <f t="shared" si="11"/>
        <v>0</v>
      </c>
      <c r="Z83" s="11">
        <f t="shared" si="8"/>
        <v>0</v>
      </c>
      <c r="AA83" s="11">
        <f t="shared" si="9"/>
        <v>0</v>
      </c>
      <c r="AB83" s="7" t="str">
        <f t="shared" si="12"/>
        <v xml:space="preserve"> </v>
      </c>
      <c r="AC83" s="7" t="str">
        <f t="shared" si="13"/>
        <v xml:space="preserve"> </v>
      </c>
      <c r="AD83" s="7" t="str">
        <f t="shared" si="14"/>
        <v xml:space="preserve"> </v>
      </c>
    </row>
    <row r="84" spans="1:30">
      <c r="A84" s="4"/>
      <c r="B84" s="5"/>
      <c r="C84" s="5"/>
      <c r="D84" s="6"/>
      <c r="E84" s="17"/>
      <c r="F84" s="5"/>
      <c r="G84" s="5"/>
      <c r="H84" s="5"/>
      <c r="I84" s="11">
        <f t="shared" si="10"/>
        <v>0</v>
      </c>
      <c r="J84" s="11">
        <f>IF($G84="Badminton",$D84,IF($G84="Badminton+Adhésion",SUM($D84-Section!$B$3*$E84),0))</f>
        <v>0</v>
      </c>
      <c r="K84" s="11">
        <f>IF($G84="CAF",$D84,IF($G84="CAF+Adhésion",SUM($D84-Section!$B$5*$E84),0))</f>
        <v>0</v>
      </c>
      <c r="L84" s="11">
        <f>IF($G84="CrossFit",$D84,IF($G84="CrossFit+Adhésion",SUM($D84-Section!$B$7*$E84),0))</f>
        <v>0</v>
      </c>
      <c r="M84" s="11">
        <f>IF($G84="Danse Monde",$D84,IF($G84="Danse Monde+Adhésion",SUM($D84-Section!$B$9*$E84),0))</f>
        <v>0</v>
      </c>
      <c r="N84" s="11">
        <f>IF($G84="Danse Orientale",$D84,IF($G84="Danse Orientale+Adhésion",SUM($D84-Section!$B$11*$E84),0))</f>
        <v>0</v>
      </c>
      <c r="O84" s="11">
        <f>IF($G84="Danse Société",$D84,IF($G84="Danse Société+Adhésion",SUM($D84-Section!$B$13*$E84),0))</f>
        <v>0</v>
      </c>
      <c r="P84" s="11">
        <f>IF($G84="Eveil Musculaire",$D84,IF($G84="Eveil Musculaire+Adhésion",SUM($D84-Section!$B$15*$E84),0))</f>
        <v>0</v>
      </c>
      <c r="Q84" s="11">
        <f>IF($G84="Musculation",$D84,IF($G84="Musculation+Adhésion",SUM($D84-Section!$B$18*$E84),0))</f>
        <v>0</v>
      </c>
      <c r="R84" s="11">
        <f>IF($G84="Sport Thérapeutique",$D84,IF($G84="Sport Thérapeutique+Adhésion",SUM($D84-Section!$B$20*$E84),0))</f>
        <v>0</v>
      </c>
      <c r="S84" s="11">
        <f>IF($G84="Squash",$D84,IF($G84="Squash+Adhésion",SUM($D84-Section!$B$22*$E84),0))</f>
        <v>0</v>
      </c>
      <c r="T84" s="11">
        <f>IF($G84="Step",$D84,IF($G84="Step+Adhésion",SUM($D84-Section!$B$24*$E84),0))</f>
        <v>0</v>
      </c>
      <c r="U84" s="11">
        <f>IF($G84="Tennis de Table",$D84,IF($G84="Tennis de Table+Adhésion",SUM($D84-Section!$B$26*$E84),0))</f>
        <v>0</v>
      </c>
      <c r="V84" s="11">
        <f>IF($G84="Training",$D84,IF($G84="Training+Adhésion",SUM($D84-Section!$B$28*$E84),0))</f>
        <v>0</v>
      </c>
      <c r="W84" s="11">
        <f>IF($G84="VIP",SUM($D84-Section!$B$30*$E84),0)</f>
        <v>0</v>
      </c>
      <c r="X84" s="11">
        <f>IF($G84="Zumba Enfants",$D84,IF($G84="Zumba Enfants+Adhésion",SUM($D84-Section!$B$31*$E84),0))</f>
        <v>0</v>
      </c>
      <c r="Y84" s="11">
        <f t="shared" si="11"/>
        <v>0</v>
      </c>
      <c r="Z84" s="11">
        <f t="shared" si="8"/>
        <v>0</v>
      </c>
      <c r="AA84" s="11">
        <f t="shared" si="9"/>
        <v>0</v>
      </c>
      <c r="AB84" s="7" t="str">
        <f t="shared" si="12"/>
        <v xml:space="preserve"> </v>
      </c>
      <c r="AC84" s="7" t="str">
        <f t="shared" si="13"/>
        <v xml:space="preserve"> </v>
      </c>
      <c r="AD84" s="7" t="str">
        <f t="shared" si="14"/>
        <v xml:space="preserve"> </v>
      </c>
    </row>
    <row r="85" spans="1:30">
      <c r="A85" s="4"/>
      <c r="B85" s="5"/>
      <c r="C85" s="5"/>
      <c r="D85" s="6"/>
      <c r="E85" s="17"/>
      <c r="F85" s="5"/>
      <c r="G85" s="5"/>
      <c r="H85" s="5"/>
      <c r="I85" s="11">
        <f t="shared" si="10"/>
        <v>0</v>
      </c>
      <c r="J85" s="11">
        <f>IF($G85="Badminton",$D85,IF($G85="Badminton+Adhésion",SUM($D85-Section!$B$3*$E85),0))</f>
        <v>0</v>
      </c>
      <c r="K85" s="11">
        <f>IF($G85="CAF",$D85,IF($G85="CAF+Adhésion",SUM($D85-Section!$B$5*$E85),0))</f>
        <v>0</v>
      </c>
      <c r="L85" s="11">
        <f>IF($G85="CrossFit",$D85,IF($G85="CrossFit+Adhésion",SUM($D85-Section!$B$7*$E85),0))</f>
        <v>0</v>
      </c>
      <c r="M85" s="11">
        <f>IF($G85="Danse Monde",$D85,IF($G85="Danse Monde+Adhésion",SUM($D85-Section!$B$9*$E85),0))</f>
        <v>0</v>
      </c>
      <c r="N85" s="11">
        <f>IF($G85="Danse Orientale",$D85,IF($G85="Danse Orientale+Adhésion",SUM($D85-Section!$B$11*$E85),0))</f>
        <v>0</v>
      </c>
      <c r="O85" s="11">
        <f>IF($G85="Danse Société",$D85,IF($G85="Danse Société+Adhésion",SUM($D85-Section!$B$13*$E85),0))</f>
        <v>0</v>
      </c>
      <c r="P85" s="11">
        <f>IF($G85="Eveil Musculaire",$D85,IF($G85="Eveil Musculaire+Adhésion",SUM($D85-Section!$B$15*$E85),0))</f>
        <v>0</v>
      </c>
      <c r="Q85" s="11">
        <f>IF($G85="Musculation",$D85,IF($G85="Musculation+Adhésion",SUM($D85-Section!$B$18*$E85),0))</f>
        <v>0</v>
      </c>
      <c r="R85" s="11">
        <f>IF($G85="Sport Thérapeutique",$D85,IF($G85="Sport Thérapeutique+Adhésion",SUM($D85-Section!$B$20*$E85),0))</f>
        <v>0</v>
      </c>
      <c r="S85" s="11">
        <f>IF($G85="Squash",$D85,IF($G85="Squash+Adhésion",SUM($D85-Section!$B$22*$E85),0))</f>
        <v>0</v>
      </c>
      <c r="T85" s="11">
        <f>IF($G85="Step",$D85,IF($G85="Step+Adhésion",SUM($D85-Section!$B$24*$E85),0))</f>
        <v>0</v>
      </c>
      <c r="U85" s="11">
        <f>IF($G85="Tennis de Table",$D85,IF($G85="Tennis de Table+Adhésion",SUM($D85-Section!$B$26*$E85),0))</f>
        <v>0</v>
      </c>
      <c r="V85" s="11">
        <f>IF($G85="Training",$D85,IF($G85="Training+Adhésion",SUM($D85-Section!$B$28*$E85),0))</f>
        <v>0</v>
      </c>
      <c r="W85" s="11">
        <f>IF($G85="VIP",SUM($D85-Section!$B$30*$E85),0)</f>
        <v>0</v>
      </c>
      <c r="X85" s="11">
        <f>IF($G85="Zumba Enfants",$D85,IF($G85="Zumba Enfants+Adhésion",SUM($D85-Section!$B$31*$E85),0))</f>
        <v>0</v>
      </c>
      <c r="Y85" s="11">
        <f t="shared" si="11"/>
        <v>0</v>
      </c>
      <c r="Z85" s="11">
        <f t="shared" si="8"/>
        <v>0</v>
      </c>
      <c r="AA85" s="11">
        <f t="shared" si="9"/>
        <v>0</v>
      </c>
      <c r="AB85" s="7" t="str">
        <f t="shared" si="12"/>
        <v xml:space="preserve"> </v>
      </c>
      <c r="AC85" s="7" t="str">
        <f t="shared" si="13"/>
        <v xml:space="preserve"> </v>
      </c>
      <c r="AD85" s="7" t="str">
        <f t="shared" si="14"/>
        <v xml:space="preserve"> </v>
      </c>
    </row>
    <row r="86" spans="1:30">
      <c r="A86" s="4"/>
      <c r="B86" s="5"/>
      <c r="C86" s="5"/>
      <c r="D86" s="6"/>
      <c r="E86" s="17"/>
      <c r="F86" s="5"/>
      <c r="G86" s="5"/>
      <c r="H86" s="5"/>
      <c r="I86" s="11">
        <f t="shared" si="10"/>
        <v>0</v>
      </c>
      <c r="J86" s="11">
        <f>IF($G86="Badminton",$D86,IF($G86="Badminton+Adhésion",SUM($D86-Section!$B$3*$E86),0))</f>
        <v>0</v>
      </c>
      <c r="K86" s="11">
        <f>IF($G86="CAF",$D86,IF($G86="CAF+Adhésion",SUM($D86-Section!$B$5*$E86),0))</f>
        <v>0</v>
      </c>
      <c r="L86" s="11">
        <f>IF($G86="CrossFit",$D86,IF($G86="CrossFit+Adhésion",SUM($D86-Section!$B$7*$E86),0))</f>
        <v>0</v>
      </c>
      <c r="M86" s="11">
        <f>IF($G86="Danse Monde",$D86,IF($G86="Danse Monde+Adhésion",SUM($D86-Section!$B$9*$E86),0))</f>
        <v>0</v>
      </c>
      <c r="N86" s="11">
        <f>IF($G86="Danse Orientale",$D86,IF($G86="Danse Orientale+Adhésion",SUM($D86-Section!$B$11*$E86),0))</f>
        <v>0</v>
      </c>
      <c r="O86" s="11">
        <f>IF($G86="Danse Société",$D86,IF($G86="Danse Société+Adhésion",SUM($D86-Section!$B$13*$E86),0))</f>
        <v>0</v>
      </c>
      <c r="P86" s="11">
        <f>IF($G86="Eveil Musculaire",$D86,IF($G86="Eveil Musculaire+Adhésion",SUM($D86-Section!$B$15*$E86),0))</f>
        <v>0</v>
      </c>
      <c r="Q86" s="11">
        <f>IF($G86="Musculation",$D86,IF($G86="Musculation+Adhésion",SUM($D86-Section!$B$18*$E86),0))</f>
        <v>0</v>
      </c>
      <c r="R86" s="11">
        <f>IF($G86="Sport Thérapeutique",$D86,IF($G86="Sport Thérapeutique+Adhésion",SUM($D86-Section!$B$20*$E86),0))</f>
        <v>0</v>
      </c>
      <c r="S86" s="11">
        <f>IF($G86="Squash",$D86,IF($G86="Squash+Adhésion",SUM($D86-Section!$B$22*$E86),0))</f>
        <v>0</v>
      </c>
      <c r="T86" s="11">
        <f>IF($G86="Step",$D86,IF($G86="Step+Adhésion",SUM($D86-Section!$B$24*$E86),0))</f>
        <v>0</v>
      </c>
      <c r="U86" s="11">
        <f>IF($G86="Tennis de Table",$D86,IF($G86="Tennis de Table+Adhésion",SUM($D86-Section!$B$26*$E86),0))</f>
        <v>0</v>
      </c>
      <c r="V86" s="11">
        <f>IF($G86="Training",$D86,IF($G86="Training+Adhésion",SUM($D86-Section!$B$28*$E86),0))</f>
        <v>0</v>
      </c>
      <c r="W86" s="11">
        <f>IF($G86="VIP",SUM($D86-Section!$B$30*$E86),0)</f>
        <v>0</v>
      </c>
      <c r="X86" s="11">
        <f>IF($G86="Zumba Enfants",$D86,IF($G86="Zumba Enfants+Adhésion",SUM($D86-Section!$B$31*$E86),0))</f>
        <v>0</v>
      </c>
      <c r="Y86" s="11">
        <f t="shared" si="11"/>
        <v>0</v>
      </c>
      <c r="Z86" s="11">
        <f t="shared" si="8"/>
        <v>0</v>
      </c>
      <c r="AA86" s="11">
        <f t="shared" si="9"/>
        <v>0</v>
      </c>
      <c r="AB86" s="7" t="str">
        <f t="shared" si="12"/>
        <v xml:space="preserve"> </v>
      </c>
      <c r="AC86" s="7" t="str">
        <f t="shared" si="13"/>
        <v xml:space="preserve"> </v>
      </c>
      <c r="AD86" s="7" t="str">
        <f t="shared" si="14"/>
        <v xml:space="preserve"> </v>
      </c>
    </row>
    <row r="87" spans="1:30">
      <c r="A87" s="4"/>
      <c r="B87" s="5"/>
      <c r="C87" s="5"/>
      <c r="D87" s="6"/>
      <c r="E87" s="17"/>
      <c r="F87" s="5"/>
      <c r="G87" s="5"/>
      <c r="H87" s="5"/>
      <c r="I87" s="11">
        <f t="shared" si="10"/>
        <v>0</v>
      </c>
      <c r="J87" s="11">
        <f>IF($G87="Badminton",$D87,IF($G87="Badminton+Adhésion",SUM($D87-Section!$B$3*$E87),0))</f>
        <v>0</v>
      </c>
      <c r="K87" s="11">
        <f>IF($G87="CAF",$D87,IF($G87="CAF+Adhésion",SUM($D87-Section!$B$5*$E87),0))</f>
        <v>0</v>
      </c>
      <c r="L87" s="11">
        <f>IF($G87="CrossFit",$D87,IF($G87="CrossFit+Adhésion",SUM($D87-Section!$B$7*$E87),0))</f>
        <v>0</v>
      </c>
      <c r="M87" s="11">
        <f>IF($G87="Danse Monde",$D87,IF($G87="Danse Monde+Adhésion",SUM($D87-Section!$B$9*$E87),0))</f>
        <v>0</v>
      </c>
      <c r="N87" s="11">
        <f>IF($G87="Danse Orientale",$D87,IF($G87="Danse Orientale+Adhésion",SUM($D87-Section!$B$11*$E87),0))</f>
        <v>0</v>
      </c>
      <c r="O87" s="11">
        <f>IF($G87="Danse Société",$D87,IF($G87="Danse Société+Adhésion",SUM($D87-Section!$B$13*$E87),0))</f>
        <v>0</v>
      </c>
      <c r="P87" s="11">
        <f>IF($G87="Eveil Musculaire",$D87,IF($G87="Eveil Musculaire+Adhésion",SUM($D87-Section!$B$15*$E87),0))</f>
        <v>0</v>
      </c>
      <c r="Q87" s="11">
        <f>IF($G87="Musculation",$D87,IF($G87="Musculation+Adhésion",SUM($D87-Section!$B$18*$E87),0))</f>
        <v>0</v>
      </c>
      <c r="R87" s="11">
        <f>IF($G87="Sport Thérapeutique",$D87,IF($G87="Sport Thérapeutique+Adhésion",SUM($D87-Section!$B$20*$E87),0))</f>
        <v>0</v>
      </c>
      <c r="S87" s="11">
        <f>IF($G87="Squash",$D87,IF($G87="Squash+Adhésion",SUM($D87-Section!$B$22*$E87),0))</f>
        <v>0</v>
      </c>
      <c r="T87" s="11">
        <f>IF($G87="Step",$D87,IF($G87="Step+Adhésion",SUM($D87-Section!$B$24*$E87),0))</f>
        <v>0</v>
      </c>
      <c r="U87" s="11">
        <f>IF($G87="Tennis de Table",$D87,IF($G87="Tennis de Table+Adhésion",SUM($D87-Section!$B$26*$E87),0))</f>
        <v>0</v>
      </c>
      <c r="V87" s="11">
        <f>IF($G87="Training",$D87,IF($G87="Training+Adhésion",SUM($D87-Section!$B$28*$E87),0))</f>
        <v>0</v>
      </c>
      <c r="W87" s="11">
        <f>IF($G87="VIP",SUM($D87-Section!$B$30*$E87),0)</f>
        <v>0</v>
      </c>
      <c r="X87" s="11">
        <f>IF($G87="Zumba Enfants",$D87,IF($G87="Zumba Enfants+Adhésion",SUM($D87-Section!$B$31*$E87),0))</f>
        <v>0</v>
      </c>
      <c r="Y87" s="11">
        <f t="shared" si="11"/>
        <v>0</v>
      </c>
      <c r="Z87" s="11">
        <f t="shared" si="8"/>
        <v>0</v>
      </c>
      <c r="AA87" s="11">
        <f t="shared" si="9"/>
        <v>0</v>
      </c>
      <c r="AB87" s="7" t="str">
        <f t="shared" si="12"/>
        <v xml:space="preserve"> </v>
      </c>
      <c r="AC87" s="7" t="str">
        <f t="shared" si="13"/>
        <v xml:space="preserve"> </v>
      </c>
      <c r="AD87" s="7" t="str">
        <f t="shared" si="14"/>
        <v xml:space="preserve"> </v>
      </c>
    </row>
    <row r="88" spans="1:30">
      <c r="A88" s="4"/>
      <c r="B88" s="5"/>
      <c r="C88" s="5"/>
      <c r="D88" s="6"/>
      <c r="E88" s="17"/>
      <c r="F88" s="5"/>
      <c r="G88" s="5"/>
      <c r="H88" s="5"/>
      <c r="I88" s="11">
        <f t="shared" si="10"/>
        <v>0</v>
      </c>
      <c r="J88" s="11">
        <f>IF($G88="Badminton",$D88,IF($G88="Badminton+Adhésion",SUM($D88-Section!$B$3*$E88),0))</f>
        <v>0</v>
      </c>
      <c r="K88" s="11">
        <f>IF($G88="CAF",$D88,IF($G88="CAF+Adhésion",SUM($D88-Section!$B$5*$E88),0))</f>
        <v>0</v>
      </c>
      <c r="L88" s="11">
        <f>IF($G88="CrossFit",$D88,IF($G88="CrossFit+Adhésion",SUM($D88-Section!$B$7*$E88),0))</f>
        <v>0</v>
      </c>
      <c r="M88" s="11">
        <f>IF($G88="Danse Monde",$D88,IF($G88="Danse Monde+Adhésion",SUM($D88-Section!$B$9*$E88),0))</f>
        <v>0</v>
      </c>
      <c r="N88" s="11">
        <f>IF($G88="Danse Orientale",$D88,IF($G88="Danse Orientale+Adhésion",SUM($D88-Section!$B$11*$E88),0))</f>
        <v>0</v>
      </c>
      <c r="O88" s="11">
        <f>IF($G88="Danse Société",$D88,IF($G88="Danse Société+Adhésion",SUM($D88-Section!$B$13*$E88),0))</f>
        <v>0</v>
      </c>
      <c r="P88" s="11">
        <f>IF($G88="Eveil Musculaire",$D88,IF($G88="Eveil Musculaire+Adhésion",SUM($D88-Section!$B$15*$E88),0))</f>
        <v>0</v>
      </c>
      <c r="Q88" s="11">
        <f>IF($G88="Musculation",$D88,IF($G88="Musculation+Adhésion",SUM($D88-Section!$B$18*$E88),0))</f>
        <v>0</v>
      </c>
      <c r="R88" s="11">
        <f>IF($G88="Sport Thérapeutique",$D88,IF($G88="Sport Thérapeutique+Adhésion",SUM($D88-Section!$B$20*$E88),0))</f>
        <v>0</v>
      </c>
      <c r="S88" s="11">
        <f>IF($G88="Squash",$D88,IF($G88="Squash+Adhésion",SUM($D88-Section!$B$22*$E88),0))</f>
        <v>0</v>
      </c>
      <c r="T88" s="11">
        <f>IF($G88="Step",$D88,IF($G88="Step+Adhésion",SUM($D88-Section!$B$24*$E88),0))</f>
        <v>0</v>
      </c>
      <c r="U88" s="11">
        <f>IF($G88="Tennis de Table",$D88,IF($G88="Tennis de Table+Adhésion",SUM($D88-Section!$B$26*$E88),0))</f>
        <v>0</v>
      </c>
      <c r="V88" s="11">
        <f>IF($G88="Training",$D88,IF($G88="Training+Adhésion",SUM($D88-Section!$B$28*$E88),0))</f>
        <v>0</v>
      </c>
      <c r="W88" s="11">
        <f>IF($G88="VIP",SUM($D88-Section!$B$30*$E88),0)</f>
        <v>0</v>
      </c>
      <c r="X88" s="11">
        <f>IF($G88="Zumba Enfants",$D88,IF($G88="Zumba Enfants+Adhésion",SUM($D88-Section!$B$31*$E88),0))</f>
        <v>0</v>
      </c>
      <c r="Y88" s="11">
        <f t="shared" si="11"/>
        <v>0</v>
      </c>
      <c r="Z88" s="11">
        <f t="shared" si="8"/>
        <v>0</v>
      </c>
      <c r="AA88" s="11">
        <f t="shared" si="9"/>
        <v>0</v>
      </c>
      <c r="AB88" s="7" t="str">
        <f t="shared" si="12"/>
        <v xml:space="preserve"> </v>
      </c>
      <c r="AC88" s="7" t="str">
        <f t="shared" si="13"/>
        <v xml:space="preserve"> </v>
      </c>
      <c r="AD88" s="7" t="str">
        <f t="shared" si="14"/>
        <v xml:space="preserve"> </v>
      </c>
    </row>
    <row r="89" spans="1:30">
      <c r="A89" s="4"/>
      <c r="B89" s="5"/>
      <c r="C89" s="5"/>
      <c r="D89" s="6"/>
      <c r="E89" s="17"/>
      <c r="F89" s="5"/>
      <c r="G89" s="5"/>
      <c r="H89" s="5"/>
      <c r="I89" s="11">
        <f t="shared" si="10"/>
        <v>0</v>
      </c>
      <c r="J89" s="11">
        <f>IF($G89="Badminton",$D89,IF($G89="Badminton+Adhésion",SUM($D89-Section!$B$3*$E89),0))</f>
        <v>0</v>
      </c>
      <c r="K89" s="11">
        <f>IF($G89="CAF",$D89,IF($G89="CAF+Adhésion",SUM($D89-Section!$B$5*$E89),0))</f>
        <v>0</v>
      </c>
      <c r="L89" s="11">
        <f>IF($G89="CrossFit",$D89,IF($G89="CrossFit+Adhésion",SUM($D89-Section!$B$7*$E89),0))</f>
        <v>0</v>
      </c>
      <c r="M89" s="11">
        <f>IF($G89="Danse Monde",$D89,IF($G89="Danse Monde+Adhésion",SUM($D89-Section!$B$9*$E89),0))</f>
        <v>0</v>
      </c>
      <c r="N89" s="11">
        <f>IF($G89="Danse Orientale",$D89,IF($G89="Danse Orientale+Adhésion",SUM($D89-Section!$B$11*$E89),0))</f>
        <v>0</v>
      </c>
      <c r="O89" s="11">
        <f>IF($G89="Danse Société",$D89,IF($G89="Danse Société+Adhésion",SUM($D89-Section!$B$13*$E89),0))</f>
        <v>0</v>
      </c>
      <c r="P89" s="11">
        <f>IF($G89="Eveil Musculaire",$D89,IF($G89="Eveil Musculaire+Adhésion",SUM($D89-Section!$B$15*$E89),0))</f>
        <v>0</v>
      </c>
      <c r="Q89" s="11">
        <f>IF($G89="Musculation",$D89,IF($G89="Musculation+Adhésion",SUM($D89-Section!$B$18*$E89),0))</f>
        <v>0</v>
      </c>
      <c r="R89" s="11">
        <f>IF($G89="Sport Thérapeutique",$D89,IF($G89="Sport Thérapeutique+Adhésion",SUM($D89-Section!$B$20*$E89),0))</f>
        <v>0</v>
      </c>
      <c r="S89" s="11">
        <f>IF($G89="Squash",$D89,IF($G89="Squash+Adhésion",SUM($D89-Section!$B$22*$E89),0))</f>
        <v>0</v>
      </c>
      <c r="T89" s="11">
        <f>IF($G89="Step",$D89,IF($G89="Step+Adhésion",SUM($D89-Section!$B$24*$E89),0))</f>
        <v>0</v>
      </c>
      <c r="U89" s="11">
        <f>IF($G89="Tennis de Table",$D89,IF($G89="Tennis de Table+Adhésion",SUM($D89-Section!$B$26*$E89),0))</f>
        <v>0</v>
      </c>
      <c r="V89" s="11">
        <f>IF($G89="Training",$D89,IF($G89="Training+Adhésion",SUM($D89-Section!$B$28*$E89),0))</f>
        <v>0</v>
      </c>
      <c r="W89" s="11">
        <f>IF($G89="VIP",SUM($D89-Section!$B$30*$E89),0)</f>
        <v>0</v>
      </c>
      <c r="X89" s="11">
        <f>IF($G89="Zumba Enfants",$D89,IF($G89="Zumba Enfants+Adhésion",SUM($D89-Section!$B$31*$E89),0))</f>
        <v>0</v>
      </c>
      <c r="Y89" s="11">
        <f t="shared" si="11"/>
        <v>0</v>
      </c>
      <c r="Z89" s="11">
        <f t="shared" si="8"/>
        <v>0</v>
      </c>
      <c r="AA89" s="11">
        <f t="shared" si="9"/>
        <v>0</v>
      </c>
      <c r="AB89" s="7" t="str">
        <f t="shared" si="12"/>
        <v xml:space="preserve"> </v>
      </c>
      <c r="AC89" s="7" t="str">
        <f t="shared" si="13"/>
        <v xml:space="preserve"> </v>
      </c>
      <c r="AD89" s="7" t="str">
        <f t="shared" si="14"/>
        <v xml:space="preserve"> </v>
      </c>
    </row>
    <row r="90" spans="1:30">
      <c r="A90" s="4"/>
      <c r="B90" s="5"/>
      <c r="C90" s="5"/>
      <c r="D90" s="6"/>
      <c r="E90" s="17"/>
      <c r="F90" s="5"/>
      <c r="G90" s="5"/>
      <c r="H90" s="5"/>
      <c r="I90" s="11">
        <f t="shared" si="10"/>
        <v>0</v>
      </c>
      <c r="J90" s="11">
        <f>IF($G90="Badminton",$D90,IF($G90="Badminton+Adhésion",SUM($D90-Section!$B$3*$E90),0))</f>
        <v>0</v>
      </c>
      <c r="K90" s="11">
        <f>IF($G90="CAF",$D90,IF($G90="CAF+Adhésion",SUM($D90-Section!$B$5*$E90),0))</f>
        <v>0</v>
      </c>
      <c r="L90" s="11">
        <f>IF($G90="CrossFit",$D90,IF($G90="CrossFit+Adhésion",SUM($D90-Section!$B$7*$E90),0))</f>
        <v>0</v>
      </c>
      <c r="M90" s="11">
        <f>IF($G90="Danse Monde",$D90,IF($G90="Danse Monde+Adhésion",SUM($D90-Section!$B$9*$E90),0))</f>
        <v>0</v>
      </c>
      <c r="N90" s="11">
        <f>IF($G90="Danse Orientale",$D90,IF($G90="Danse Orientale+Adhésion",SUM($D90-Section!$B$11*$E90),0))</f>
        <v>0</v>
      </c>
      <c r="O90" s="11">
        <f>IF($G90="Danse Société",$D90,IF($G90="Danse Société+Adhésion",SUM($D90-Section!$B$13*$E90),0))</f>
        <v>0</v>
      </c>
      <c r="P90" s="11">
        <f>IF($G90="Eveil Musculaire",$D90,IF($G90="Eveil Musculaire+Adhésion",SUM($D90-Section!$B$15*$E90),0))</f>
        <v>0</v>
      </c>
      <c r="Q90" s="11">
        <f>IF($G90="Musculation",$D90,IF($G90="Musculation+Adhésion",SUM($D90-Section!$B$18*$E90),0))</f>
        <v>0</v>
      </c>
      <c r="R90" s="11">
        <f>IF($G90="Sport Thérapeutique",$D90,IF($G90="Sport Thérapeutique+Adhésion",SUM($D90-Section!$B$20*$E90),0))</f>
        <v>0</v>
      </c>
      <c r="S90" s="11">
        <f>IF($G90="Squash",$D90,IF($G90="Squash+Adhésion",SUM($D90-Section!$B$22*$E90),0))</f>
        <v>0</v>
      </c>
      <c r="T90" s="11">
        <f>IF($G90="Step",$D90,IF($G90="Step+Adhésion",SUM($D90-Section!$B$24*$E90),0))</f>
        <v>0</v>
      </c>
      <c r="U90" s="11">
        <f>IF($G90="Tennis de Table",$D90,IF($G90="Tennis de Table+Adhésion",SUM($D90-Section!$B$26*$E90),0))</f>
        <v>0</v>
      </c>
      <c r="V90" s="11">
        <f>IF($G90="Training",$D90,IF($G90="Training+Adhésion",SUM($D90-Section!$B$28*$E90),0))</f>
        <v>0</v>
      </c>
      <c r="W90" s="11">
        <f>IF($G90="VIP",SUM($D90-Section!$B$30*$E90),0)</f>
        <v>0</v>
      </c>
      <c r="X90" s="11">
        <f>IF($G90="Zumba Enfants",$D90,IF($G90="Zumba Enfants+Adhésion",SUM($D90-Section!$B$31*$E90),0))</f>
        <v>0</v>
      </c>
      <c r="Y90" s="11">
        <f t="shared" si="11"/>
        <v>0</v>
      </c>
      <c r="Z90" s="11">
        <f t="shared" si="8"/>
        <v>0</v>
      </c>
      <c r="AA90" s="11">
        <f t="shared" si="9"/>
        <v>0</v>
      </c>
      <c r="AB90" s="7" t="str">
        <f t="shared" si="12"/>
        <v xml:space="preserve"> </v>
      </c>
      <c r="AC90" s="7" t="str">
        <f t="shared" si="13"/>
        <v xml:space="preserve"> </v>
      </c>
      <c r="AD90" s="7" t="str">
        <f t="shared" si="14"/>
        <v xml:space="preserve"> </v>
      </c>
    </row>
    <row r="91" spans="1:30">
      <c r="A91" s="4"/>
      <c r="B91" s="5"/>
      <c r="C91" s="5"/>
      <c r="D91" s="6"/>
      <c r="E91" s="17"/>
      <c r="F91" s="5"/>
      <c r="G91" s="5"/>
      <c r="H91" s="5"/>
      <c r="I91" s="11">
        <f t="shared" si="10"/>
        <v>0</v>
      </c>
      <c r="J91" s="11">
        <f>IF($G91="Badminton",$D91,IF($G91="Badminton+Adhésion",SUM($D91-Section!$B$3*$E91),0))</f>
        <v>0</v>
      </c>
      <c r="K91" s="11">
        <f>IF($G91="CAF",$D91,IF($G91="CAF+Adhésion",SUM($D91-Section!$B$5*$E91),0))</f>
        <v>0</v>
      </c>
      <c r="L91" s="11">
        <f>IF($G91="CrossFit",$D91,IF($G91="CrossFit+Adhésion",SUM($D91-Section!$B$7*$E91),0))</f>
        <v>0</v>
      </c>
      <c r="M91" s="11">
        <f>IF($G91="Danse Monde",$D91,IF($G91="Danse Monde+Adhésion",SUM($D91-Section!$B$9*$E91),0))</f>
        <v>0</v>
      </c>
      <c r="N91" s="11">
        <f>IF($G91="Danse Orientale",$D91,IF($G91="Danse Orientale+Adhésion",SUM($D91-Section!$B$11*$E91),0))</f>
        <v>0</v>
      </c>
      <c r="O91" s="11">
        <f>IF($G91="Danse Société",$D91,IF($G91="Danse Société+Adhésion",SUM($D91-Section!$B$13*$E91),0))</f>
        <v>0</v>
      </c>
      <c r="P91" s="11">
        <f>IF($G91="Eveil Musculaire",$D91,IF($G91="Eveil Musculaire+Adhésion",SUM($D91-Section!$B$15*$E91),0))</f>
        <v>0</v>
      </c>
      <c r="Q91" s="11">
        <f>IF($G91="Musculation",$D91,IF($G91="Musculation+Adhésion",SUM($D91-Section!$B$18*$E91),0))</f>
        <v>0</v>
      </c>
      <c r="R91" s="11">
        <f>IF($G91="Sport Thérapeutique",$D91,IF($G91="Sport Thérapeutique+Adhésion",SUM($D91-Section!$B$20*$E91),0))</f>
        <v>0</v>
      </c>
      <c r="S91" s="11">
        <f>IF($G91="Squash",$D91,IF($G91="Squash+Adhésion",SUM($D91-Section!$B$22*$E91),0))</f>
        <v>0</v>
      </c>
      <c r="T91" s="11">
        <f>IF($G91="Step",$D91,IF($G91="Step+Adhésion",SUM($D91-Section!$B$24*$E91),0))</f>
        <v>0</v>
      </c>
      <c r="U91" s="11">
        <f>IF($G91="Tennis de Table",$D91,IF($G91="Tennis de Table+Adhésion",SUM($D91-Section!$B$26*$E91),0))</f>
        <v>0</v>
      </c>
      <c r="V91" s="11">
        <f>IF($G91="Training",$D91,IF($G91="Training+Adhésion",SUM($D91-Section!$B$28*$E91),0))</f>
        <v>0</v>
      </c>
      <c r="W91" s="11">
        <f>IF($G91="VIP",SUM($D91-Section!$B$30*$E91),0)</f>
        <v>0</v>
      </c>
      <c r="X91" s="11">
        <f>IF($G91="Zumba Enfants",$D91,IF($G91="Zumba Enfants+Adhésion",SUM($D91-Section!$B$31*$E91),0))</f>
        <v>0</v>
      </c>
      <c r="Y91" s="11">
        <f t="shared" si="11"/>
        <v>0</v>
      </c>
      <c r="Z91" s="11">
        <f t="shared" si="8"/>
        <v>0</v>
      </c>
      <c r="AA91" s="11">
        <f t="shared" si="9"/>
        <v>0</v>
      </c>
      <c r="AB91" s="7" t="str">
        <f t="shared" si="12"/>
        <v xml:space="preserve"> </v>
      </c>
      <c r="AC91" s="7" t="str">
        <f t="shared" si="13"/>
        <v xml:space="preserve"> </v>
      </c>
      <c r="AD91" s="7" t="str">
        <f t="shared" si="14"/>
        <v xml:space="preserve"> </v>
      </c>
    </row>
    <row r="92" spans="1:30">
      <c r="A92" s="4"/>
      <c r="B92" s="5"/>
      <c r="C92" s="5"/>
      <c r="D92" s="6"/>
      <c r="E92" s="17"/>
      <c r="F92" s="5"/>
      <c r="G92" s="5"/>
      <c r="H92" s="5"/>
      <c r="I92" s="11">
        <f t="shared" si="10"/>
        <v>0</v>
      </c>
      <c r="J92" s="11">
        <f>IF($G92="Badminton",$D92,IF($G92="Badminton+Adhésion",SUM($D92-Section!$B$3*$E92),0))</f>
        <v>0</v>
      </c>
      <c r="K92" s="11">
        <f>IF($G92="CAF",$D92,IF($G92="CAF+Adhésion",SUM($D92-Section!$B$5*$E92),0))</f>
        <v>0</v>
      </c>
      <c r="L92" s="11">
        <f>IF($G92="CrossFit",$D92,IF($G92="CrossFit+Adhésion",SUM($D92-Section!$B$7*$E92),0))</f>
        <v>0</v>
      </c>
      <c r="M92" s="11">
        <f>IF($G92="Danse Monde",$D92,IF($G92="Danse Monde+Adhésion",SUM($D92-Section!$B$9*$E92),0))</f>
        <v>0</v>
      </c>
      <c r="N92" s="11">
        <f>IF($G92="Danse Orientale",$D92,IF($G92="Danse Orientale+Adhésion",SUM($D92-Section!$B$11*$E92),0))</f>
        <v>0</v>
      </c>
      <c r="O92" s="11">
        <f>IF($G92="Danse Société",$D92,IF($G92="Danse Société+Adhésion",SUM($D92-Section!$B$13*$E92),0))</f>
        <v>0</v>
      </c>
      <c r="P92" s="11">
        <f>IF($G92="Eveil Musculaire",$D92,IF($G92="Eveil Musculaire+Adhésion",SUM($D92-Section!$B$15*$E92),0))</f>
        <v>0</v>
      </c>
      <c r="Q92" s="11">
        <f>IF($G92="Musculation",$D92,IF($G92="Musculation+Adhésion",SUM($D92-Section!$B$18*$E92),0))</f>
        <v>0</v>
      </c>
      <c r="R92" s="11">
        <f>IF($G92="Sport Thérapeutique",$D92,IF($G92="Sport Thérapeutique+Adhésion",SUM($D92-Section!$B$20*$E92),0))</f>
        <v>0</v>
      </c>
      <c r="S92" s="11">
        <f>IF($G92="Squash",$D92,IF($G92="Squash+Adhésion",SUM($D92-Section!$B$22*$E92),0))</f>
        <v>0</v>
      </c>
      <c r="T92" s="11">
        <f>IF($G92="Step",$D92,IF($G92="Step+Adhésion",SUM($D92-Section!$B$24*$E92),0))</f>
        <v>0</v>
      </c>
      <c r="U92" s="11">
        <f>IF($G92="Tennis de Table",$D92,IF($G92="Tennis de Table+Adhésion",SUM($D92-Section!$B$26*$E92),0))</f>
        <v>0</v>
      </c>
      <c r="V92" s="11">
        <f>IF($G92="Training",$D92,IF($G92="Training+Adhésion",SUM($D92-Section!$B$28*$E92),0))</f>
        <v>0</v>
      </c>
      <c r="W92" s="11">
        <f>IF($G92="VIP",SUM($D92-Section!$B$30*$E92),0)</f>
        <v>0</v>
      </c>
      <c r="X92" s="11">
        <f>IF($G92="Zumba Enfants",$D92,IF($G92="Zumba Enfants+Adhésion",SUM($D92-Section!$B$31*$E92),0))</f>
        <v>0</v>
      </c>
      <c r="Y92" s="11">
        <f t="shared" si="11"/>
        <v>0</v>
      </c>
      <c r="Z92" s="11">
        <f t="shared" si="8"/>
        <v>0</v>
      </c>
      <c r="AA92" s="11">
        <f t="shared" si="9"/>
        <v>0</v>
      </c>
      <c r="AB92" s="7" t="str">
        <f t="shared" si="12"/>
        <v xml:space="preserve"> </v>
      </c>
      <c r="AC92" s="7" t="str">
        <f t="shared" si="13"/>
        <v xml:space="preserve"> </v>
      </c>
      <c r="AD92" s="7" t="str">
        <f t="shared" si="14"/>
        <v xml:space="preserve"> </v>
      </c>
    </row>
    <row r="93" spans="1:30">
      <c r="A93" s="4"/>
      <c r="B93" s="5"/>
      <c r="C93" s="5"/>
      <c r="D93" s="6"/>
      <c r="E93" s="17"/>
      <c r="F93" s="5"/>
      <c r="G93" s="5"/>
      <c r="H93" s="5"/>
      <c r="I93" s="11">
        <f t="shared" si="10"/>
        <v>0</v>
      </c>
      <c r="J93" s="11">
        <f>IF($G93="Badminton",$D93,IF($G93="Badminton+Adhésion",SUM($D93-Section!$B$3*$E93),0))</f>
        <v>0</v>
      </c>
      <c r="K93" s="11">
        <f>IF($G93="CAF",$D93,IF($G93="CAF+Adhésion",SUM($D93-Section!$B$5*$E93),0))</f>
        <v>0</v>
      </c>
      <c r="L93" s="11">
        <f>IF($G93="CrossFit",$D93,IF($G93="CrossFit+Adhésion",SUM($D93-Section!$B$7*$E93),0))</f>
        <v>0</v>
      </c>
      <c r="M93" s="11">
        <f>IF($G93="Danse Monde",$D93,IF($G93="Danse Monde+Adhésion",SUM($D93-Section!$B$9*$E93),0))</f>
        <v>0</v>
      </c>
      <c r="N93" s="11">
        <f>IF($G93="Danse Orientale",$D93,IF($G93="Danse Orientale+Adhésion",SUM($D93-Section!$B$11*$E93),0))</f>
        <v>0</v>
      </c>
      <c r="O93" s="11">
        <f>IF($G93="Danse Société",$D93,IF($G93="Danse Société+Adhésion",SUM($D93-Section!$B$13*$E93),0))</f>
        <v>0</v>
      </c>
      <c r="P93" s="11">
        <f>IF($G93="Eveil Musculaire",$D93,IF($G93="Eveil Musculaire+Adhésion",SUM($D93-Section!$B$15*$E93),0))</f>
        <v>0</v>
      </c>
      <c r="Q93" s="11">
        <f>IF($G93="Musculation",$D93,IF($G93="Musculation+Adhésion",SUM($D93-Section!$B$18*$E93),0))</f>
        <v>0</v>
      </c>
      <c r="R93" s="11">
        <f>IF($G93="Sport Thérapeutique",$D93,IF($G93="Sport Thérapeutique+Adhésion",SUM($D93-Section!$B$20*$E93),0))</f>
        <v>0</v>
      </c>
      <c r="S93" s="11">
        <f>IF($G93="Squash",$D93,IF($G93="Squash+Adhésion",SUM($D93-Section!$B$22*$E93),0))</f>
        <v>0</v>
      </c>
      <c r="T93" s="11">
        <f>IF($G93="Step",$D93,IF($G93="Step+Adhésion",SUM($D93-Section!$B$24*$E93),0))</f>
        <v>0</v>
      </c>
      <c r="U93" s="11">
        <f>IF($G93="Tennis de Table",$D93,IF($G93="Tennis de Table+Adhésion",SUM($D93-Section!$B$26*$E93),0))</f>
        <v>0</v>
      </c>
      <c r="V93" s="11">
        <f>IF($G93="Training",$D93,IF($G93="Training+Adhésion",SUM($D93-Section!$B$28*$E93),0))</f>
        <v>0</v>
      </c>
      <c r="W93" s="11">
        <f>IF($G93="VIP",SUM($D93-Section!$B$30*$E93),0)</f>
        <v>0</v>
      </c>
      <c r="X93" s="11">
        <f>IF($G93="Zumba Enfants",$D93,IF($G93="Zumba Enfants+Adhésion",SUM($D93-Section!$B$31*$E93),0))</f>
        <v>0</v>
      </c>
      <c r="Y93" s="11">
        <f t="shared" si="11"/>
        <v>0</v>
      </c>
      <c r="Z93" s="11">
        <f t="shared" si="8"/>
        <v>0</v>
      </c>
      <c r="AA93" s="11">
        <f t="shared" si="9"/>
        <v>0</v>
      </c>
      <c r="AB93" s="7" t="str">
        <f t="shared" si="12"/>
        <v xml:space="preserve"> </v>
      </c>
      <c r="AC93" s="7" t="str">
        <f t="shared" si="13"/>
        <v xml:space="preserve"> </v>
      </c>
      <c r="AD93" s="7" t="str">
        <f t="shared" si="14"/>
        <v xml:space="preserve"> </v>
      </c>
    </row>
    <row r="94" spans="1:30">
      <c r="A94" s="4"/>
      <c r="B94" s="5"/>
      <c r="C94" s="5"/>
      <c r="D94" s="6"/>
      <c r="E94" s="17"/>
      <c r="F94" s="5"/>
      <c r="G94" s="5"/>
      <c r="H94" s="5"/>
      <c r="I94" s="11">
        <f t="shared" si="10"/>
        <v>0</v>
      </c>
      <c r="J94" s="11">
        <f>IF($G94="Badminton",$D94,IF($G94="Badminton+Adhésion",SUM($D94-Section!$B$3*$E94),0))</f>
        <v>0</v>
      </c>
      <c r="K94" s="11">
        <f>IF($G94="CAF",$D94,IF($G94="CAF+Adhésion",SUM($D94-Section!$B$5*$E94),0))</f>
        <v>0</v>
      </c>
      <c r="L94" s="11">
        <f>IF($G94="CrossFit",$D94,IF($G94="CrossFit+Adhésion",SUM($D94-Section!$B$7*$E94),0))</f>
        <v>0</v>
      </c>
      <c r="M94" s="11">
        <f>IF($G94="Danse Monde",$D94,IF($G94="Danse Monde+Adhésion",SUM($D94-Section!$B$9*$E94),0))</f>
        <v>0</v>
      </c>
      <c r="N94" s="11">
        <f>IF($G94="Danse Orientale",$D94,IF($G94="Danse Orientale+Adhésion",SUM($D94-Section!$B$11*$E94),0))</f>
        <v>0</v>
      </c>
      <c r="O94" s="11">
        <f>IF($G94="Danse Société",$D94,IF($G94="Danse Société+Adhésion",SUM($D94-Section!$B$13*$E94),0))</f>
        <v>0</v>
      </c>
      <c r="P94" s="11">
        <f>IF($G94="Eveil Musculaire",$D94,IF($G94="Eveil Musculaire+Adhésion",SUM($D94-Section!$B$15*$E94),0))</f>
        <v>0</v>
      </c>
      <c r="Q94" s="11">
        <f>IF($G94="Musculation",$D94,IF($G94="Musculation+Adhésion",SUM($D94-Section!$B$18*$E94),0))</f>
        <v>0</v>
      </c>
      <c r="R94" s="11">
        <f>IF($G94="Sport Thérapeutique",$D94,IF($G94="Sport Thérapeutique+Adhésion",SUM($D94-Section!$B$20*$E94),0))</f>
        <v>0</v>
      </c>
      <c r="S94" s="11">
        <f>IF($G94="Squash",$D94,IF($G94="Squash+Adhésion",SUM($D94-Section!$B$22*$E94),0))</f>
        <v>0</v>
      </c>
      <c r="T94" s="11">
        <f>IF($G94="Step",$D94,IF($G94="Step+Adhésion",SUM($D94-Section!$B$24*$E94),0))</f>
        <v>0</v>
      </c>
      <c r="U94" s="11">
        <f>IF($G94="Tennis de Table",$D94,IF($G94="Tennis de Table+Adhésion",SUM($D94-Section!$B$26*$E94),0))</f>
        <v>0</v>
      </c>
      <c r="V94" s="11">
        <f>IF($G94="Training",$D94,IF($G94="Training+Adhésion",SUM($D94-Section!$B$28*$E94),0))</f>
        <v>0</v>
      </c>
      <c r="W94" s="11">
        <f>IF($G94="VIP",SUM($D94-Section!$B$30*$E94),0)</f>
        <v>0</v>
      </c>
      <c r="X94" s="11">
        <f>IF($G94="Zumba Enfants",$D94,IF($G94="Zumba Enfants+Adhésion",SUM($D94-Section!$B$31*$E94),0))</f>
        <v>0</v>
      </c>
      <c r="Y94" s="11">
        <f t="shared" si="11"/>
        <v>0</v>
      </c>
      <c r="Z94" s="11">
        <f t="shared" si="8"/>
        <v>0</v>
      </c>
      <c r="AA94" s="11">
        <f t="shared" si="9"/>
        <v>0</v>
      </c>
      <c r="AB94" s="7" t="str">
        <f t="shared" si="12"/>
        <v xml:space="preserve"> </v>
      </c>
      <c r="AC94" s="7" t="str">
        <f t="shared" si="13"/>
        <v xml:space="preserve"> </v>
      </c>
      <c r="AD94" s="7" t="str">
        <f t="shared" si="14"/>
        <v xml:space="preserve"> </v>
      </c>
    </row>
    <row r="95" spans="1:30">
      <c r="A95" s="4"/>
      <c r="B95" s="5"/>
      <c r="C95" s="5"/>
      <c r="D95" s="6"/>
      <c r="E95" s="17"/>
      <c r="F95" s="5"/>
      <c r="G95" s="5"/>
      <c r="H95" s="5"/>
      <c r="I95" s="11">
        <f t="shared" si="10"/>
        <v>0</v>
      </c>
      <c r="J95" s="11">
        <f>IF($G95="Badminton",$D95,IF($G95="Badminton+Adhésion",SUM($D95-Section!$B$3*$E95),0))</f>
        <v>0</v>
      </c>
      <c r="K95" s="11">
        <f>IF($G95="CAF",$D95,IF($G95="CAF+Adhésion",SUM($D95-Section!$B$5*$E95),0))</f>
        <v>0</v>
      </c>
      <c r="L95" s="11">
        <f>IF($G95="CrossFit",$D95,IF($G95="CrossFit+Adhésion",SUM($D95-Section!$B$7*$E95),0))</f>
        <v>0</v>
      </c>
      <c r="M95" s="11">
        <f>IF($G95="Danse Monde",$D95,IF($G95="Danse Monde+Adhésion",SUM($D95-Section!$B$9*$E95),0))</f>
        <v>0</v>
      </c>
      <c r="N95" s="11">
        <f>IF($G95="Danse Orientale",$D95,IF($G95="Danse Orientale+Adhésion",SUM($D95-Section!$B$11*$E95),0))</f>
        <v>0</v>
      </c>
      <c r="O95" s="11">
        <f>IF($G95="Danse Société",$D95,IF($G95="Danse Société+Adhésion",SUM($D95-Section!$B$13*$E95),0))</f>
        <v>0</v>
      </c>
      <c r="P95" s="11">
        <f>IF($G95="Eveil Musculaire",$D95,IF($G95="Eveil Musculaire+Adhésion",SUM($D95-Section!$B$15*$E95),0))</f>
        <v>0</v>
      </c>
      <c r="Q95" s="11">
        <f>IF($G95="Musculation",$D95,IF($G95="Musculation+Adhésion",SUM($D95-Section!$B$18*$E95),0))</f>
        <v>0</v>
      </c>
      <c r="R95" s="11">
        <f>IF($G95="Sport Thérapeutique",$D95,IF($G95="Sport Thérapeutique+Adhésion",SUM($D95-Section!$B$20*$E95),0))</f>
        <v>0</v>
      </c>
      <c r="S95" s="11">
        <f>IF($G95="Squash",$D95,IF($G95="Squash+Adhésion",SUM($D95-Section!$B$22*$E95),0))</f>
        <v>0</v>
      </c>
      <c r="T95" s="11">
        <f>IF($G95="Step",$D95,IF($G95="Step+Adhésion",SUM($D95-Section!$B$24*$E95),0))</f>
        <v>0</v>
      </c>
      <c r="U95" s="11">
        <f>IF($G95="Tennis de Table",$D95,IF($G95="Tennis de Table+Adhésion",SUM($D95-Section!$B$26*$E95),0))</f>
        <v>0</v>
      </c>
      <c r="V95" s="11">
        <f>IF($G95="Training",$D95,IF($G95="Training+Adhésion",SUM($D95-Section!$B$28*$E95),0))</f>
        <v>0</v>
      </c>
      <c r="W95" s="11">
        <f>IF($G95="VIP",SUM($D95-Section!$B$30*$E95),0)</f>
        <v>0</v>
      </c>
      <c r="X95" s="11">
        <f>IF($G95="Zumba Enfants",$D95,IF($G95="Zumba Enfants+Adhésion",SUM($D95-Section!$B$31*$E95),0))</f>
        <v>0</v>
      </c>
      <c r="Y95" s="11">
        <f t="shared" si="11"/>
        <v>0</v>
      </c>
      <c r="Z95" s="11">
        <f t="shared" si="8"/>
        <v>0</v>
      </c>
      <c r="AA95" s="11">
        <f t="shared" si="9"/>
        <v>0</v>
      </c>
      <c r="AB95" s="7" t="str">
        <f t="shared" si="12"/>
        <v xml:space="preserve"> </v>
      </c>
      <c r="AC95" s="7" t="str">
        <f t="shared" si="13"/>
        <v xml:space="preserve"> </v>
      </c>
      <c r="AD95" s="7" t="str">
        <f t="shared" si="14"/>
        <v xml:space="preserve"> </v>
      </c>
    </row>
    <row r="96" spans="1:30">
      <c r="A96" s="4"/>
      <c r="B96" s="5"/>
      <c r="C96" s="5"/>
      <c r="D96" s="6"/>
      <c r="E96" s="17"/>
      <c r="F96" s="5"/>
      <c r="G96" s="5"/>
      <c r="H96" s="5"/>
      <c r="I96" s="11">
        <f t="shared" si="10"/>
        <v>0</v>
      </c>
      <c r="J96" s="11">
        <f>IF($G96="Badminton",$D96,IF($G96="Badminton+Adhésion",SUM($D96-Section!$B$3*$E96),0))</f>
        <v>0</v>
      </c>
      <c r="K96" s="11">
        <f>IF($G96="CAF",$D96,IF($G96="CAF+Adhésion",SUM($D96-Section!$B$5*$E96),0))</f>
        <v>0</v>
      </c>
      <c r="L96" s="11">
        <f>IF($G96="CrossFit",$D96,IF($G96="CrossFit+Adhésion",SUM($D96-Section!$B$7*$E96),0))</f>
        <v>0</v>
      </c>
      <c r="M96" s="11">
        <f>IF($G96="Danse Monde",$D96,IF($G96="Danse Monde+Adhésion",SUM($D96-Section!$B$9*$E96),0))</f>
        <v>0</v>
      </c>
      <c r="N96" s="11">
        <f>IF($G96="Danse Orientale",$D96,IF($G96="Danse Orientale+Adhésion",SUM($D96-Section!$B$11*$E96),0))</f>
        <v>0</v>
      </c>
      <c r="O96" s="11">
        <f>IF($G96="Danse Société",$D96,IF($G96="Danse Société+Adhésion",SUM($D96-Section!$B$13*$E96),0))</f>
        <v>0</v>
      </c>
      <c r="P96" s="11">
        <f>IF($G96="Eveil Musculaire",$D96,IF($G96="Eveil Musculaire+Adhésion",SUM($D96-Section!$B$15*$E96),0))</f>
        <v>0</v>
      </c>
      <c r="Q96" s="11">
        <f>IF($G96="Musculation",$D96,IF($G96="Musculation+Adhésion",SUM($D96-Section!$B$18*$E96),0))</f>
        <v>0</v>
      </c>
      <c r="R96" s="11">
        <f>IF($G96="Sport Thérapeutique",$D96,IF($G96="Sport Thérapeutique+Adhésion",SUM($D96-Section!$B$20*$E96),0))</f>
        <v>0</v>
      </c>
      <c r="S96" s="11">
        <f>IF($G96="Squash",$D96,IF($G96="Squash+Adhésion",SUM($D96-Section!$B$22*$E96),0))</f>
        <v>0</v>
      </c>
      <c r="T96" s="11">
        <f>IF($G96="Step",$D96,IF($G96="Step+Adhésion",SUM($D96-Section!$B$24*$E96),0))</f>
        <v>0</v>
      </c>
      <c r="U96" s="11">
        <f>IF($G96="Tennis de Table",$D96,IF($G96="Tennis de Table+Adhésion",SUM($D96-Section!$B$26*$E96),0))</f>
        <v>0</v>
      </c>
      <c r="V96" s="11">
        <f>IF($G96="Training",$D96,IF($G96="Training+Adhésion",SUM($D96-Section!$B$28*$E96),0))</f>
        <v>0</v>
      </c>
      <c r="W96" s="11">
        <f>IF($G96="VIP",SUM($D96-Section!$B$30*$E96),0)</f>
        <v>0</v>
      </c>
      <c r="X96" s="11">
        <f>IF($G96="Zumba Enfants",$D96,IF($G96="Zumba Enfants+Adhésion",SUM($D96-Section!$B$31*$E96),0))</f>
        <v>0</v>
      </c>
      <c r="Y96" s="11">
        <f t="shared" si="11"/>
        <v>0</v>
      </c>
      <c r="Z96" s="11">
        <f t="shared" si="8"/>
        <v>0</v>
      </c>
      <c r="AA96" s="11">
        <f t="shared" si="9"/>
        <v>0</v>
      </c>
      <c r="AB96" s="7" t="str">
        <f t="shared" si="12"/>
        <v xml:space="preserve"> </v>
      </c>
      <c r="AC96" s="7" t="str">
        <f t="shared" si="13"/>
        <v xml:space="preserve"> </v>
      </c>
      <c r="AD96" s="7" t="str">
        <f t="shared" si="14"/>
        <v xml:space="preserve"> </v>
      </c>
    </row>
    <row r="97" spans="1:30">
      <c r="A97" s="4"/>
      <c r="B97" s="5"/>
      <c r="C97" s="5"/>
      <c r="D97" s="6"/>
      <c r="E97" s="17"/>
      <c r="F97" s="5"/>
      <c r="G97" s="5"/>
      <c r="H97" s="5"/>
      <c r="I97" s="11">
        <f t="shared" si="10"/>
        <v>0</v>
      </c>
      <c r="J97" s="11">
        <f>IF($G97="Badminton",$D97,IF($G97="Badminton+Adhésion",SUM($D97-Section!$B$3*$E97),0))</f>
        <v>0</v>
      </c>
      <c r="K97" s="11">
        <f>IF($G97="CAF",$D97,IF($G97="CAF+Adhésion",SUM($D97-Section!$B$5*$E97),0))</f>
        <v>0</v>
      </c>
      <c r="L97" s="11">
        <f>IF($G97="CrossFit",$D97,IF($G97="CrossFit+Adhésion",SUM($D97-Section!$B$7*$E97),0))</f>
        <v>0</v>
      </c>
      <c r="M97" s="11">
        <f>IF($G97="Danse Monde",$D97,IF($G97="Danse Monde+Adhésion",SUM($D97-Section!$B$9*$E97),0))</f>
        <v>0</v>
      </c>
      <c r="N97" s="11">
        <f>IF($G97="Danse Orientale",$D97,IF($G97="Danse Orientale+Adhésion",SUM($D97-Section!$B$11*$E97),0))</f>
        <v>0</v>
      </c>
      <c r="O97" s="11">
        <f>IF($G97="Danse Société",$D97,IF($G97="Danse Société+Adhésion",SUM($D97-Section!$B$13*$E97),0))</f>
        <v>0</v>
      </c>
      <c r="P97" s="11">
        <f>IF($G97="Eveil Musculaire",$D97,IF($G97="Eveil Musculaire+Adhésion",SUM($D97-Section!$B$15*$E97),0))</f>
        <v>0</v>
      </c>
      <c r="Q97" s="11">
        <f>IF($G97="Musculation",$D97,IF($G97="Musculation+Adhésion",SUM($D97-Section!$B$18*$E97),0))</f>
        <v>0</v>
      </c>
      <c r="R97" s="11">
        <f>IF($G97="Sport Thérapeutique",$D97,IF($G97="Sport Thérapeutique+Adhésion",SUM($D97-Section!$B$20*$E97),0))</f>
        <v>0</v>
      </c>
      <c r="S97" s="11">
        <f>IF($G97="Squash",$D97,IF($G97="Squash+Adhésion",SUM($D97-Section!$B$22*$E97),0))</f>
        <v>0</v>
      </c>
      <c r="T97" s="11">
        <f>IF($G97="Step",$D97,IF($G97="Step+Adhésion",SUM($D97-Section!$B$24*$E97),0))</f>
        <v>0</v>
      </c>
      <c r="U97" s="11">
        <f>IF($G97="Tennis de Table",$D97,IF($G97="Tennis de Table+Adhésion",SUM($D97-Section!$B$26*$E97),0))</f>
        <v>0</v>
      </c>
      <c r="V97" s="11">
        <f>IF($G97="Training",$D97,IF($G97="Training+Adhésion",SUM($D97-Section!$B$28*$E97),0))</f>
        <v>0</v>
      </c>
      <c r="W97" s="11">
        <f>IF($G97="VIP",SUM($D97-Section!$B$30*$E97),0)</f>
        <v>0</v>
      </c>
      <c r="X97" s="11">
        <f>IF($G97="Zumba Enfants",$D97,IF($G97="Zumba Enfants+Adhésion",SUM($D97-Section!$B$31*$E97),0))</f>
        <v>0</v>
      </c>
      <c r="Y97" s="11">
        <f t="shared" si="11"/>
        <v>0</v>
      </c>
      <c r="Z97" s="11">
        <f t="shared" si="8"/>
        <v>0</v>
      </c>
      <c r="AA97" s="11">
        <f t="shared" si="9"/>
        <v>0</v>
      </c>
      <c r="AB97" s="7" t="str">
        <f t="shared" si="12"/>
        <v xml:space="preserve"> </v>
      </c>
      <c r="AC97" s="7" t="str">
        <f t="shared" si="13"/>
        <v xml:space="preserve"> </v>
      </c>
      <c r="AD97" s="7" t="str">
        <f t="shared" si="14"/>
        <v xml:space="preserve"> </v>
      </c>
    </row>
    <row r="98" spans="1:30">
      <c r="A98" s="4"/>
      <c r="B98" s="5"/>
      <c r="C98" s="5"/>
      <c r="D98" s="6"/>
      <c r="E98" s="17"/>
      <c r="F98" s="5"/>
      <c r="G98" s="5"/>
      <c r="H98" s="5"/>
      <c r="I98" s="11">
        <f t="shared" si="10"/>
        <v>0</v>
      </c>
      <c r="J98" s="11">
        <f>IF($G98="Badminton",$D98,IF($G98="Badminton+Adhésion",SUM($D98-Section!$B$3*$E98),0))</f>
        <v>0</v>
      </c>
      <c r="K98" s="11">
        <f>IF($G98="CAF",$D98,IF($G98="CAF+Adhésion",SUM($D98-Section!$B$5*$E98),0))</f>
        <v>0</v>
      </c>
      <c r="L98" s="11">
        <f>IF($G98="CrossFit",$D98,IF($G98="CrossFit+Adhésion",SUM($D98-Section!$B$7*$E98),0))</f>
        <v>0</v>
      </c>
      <c r="M98" s="11">
        <f>IF($G98="Danse Monde",$D98,IF($G98="Danse Monde+Adhésion",SUM($D98-Section!$B$9*$E98),0))</f>
        <v>0</v>
      </c>
      <c r="N98" s="11">
        <f>IF($G98="Danse Orientale",$D98,IF($G98="Danse Orientale+Adhésion",SUM($D98-Section!$B$11*$E98),0))</f>
        <v>0</v>
      </c>
      <c r="O98" s="11">
        <f>IF($G98="Danse Société",$D98,IF($G98="Danse Société+Adhésion",SUM($D98-Section!$B$13*$E98),0))</f>
        <v>0</v>
      </c>
      <c r="P98" s="11">
        <f>IF($G98="Eveil Musculaire",$D98,IF($G98="Eveil Musculaire+Adhésion",SUM($D98-Section!$B$15*$E98),0))</f>
        <v>0</v>
      </c>
      <c r="Q98" s="11">
        <f>IF($G98="Musculation",$D98,IF($G98="Musculation+Adhésion",SUM($D98-Section!$B$18*$E98),0))</f>
        <v>0</v>
      </c>
      <c r="R98" s="11">
        <f>IF($G98="Sport Thérapeutique",$D98,IF($G98="Sport Thérapeutique+Adhésion",SUM($D98-Section!$B$20*$E98),0))</f>
        <v>0</v>
      </c>
      <c r="S98" s="11">
        <f>IF($G98="Squash",$D98,IF($G98="Squash+Adhésion",SUM($D98-Section!$B$22*$E98),0))</f>
        <v>0</v>
      </c>
      <c r="T98" s="11">
        <f>IF($G98="Step",$D98,IF($G98="Step+Adhésion",SUM($D98-Section!$B$24*$E98),0))</f>
        <v>0</v>
      </c>
      <c r="U98" s="11">
        <f>IF($G98="Tennis de Table",$D98,IF($G98="Tennis de Table+Adhésion",SUM($D98-Section!$B$26*$E98),0))</f>
        <v>0</v>
      </c>
      <c r="V98" s="11">
        <f>IF($G98="Training",$D98,IF($G98="Training+Adhésion",SUM($D98-Section!$B$28*$E98),0))</f>
        <v>0</v>
      </c>
      <c r="W98" s="11">
        <f>IF($G98="VIP",SUM($D98-Section!$B$30*$E98),0)</f>
        <v>0</v>
      </c>
      <c r="X98" s="11">
        <f>IF($G98="Zumba Enfants",$D98,IF($G98="Zumba Enfants+Adhésion",SUM($D98-Section!$B$31*$E98),0))</f>
        <v>0</v>
      </c>
      <c r="Y98" s="11">
        <f t="shared" si="11"/>
        <v>0</v>
      </c>
      <c r="Z98" s="11">
        <f t="shared" si="8"/>
        <v>0</v>
      </c>
      <c r="AA98" s="11">
        <f t="shared" si="9"/>
        <v>0</v>
      </c>
      <c r="AB98" s="7" t="str">
        <f t="shared" si="12"/>
        <v xml:space="preserve"> </v>
      </c>
      <c r="AC98" s="7" t="str">
        <f t="shared" si="13"/>
        <v xml:space="preserve"> </v>
      </c>
      <c r="AD98" s="7" t="str">
        <f t="shared" si="14"/>
        <v xml:space="preserve"> </v>
      </c>
    </row>
    <row r="99" spans="1:30">
      <c r="A99" s="4"/>
      <c r="B99" s="5"/>
      <c r="C99" s="5"/>
      <c r="D99" s="6"/>
      <c r="E99" s="17"/>
      <c r="F99" s="5"/>
      <c r="G99" s="5"/>
      <c r="H99" s="5"/>
      <c r="I99" s="11">
        <f t="shared" si="10"/>
        <v>0</v>
      </c>
      <c r="J99" s="11">
        <f>IF($G99="Badminton",$D99,IF($G99="Badminton+Adhésion",SUM($D99-Section!$B$3*$E99),0))</f>
        <v>0</v>
      </c>
      <c r="K99" s="11">
        <f>IF($G99="CAF",$D99,IF($G99="CAF+Adhésion",SUM($D99-Section!$B$5*$E99),0))</f>
        <v>0</v>
      </c>
      <c r="L99" s="11">
        <f>IF($G99="CrossFit",$D99,IF($G99="CrossFit+Adhésion",SUM($D99-Section!$B$7*$E99),0))</f>
        <v>0</v>
      </c>
      <c r="M99" s="11">
        <f>IF($G99="Danse Monde",$D99,IF($G99="Danse Monde+Adhésion",SUM($D99-Section!$B$9*$E99),0))</f>
        <v>0</v>
      </c>
      <c r="N99" s="11">
        <f>IF($G99="Danse Orientale",$D99,IF($G99="Danse Orientale+Adhésion",SUM($D99-Section!$B$11*$E99),0))</f>
        <v>0</v>
      </c>
      <c r="O99" s="11">
        <f>IF($G99="Danse Société",$D99,IF($G99="Danse Société+Adhésion",SUM($D99-Section!$B$13*$E99),0))</f>
        <v>0</v>
      </c>
      <c r="P99" s="11">
        <f>IF($G99="Eveil Musculaire",$D99,IF($G99="Eveil Musculaire+Adhésion",SUM($D99-Section!$B$15*$E99),0))</f>
        <v>0</v>
      </c>
      <c r="Q99" s="11">
        <f>IF($G99="Musculation",$D99,IF($G99="Musculation+Adhésion",SUM($D99-Section!$B$18*$E99),0))</f>
        <v>0</v>
      </c>
      <c r="R99" s="11">
        <f>IF($G99="Sport Thérapeutique",$D99,IF($G99="Sport Thérapeutique+Adhésion",SUM($D99-Section!$B$20*$E99),0))</f>
        <v>0</v>
      </c>
      <c r="S99" s="11">
        <f>IF($G99="Squash",$D99,IF($G99="Squash+Adhésion",SUM($D99-Section!$B$22*$E99),0))</f>
        <v>0</v>
      </c>
      <c r="T99" s="11">
        <f>IF($G99="Step",$D99,IF($G99="Step+Adhésion",SUM($D99-Section!$B$24*$E99),0))</f>
        <v>0</v>
      </c>
      <c r="U99" s="11">
        <f>IF($G99="Tennis de Table",$D99,IF($G99="Tennis de Table+Adhésion",SUM($D99-Section!$B$26*$E99),0))</f>
        <v>0</v>
      </c>
      <c r="V99" s="11">
        <f>IF($G99="Training",$D99,IF($G99="Training+Adhésion",SUM($D99-Section!$B$28*$E99),0))</f>
        <v>0</v>
      </c>
      <c r="W99" s="11">
        <f>IF($G99="VIP",SUM($D99-Section!$B$30*$E99),0)</f>
        <v>0</v>
      </c>
      <c r="X99" s="11">
        <f>IF($G99="Zumba Enfants",$D99,IF($G99="Zumba Enfants+Adhésion",SUM($D99-Section!$B$31*$E99),0))</f>
        <v>0</v>
      </c>
      <c r="Y99" s="11">
        <f t="shared" si="11"/>
        <v>0</v>
      </c>
      <c r="Z99" s="11">
        <f t="shared" si="8"/>
        <v>0</v>
      </c>
      <c r="AA99" s="11">
        <f t="shared" si="9"/>
        <v>0</v>
      </c>
      <c r="AB99" s="7" t="str">
        <f t="shared" si="12"/>
        <v xml:space="preserve"> </v>
      </c>
      <c r="AC99" s="7" t="str">
        <f t="shared" si="13"/>
        <v xml:space="preserve"> </v>
      </c>
      <c r="AD99" s="7" t="str">
        <f t="shared" si="14"/>
        <v xml:space="preserve"> </v>
      </c>
    </row>
    <row r="100" spans="1:30">
      <c r="A100" s="4"/>
      <c r="B100" s="5"/>
      <c r="C100" s="5"/>
      <c r="D100" s="6"/>
      <c r="E100" s="17"/>
      <c r="F100" s="5"/>
      <c r="G100" s="5"/>
      <c r="H100" s="5"/>
      <c r="I100" s="11">
        <f t="shared" si="10"/>
        <v>0</v>
      </c>
      <c r="J100" s="11">
        <f>IF($G100="Badminton",$D100,IF($G100="Badminton+Adhésion",SUM($D100-Section!$B$3*$E100),0))</f>
        <v>0</v>
      </c>
      <c r="K100" s="11">
        <f>IF($G100="CAF",$D100,IF($G100="CAF+Adhésion",SUM($D100-Section!$B$5*$E100),0))</f>
        <v>0</v>
      </c>
      <c r="L100" s="11">
        <f>IF($G100="CrossFit",$D100,IF($G100="CrossFit+Adhésion",SUM($D100-Section!$B$7*$E100),0))</f>
        <v>0</v>
      </c>
      <c r="M100" s="11">
        <f>IF($G100="Danse Monde",$D100,IF($G100="Danse Monde+Adhésion",SUM($D100-Section!$B$9*$E100),0))</f>
        <v>0</v>
      </c>
      <c r="N100" s="11">
        <f>IF($G100="Danse Orientale",$D100,IF($G100="Danse Orientale+Adhésion",SUM($D100-Section!$B$11*$E100),0))</f>
        <v>0</v>
      </c>
      <c r="O100" s="11">
        <f>IF($G100="Danse Société",$D100,IF($G100="Danse Société+Adhésion",SUM($D100-Section!$B$13*$E100),0))</f>
        <v>0</v>
      </c>
      <c r="P100" s="11">
        <f>IF($G100="Eveil Musculaire",$D100,IF($G100="Eveil Musculaire+Adhésion",SUM($D100-Section!$B$15*$E100),0))</f>
        <v>0</v>
      </c>
      <c r="Q100" s="11">
        <f>IF($G100="Musculation",$D100,IF($G100="Musculation+Adhésion",SUM($D100-Section!$B$18*$E100),0))</f>
        <v>0</v>
      </c>
      <c r="R100" s="11">
        <f>IF($G100="Sport Thérapeutique",$D100,IF($G100="Sport Thérapeutique+Adhésion",SUM($D100-Section!$B$20*$E100),0))</f>
        <v>0</v>
      </c>
      <c r="S100" s="11">
        <f>IF($G100="Squash",$D100,IF($G100="Squash+Adhésion",SUM($D100-Section!$B$22*$E100),0))</f>
        <v>0</v>
      </c>
      <c r="T100" s="11">
        <f>IF($G100="Step",$D100,IF($G100="Step+Adhésion",SUM($D100-Section!$B$24*$E100),0))</f>
        <v>0</v>
      </c>
      <c r="U100" s="11">
        <f>IF($G100="Tennis de Table",$D100,IF($G100="Tennis de Table+Adhésion",SUM($D100-Section!$B$26*$E100),0))</f>
        <v>0</v>
      </c>
      <c r="V100" s="11">
        <f>IF($G100="Training",$D100,IF($G100="Training+Adhésion",SUM($D100-Section!$B$28*$E100),0))</f>
        <v>0</v>
      </c>
      <c r="W100" s="11">
        <f>IF($G100="VIP",SUM($D100-Section!$B$30*$E100),0)</f>
        <v>0</v>
      </c>
      <c r="X100" s="11">
        <f>IF($G100="Zumba Enfants",$D100,IF($G100="Zumba Enfants+Adhésion",SUM($D100-Section!$B$31*$E100),0))</f>
        <v>0</v>
      </c>
      <c r="Y100" s="11">
        <f t="shared" si="11"/>
        <v>0</v>
      </c>
      <c r="Z100" s="11">
        <f t="shared" si="8"/>
        <v>0</v>
      </c>
      <c r="AA100" s="11">
        <f t="shared" si="9"/>
        <v>0</v>
      </c>
      <c r="AB100" s="7" t="str">
        <f t="shared" si="12"/>
        <v xml:space="preserve"> </v>
      </c>
      <c r="AC100" s="7" t="str">
        <f t="shared" si="13"/>
        <v xml:space="preserve"> </v>
      </c>
      <c r="AD100" s="7" t="str">
        <f t="shared" si="14"/>
        <v xml:space="preserve"> </v>
      </c>
    </row>
    <row r="101" spans="1:30">
      <c r="A101" s="4"/>
      <c r="B101" s="5"/>
      <c r="C101" s="5"/>
      <c r="D101" s="6"/>
      <c r="E101" s="17"/>
      <c r="F101" s="5"/>
      <c r="G101" s="5"/>
      <c r="H101" s="5"/>
      <c r="I101" s="11">
        <f t="shared" si="10"/>
        <v>0</v>
      </c>
      <c r="J101" s="11">
        <f>IF($G101="Badminton",$D101,IF($G101="Badminton+Adhésion",SUM($D101-Section!$B$3*$E101),0))</f>
        <v>0</v>
      </c>
      <c r="K101" s="11">
        <f>IF($G101="CAF",$D101,IF($G101="CAF+Adhésion",SUM($D101-Section!$B$5*$E101),0))</f>
        <v>0</v>
      </c>
      <c r="L101" s="11">
        <f>IF($G101="CrossFit",$D101,IF($G101="CrossFit+Adhésion",SUM($D101-Section!$B$7*$E101),0))</f>
        <v>0</v>
      </c>
      <c r="M101" s="11">
        <f>IF($G101="Danse Monde",$D101,IF($G101="Danse Monde+Adhésion",SUM($D101-Section!$B$9*$E101),0))</f>
        <v>0</v>
      </c>
      <c r="N101" s="11">
        <f>IF($G101="Danse Orientale",$D101,IF($G101="Danse Orientale+Adhésion",SUM($D101-Section!$B$11*$E101),0))</f>
        <v>0</v>
      </c>
      <c r="O101" s="11">
        <f>IF($G101="Danse Société",$D101,IF($G101="Danse Société+Adhésion",SUM($D101-Section!$B$13*$E101),0))</f>
        <v>0</v>
      </c>
      <c r="P101" s="11">
        <f>IF($G101="Eveil Musculaire",$D101,IF($G101="Eveil Musculaire+Adhésion",SUM($D101-Section!$B$15*$E101),0))</f>
        <v>0</v>
      </c>
      <c r="Q101" s="11">
        <f>IF($G101="Musculation",$D101,IF($G101="Musculation+Adhésion",SUM($D101-Section!$B$18*$E101),0))</f>
        <v>0</v>
      </c>
      <c r="R101" s="11">
        <f>IF($G101="Sport Thérapeutique",$D101,IF($G101="Sport Thérapeutique+Adhésion",SUM($D101-Section!$B$20*$E101),0))</f>
        <v>0</v>
      </c>
      <c r="S101" s="11">
        <f>IF($G101="Squash",$D101,IF($G101="Squash+Adhésion",SUM($D101-Section!$B$22*$E101),0))</f>
        <v>0</v>
      </c>
      <c r="T101" s="11">
        <f>IF($G101="Step",$D101,IF($G101="Step+Adhésion",SUM($D101-Section!$B$24*$E101),0))</f>
        <v>0</v>
      </c>
      <c r="U101" s="11">
        <f>IF($G101="Tennis de Table",$D101,IF($G101="Tennis de Table+Adhésion",SUM($D101-Section!$B$26*$E101),0))</f>
        <v>0</v>
      </c>
      <c r="V101" s="11">
        <f>IF($G101="Training",$D101,IF($G101="Training+Adhésion",SUM($D101-Section!$B$28*$E101),0))</f>
        <v>0</v>
      </c>
      <c r="W101" s="11">
        <f>IF($G101="VIP",SUM($D101-Section!$B$30*$E101),0)</f>
        <v>0</v>
      </c>
      <c r="X101" s="11">
        <f>IF($G101="Zumba Enfants",$D101,IF($G101="Zumba Enfants+Adhésion",SUM($D101-Section!$B$31*$E101),0))</f>
        <v>0</v>
      </c>
      <c r="Y101" s="11">
        <f t="shared" si="11"/>
        <v>0</v>
      </c>
      <c r="Z101" s="11">
        <f t="shared" si="8"/>
        <v>0</v>
      </c>
      <c r="AA101" s="11">
        <f t="shared" si="9"/>
        <v>0</v>
      </c>
      <c r="AB101" s="7" t="str">
        <f t="shared" si="12"/>
        <v xml:space="preserve"> </v>
      </c>
      <c r="AC101" s="7" t="str">
        <f t="shared" si="13"/>
        <v xml:space="preserve"> </v>
      </c>
      <c r="AD101" s="7" t="str">
        <f t="shared" si="14"/>
        <v xml:space="preserve"> </v>
      </c>
    </row>
    <row r="102" spans="1:30">
      <c r="A102" s="4"/>
      <c r="B102" s="5"/>
      <c r="C102" s="5"/>
      <c r="D102" s="6"/>
      <c r="E102" s="17"/>
      <c r="F102" s="5"/>
      <c r="G102" s="5"/>
      <c r="H102" s="5"/>
      <c r="I102" s="11">
        <f t="shared" si="10"/>
        <v>0</v>
      </c>
      <c r="J102" s="11">
        <f>IF($G102="Badminton",$D102,IF($G102="Badminton+Adhésion",SUM($D102-Section!$B$3*$E102),0))</f>
        <v>0</v>
      </c>
      <c r="K102" s="11">
        <f>IF($G102="CAF",$D102,IF($G102="CAF+Adhésion",SUM($D102-Section!$B$5*$E102),0))</f>
        <v>0</v>
      </c>
      <c r="L102" s="11">
        <f>IF($G102="CrossFit",$D102,IF($G102="CrossFit+Adhésion",SUM($D102-Section!$B$7*$E102),0))</f>
        <v>0</v>
      </c>
      <c r="M102" s="11">
        <f>IF($G102="Danse Monde",$D102,IF($G102="Danse Monde+Adhésion",SUM($D102-Section!$B$9*$E102),0))</f>
        <v>0</v>
      </c>
      <c r="N102" s="11">
        <f>IF($G102="Danse Orientale",$D102,IF($G102="Danse Orientale+Adhésion",SUM($D102-Section!$B$11*$E102),0))</f>
        <v>0</v>
      </c>
      <c r="O102" s="11">
        <f>IF($G102="Danse Société",$D102,IF($G102="Danse Société+Adhésion",SUM($D102-Section!$B$13*$E102),0))</f>
        <v>0</v>
      </c>
      <c r="P102" s="11">
        <f>IF($G102="Eveil Musculaire",$D102,IF($G102="Eveil Musculaire+Adhésion",SUM($D102-Section!$B$15*$E102),0))</f>
        <v>0</v>
      </c>
      <c r="Q102" s="11">
        <f>IF($G102="Musculation",$D102,IF($G102="Musculation+Adhésion",SUM($D102-Section!$B$18*$E102),0))</f>
        <v>0</v>
      </c>
      <c r="R102" s="11">
        <f>IF($G102="Sport Thérapeutique",$D102,IF($G102="Sport Thérapeutique+Adhésion",SUM($D102-Section!$B$20*$E102),0))</f>
        <v>0</v>
      </c>
      <c r="S102" s="11">
        <f>IF($G102="Squash",$D102,IF($G102="Squash+Adhésion",SUM($D102-Section!$B$22*$E102),0))</f>
        <v>0</v>
      </c>
      <c r="T102" s="11">
        <f>IF($G102="Step",$D102,IF($G102="Step+Adhésion",SUM($D102-Section!$B$24*$E102),0))</f>
        <v>0</v>
      </c>
      <c r="U102" s="11">
        <f>IF($G102="Tennis de Table",$D102,IF($G102="Tennis de Table+Adhésion",SUM($D102-Section!$B$26*$E102),0))</f>
        <v>0</v>
      </c>
      <c r="V102" s="11">
        <f>IF($G102="Training",$D102,IF($G102="Training+Adhésion",SUM($D102-Section!$B$28*$E102),0))</f>
        <v>0</v>
      </c>
      <c r="W102" s="11">
        <f>IF($G102="VIP",SUM($D102-Section!$B$30*$E102),0)</f>
        <v>0</v>
      </c>
      <c r="X102" s="11">
        <f>IF($G102="Zumba Enfants",$D102,IF($G102="Zumba Enfants+Adhésion",SUM($D102-Section!$B$31*$E102),0))</f>
        <v>0</v>
      </c>
      <c r="Y102" s="11">
        <f t="shared" si="11"/>
        <v>0</v>
      </c>
      <c r="Z102" s="11">
        <f t="shared" si="8"/>
        <v>0</v>
      </c>
      <c r="AA102" s="11">
        <f t="shared" si="9"/>
        <v>0</v>
      </c>
      <c r="AB102" s="7" t="str">
        <f t="shared" si="12"/>
        <v xml:space="preserve"> </v>
      </c>
      <c r="AC102" s="7" t="str">
        <f t="shared" si="13"/>
        <v xml:space="preserve"> </v>
      </c>
      <c r="AD102" s="7" t="str">
        <f t="shared" si="14"/>
        <v xml:space="preserve"> </v>
      </c>
    </row>
    <row r="103" spans="1:30">
      <c r="A103" s="4"/>
      <c r="B103" s="5"/>
      <c r="C103" s="5"/>
      <c r="D103" s="6"/>
      <c r="E103" s="17"/>
      <c r="F103" s="5"/>
      <c r="G103" s="5"/>
      <c r="H103" s="5"/>
      <c r="I103" s="11">
        <f t="shared" si="10"/>
        <v>0</v>
      </c>
      <c r="J103" s="11">
        <f>IF($G103="Badminton",$D103,IF($G103="Badminton+Adhésion",SUM($D103-Section!$B$3*$E103),0))</f>
        <v>0</v>
      </c>
      <c r="K103" s="11">
        <f>IF($G103="CAF",$D103,IF($G103="CAF+Adhésion",SUM($D103-Section!$B$5*$E103),0))</f>
        <v>0</v>
      </c>
      <c r="L103" s="11">
        <f>IF($G103="CrossFit",$D103,IF($G103="CrossFit+Adhésion",SUM($D103-Section!$B$7*$E103),0))</f>
        <v>0</v>
      </c>
      <c r="M103" s="11">
        <f>IF($G103="Danse Monde",$D103,IF($G103="Danse Monde+Adhésion",SUM($D103-Section!$B$9*$E103),0))</f>
        <v>0</v>
      </c>
      <c r="N103" s="11">
        <f>IF($G103="Danse Orientale",$D103,IF($G103="Danse Orientale+Adhésion",SUM($D103-Section!$B$11*$E103),0))</f>
        <v>0</v>
      </c>
      <c r="O103" s="11">
        <f>IF($G103="Danse Société",$D103,IF($G103="Danse Société+Adhésion",SUM($D103-Section!$B$13*$E103),0))</f>
        <v>0</v>
      </c>
      <c r="P103" s="11">
        <f>IF($G103="Eveil Musculaire",$D103,IF($G103="Eveil Musculaire+Adhésion",SUM($D103-Section!$B$15*$E103),0))</f>
        <v>0</v>
      </c>
      <c r="Q103" s="11">
        <f>IF($G103="Musculation",$D103,IF($G103="Musculation+Adhésion",SUM($D103-Section!$B$18*$E103),0))</f>
        <v>0</v>
      </c>
      <c r="R103" s="11">
        <f>IF($G103="Sport Thérapeutique",$D103,IF($G103="Sport Thérapeutique+Adhésion",SUM($D103-Section!$B$20*$E103),0))</f>
        <v>0</v>
      </c>
      <c r="S103" s="11">
        <f>IF($G103="Squash",$D103,IF($G103="Squash+Adhésion",SUM($D103-Section!$B$22*$E103),0))</f>
        <v>0</v>
      </c>
      <c r="T103" s="11">
        <f>IF($G103="Step",$D103,IF($G103="Step+Adhésion",SUM($D103-Section!$B$24*$E103),0))</f>
        <v>0</v>
      </c>
      <c r="U103" s="11">
        <f>IF($G103="Tennis de Table",$D103,IF($G103="Tennis de Table+Adhésion",SUM($D103-Section!$B$26*$E103),0))</f>
        <v>0</v>
      </c>
      <c r="V103" s="11">
        <f>IF($G103="Training",$D103,IF($G103="Training+Adhésion",SUM($D103-Section!$B$28*$E103),0))</f>
        <v>0</v>
      </c>
      <c r="W103" s="11">
        <f>IF($G103="VIP",SUM($D103-Section!$B$30*$E103),0)</f>
        <v>0</v>
      </c>
      <c r="X103" s="11">
        <f>IF($G103="Zumba Enfants",$D103,IF($G103="Zumba Enfants+Adhésion",SUM($D103-Section!$B$31*$E103),0))</f>
        <v>0</v>
      </c>
      <c r="Y103" s="11">
        <f t="shared" si="11"/>
        <v>0</v>
      </c>
      <c r="Z103" s="11">
        <f t="shared" si="8"/>
        <v>0</v>
      </c>
      <c r="AA103" s="11">
        <f t="shared" si="9"/>
        <v>0</v>
      </c>
      <c r="AB103" s="7" t="str">
        <f t="shared" si="12"/>
        <v xml:space="preserve"> </v>
      </c>
      <c r="AC103" s="7" t="str">
        <f t="shared" si="13"/>
        <v xml:space="preserve"> </v>
      </c>
      <c r="AD103" s="7" t="str">
        <f t="shared" si="14"/>
        <v xml:space="preserve"> </v>
      </c>
    </row>
    <row r="104" spans="1:30">
      <c r="A104" s="4"/>
      <c r="B104" s="5"/>
      <c r="C104" s="5"/>
      <c r="D104" s="6"/>
      <c r="E104" s="17"/>
      <c r="F104" s="5"/>
      <c r="G104" s="5"/>
      <c r="H104" s="5"/>
      <c r="I104" s="11">
        <f t="shared" si="10"/>
        <v>0</v>
      </c>
      <c r="J104" s="11">
        <f>IF($G104="Badminton",$D104,IF($G104="Badminton+Adhésion",SUM($D104-Section!$B$3*$E104),0))</f>
        <v>0</v>
      </c>
      <c r="K104" s="11">
        <f>IF($G104="CAF",$D104,IF($G104="CAF+Adhésion",SUM($D104-Section!$B$5*$E104),0))</f>
        <v>0</v>
      </c>
      <c r="L104" s="11">
        <f>IF($G104="CrossFit",$D104,IF($G104="CrossFit+Adhésion",SUM($D104-Section!$B$7*$E104),0))</f>
        <v>0</v>
      </c>
      <c r="M104" s="11">
        <f>IF($G104="Danse Monde",$D104,IF($G104="Danse Monde+Adhésion",SUM($D104-Section!$B$9*$E104),0))</f>
        <v>0</v>
      </c>
      <c r="N104" s="11">
        <f>IF($G104="Danse Orientale",$D104,IF($G104="Danse Orientale+Adhésion",SUM($D104-Section!$B$11*$E104),0))</f>
        <v>0</v>
      </c>
      <c r="O104" s="11">
        <f>IF($G104="Danse Société",$D104,IF($G104="Danse Société+Adhésion",SUM($D104-Section!$B$13*$E104),0))</f>
        <v>0</v>
      </c>
      <c r="P104" s="11">
        <f>IF($G104="Eveil Musculaire",$D104,IF($G104="Eveil Musculaire+Adhésion",SUM($D104-Section!$B$15*$E104),0))</f>
        <v>0</v>
      </c>
      <c r="Q104" s="11">
        <f>IF($G104="Musculation",$D104,IF($G104="Musculation+Adhésion",SUM($D104-Section!$B$18*$E104),0))</f>
        <v>0</v>
      </c>
      <c r="R104" s="11">
        <f>IF($G104="Sport Thérapeutique",$D104,IF($G104="Sport Thérapeutique+Adhésion",SUM($D104-Section!$B$20*$E104),0))</f>
        <v>0</v>
      </c>
      <c r="S104" s="11">
        <f>IF($G104="Squash",$D104,IF($G104="Squash+Adhésion",SUM($D104-Section!$B$22*$E104),0))</f>
        <v>0</v>
      </c>
      <c r="T104" s="11">
        <f>IF($G104="Step",$D104,IF($G104="Step+Adhésion",SUM($D104-Section!$B$24*$E104),0))</f>
        <v>0</v>
      </c>
      <c r="U104" s="11">
        <f>IF($G104="Tennis de Table",$D104,IF($G104="Tennis de Table+Adhésion",SUM($D104-Section!$B$26*$E104),0))</f>
        <v>0</v>
      </c>
      <c r="V104" s="11">
        <f>IF($G104="Training",$D104,IF($G104="Training+Adhésion",SUM($D104-Section!$B$28*$E104),0))</f>
        <v>0</v>
      </c>
      <c r="W104" s="11">
        <f>IF($G104="VIP",SUM($D104-Section!$B$30*$E104),0)</f>
        <v>0</v>
      </c>
      <c r="X104" s="11">
        <f>IF($G104="Zumba Enfants",$D104,IF($G104="Zumba Enfants+Adhésion",SUM($D104-Section!$B$31*$E104),0))</f>
        <v>0</v>
      </c>
      <c r="Y104" s="11">
        <f t="shared" si="11"/>
        <v>0</v>
      </c>
      <c r="Z104" s="11">
        <f t="shared" si="8"/>
        <v>0</v>
      </c>
      <c r="AA104" s="11">
        <f t="shared" si="9"/>
        <v>0</v>
      </c>
      <c r="AB104" s="7" t="str">
        <f t="shared" si="12"/>
        <v xml:space="preserve"> </v>
      </c>
      <c r="AC104" s="7" t="str">
        <f t="shared" si="13"/>
        <v xml:space="preserve"> </v>
      </c>
      <c r="AD104" s="7" t="str">
        <f t="shared" si="14"/>
        <v xml:space="preserve"> </v>
      </c>
    </row>
    <row r="105" spans="1:30">
      <c r="A105" s="4"/>
      <c r="B105" s="5"/>
      <c r="C105" s="5"/>
      <c r="D105" s="6"/>
      <c r="E105" s="17"/>
      <c r="F105" s="5"/>
      <c r="G105" s="5"/>
      <c r="H105" s="5"/>
      <c r="I105" s="11">
        <f t="shared" si="10"/>
        <v>0</v>
      </c>
      <c r="J105" s="11">
        <f>IF($G105="Badminton",$D105,IF($G105="Badminton+Adhésion",SUM($D105-Section!$B$3*$E105),0))</f>
        <v>0</v>
      </c>
      <c r="K105" s="11">
        <f>IF($G105="CAF",$D105,IF($G105="CAF+Adhésion",SUM($D105-Section!$B$5*$E105),0))</f>
        <v>0</v>
      </c>
      <c r="L105" s="11">
        <f>IF($G105="CrossFit",$D105,IF($G105="CrossFit+Adhésion",SUM($D105-Section!$B$7*$E105),0))</f>
        <v>0</v>
      </c>
      <c r="M105" s="11">
        <f>IF($G105="Danse Monde",$D105,IF($G105="Danse Monde+Adhésion",SUM($D105-Section!$B$9*$E105),0))</f>
        <v>0</v>
      </c>
      <c r="N105" s="11">
        <f>IF($G105="Danse Orientale",$D105,IF($G105="Danse Orientale+Adhésion",SUM($D105-Section!$B$11*$E105),0))</f>
        <v>0</v>
      </c>
      <c r="O105" s="11">
        <f>IF($G105="Danse Société",$D105,IF($G105="Danse Société+Adhésion",SUM($D105-Section!$B$13*$E105),0))</f>
        <v>0</v>
      </c>
      <c r="P105" s="11">
        <f>IF($G105="Eveil Musculaire",$D105,IF($G105="Eveil Musculaire+Adhésion",SUM($D105-Section!$B$15*$E105),0))</f>
        <v>0</v>
      </c>
      <c r="Q105" s="11">
        <f>IF($G105="Musculation",$D105,IF($G105="Musculation+Adhésion",SUM($D105-Section!$B$18*$E105),0))</f>
        <v>0</v>
      </c>
      <c r="R105" s="11">
        <f>IF($G105="Sport Thérapeutique",$D105,IF($G105="Sport Thérapeutique+Adhésion",SUM($D105-Section!$B$20*$E105),0))</f>
        <v>0</v>
      </c>
      <c r="S105" s="11">
        <f>IF($G105="Squash",$D105,IF($G105="Squash+Adhésion",SUM($D105-Section!$B$22*$E105),0))</f>
        <v>0</v>
      </c>
      <c r="T105" s="11">
        <f>IF($G105="Step",$D105,IF($G105="Step+Adhésion",SUM($D105-Section!$B$24*$E105),0))</f>
        <v>0</v>
      </c>
      <c r="U105" s="11">
        <f>IF($G105="Tennis de Table",$D105,IF($G105="Tennis de Table+Adhésion",SUM($D105-Section!$B$26*$E105),0))</f>
        <v>0</v>
      </c>
      <c r="V105" s="11">
        <f>IF($G105="Training",$D105,IF($G105="Training+Adhésion",SUM($D105-Section!$B$28*$E105),0))</f>
        <v>0</v>
      </c>
      <c r="W105" s="11">
        <f>IF($G105="VIP",SUM($D105-Section!$B$30*$E105),0)</f>
        <v>0</v>
      </c>
      <c r="X105" s="11">
        <f>IF($G105="Zumba Enfants",$D105,IF($G105="Zumba Enfants+Adhésion",SUM($D105-Section!$B$31*$E105),0))</f>
        <v>0</v>
      </c>
      <c r="Y105" s="11">
        <f t="shared" si="11"/>
        <v>0</v>
      </c>
      <c r="Z105" s="11">
        <f t="shared" si="8"/>
        <v>0</v>
      </c>
      <c r="AA105" s="11">
        <f t="shared" si="9"/>
        <v>0</v>
      </c>
      <c r="AB105" s="7" t="str">
        <f t="shared" si="12"/>
        <v xml:space="preserve"> </v>
      </c>
      <c r="AC105" s="7" t="str">
        <f t="shared" si="13"/>
        <v xml:space="preserve"> </v>
      </c>
      <c r="AD105" s="7" t="str">
        <f t="shared" si="14"/>
        <v xml:space="preserve"> </v>
      </c>
    </row>
    <row r="106" spans="1:30">
      <c r="A106" s="4"/>
      <c r="B106" s="5"/>
      <c r="C106" s="5"/>
      <c r="D106" s="6"/>
      <c r="E106" s="17"/>
      <c r="F106" s="5"/>
      <c r="G106" s="5"/>
      <c r="H106" s="5"/>
      <c r="I106" s="11">
        <f t="shared" si="10"/>
        <v>0</v>
      </c>
      <c r="J106" s="11">
        <f>IF($G106="Badminton",$D106,IF($G106="Badminton+Adhésion",SUM($D106-Section!$B$3*$E106),0))</f>
        <v>0</v>
      </c>
      <c r="K106" s="11">
        <f>IF($G106="CAF",$D106,IF($G106="CAF+Adhésion",SUM($D106-Section!$B$5*$E106),0))</f>
        <v>0</v>
      </c>
      <c r="L106" s="11">
        <f>IF($G106="CrossFit",$D106,IF($G106="CrossFit+Adhésion",SUM($D106-Section!$B$7*$E106),0))</f>
        <v>0</v>
      </c>
      <c r="M106" s="11">
        <f>IF($G106="Danse Monde",$D106,IF($G106="Danse Monde+Adhésion",SUM($D106-Section!$B$9*$E106),0))</f>
        <v>0</v>
      </c>
      <c r="N106" s="11">
        <f>IF($G106="Danse Orientale",$D106,IF($G106="Danse Orientale+Adhésion",SUM($D106-Section!$B$11*$E106),0))</f>
        <v>0</v>
      </c>
      <c r="O106" s="11">
        <f>IF($G106="Danse Société",$D106,IF($G106="Danse Société+Adhésion",SUM($D106-Section!$B$13*$E106),0))</f>
        <v>0</v>
      </c>
      <c r="P106" s="11">
        <f>IF($G106="Eveil Musculaire",$D106,IF($G106="Eveil Musculaire+Adhésion",SUM($D106-Section!$B$15*$E106),0))</f>
        <v>0</v>
      </c>
      <c r="Q106" s="11">
        <f>IF($G106="Musculation",$D106,IF($G106="Musculation+Adhésion",SUM($D106-Section!$B$18*$E106),0))</f>
        <v>0</v>
      </c>
      <c r="R106" s="11">
        <f>IF($G106="Sport Thérapeutique",$D106,IF($G106="Sport Thérapeutique+Adhésion",SUM($D106-Section!$B$20*$E106),0))</f>
        <v>0</v>
      </c>
      <c r="S106" s="11">
        <f>IF($G106="Squash",$D106,IF($G106="Squash+Adhésion",SUM($D106-Section!$B$22*$E106),0))</f>
        <v>0</v>
      </c>
      <c r="T106" s="11">
        <f>IF($G106="Step",$D106,IF($G106="Step+Adhésion",SUM($D106-Section!$B$24*$E106),0))</f>
        <v>0</v>
      </c>
      <c r="U106" s="11">
        <f>IF($G106="Tennis de Table",$D106,IF($G106="Tennis de Table+Adhésion",SUM($D106-Section!$B$26*$E106),0))</f>
        <v>0</v>
      </c>
      <c r="V106" s="11">
        <f>IF($G106="Training",$D106,IF($G106="Training+Adhésion",SUM($D106-Section!$B$28*$E106),0))</f>
        <v>0</v>
      </c>
      <c r="W106" s="11">
        <f>IF($G106="VIP",SUM($D106-Section!$B$30*$E106),0)</f>
        <v>0</v>
      </c>
      <c r="X106" s="11">
        <f>IF($G106="Zumba Enfants",$D106,IF($G106="Zumba Enfants+Adhésion",SUM($D106-Section!$B$31*$E106),0))</f>
        <v>0</v>
      </c>
      <c r="Y106" s="11">
        <f t="shared" si="11"/>
        <v>0</v>
      </c>
      <c r="Z106" s="11">
        <f t="shared" si="8"/>
        <v>0</v>
      </c>
      <c r="AA106" s="11">
        <f t="shared" si="9"/>
        <v>0</v>
      </c>
      <c r="AB106" s="7" t="str">
        <f t="shared" si="12"/>
        <v xml:space="preserve"> </v>
      </c>
      <c r="AC106" s="7" t="str">
        <f t="shared" si="13"/>
        <v xml:space="preserve"> </v>
      </c>
      <c r="AD106" s="7" t="str">
        <f t="shared" si="14"/>
        <v xml:space="preserve"> </v>
      </c>
    </row>
    <row r="107" spans="1:30">
      <c r="A107" s="4"/>
      <c r="B107" s="5"/>
      <c r="C107" s="5"/>
      <c r="D107" s="6"/>
      <c r="E107" s="17"/>
      <c r="F107" s="5"/>
      <c r="G107" s="5"/>
      <c r="H107" s="5"/>
      <c r="I107" s="11">
        <f t="shared" si="10"/>
        <v>0</v>
      </c>
      <c r="J107" s="11">
        <f>IF($G107="Badminton",$D107,IF($G107="Badminton+Adhésion",SUM($D107-Section!$B$3*$E107),0))</f>
        <v>0</v>
      </c>
      <c r="K107" s="11">
        <f>IF($G107="CAF",$D107,IF($G107="CAF+Adhésion",SUM($D107-Section!$B$5*$E107),0))</f>
        <v>0</v>
      </c>
      <c r="L107" s="11">
        <f>IF($G107="CrossFit",$D107,IF($G107="CrossFit+Adhésion",SUM($D107-Section!$B$7*$E107),0))</f>
        <v>0</v>
      </c>
      <c r="M107" s="11">
        <f>IF($G107="Danse Monde",$D107,IF($G107="Danse Monde+Adhésion",SUM($D107-Section!$B$9*$E107),0))</f>
        <v>0</v>
      </c>
      <c r="N107" s="11">
        <f>IF($G107="Danse Orientale",$D107,IF($G107="Danse Orientale+Adhésion",SUM($D107-Section!$B$11*$E107),0))</f>
        <v>0</v>
      </c>
      <c r="O107" s="11">
        <f>IF($G107="Danse Société",$D107,IF($G107="Danse Société+Adhésion",SUM($D107-Section!$B$13*$E107),0))</f>
        <v>0</v>
      </c>
      <c r="P107" s="11">
        <f>IF($G107="Eveil Musculaire",$D107,IF($G107="Eveil Musculaire+Adhésion",SUM($D107-Section!$B$15*$E107),0))</f>
        <v>0</v>
      </c>
      <c r="Q107" s="11">
        <f>IF($G107="Musculation",$D107,IF($G107="Musculation+Adhésion",SUM($D107-Section!$B$18*$E107),0))</f>
        <v>0</v>
      </c>
      <c r="R107" s="11">
        <f>IF($G107="Sport Thérapeutique",$D107,IF($G107="Sport Thérapeutique+Adhésion",SUM($D107-Section!$B$20*$E107),0))</f>
        <v>0</v>
      </c>
      <c r="S107" s="11">
        <f>IF($G107="Squash",$D107,IF($G107="Squash+Adhésion",SUM($D107-Section!$B$22*$E107),0))</f>
        <v>0</v>
      </c>
      <c r="T107" s="11">
        <f>IF($G107="Step",$D107,IF($G107="Step+Adhésion",SUM($D107-Section!$B$24*$E107),0))</f>
        <v>0</v>
      </c>
      <c r="U107" s="11">
        <f>IF($G107="Tennis de Table",$D107,IF($G107="Tennis de Table+Adhésion",SUM($D107-Section!$B$26*$E107),0))</f>
        <v>0</v>
      </c>
      <c r="V107" s="11">
        <f>IF($G107="Training",$D107,IF($G107="Training+Adhésion",SUM($D107-Section!$B$28*$E107),0))</f>
        <v>0</v>
      </c>
      <c r="W107" s="11">
        <f>IF($G107="VIP",SUM($D107-Section!$B$30*$E107),0)</f>
        <v>0</v>
      </c>
      <c r="X107" s="11">
        <f>IF($G107="Zumba Enfants",$D107,IF($G107="Zumba Enfants+Adhésion",SUM($D107-Section!$B$31*$E107),0))</f>
        <v>0</v>
      </c>
      <c r="Y107" s="11">
        <f t="shared" si="11"/>
        <v>0</v>
      </c>
      <c r="Z107" s="11">
        <f t="shared" si="8"/>
        <v>0</v>
      </c>
      <c r="AA107" s="11">
        <f t="shared" si="9"/>
        <v>0</v>
      </c>
      <c r="AB107" s="7" t="str">
        <f t="shared" si="12"/>
        <v xml:space="preserve"> </v>
      </c>
      <c r="AC107" s="7" t="str">
        <f t="shared" si="13"/>
        <v xml:space="preserve"> </v>
      </c>
      <c r="AD107" s="7" t="str">
        <f t="shared" si="14"/>
        <v xml:space="preserve"> </v>
      </c>
    </row>
    <row r="108" spans="1:30">
      <c r="I108" t="str">
        <f t="shared" ref="I108:O108" si="15">I4</f>
        <v>Adhésion</v>
      </c>
      <c r="J108" t="str">
        <f t="shared" si="15"/>
        <v>Badmiton</v>
      </c>
      <c r="K108" t="str">
        <f t="shared" si="15"/>
        <v>CAF</v>
      </c>
      <c r="L108" t="str">
        <f t="shared" si="15"/>
        <v>CrossFit</v>
      </c>
      <c r="M108" t="str">
        <f t="shared" si="15"/>
        <v>Danse Monde</v>
      </c>
      <c r="N108" t="str">
        <f t="shared" si="15"/>
        <v>Danse Orientale</v>
      </c>
      <c r="O108" t="str">
        <f t="shared" si="15"/>
        <v>Danse Société</v>
      </c>
      <c r="Q108" t="str">
        <f t="shared" ref="Q108:AC108" si="16">Q4</f>
        <v>Muscul.</v>
      </c>
      <c r="R108" t="str">
        <f t="shared" si="16"/>
        <v>Sport Thérapeutique</v>
      </c>
      <c r="S108" t="str">
        <f t="shared" si="16"/>
        <v>Squash</v>
      </c>
      <c r="T108" t="str">
        <f t="shared" si="16"/>
        <v>Step</v>
      </c>
      <c r="U108" t="str">
        <f t="shared" si="16"/>
        <v>Ten. de Table</v>
      </c>
      <c r="V108" t="str">
        <f t="shared" si="16"/>
        <v>Training</v>
      </c>
      <c r="W108" t="str">
        <f t="shared" si="16"/>
        <v>VIP</v>
      </c>
      <c r="X108" t="str">
        <f t="shared" si="16"/>
        <v>Zumba Enfants</v>
      </c>
      <c r="Y108" t="str">
        <f t="shared" si="16"/>
        <v>Location</v>
      </c>
      <c r="Z108" t="str">
        <f t="shared" si="16"/>
        <v>Dons</v>
      </c>
      <c r="AA108" t="str">
        <f t="shared" si="16"/>
        <v>Distributeurs</v>
      </c>
      <c r="AB108" t="str">
        <f t="shared" si="16"/>
        <v>Espèce</v>
      </c>
      <c r="AC108" t="str">
        <f t="shared" si="16"/>
        <v>Chèque</v>
      </c>
      <c r="AD108" t="s">
        <v>139</v>
      </c>
    </row>
    <row r="109" spans="1:30">
      <c r="D109" s="1">
        <f>SUM(D5:D108)</f>
        <v>1506</v>
      </c>
      <c r="E109" s="18"/>
      <c r="I109" s="1">
        <f t="shared" ref="I109:AD109" si="17">SUM(I5:I108)</f>
        <v>260</v>
      </c>
      <c r="J109" s="1">
        <f t="shared" si="17"/>
        <v>0</v>
      </c>
      <c r="K109" s="1">
        <f t="shared" si="17"/>
        <v>0</v>
      </c>
      <c r="L109" s="1">
        <f t="shared" si="17"/>
        <v>0</v>
      </c>
      <c r="M109" s="1">
        <f t="shared" si="17"/>
        <v>0</v>
      </c>
      <c r="N109" s="1">
        <f t="shared" si="17"/>
        <v>0</v>
      </c>
      <c r="O109" s="1">
        <f t="shared" si="17"/>
        <v>698</v>
      </c>
      <c r="P109" s="1">
        <f t="shared" si="17"/>
        <v>0</v>
      </c>
      <c r="Q109" s="1">
        <f t="shared" si="17"/>
        <v>405</v>
      </c>
      <c r="R109" s="1">
        <f t="shared" si="17"/>
        <v>0</v>
      </c>
      <c r="S109" s="1">
        <f t="shared" si="17"/>
        <v>35</v>
      </c>
      <c r="T109" s="1">
        <f t="shared" si="17"/>
        <v>0</v>
      </c>
      <c r="U109" s="1">
        <f t="shared" si="17"/>
        <v>0</v>
      </c>
      <c r="V109" s="1">
        <f t="shared" si="17"/>
        <v>0</v>
      </c>
      <c r="W109" s="1">
        <f t="shared" si="17"/>
        <v>0</v>
      </c>
      <c r="X109" s="1">
        <f t="shared" si="17"/>
        <v>0</v>
      </c>
      <c r="Y109" s="1">
        <f t="shared" si="17"/>
        <v>86</v>
      </c>
      <c r="Z109" s="1">
        <f t="shared" si="17"/>
        <v>0</v>
      </c>
      <c r="AA109" s="1">
        <f t="shared" si="17"/>
        <v>22</v>
      </c>
      <c r="AB109" s="1">
        <f t="shared" si="17"/>
        <v>167</v>
      </c>
      <c r="AC109" s="1">
        <f t="shared" si="17"/>
        <v>1149</v>
      </c>
      <c r="AD109" s="1">
        <f t="shared" si="17"/>
        <v>190</v>
      </c>
    </row>
  </sheetData>
  <dataValidations count="2">
    <dataValidation type="list" allowBlank="1" showInputMessage="1" showErrorMessage="1" sqref="G5:G107">
      <formula1>Section</formula1>
    </dataValidation>
    <dataValidation type="list" allowBlank="1" showInputMessage="1" showErrorMessage="1" sqref="F5:F107">
      <formula1>"Espèce,Chèque,CB"</formula1>
    </dataValidation>
  </dataValidations>
  <pageMargins left="0.7" right="0.7" top="0.75" bottom="0.75" header="0.3" footer="0.3"/>
  <pageSetup paperSize="9" scale="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0">
    <tabColor rgb="FFFFC000"/>
    <pageSetUpPr fitToPage="1"/>
  </sheetPr>
  <dimension ref="A1:AD38"/>
  <sheetViews>
    <sheetView zoomScaleNormal="100" workbookViewId="0">
      <pane xSplit="8" ySplit="4" topLeftCell="I14" activePane="bottomRight" state="frozen"/>
      <selection pane="topRight" activeCell="I1" sqref="I1"/>
      <selection pane="bottomLeft" activeCell="A5" sqref="A5"/>
      <selection pane="bottomRight" activeCell="A31" sqref="A31:XFD31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4257812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>
      <c r="A1" t="s">
        <v>71</v>
      </c>
    </row>
    <row r="2" spans="1:30" ht="47.25" customHeight="1">
      <c r="A2" s="2" t="s">
        <v>72</v>
      </c>
    </row>
    <row r="3" spans="1:30" ht="14.25" hidden="1" customHeight="1">
      <c r="A3" s="8" t="str">
        <f>A1</f>
        <v>S38</v>
      </c>
      <c r="D3" s="32">
        <f>SUM(D5:D36)</f>
        <v>1325.5</v>
      </c>
      <c r="E3" s="33">
        <f>SUM(E5:E36)</f>
        <v>19</v>
      </c>
      <c r="I3" s="32">
        <f>SUM(I5:I36)</f>
        <v>190</v>
      </c>
      <c r="J3" s="32">
        <f>SUM(J5:J36)</f>
        <v>80</v>
      </c>
      <c r="K3" s="32">
        <f>SUM(K5:K36)</f>
        <v>0</v>
      </c>
      <c r="L3" s="32"/>
      <c r="M3" s="32">
        <f t="shared" ref="M3:AD3" si="0">SUM(M5:M36)</f>
        <v>0</v>
      </c>
      <c r="N3" s="32">
        <f t="shared" si="0"/>
        <v>0</v>
      </c>
      <c r="O3" s="32">
        <f t="shared" si="0"/>
        <v>808</v>
      </c>
      <c r="P3" s="32">
        <f t="shared" si="0"/>
        <v>0</v>
      </c>
      <c r="Q3" s="32">
        <f t="shared" si="0"/>
        <v>100</v>
      </c>
      <c r="R3" s="32">
        <f t="shared" si="0"/>
        <v>0</v>
      </c>
      <c r="S3" s="32">
        <f t="shared" si="0"/>
        <v>125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6</v>
      </c>
      <c r="Z3" s="32">
        <f t="shared" si="0"/>
        <v>6</v>
      </c>
      <c r="AA3" s="32">
        <f t="shared" si="0"/>
        <v>10.5</v>
      </c>
      <c r="AB3" s="32">
        <f t="shared" si="0"/>
        <v>214.5</v>
      </c>
      <c r="AC3" s="32">
        <f t="shared" si="0"/>
        <v>977</v>
      </c>
      <c r="AD3" s="32">
        <f t="shared" si="0"/>
        <v>134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/>
      <c r="B5" s="5"/>
      <c r="C5" s="5"/>
      <c r="D5" s="6"/>
      <c r="E5" s="17"/>
      <c r="F5" s="5"/>
      <c r="G5" s="5"/>
      <c r="H5" s="5"/>
      <c r="I5" s="11">
        <f>IF($G5="Yoga",0,SUM($D5-$J5-$K5-$L5-$M5-$N5-$O5-$P5-$Q5-$R5-$S5-$T5-$U5-$V5-$W5-$X5-$Y5-$Z5-$AA5))</f>
        <v>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35" si="1">IF($G5="Dons",$D5,0)</f>
        <v>0</v>
      </c>
      <c r="AA5" s="11">
        <f t="shared" ref="AA5:AA35" si="2">IF($G5="Distributeurs",$D5,0)</f>
        <v>0</v>
      </c>
      <c r="AB5" s="7" t="str">
        <f>IF($F5="Espèce",$D5," ")</f>
        <v xml:space="preserve"> 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>
      <c r="A6" s="4"/>
      <c r="B6" s="5"/>
      <c r="C6" s="5"/>
      <c r="D6" s="6"/>
      <c r="E6" s="17"/>
      <c r="F6" s="5"/>
      <c r="G6" s="5"/>
      <c r="H6" s="5"/>
      <c r="I6" s="11">
        <f t="shared" ref="I6:I35" si="3">IF($G6="Yoga",0,SUM($D6-$J6-$K6-$L6-$M6-$N6-$O6-$P6-$Q6-$R6-$S6-$T6-$U6-$V6-$W6-$X6-$Y6-$Z6-$AA6))</f>
        <v>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35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35" si="5">IF($F6="Espèce",$D6," ")</f>
        <v xml:space="preserve"> </v>
      </c>
      <c r="AC6" s="7" t="str">
        <f t="shared" ref="AC6:AC35" si="6">IF($F6="Chèque",$D6," ")</f>
        <v xml:space="preserve"> </v>
      </c>
      <c r="AD6" s="7" t="str">
        <f t="shared" ref="AD6:AD35" si="7">IF($F6="CB",$D6," ")</f>
        <v xml:space="preserve"> </v>
      </c>
    </row>
    <row r="7" spans="1:30">
      <c r="A7" s="4">
        <v>43724</v>
      </c>
      <c r="B7" s="5" t="s">
        <v>190</v>
      </c>
      <c r="C7" s="5" t="s">
        <v>187</v>
      </c>
      <c r="D7" s="6">
        <v>17</v>
      </c>
      <c r="E7" s="17">
        <v>1</v>
      </c>
      <c r="F7" s="5" t="s">
        <v>14</v>
      </c>
      <c r="G7" s="5" t="s">
        <v>80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7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17</v>
      </c>
      <c r="AD7" s="7" t="str">
        <f t="shared" si="7"/>
        <v xml:space="preserve"> </v>
      </c>
    </row>
    <row r="8" spans="1:30">
      <c r="A8" s="4">
        <v>43724</v>
      </c>
      <c r="B8" s="5" t="s">
        <v>180</v>
      </c>
      <c r="C8" s="5" t="s">
        <v>181</v>
      </c>
      <c r="D8" s="6">
        <v>17</v>
      </c>
      <c r="E8" s="17">
        <v>1</v>
      </c>
      <c r="F8" s="5" t="s">
        <v>15</v>
      </c>
      <c r="G8" s="5" t="s">
        <v>80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7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17</v>
      </c>
      <c r="AC8" s="7" t="str">
        <f t="shared" si="6"/>
        <v xml:space="preserve"> </v>
      </c>
      <c r="AD8" s="7" t="str">
        <f t="shared" si="7"/>
        <v xml:space="preserve"> </v>
      </c>
    </row>
    <row r="9" spans="1:30">
      <c r="A9" s="4">
        <v>43724</v>
      </c>
      <c r="B9" s="5" t="s">
        <v>182</v>
      </c>
      <c r="C9" s="5" t="s">
        <v>183</v>
      </c>
      <c r="D9" s="6">
        <v>380</v>
      </c>
      <c r="E9" s="17">
        <v>2</v>
      </c>
      <c r="F9" s="5" t="s">
        <v>14</v>
      </c>
      <c r="G9" s="5" t="s">
        <v>80</v>
      </c>
      <c r="H9" s="5"/>
      <c r="I9" s="11">
        <f t="shared" si="3"/>
        <v>20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360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380</v>
      </c>
      <c r="AD9" s="7" t="str">
        <f t="shared" si="7"/>
        <v xml:space="preserve"> </v>
      </c>
    </row>
    <row r="10" spans="1:30">
      <c r="A10" s="4">
        <v>43724</v>
      </c>
      <c r="B10" s="5" t="s">
        <v>184</v>
      </c>
      <c r="C10" s="5" t="s">
        <v>185</v>
      </c>
      <c r="D10" s="6">
        <v>380</v>
      </c>
      <c r="E10" s="17">
        <v>2</v>
      </c>
      <c r="F10" s="5" t="s">
        <v>14</v>
      </c>
      <c r="G10" s="5" t="s">
        <v>80</v>
      </c>
      <c r="H10" s="5"/>
      <c r="I10" s="11">
        <f t="shared" si="3"/>
        <v>20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360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 t="str">
        <f t="shared" si="5"/>
        <v xml:space="preserve"> </v>
      </c>
      <c r="AC10" s="7">
        <f t="shared" si="6"/>
        <v>380</v>
      </c>
      <c r="AD10" s="7" t="str">
        <f t="shared" si="7"/>
        <v xml:space="preserve"> </v>
      </c>
    </row>
    <row r="11" spans="1:30">
      <c r="A11" s="4">
        <v>43724</v>
      </c>
      <c r="B11" s="5" t="s">
        <v>186</v>
      </c>
      <c r="C11" s="5" t="s">
        <v>187</v>
      </c>
      <c r="D11" s="6">
        <v>34</v>
      </c>
      <c r="E11" s="17">
        <v>2</v>
      </c>
      <c r="F11" s="5" t="s">
        <v>139</v>
      </c>
      <c r="G11" s="5" t="s">
        <v>80</v>
      </c>
      <c r="H11" s="5"/>
      <c r="I11" s="11">
        <f t="shared" si="3"/>
        <v>20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14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 t="str">
        <f t="shared" si="6"/>
        <v xml:space="preserve"> </v>
      </c>
      <c r="AD11" s="7">
        <f t="shared" si="7"/>
        <v>34</v>
      </c>
    </row>
    <row r="12" spans="1:30">
      <c r="A12" s="4">
        <v>43724</v>
      </c>
      <c r="B12" s="5" t="s">
        <v>148</v>
      </c>
      <c r="C12" s="5" t="s">
        <v>149</v>
      </c>
      <c r="D12" s="6">
        <v>20</v>
      </c>
      <c r="E12" s="17">
        <v>2</v>
      </c>
      <c r="F12" s="5" t="s">
        <v>14</v>
      </c>
      <c r="G12" s="5" t="s">
        <v>13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20</v>
      </c>
      <c r="AD12" s="7" t="str">
        <f t="shared" si="7"/>
        <v xml:space="preserve"> </v>
      </c>
    </row>
    <row r="13" spans="1:30">
      <c r="A13" s="4">
        <v>43724</v>
      </c>
      <c r="B13" s="5" t="s">
        <v>188</v>
      </c>
      <c r="C13" s="5" t="s">
        <v>189</v>
      </c>
      <c r="D13" s="6">
        <v>70</v>
      </c>
      <c r="E13" s="17">
        <v>1</v>
      </c>
      <c r="F13" s="5" t="s">
        <v>14</v>
      </c>
      <c r="G13" s="5" t="s">
        <v>80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60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>
        <f t="shared" si="6"/>
        <v>70</v>
      </c>
      <c r="AD13" s="7" t="str">
        <f t="shared" si="7"/>
        <v xml:space="preserve"> </v>
      </c>
    </row>
    <row r="14" spans="1:30">
      <c r="A14" s="4">
        <v>43725</v>
      </c>
      <c r="B14" s="5" t="s">
        <v>111</v>
      </c>
      <c r="C14" s="5" t="s">
        <v>112</v>
      </c>
      <c r="D14" s="6">
        <v>100</v>
      </c>
      <c r="E14" s="17">
        <v>2</v>
      </c>
      <c r="F14" s="5" t="s">
        <v>139</v>
      </c>
      <c r="G14" s="5" t="s">
        <v>51</v>
      </c>
      <c r="H14" s="5"/>
      <c r="I14" s="11">
        <f t="shared" si="3"/>
        <v>20</v>
      </c>
      <c r="J14" s="11">
        <f>IF($G14="Badminton",$D14,IF($G14="Badminton+Adhésion",SUM($D14-Section!$B$3*$E14),0))</f>
        <v>80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100</v>
      </c>
    </row>
    <row r="15" spans="1:30">
      <c r="A15" s="4">
        <v>43725</v>
      </c>
      <c r="B15" s="5" t="s">
        <v>191</v>
      </c>
      <c r="C15" s="5" t="s">
        <v>192</v>
      </c>
      <c r="D15" s="6">
        <v>10</v>
      </c>
      <c r="E15" s="17">
        <v>1</v>
      </c>
      <c r="F15" s="5" t="s">
        <v>14</v>
      </c>
      <c r="G15" s="5" t="s">
        <v>13</v>
      </c>
      <c r="H15" s="5"/>
      <c r="I15" s="11">
        <f t="shared" si="3"/>
        <v>10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>
        <f t="shared" si="6"/>
        <v>10</v>
      </c>
      <c r="AD15" s="7" t="str">
        <f t="shared" si="7"/>
        <v xml:space="preserve"> </v>
      </c>
    </row>
    <row r="16" spans="1:30">
      <c r="A16" s="4">
        <v>43725</v>
      </c>
      <c r="B16" s="5" t="s">
        <v>193</v>
      </c>
      <c r="C16" s="5"/>
      <c r="D16" s="6">
        <v>5</v>
      </c>
      <c r="E16" s="17"/>
      <c r="F16" s="5" t="s">
        <v>15</v>
      </c>
      <c r="G16" s="5" t="s">
        <v>2</v>
      </c>
      <c r="H16" s="5"/>
      <c r="I16" s="11">
        <f t="shared" si="3"/>
        <v>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5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>
        <f t="shared" si="5"/>
        <v>5</v>
      </c>
      <c r="AC16" s="7" t="str">
        <f t="shared" si="6"/>
        <v xml:space="preserve"> </v>
      </c>
      <c r="AD16" s="7" t="str">
        <f t="shared" si="7"/>
        <v xml:space="preserve"> </v>
      </c>
    </row>
    <row r="17" spans="1:30">
      <c r="A17" s="4">
        <v>43726</v>
      </c>
      <c r="B17" s="5" t="s">
        <v>194</v>
      </c>
      <c r="C17" s="5" t="s">
        <v>195</v>
      </c>
      <c r="D17" s="6">
        <v>10</v>
      </c>
      <c r="E17" s="17">
        <v>1</v>
      </c>
      <c r="F17" s="5" t="s">
        <v>15</v>
      </c>
      <c r="G17" s="5" t="s">
        <v>13</v>
      </c>
      <c r="H17" s="5"/>
      <c r="I17" s="11">
        <f t="shared" si="3"/>
        <v>10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>
        <f t="shared" si="5"/>
        <v>10</v>
      </c>
      <c r="AC17" s="7" t="str">
        <f t="shared" si="6"/>
        <v xml:space="preserve"> </v>
      </c>
      <c r="AD17" s="7" t="str">
        <f t="shared" si="7"/>
        <v xml:space="preserve"> </v>
      </c>
    </row>
    <row r="18" spans="1:30">
      <c r="A18" s="4">
        <v>43727</v>
      </c>
      <c r="B18" s="5" t="s">
        <v>196</v>
      </c>
      <c r="C18" s="5" t="s">
        <v>197</v>
      </c>
      <c r="D18" s="6">
        <v>10</v>
      </c>
      <c r="E18" s="17">
        <v>1</v>
      </c>
      <c r="F18" s="5" t="s">
        <v>15</v>
      </c>
      <c r="G18" s="5" t="s">
        <v>13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>
        <f t="shared" si="5"/>
        <v>10</v>
      </c>
      <c r="AC18" s="7" t="str">
        <f t="shared" si="6"/>
        <v xml:space="preserve"> </v>
      </c>
      <c r="AD18" s="7" t="str">
        <f t="shared" si="7"/>
        <v xml:space="preserve"> </v>
      </c>
    </row>
    <row r="19" spans="1:30">
      <c r="A19" s="4">
        <v>43727</v>
      </c>
      <c r="B19" s="5" t="s">
        <v>198</v>
      </c>
      <c r="C19" s="5" t="s">
        <v>199</v>
      </c>
      <c r="D19" s="6">
        <v>10</v>
      </c>
      <c r="E19" s="17">
        <v>1</v>
      </c>
      <c r="F19" s="5" t="s">
        <v>15</v>
      </c>
      <c r="G19" s="5" t="s">
        <v>13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>
        <f t="shared" si="5"/>
        <v>10</v>
      </c>
      <c r="AC19" s="7" t="str">
        <f t="shared" si="6"/>
        <v xml:space="preserve"> </v>
      </c>
      <c r="AD19" s="7" t="str">
        <f t="shared" si="7"/>
        <v xml:space="preserve"> </v>
      </c>
    </row>
    <row r="20" spans="1:30">
      <c r="A20" s="4">
        <v>43727</v>
      </c>
      <c r="B20" s="5" t="s">
        <v>198</v>
      </c>
      <c r="C20" s="5" t="s">
        <v>199</v>
      </c>
      <c r="D20" s="6">
        <v>100</v>
      </c>
      <c r="E20" s="17"/>
      <c r="F20" s="5" t="s">
        <v>14</v>
      </c>
      <c r="G20" s="5" t="s">
        <v>3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100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100</v>
      </c>
      <c r="AD20" s="7" t="str">
        <f t="shared" si="7"/>
        <v xml:space="preserve"> </v>
      </c>
    </row>
    <row r="21" spans="1:30">
      <c r="A21" s="4">
        <v>43727</v>
      </c>
      <c r="B21" s="5" t="s">
        <v>200</v>
      </c>
      <c r="C21" s="5"/>
      <c r="D21" s="6">
        <v>10</v>
      </c>
      <c r="E21" s="17"/>
      <c r="F21" s="5" t="s">
        <v>15</v>
      </c>
      <c r="G21" s="5" t="s">
        <v>2</v>
      </c>
      <c r="H21" s="5"/>
      <c r="I21" s="11">
        <f t="shared" si="3"/>
        <v>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10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>
        <f t="shared" si="5"/>
        <v>10</v>
      </c>
      <c r="AC21" s="7" t="str">
        <f t="shared" si="6"/>
        <v xml:space="preserve"> </v>
      </c>
      <c r="AD21" s="7" t="str">
        <f t="shared" si="7"/>
        <v xml:space="preserve"> </v>
      </c>
    </row>
    <row r="22" spans="1:30">
      <c r="A22" s="4">
        <v>43727</v>
      </c>
      <c r="B22" s="5" t="s">
        <v>201</v>
      </c>
      <c r="C22" s="5" t="s">
        <v>202</v>
      </c>
      <c r="D22" s="6">
        <v>10</v>
      </c>
      <c r="E22" s="17">
        <v>1</v>
      </c>
      <c r="F22" s="5" t="s">
        <v>15</v>
      </c>
      <c r="G22" s="5" t="s">
        <v>13</v>
      </c>
      <c r="H22" s="5"/>
      <c r="I22" s="11">
        <f t="shared" si="3"/>
        <v>10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0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>
        <f t="shared" si="5"/>
        <v>10</v>
      </c>
      <c r="AC22" s="7" t="str">
        <f t="shared" si="6"/>
        <v xml:space="preserve"> </v>
      </c>
      <c r="AD22" s="7" t="str">
        <f t="shared" si="7"/>
        <v xml:space="preserve"> </v>
      </c>
    </row>
    <row r="23" spans="1:30">
      <c r="A23" s="4">
        <v>43727</v>
      </c>
      <c r="B23" s="5" t="s">
        <v>201</v>
      </c>
      <c r="C23" s="5" t="s">
        <v>202</v>
      </c>
      <c r="D23" s="6">
        <v>40</v>
      </c>
      <c r="E23" s="17"/>
      <c r="F23" s="5" t="s">
        <v>15</v>
      </c>
      <c r="G23" s="5" t="s">
        <v>2</v>
      </c>
      <c r="H23" s="5"/>
      <c r="I23" s="11">
        <f t="shared" si="3"/>
        <v>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40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>
        <f t="shared" si="5"/>
        <v>40</v>
      </c>
      <c r="AC23" s="7" t="str">
        <f t="shared" si="6"/>
        <v xml:space="preserve"> </v>
      </c>
      <c r="AD23" s="7" t="str">
        <f t="shared" si="7"/>
        <v xml:space="preserve"> </v>
      </c>
    </row>
    <row r="24" spans="1:30">
      <c r="A24" s="4">
        <v>43727</v>
      </c>
      <c r="B24" s="5" t="s">
        <v>203</v>
      </c>
      <c r="C24" s="5" t="s">
        <v>204</v>
      </c>
      <c r="D24" s="6">
        <v>10</v>
      </c>
      <c r="E24" s="17">
        <v>1</v>
      </c>
      <c r="F24" s="5" t="s">
        <v>15</v>
      </c>
      <c r="G24" s="5" t="s">
        <v>13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0</v>
      </c>
      <c r="Q24" s="11">
        <f>IF($G24="Musculation",$D24,IF($G24="Musculation+Adhésion",SUM($D24-Section!$B$18*$E24),0))</f>
        <v>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>
        <f t="shared" si="5"/>
        <v>10</v>
      </c>
      <c r="AC24" s="7" t="str">
        <f t="shared" si="6"/>
        <v xml:space="preserve"> </v>
      </c>
      <c r="AD24" s="7" t="str">
        <f t="shared" si="7"/>
        <v xml:space="preserve"> </v>
      </c>
    </row>
    <row r="25" spans="1:30">
      <c r="A25" s="4">
        <v>43727</v>
      </c>
      <c r="B25" s="5" t="s">
        <v>205</v>
      </c>
      <c r="C25" s="5" t="s">
        <v>206</v>
      </c>
      <c r="D25" s="6">
        <v>10</v>
      </c>
      <c r="E25" s="17"/>
      <c r="F25" s="5" t="s">
        <v>15</v>
      </c>
      <c r="G25" s="5" t="s">
        <v>2</v>
      </c>
      <c r="H25" s="5"/>
      <c r="I25" s="11">
        <f t="shared" si="3"/>
        <v>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10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>
      <c r="A26" s="4">
        <v>43727</v>
      </c>
      <c r="B26" s="5" t="s">
        <v>205</v>
      </c>
      <c r="C26" s="5" t="s">
        <v>206</v>
      </c>
      <c r="D26" s="6">
        <v>3</v>
      </c>
      <c r="E26" s="17"/>
      <c r="F26" s="5" t="s">
        <v>15</v>
      </c>
      <c r="G26" s="5" t="s">
        <v>54</v>
      </c>
      <c r="H26" s="5"/>
      <c r="I26" s="11">
        <f t="shared" si="3"/>
        <v>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0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3</v>
      </c>
      <c r="Z26" s="11">
        <f t="shared" si="1"/>
        <v>0</v>
      </c>
      <c r="AA26" s="11">
        <f t="shared" si="2"/>
        <v>0</v>
      </c>
      <c r="AB26" s="7">
        <f t="shared" si="5"/>
        <v>3</v>
      </c>
      <c r="AC26" s="7" t="str">
        <f t="shared" si="6"/>
        <v xml:space="preserve"> </v>
      </c>
      <c r="AD26" s="7" t="str">
        <f t="shared" si="7"/>
        <v xml:space="preserve"> </v>
      </c>
    </row>
    <row r="27" spans="1:30">
      <c r="A27" s="4">
        <v>43727</v>
      </c>
      <c r="B27" s="5" t="s">
        <v>207</v>
      </c>
      <c r="C27" s="5"/>
      <c r="D27" s="6">
        <v>3</v>
      </c>
      <c r="E27" s="17"/>
      <c r="F27" s="5" t="s">
        <v>15</v>
      </c>
      <c r="G27" s="5" t="s">
        <v>54</v>
      </c>
      <c r="H27" s="5"/>
      <c r="I27" s="11">
        <f t="shared" si="3"/>
        <v>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3</v>
      </c>
      <c r="Z27" s="11">
        <f t="shared" si="1"/>
        <v>0</v>
      </c>
      <c r="AA27" s="11">
        <f t="shared" si="2"/>
        <v>0</v>
      </c>
      <c r="AB27" s="7">
        <f t="shared" si="5"/>
        <v>3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>
      <c r="A28" s="4">
        <v>43727</v>
      </c>
      <c r="B28" s="5" t="s">
        <v>207</v>
      </c>
      <c r="C28" s="5"/>
      <c r="D28" s="6">
        <v>20</v>
      </c>
      <c r="E28" s="17"/>
      <c r="F28" s="5" t="s">
        <v>15</v>
      </c>
      <c r="G28" s="5" t="s">
        <v>2</v>
      </c>
      <c r="H28" s="5"/>
      <c r="I28" s="11">
        <f t="shared" si="3"/>
        <v>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20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20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>
      <c r="A29" s="4">
        <v>43727</v>
      </c>
      <c r="B29" s="5" t="s">
        <v>210</v>
      </c>
      <c r="C29" s="5"/>
      <c r="D29" s="6">
        <v>10</v>
      </c>
      <c r="E29" s="17"/>
      <c r="F29" s="5" t="s">
        <v>15</v>
      </c>
      <c r="G29" s="5" t="s">
        <v>2</v>
      </c>
      <c r="H29" s="5"/>
      <c r="I29" s="11">
        <f t="shared" si="3"/>
        <v>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10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>
      <c r="A30" s="4">
        <v>43727</v>
      </c>
      <c r="B30" s="5" t="s">
        <v>205</v>
      </c>
      <c r="C30" s="5"/>
      <c r="D30" s="6">
        <v>20</v>
      </c>
      <c r="E30" s="17"/>
      <c r="F30" s="5" t="s">
        <v>15</v>
      </c>
      <c r="G30" s="5" t="s">
        <v>2</v>
      </c>
      <c r="H30" s="5"/>
      <c r="I30" s="11">
        <f t="shared" si="3"/>
        <v>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20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20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>
      <c r="A31" s="4">
        <v>43727</v>
      </c>
      <c r="B31" s="5" t="s">
        <v>196</v>
      </c>
      <c r="C31" s="5"/>
      <c r="D31" s="6">
        <v>10</v>
      </c>
      <c r="E31" s="17"/>
      <c r="F31" s="5" t="s">
        <v>15</v>
      </c>
      <c r="G31" s="5" t="s">
        <v>2</v>
      </c>
      <c r="H31" s="5"/>
      <c r="I31" s="11">
        <f t="shared" si="3"/>
        <v>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>
        <f t="shared" si="5"/>
        <v>10</v>
      </c>
      <c r="AC31" s="7" t="str">
        <f t="shared" si="6"/>
        <v xml:space="preserve"> </v>
      </c>
      <c r="AD31" s="7" t="str">
        <f t="shared" si="7"/>
        <v xml:space="preserve"> </v>
      </c>
    </row>
    <row r="32" spans="1:30">
      <c r="A32" s="4">
        <v>43728</v>
      </c>
      <c r="B32" s="5"/>
      <c r="C32" s="5"/>
      <c r="D32" s="6">
        <v>10.5</v>
      </c>
      <c r="E32" s="17"/>
      <c r="F32" s="5" t="s">
        <v>15</v>
      </c>
      <c r="G32" s="5" t="s">
        <v>57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10.5</v>
      </c>
      <c r="AB32" s="7">
        <f t="shared" si="5"/>
        <v>10.5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>
      <c r="A33" s="4">
        <v>43728</v>
      </c>
      <c r="B33" s="5" t="s">
        <v>111</v>
      </c>
      <c r="C33" s="5" t="s">
        <v>112</v>
      </c>
      <c r="D33" s="6">
        <v>6</v>
      </c>
      <c r="E33" s="17"/>
      <c r="F33" s="5" t="s">
        <v>15</v>
      </c>
      <c r="G33" s="5" t="s">
        <v>56</v>
      </c>
      <c r="H33" s="5"/>
      <c r="I33" s="11">
        <f t="shared" si="3"/>
        <v>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6</v>
      </c>
      <c r="AA33" s="11">
        <f t="shared" si="2"/>
        <v>0</v>
      </c>
      <c r="AB33" s="7">
        <f t="shared" si="5"/>
        <v>6</v>
      </c>
      <c r="AC33" s="7" t="str">
        <f t="shared" si="6"/>
        <v xml:space="preserve"> </v>
      </c>
      <c r="AD33" s="7" t="str">
        <f t="shared" si="7"/>
        <v xml:space="preserve"> </v>
      </c>
    </row>
    <row r="34" spans="1:30">
      <c r="A34" s="4"/>
      <c r="B34" s="5"/>
      <c r="C34" s="5"/>
      <c r="D34" s="6"/>
      <c r="E34" s="17"/>
      <c r="F34" s="5"/>
      <c r="G34" s="5"/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 t="str">
        <f t="shared" si="5"/>
        <v xml:space="preserve"> 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>
      <c r="A35" s="4"/>
      <c r="B35" s="5"/>
      <c r="C35" s="5"/>
      <c r="D35" s="6"/>
      <c r="E35" s="17"/>
      <c r="F35" s="5"/>
      <c r="G35" s="5"/>
      <c r="H35" s="5"/>
      <c r="I35" s="11">
        <f t="shared" si="3"/>
        <v>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>
      <c r="A36" s="4"/>
      <c r="B36" s="5"/>
      <c r="C36" s="5"/>
      <c r="D36" s="6"/>
      <c r="E36" s="17"/>
      <c r="F36" s="5"/>
      <c r="G36" s="5"/>
      <c r="H36" s="5"/>
      <c r="I36" s="11">
        <f t="shared" ref="I36" si="8">IF($G36="Yoga",0,SUM($D36-$J36-$K36-$L36-$M36-$N36-$O36-$P36-$Q36-$R36-$S36-$T36-$U36-$V36-$W36-$X36-$Y36-$Z36-$AA36))</f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ref="Y36" si="9">IF($G36="Location",$D36,0)</f>
        <v>0</v>
      </c>
      <c r="Z36" s="11">
        <f t="shared" ref="Z36" si="10">IF($G36="Dons",$D36,0)</f>
        <v>0</v>
      </c>
      <c r="AA36" s="11">
        <f t="shared" ref="AA36" si="11">IF($G36="Distributeurs",$D36,0)</f>
        <v>0</v>
      </c>
      <c r="AB36" s="7" t="str">
        <f t="shared" ref="AB36" si="12">IF($F36="Espèce",$D36," ")</f>
        <v xml:space="preserve"> </v>
      </c>
      <c r="AC36" s="7" t="str">
        <f t="shared" ref="AC36" si="13">IF($F36="Chèque",$D36," ")</f>
        <v xml:space="preserve"> </v>
      </c>
      <c r="AD36" s="7" t="str">
        <f t="shared" ref="AD36" si="14">IF($F36="CB",$D36," ")</f>
        <v xml:space="preserve"> </v>
      </c>
    </row>
    <row r="37" spans="1:30">
      <c r="I37" t="str">
        <f t="shared" ref="I37:O37" si="15">I4</f>
        <v>Adhésion</v>
      </c>
      <c r="J37" t="str">
        <f t="shared" si="15"/>
        <v>Badmiton</v>
      </c>
      <c r="K37" t="str">
        <f t="shared" si="15"/>
        <v>CAF</v>
      </c>
      <c r="L37" t="str">
        <f t="shared" si="15"/>
        <v>CrossFit</v>
      </c>
      <c r="M37" t="str">
        <f t="shared" si="15"/>
        <v>Danse Monde</v>
      </c>
      <c r="N37" t="str">
        <f t="shared" si="15"/>
        <v>Danse Orientale</v>
      </c>
      <c r="O37" t="str">
        <f t="shared" si="15"/>
        <v>Danse Société</v>
      </c>
      <c r="Q37" t="str">
        <f t="shared" ref="Q37:AC37" si="16">Q4</f>
        <v>Muscul.</v>
      </c>
      <c r="R37" t="str">
        <f t="shared" si="16"/>
        <v>Sport Thérapeutique</v>
      </c>
      <c r="S37" t="str">
        <f t="shared" si="16"/>
        <v>Squash</v>
      </c>
      <c r="T37" t="str">
        <f t="shared" si="16"/>
        <v>Step</v>
      </c>
      <c r="U37" t="str">
        <f t="shared" si="16"/>
        <v>Ten. de Table</v>
      </c>
      <c r="V37" t="str">
        <f t="shared" si="16"/>
        <v>Training</v>
      </c>
      <c r="W37" t="str">
        <f t="shared" si="16"/>
        <v>VIP</v>
      </c>
      <c r="X37" t="str">
        <f t="shared" si="16"/>
        <v>Zumba Enfants</v>
      </c>
      <c r="Y37" t="str">
        <f t="shared" si="16"/>
        <v>Location</v>
      </c>
      <c r="Z37" t="str">
        <f t="shared" si="16"/>
        <v>Dons</v>
      </c>
      <c r="AA37" t="str">
        <f t="shared" si="16"/>
        <v>Distributeurs</v>
      </c>
      <c r="AB37" t="str">
        <f t="shared" si="16"/>
        <v>Espèce</v>
      </c>
      <c r="AC37" t="str">
        <f t="shared" si="16"/>
        <v>Chèque</v>
      </c>
      <c r="AD37" t="s">
        <v>139</v>
      </c>
    </row>
    <row r="38" spans="1:30">
      <c r="D38" s="1">
        <f>SUM(D5:D37)</f>
        <v>1325.5</v>
      </c>
      <c r="E38" s="18"/>
      <c r="I38" s="1">
        <f t="shared" ref="I38:AD38" si="17">SUM(I5:I37)</f>
        <v>190</v>
      </c>
      <c r="J38" s="1">
        <f t="shared" si="17"/>
        <v>80</v>
      </c>
      <c r="K38" s="1">
        <f t="shared" si="17"/>
        <v>0</v>
      </c>
      <c r="L38" s="1">
        <f t="shared" si="17"/>
        <v>0</v>
      </c>
      <c r="M38" s="1">
        <f t="shared" si="17"/>
        <v>0</v>
      </c>
      <c r="N38" s="1">
        <f t="shared" si="17"/>
        <v>0</v>
      </c>
      <c r="O38" s="1">
        <f t="shared" si="17"/>
        <v>808</v>
      </c>
      <c r="P38" s="1">
        <f t="shared" si="17"/>
        <v>0</v>
      </c>
      <c r="Q38" s="1">
        <f t="shared" si="17"/>
        <v>100</v>
      </c>
      <c r="R38" s="1">
        <f t="shared" si="17"/>
        <v>0</v>
      </c>
      <c r="S38" s="1">
        <f t="shared" si="17"/>
        <v>125</v>
      </c>
      <c r="T38" s="1">
        <f t="shared" si="17"/>
        <v>0</v>
      </c>
      <c r="U38" s="1">
        <f t="shared" si="17"/>
        <v>0</v>
      </c>
      <c r="V38" s="1">
        <f t="shared" si="17"/>
        <v>0</v>
      </c>
      <c r="W38" s="1">
        <f t="shared" si="17"/>
        <v>0</v>
      </c>
      <c r="X38" s="1">
        <f t="shared" si="17"/>
        <v>0</v>
      </c>
      <c r="Y38" s="1">
        <f t="shared" si="17"/>
        <v>6</v>
      </c>
      <c r="Z38" s="1">
        <f t="shared" si="17"/>
        <v>6</v>
      </c>
      <c r="AA38" s="1">
        <f t="shared" si="17"/>
        <v>10.5</v>
      </c>
      <c r="AB38" s="1">
        <f t="shared" si="17"/>
        <v>214.5</v>
      </c>
      <c r="AC38" s="1">
        <f t="shared" si="17"/>
        <v>977</v>
      </c>
      <c r="AD38" s="1">
        <f t="shared" si="17"/>
        <v>134</v>
      </c>
    </row>
  </sheetData>
  <dataValidations count="2">
    <dataValidation type="list" allowBlank="1" showInputMessage="1" showErrorMessage="1" sqref="G5:G36">
      <formula1>Section</formula1>
    </dataValidation>
    <dataValidation type="list" allowBlank="1" showInputMessage="1" showErrorMessage="1" sqref="F5:F36">
      <formula1>"Espèce,Chèque,CB"</formula1>
    </dataValidation>
  </dataValidations>
  <pageMargins left="0.7" right="0.7" top="0.75" bottom="0.75" header="0.3" footer="0.3"/>
  <pageSetup paperSize="9" scale="4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1">
    <tabColor rgb="FF00B0F0"/>
    <pageSetUpPr fitToPage="1"/>
  </sheetPr>
  <dimension ref="A1:AD22"/>
  <sheetViews>
    <sheetView zoomScaleNormal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G29" sqref="G29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2.2851562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>
      <c r="A1" t="s">
        <v>70</v>
      </c>
    </row>
    <row r="2" spans="1:30" ht="47.25" customHeight="1">
      <c r="A2" s="2" t="s">
        <v>73</v>
      </c>
    </row>
    <row r="3" spans="1:30" ht="14.25" hidden="1" customHeight="1">
      <c r="A3" s="8" t="str">
        <f>A1</f>
        <v>S39</v>
      </c>
      <c r="D3" s="32">
        <f>SUM(D5:D20)</f>
        <v>905.3</v>
      </c>
      <c r="E3" s="33">
        <f>SUM(E5:E20)</f>
        <v>10</v>
      </c>
      <c r="I3" s="32">
        <f>SUM(I5:I20)</f>
        <v>100</v>
      </c>
      <c r="J3" s="32">
        <f>SUM(J5:J20)</f>
        <v>0</v>
      </c>
      <c r="K3" s="32">
        <f>SUM(K5:K20)</f>
        <v>150</v>
      </c>
      <c r="L3" s="32"/>
      <c r="M3" s="32">
        <f t="shared" ref="M3:AD3" si="0">SUM(M5:M20)</f>
        <v>200</v>
      </c>
      <c r="N3" s="32">
        <f t="shared" si="0"/>
        <v>150</v>
      </c>
      <c r="O3" s="32">
        <f t="shared" si="0"/>
        <v>81</v>
      </c>
      <c r="P3" s="32">
        <f t="shared" si="0"/>
        <v>0</v>
      </c>
      <c r="Q3" s="32">
        <f t="shared" si="0"/>
        <v>5</v>
      </c>
      <c r="R3" s="32">
        <f t="shared" si="0"/>
        <v>0</v>
      </c>
      <c r="S3" s="32">
        <f t="shared" si="0"/>
        <v>200</v>
      </c>
      <c r="T3" s="32">
        <f t="shared" si="0"/>
        <v>0</v>
      </c>
      <c r="U3" s="32">
        <f t="shared" si="0"/>
        <v>0</v>
      </c>
      <c r="V3" s="32">
        <f t="shared" si="0"/>
        <v>0</v>
      </c>
      <c r="W3" s="32">
        <f t="shared" si="0"/>
        <v>0</v>
      </c>
      <c r="X3" s="32">
        <f t="shared" si="0"/>
        <v>0</v>
      </c>
      <c r="Y3" s="32">
        <f t="shared" si="0"/>
        <v>0</v>
      </c>
      <c r="Z3" s="32">
        <f t="shared" si="0"/>
        <v>0</v>
      </c>
      <c r="AA3" s="32">
        <f t="shared" si="0"/>
        <v>19.3</v>
      </c>
      <c r="AB3" s="32">
        <f t="shared" si="0"/>
        <v>120.3</v>
      </c>
      <c r="AC3" s="32">
        <f t="shared" si="0"/>
        <v>310</v>
      </c>
      <c r="AD3" s="32">
        <f t="shared" si="0"/>
        <v>475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>
        <v>43731</v>
      </c>
      <c r="B5" s="5" t="s">
        <v>211</v>
      </c>
      <c r="C5" s="5" t="s">
        <v>209</v>
      </c>
      <c r="D5" s="6">
        <v>35</v>
      </c>
      <c r="E5" s="17">
        <v>1</v>
      </c>
      <c r="F5" s="5" t="s">
        <v>15</v>
      </c>
      <c r="G5" s="5" t="s">
        <v>84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25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19" si="1">IF($G5="Dons",$D5,0)</f>
        <v>0</v>
      </c>
      <c r="AA5" s="11">
        <f t="shared" ref="AA5:AA19" si="2">IF($G5="Distributeurs",$D5,0)</f>
        <v>0</v>
      </c>
      <c r="AB5" s="7">
        <f>IF($F5="Espèce",$D5," ")</f>
        <v>35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>
      <c r="A6" s="4">
        <v>43731</v>
      </c>
      <c r="B6" s="5" t="s">
        <v>212</v>
      </c>
      <c r="C6" s="5" t="s">
        <v>213</v>
      </c>
      <c r="D6" s="6">
        <v>30</v>
      </c>
      <c r="E6" s="17">
        <v>1</v>
      </c>
      <c r="F6" s="5" t="s">
        <v>15</v>
      </c>
      <c r="G6" s="5" t="s">
        <v>80</v>
      </c>
      <c r="H6" s="5"/>
      <c r="I6" s="11">
        <f t="shared" ref="I6:I19" si="3">IF($G6="Yoga",0,SUM($D6-$J6-$K6-$L6-$M6-$N6-$O6-$P6-$Q6-$R6-$S6-$T6-$U6-$V6-$W6-$X6-$Y6-$Z6-$AA6))</f>
        <v>10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20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19" si="4">IF($G6="Location",$D6,0)</f>
        <v>0</v>
      </c>
      <c r="Z6" s="11">
        <f t="shared" si="1"/>
        <v>0</v>
      </c>
      <c r="AA6" s="11">
        <f t="shared" si="2"/>
        <v>0</v>
      </c>
      <c r="AB6" s="7">
        <f t="shared" ref="AB6:AB19" si="5">IF($F6="Espèce",$D6," ")</f>
        <v>30</v>
      </c>
      <c r="AC6" s="7" t="str">
        <f t="shared" ref="AC6:AC19" si="6">IF($F6="Chèque",$D6," ")</f>
        <v xml:space="preserve"> </v>
      </c>
      <c r="AD6" s="7" t="str">
        <f t="shared" ref="AD6:AD19" si="7">IF($F6="CB",$D6," ")</f>
        <v xml:space="preserve"> </v>
      </c>
    </row>
    <row r="7" spans="1:30">
      <c r="A7" s="4">
        <v>43731</v>
      </c>
      <c r="B7" s="5" t="s">
        <v>214</v>
      </c>
      <c r="C7" s="5" t="s">
        <v>215</v>
      </c>
      <c r="D7" s="6">
        <v>40</v>
      </c>
      <c r="E7" s="17"/>
      <c r="F7" s="5" t="s">
        <v>14</v>
      </c>
      <c r="G7" s="5" t="s">
        <v>79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40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40</v>
      </c>
      <c r="AD7" s="7" t="str">
        <f t="shared" si="7"/>
        <v xml:space="preserve"> </v>
      </c>
    </row>
    <row r="8" spans="1:30">
      <c r="A8" s="4">
        <v>43731</v>
      </c>
      <c r="B8" s="5" t="s">
        <v>216</v>
      </c>
      <c r="C8" s="5" t="s">
        <v>217</v>
      </c>
      <c r="D8" s="6">
        <v>14</v>
      </c>
      <c r="E8" s="17"/>
      <c r="F8" s="5" t="s">
        <v>15</v>
      </c>
      <c r="G8" s="5" t="s">
        <v>79</v>
      </c>
      <c r="H8" s="5"/>
      <c r="I8" s="11">
        <f t="shared" si="3"/>
        <v>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14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14</v>
      </c>
      <c r="AC8" s="7" t="str">
        <f t="shared" si="6"/>
        <v xml:space="preserve"> </v>
      </c>
      <c r="AD8" s="7" t="str">
        <f t="shared" si="7"/>
        <v xml:space="preserve"> </v>
      </c>
    </row>
    <row r="9" spans="1:30">
      <c r="A9" s="4">
        <v>43731</v>
      </c>
      <c r="B9" s="5" t="s">
        <v>190</v>
      </c>
      <c r="C9" s="5" t="s">
        <v>187</v>
      </c>
      <c r="D9" s="6">
        <v>7</v>
      </c>
      <c r="E9" s="17"/>
      <c r="F9" s="5" t="s">
        <v>15</v>
      </c>
      <c r="G9" s="5" t="s">
        <v>79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7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>
        <f t="shared" si="5"/>
        <v>7</v>
      </c>
      <c r="AC9" s="7" t="str">
        <f t="shared" si="6"/>
        <v xml:space="preserve"> </v>
      </c>
      <c r="AD9" s="7" t="str">
        <f t="shared" si="7"/>
        <v xml:space="preserve"> </v>
      </c>
    </row>
    <row r="10" spans="1:30">
      <c r="A10" s="4">
        <v>43732</v>
      </c>
      <c r="B10" s="5" t="s">
        <v>167</v>
      </c>
      <c r="C10" s="5" t="s">
        <v>218</v>
      </c>
      <c r="D10" s="6">
        <v>5</v>
      </c>
      <c r="E10" s="17"/>
      <c r="F10" s="5" t="s">
        <v>15</v>
      </c>
      <c r="G10" s="5" t="s">
        <v>3</v>
      </c>
      <c r="H10" s="5"/>
      <c r="I10" s="11">
        <f t="shared" si="3"/>
        <v>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5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5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>
      <c r="A11" s="4">
        <v>43733</v>
      </c>
      <c r="B11" s="5" t="s">
        <v>219</v>
      </c>
      <c r="C11" s="5" t="s">
        <v>220</v>
      </c>
      <c r="D11" s="6">
        <v>160</v>
      </c>
      <c r="E11" s="17">
        <v>1</v>
      </c>
      <c r="F11" s="5" t="s">
        <v>14</v>
      </c>
      <c r="G11" s="5" t="s">
        <v>92</v>
      </c>
      <c r="H11" s="5"/>
      <c r="I11" s="11">
        <f t="shared" si="3"/>
        <v>10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150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>
        <f t="shared" si="6"/>
        <v>160</v>
      </c>
      <c r="AD11" s="7" t="str">
        <f t="shared" si="7"/>
        <v xml:space="preserve"> </v>
      </c>
    </row>
    <row r="12" spans="1:30">
      <c r="A12" s="4">
        <v>43733</v>
      </c>
      <c r="B12" s="5" t="s">
        <v>221</v>
      </c>
      <c r="C12" s="5" t="s">
        <v>179</v>
      </c>
      <c r="D12" s="6">
        <v>30</v>
      </c>
      <c r="E12" s="17">
        <v>2</v>
      </c>
      <c r="F12" s="5" t="s">
        <v>139</v>
      </c>
      <c r="G12" s="5" t="s">
        <v>11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10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 t="str">
        <f t="shared" si="6"/>
        <v xml:space="preserve"> </v>
      </c>
      <c r="AD12" s="7">
        <f t="shared" si="7"/>
        <v>30</v>
      </c>
    </row>
    <row r="13" spans="1:30">
      <c r="A13" s="4">
        <v>43733</v>
      </c>
      <c r="B13" s="5" t="s">
        <v>222</v>
      </c>
      <c r="C13" s="5" t="s">
        <v>223</v>
      </c>
      <c r="D13" s="6">
        <v>10</v>
      </c>
      <c r="E13" s="17">
        <v>1</v>
      </c>
      <c r="F13" s="5" t="s">
        <v>15</v>
      </c>
      <c r="G13" s="5" t="s">
        <v>13</v>
      </c>
      <c r="H13" s="5"/>
      <c r="I13" s="11">
        <f t="shared" si="3"/>
        <v>10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10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>
      <c r="A14" s="4">
        <v>43733</v>
      </c>
      <c r="B14" s="5" t="s">
        <v>224</v>
      </c>
      <c r="C14" s="5" t="s">
        <v>225</v>
      </c>
      <c r="D14" s="6">
        <v>50</v>
      </c>
      <c r="E14" s="17">
        <v>1</v>
      </c>
      <c r="F14" s="5" t="s">
        <v>139</v>
      </c>
      <c r="G14" s="5" t="s">
        <v>11</v>
      </c>
      <c r="H14" s="5"/>
      <c r="I14" s="11">
        <f t="shared" si="3"/>
        <v>10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40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50</v>
      </c>
    </row>
    <row r="15" spans="1:30">
      <c r="A15" s="4">
        <v>43735</v>
      </c>
      <c r="B15" s="5"/>
      <c r="C15" s="5"/>
      <c r="D15" s="6">
        <v>19.3</v>
      </c>
      <c r="E15" s="17"/>
      <c r="F15" s="5" t="s">
        <v>15</v>
      </c>
      <c r="G15" s="5" t="s">
        <v>57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19.3</v>
      </c>
      <c r="AB15" s="7">
        <f t="shared" si="5"/>
        <v>19.3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>
      <c r="A16" s="4">
        <v>43735</v>
      </c>
      <c r="B16" s="5" t="s">
        <v>171</v>
      </c>
      <c r="C16" s="5" t="s">
        <v>226</v>
      </c>
      <c r="D16" s="6">
        <v>160</v>
      </c>
      <c r="E16" s="17">
        <v>1</v>
      </c>
      <c r="F16" s="5" t="s">
        <v>139</v>
      </c>
      <c r="G16" s="5" t="s">
        <v>82</v>
      </c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150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 t="str">
        <f t="shared" si="6"/>
        <v xml:space="preserve"> </v>
      </c>
      <c r="AD16" s="7">
        <f t="shared" si="7"/>
        <v>160</v>
      </c>
    </row>
    <row r="17" spans="1:30">
      <c r="A17" s="4">
        <v>43735</v>
      </c>
      <c r="B17" s="5" t="s">
        <v>171</v>
      </c>
      <c r="C17" s="5" t="s">
        <v>237</v>
      </c>
      <c r="D17" s="6">
        <v>75</v>
      </c>
      <c r="E17" s="17"/>
      <c r="F17" s="5" t="s">
        <v>139</v>
      </c>
      <c r="G17" s="5" t="s">
        <v>83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75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 t="str">
        <f t="shared" si="6"/>
        <v xml:space="preserve"> </v>
      </c>
      <c r="AD17" s="7">
        <f t="shared" si="7"/>
        <v>75</v>
      </c>
    </row>
    <row r="18" spans="1:30">
      <c r="A18" s="4">
        <v>43735</v>
      </c>
      <c r="B18" s="5" t="s">
        <v>227</v>
      </c>
      <c r="C18" s="5" t="s">
        <v>181</v>
      </c>
      <c r="D18" s="6">
        <v>60</v>
      </c>
      <c r="E18" s="17">
        <v>1</v>
      </c>
      <c r="F18" s="5" t="s">
        <v>14</v>
      </c>
      <c r="G18" s="5" t="s">
        <v>82</v>
      </c>
      <c r="H18" s="5"/>
      <c r="I18" s="11">
        <f t="shared" si="3"/>
        <v>10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50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60</v>
      </c>
      <c r="AD18" s="7" t="str">
        <f t="shared" si="7"/>
        <v xml:space="preserve"> </v>
      </c>
    </row>
    <row r="19" spans="1:30">
      <c r="A19" s="4">
        <v>43735</v>
      </c>
      <c r="B19" s="5" t="s">
        <v>229</v>
      </c>
      <c r="C19" s="5" t="s">
        <v>228</v>
      </c>
      <c r="D19" s="6">
        <v>160</v>
      </c>
      <c r="E19" s="17">
        <v>1</v>
      </c>
      <c r="F19" s="5" t="s">
        <v>139</v>
      </c>
      <c r="G19" s="5" t="s">
        <v>11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150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160</v>
      </c>
    </row>
    <row r="20" spans="1:30">
      <c r="A20" s="4">
        <v>43735</v>
      </c>
      <c r="B20" s="5" t="s">
        <v>227</v>
      </c>
      <c r="C20" s="5" t="s">
        <v>181</v>
      </c>
      <c r="D20" s="6">
        <v>50</v>
      </c>
      <c r="E20" s="17"/>
      <c r="F20" s="5" t="s">
        <v>14</v>
      </c>
      <c r="G20" s="5" t="s">
        <v>83</v>
      </c>
      <c r="H20" s="5"/>
      <c r="I20" s="11">
        <f t="shared" ref="I20" si="8">IF($G20="Yoga",0,SUM($D20-$J20-$K20-$L20-$M20-$N20-$O20-$P20-$Q20-$R20-$S20-$T20-$U20-$V20-$W20-$X20-$Y20-$Z20-$AA20))</f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50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ref="Y20" si="9">IF($G20="Location",$D20,0)</f>
        <v>0</v>
      </c>
      <c r="Z20" s="11">
        <f t="shared" ref="Z20" si="10">IF($G20="Dons",$D20,0)</f>
        <v>0</v>
      </c>
      <c r="AA20" s="11">
        <f t="shared" ref="AA20" si="11">IF($G20="Distributeurs",$D20,0)</f>
        <v>0</v>
      </c>
      <c r="AB20" s="7" t="str">
        <f t="shared" ref="AB20" si="12">IF($F20="Espèce",$D20," ")</f>
        <v xml:space="preserve"> </v>
      </c>
      <c r="AC20" s="7">
        <f t="shared" ref="AC20" si="13">IF($F20="Chèque",$D20," ")</f>
        <v>50</v>
      </c>
      <c r="AD20" s="7" t="str">
        <f t="shared" ref="AD20" si="14">IF($F20="CB",$D20," ")</f>
        <v xml:space="preserve"> </v>
      </c>
    </row>
    <row r="21" spans="1:30">
      <c r="I21" t="str">
        <f t="shared" ref="I21:O21" si="15">I4</f>
        <v>Adhésion</v>
      </c>
      <c r="J21" t="str">
        <f t="shared" si="15"/>
        <v>Badmiton</v>
      </c>
      <c r="K21" t="str">
        <f t="shared" si="15"/>
        <v>CAF</v>
      </c>
      <c r="L21" t="str">
        <f t="shared" si="15"/>
        <v>CrossFit</v>
      </c>
      <c r="M21" t="str">
        <f t="shared" si="15"/>
        <v>Danse Monde</v>
      </c>
      <c r="N21" t="str">
        <f t="shared" si="15"/>
        <v>Danse Orientale</v>
      </c>
      <c r="O21" t="str">
        <f t="shared" si="15"/>
        <v>Danse Société</v>
      </c>
      <c r="Q21" t="str">
        <f t="shared" ref="Q21:AC21" si="16">Q4</f>
        <v>Muscul.</v>
      </c>
      <c r="R21" t="str">
        <f t="shared" si="16"/>
        <v>Sport Thérapeutique</v>
      </c>
      <c r="S21" t="str">
        <f t="shared" si="16"/>
        <v>Squash</v>
      </c>
      <c r="T21" t="str">
        <f t="shared" si="16"/>
        <v>Step</v>
      </c>
      <c r="U21" t="str">
        <f t="shared" si="16"/>
        <v>Ten. de Table</v>
      </c>
      <c r="V21" t="str">
        <f t="shared" si="16"/>
        <v>Training</v>
      </c>
      <c r="W21" t="str">
        <f t="shared" si="16"/>
        <v>VIP</v>
      </c>
      <c r="X21" t="str">
        <f t="shared" si="16"/>
        <v>Zumba Enfants</v>
      </c>
      <c r="Y21" t="str">
        <f t="shared" si="16"/>
        <v>Location</v>
      </c>
      <c r="Z21" t="str">
        <f t="shared" si="16"/>
        <v>Dons</v>
      </c>
      <c r="AA21" t="str">
        <f t="shared" si="16"/>
        <v>Distributeurs</v>
      </c>
      <c r="AB21" t="str">
        <f t="shared" si="16"/>
        <v>Espèce</v>
      </c>
      <c r="AC21" t="str">
        <f t="shared" si="16"/>
        <v>Chèque</v>
      </c>
      <c r="AD21" t="s">
        <v>139</v>
      </c>
    </row>
    <row r="22" spans="1:30">
      <c r="D22" s="1">
        <f>SUM(D5:D21)</f>
        <v>905.3</v>
      </c>
      <c r="E22" s="18"/>
      <c r="I22" s="1">
        <f t="shared" ref="I22:AD22" si="17">SUM(I5:I21)</f>
        <v>100</v>
      </c>
      <c r="J22" s="1">
        <f t="shared" si="17"/>
        <v>0</v>
      </c>
      <c r="K22" s="1">
        <f t="shared" si="17"/>
        <v>150</v>
      </c>
      <c r="L22" s="1">
        <f t="shared" si="17"/>
        <v>0</v>
      </c>
      <c r="M22" s="1">
        <f t="shared" si="17"/>
        <v>200</v>
      </c>
      <c r="N22" s="1">
        <f t="shared" si="17"/>
        <v>150</v>
      </c>
      <c r="O22" s="1">
        <f t="shared" si="17"/>
        <v>81</v>
      </c>
      <c r="P22" s="1">
        <f t="shared" si="17"/>
        <v>0</v>
      </c>
      <c r="Q22" s="1">
        <f t="shared" si="17"/>
        <v>5</v>
      </c>
      <c r="R22" s="1">
        <f t="shared" si="17"/>
        <v>0</v>
      </c>
      <c r="S22" s="1">
        <f t="shared" si="17"/>
        <v>200</v>
      </c>
      <c r="T22" s="1">
        <f t="shared" si="17"/>
        <v>0</v>
      </c>
      <c r="U22" s="1">
        <f t="shared" si="17"/>
        <v>0</v>
      </c>
      <c r="V22" s="1">
        <f t="shared" si="17"/>
        <v>0</v>
      </c>
      <c r="W22" s="1">
        <f t="shared" si="17"/>
        <v>0</v>
      </c>
      <c r="X22" s="1">
        <f t="shared" si="17"/>
        <v>0</v>
      </c>
      <c r="Y22" s="1">
        <f t="shared" si="17"/>
        <v>0</v>
      </c>
      <c r="Z22" s="1">
        <f t="shared" si="17"/>
        <v>0</v>
      </c>
      <c r="AA22" s="1">
        <f t="shared" si="17"/>
        <v>19.3</v>
      </c>
      <c r="AB22" s="1">
        <f t="shared" si="17"/>
        <v>120.3</v>
      </c>
      <c r="AC22" s="1">
        <f t="shared" si="17"/>
        <v>310</v>
      </c>
      <c r="AD22" s="1">
        <f t="shared" si="17"/>
        <v>475</v>
      </c>
    </row>
  </sheetData>
  <dataValidations count="2">
    <dataValidation type="list" allowBlank="1" showInputMessage="1" showErrorMessage="1" sqref="G5:G20">
      <formula1>Section</formula1>
    </dataValidation>
    <dataValidation type="list" allowBlank="1" showInputMessage="1" showErrorMessage="1" sqref="F5:F20">
      <formula1>"Espèce,Chèque,CB"</formula1>
    </dataValidation>
  </dataValidations>
  <pageMargins left="0.7" right="0.7" top="0.75" bottom="0.75" header="0.3" footer="0.3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2">
    <tabColor rgb="FFFFC000"/>
    <pageSetUpPr fitToPage="1"/>
  </sheetPr>
  <dimension ref="A1:AD68"/>
  <sheetViews>
    <sheetView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G22" sqref="G22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7" style="16" bestFit="1" customWidth="1"/>
    <col min="6" max="6" width="9.7109375" bestFit="1" customWidth="1"/>
    <col min="7" max="7" width="26.85546875" customWidth="1"/>
    <col min="8" max="8" width="2.28515625" customWidth="1"/>
    <col min="9" max="10" width="9.85546875" customWidth="1"/>
    <col min="11" max="11" width="10" customWidth="1"/>
    <col min="12" max="12" width="9.42578125" customWidth="1"/>
    <col min="13" max="13" width="10.140625" customWidth="1"/>
    <col min="14" max="14" width="10.85546875" customWidth="1"/>
    <col min="15" max="17" width="10.42578125" customWidth="1"/>
    <col min="18" max="27" width="11.42578125" customWidth="1"/>
  </cols>
  <sheetData>
    <row r="1" spans="1:30">
      <c r="A1" t="s">
        <v>68</v>
      </c>
    </row>
    <row r="2" spans="1:30" ht="47.25" customHeight="1">
      <c r="A2" s="2" t="s">
        <v>69</v>
      </c>
    </row>
    <row r="3" spans="1:30" ht="14.25" hidden="1" customHeight="1">
      <c r="A3" s="8" t="str">
        <f>A1</f>
        <v>S40</v>
      </c>
      <c r="D3" s="32">
        <f>SUM(D5:D66)</f>
        <v>3736.6</v>
      </c>
      <c r="E3" s="33">
        <f>SUM(E5:E66)</f>
        <v>34</v>
      </c>
      <c r="I3" s="32">
        <f>SUM(I5:I66)</f>
        <v>340</v>
      </c>
      <c r="J3" s="32">
        <f>SUM(J5:J66)</f>
        <v>120</v>
      </c>
      <c r="K3" s="32">
        <f>SUM(K5:K66)</f>
        <v>50</v>
      </c>
      <c r="L3" s="32">
        <f>SUM(L5:L66)</f>
        <v>25</v>
      </c>
      <c r="M3" s="32">
        <f t="shared" ref="M3:AD3" si="0">SUM(M5:M66)</f>
        <v>39</v>
      </c>
      <c r="N3" s="32">
        <f t="shared" si="0"/>
        <v>39.1</v>
      </c>
      <c r="O3" s="32">
        <f t="shared" si="0"/>
        <v>21</v>
      </c>
      <c r="P3" s="32">
        <f t="shared" si="0"/>
        <v>632.5</v>
      </c>
      <c r="Q3" s="32">
        <f t="shared" si="0"/>
        <v>490</v>
      </c>
      <c r="R3" s="32">
        <f t="shared" si="0"/>
        <v>0</v>
      </c>
      <c r="S3" s="32">
        <f t="shared" si="0"/>
        <v>1405</v>
      </c>
      <c r="T3" s="32">
        <f t="shared" si="0"/>
        <v>0</v>
      </c>
      <c r="U3" s="32">
        <f t="shared" si="0"/>
        <v>0</v>
      </c>
      <c r="V3" s="32">
        <f t="shared" si="0"/>
        <v>39</v>
      </c>
      <c r="W3" s="32">
        <f t="shared" si="0"/>
        <v>0</v>
      </c>
      <c r="X3" s="32">
        <f t="shared" si="0"/>
        <v>444</v>
      </c>
      <c r="Y3" s="32">
        <f t="shared" si="0"/>
        <v>0</v>
      </c>
      <c r="Z3" s="32">
        <f t="shared" si="0"/>
        <v>50</v>
      </c>
      <c r="AA3" s="32">
        <f t="shared" si="0"/>
        <v>14.5</v>
      </c>
      <c r="AB3" s="32">
        <f t="shared" si="0"/>
        <v>321.5</v>
      </c>
      <c r="AC3" s="32">
        <f t="shared" si="0"/>
        <v>2467.6</v>
      </c>
      <c r="AD3" s="32">
        <f t="shared" si="0"/>
        <v>947.5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>
        <v>43738</v>
      </c>
      <c r="B5" s="5" t="s">
        <v>230</v>
      </c>
      <c r="C5" s="5" t="s">
        <v>231</v>
      </c>
      <c r="D5" s="6">
        <v>160</v>
      </c>
      <c r="E5" s="17">
        <v>1</v>
      </c>
      <c r="F5" s="5" t="s">
        <v>14</v>
      </c>
      <c r="G5" s="5" t="s">
        <v>102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150</v>
      </c>
      <c r="Y5" s="11">
        <f>IF($G5="Location",$D5,0)</f>
        <v>0</v>
      </c>
      <c r="Z5" s="11">
        <f t="shared" ref="Z5:Z64" si="1">IF($G5="Dons",$D5,0)</f>
        <v>0</v>
      </c>
      <c r="AA5" s="11">
        <f t="shared" ref="AA5:AA64" si="2">IF($G5="Distributeurs",$D5,0)</f>
        <v>0</v>
      </c>
      <c r="AB5" s="7" t="str">
        <f>IF($F5="Espèce",$D5," ")</f>
        <v xml:space="preserve"> </v>
      </c>
      <c r="AC5" s="7">
        <f>IF($F5="Chèque",$D5," ")</f>
        <v>160</v>
      </c>
      <c r="AD5" s="7" t="str">
        <f>IF($F5="CB",$D5," ")</f>
        <v xml:space="preserve"> </v>
      </c>
    </row>
    <row r="6" spans="1:30">
      <c r="A6" s="4">
        <v>43738</v>
      </c>
      <c r="B6" s="5" t="s">
        <v>214</v>
      </c>
      <c r="C6" s="5" t="s">
        <v>232</v>
      </c>
      <c r="D6" s="6">
        <v>20</v>
      </c>
      <c r="E6" s="17">
        <v>2</v>
      </c>
      <c r="F6" s="5" t="s">
        <v>14</v>
      </c>
      <c r="G6" s="5" t="s">
        <v>13</v>
      </c>
      <c r="H6" s="5"/>
      <c r="I6" s="11">
        <f t="shared" ref="I6:I64" si="3">IF($G6="Yoga",0,SUM($D6-$J6-$K6-$L6-$M6-$N6-$O6-$P6-$Q6-$R6-$S6-$T6-$U6-$V6-$W6-$X6-$Y6-$Z6-$AA6))</f>
        <v>20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64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64" si="5">IF($F6="Espèce",$D6," ")</f>
        <v xml:space="preserve"> </v>
      </c>
      <c r="AC6" s="7">
        <f t="shared" ref="AC6:AC64" si="6">IF($F6="Chèque",$D6," ")</f>
        <v>20</v>
      </c>
      <c r="AD6" s="7" t="str">
        <f t="shared" ref="AD6:AD64" si="7">IF($F6="CB",$D6," ")</f>
        <v xml:space="preserve"> </v>
      </c>
    </row>
    <row r="7" spans="1:30">
      <c r="A7" s="4">
        <v>43738</v>
      </c>
      <c r="B7" s="5" t="s">
        <v>154</v>
      </c>
      <c r="C7" s="5" t="s">
        <v>155</v>
      </c>
      <c r="D7" s="6">
        <v>14</v>
      </c>
      <c r="E7" s="17"/>
      <c r="F7" s="5" t="s">
        <v>14</v>
      </c>
      <c r="G7" s="5" t="s">
        <v>79</v>
      </c>
      <c r="H7" s="5"/>
      <c r="I7" s="11">
        <f t="shared" si="3"/>
        <v>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14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14</v>
      </c>
      <c r="AD7" s="7" t="str">
        <f t="shared" si="7"/>
        <v xml:space="preserve"> </v>
      </c>
    </row>
    <row r="8" spans="1:30">
      <c r="A8" s="4">
        <v>43738</v>
      </c>
      <c r="B8" s="5" t="s">
        <v>190</v>
      </c>
      <c r="C8" s="5" t="s">
        <v>187</v>
      </c>
      <c r="D8" s="6">
        <v>7</v>
      </c>
      <c r="E8" s="17"/>
      <c r="F8" s="5" t="s">
        <v>15</v>
      </c>
      <c r="G8" s="5" t="s">
        <v>79</v>
      </c>
      <c r="H8" s="5"/>
      <c r="I8" s="11">
        <f t="shared" si="3"/>
        <v>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7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>
        <f t="shared" si="5"/>
        <v>7</v>
      </c>
      <c r="AC8" s="7" t="str">
        <f t="shared" si="6"/>
        <v xml:space="preserve"> </v>
      </c>
      <c r="AD8" s="7" t="str">
        <f t="shared" si="7"/>
        <v xml:space="preserve"> </v>
      </c>
    </row>
    <row r="9" spans="1:30">
      <c r="A9" s="4">
        <v>43739</v>
      </c>
      <c r="B9" s="5" t="s">
        <v>233</v>
      </c>
      <c r="C9" s="5" t="s">
        <v>234</v>
      </c>
      <c r="D9" s="6">
        <v>15</v>
      </c>
      <c r="E9" s="17">
        <v>1</v>
      </c>
      <c r="F9" s="5" t="s">
        <v>15</v>
      </c>
      <c r="G9" s="5" t="s">
        <v>12</v>
      </c>
      <c r="H9" s="5"/>
      <c r="I9" s="11">
        <f t="shared" si="3"/>
        <v>10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5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0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>
        <f t="shared" si="5"/>
        <v>15</v>
      </c>
      <c r="AC9" s="7" t="str">
        <f t="shared" si="6"/>
        <v xml:space="preserve"> </v>
      </c>
      <c r="AD9" s="7" t="str">
        <f t="shared" si="7"/>
        <v xml:space="preserve"> </v>
      </c>
    </row>
    <row r="10" spans="1:30">
      <c r="A10" s="4">
        <v>43739</v>
      </c>
      <c r="B10" s="5" t="s">
        <v>235</v>
      </c>
      <c r="C10" s="5" t="s">
        <v>236</v>
      </c>
      <c r="D10" s="6">
        <v>5</v>
      </c>
      <c r="E10" s="17"/>
      <c r="F10" s="5" t="s">
        <v>15</v>
      </c>
      <c r="G10" s="5" t="s">
        <v>3</v>
      </c>
      <c r="H10" s="5"/>
      <c r="I10" s="11">
        <f t="shared" si="3"/>
        <v>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5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>
        <f t="shared" si="5"/>
        <v>5</v>
      </c>
      <c r="AC10" s="7" t="str">
        <f t="shared" si="6"/>
        <v xml:space="preserve"> </v>
      </c>
      <c r="AD10" s="7" t="str">
        <f t="shared" si="7"/>
        <v xml:space="preserve"> </v>
      </c>
    </row>
    <row r="11" spans="1:30">
      <c r="A11" s="4">
        <v>43739</v>
      </c>
      <c r="B11" s="5" t="s">
        <v>238</v>
      </c>
      <c r="C11" s="5" t="s">
        <v>239</v>
      </c>
      <c r="D11" s="6">
        <v>20</v>
      </c>
      <c r="E11" s="17"/>
      <c r="F11" s="5" t="s">
        <v>15</v>
      </c>
      <c r="G11" s="5" t="s">
        <v>3</v>
      </c>
      <c r="H11" s="5"/>
      <c r="I11" s="11">
        <f t="shared" si="3"/>
        <v>0</v>
      </c>
      <c r="J11" s="11">
        <f>IF($G11="Badminton",$D11,IF($G11="Badminton+Adhésion",SUM($D11-Section!$B$3*$E11),0))</f>
        <v>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20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>
        <f t="shared" si="5"/>
        <v>20</v>
      </c>
      <c r="AC11" s="7" t="str">
        <f t="shared" si="6"/>
        <v xml:space="preserve"> </v>
      </c>
      <c r="AD11" s="7" t="str">
        <f t="shared" si="7"/>
        <v xml:space="preserve"> </v>
      </c>
    </row>
    <row r="12" spans="1:30">
      <c r="A12" s="4">
        <v>43739</v>
      </c>
      <c r="B12" s="5" t="s">
        <v>240</v>
      </c>
      <c r="C12" s="5" t="s">
        <v>241</v>
      </c>
      <c r="D12" s="6">
        <v>60</v>
      </c>
      <c r="E12" s="17">
        <v>2</v>
      </c>
      <c r="F12" s="5" t="s">
        <v>14</v>
      </c>
      <c r="G12" s="5" t="s">
        <v>12</v>
      </c>
      <c r="H12" s="5"/>
      <c r="I12" s="11">
        <f t="shared" si="3"/>
        <v>20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40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 t="str">
        <f t="shared" si="5"/>
        <v xml:space="preserve"> </v>
      </c>
      <c r="AC12" s="7">
        <f t="shared" si="6"/>
        <v>60</v>
      </c>
      <c r="AD12" s="7" t="str">
        <f t="shared" si="7"/>
        <v xml:space="preserve"> </v>
      </c>
    </row>
    <row r="13" spans="1:30">
      <c r="A13" s="4">
        <v>43739</v>
      </c>
      <c r="B13" s="5" t="s">
        <v>117</v>
      </c>
      <c r="C13" s="5" t="s">
        <v>225</v>
      </c>
      <c r="D13" s="6">
        <v>20</v>
      </c>
      <c r="E13" s="17"/>
      <c r="F13" s="5" t="s">
        <v>139</v>
      </c>
      <c r="G13" s="5" t="s">
        <v>3</v>
      </c>
      <c r="H13" s="5"/>
      <c r="I13" s="11">
        <f t="shared" si="3"/>
        <v>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20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 t="str">
        <f t="shared" si="5"/>
        <v xml:space="preserve"> </v>
      </c>
      <c r="AC13" s="7" t="str">
        <f t="shared" si="6"/>
        <v xml:space="preserve"> </v>
      </c>
      <c r="AD13" s="7">
        <f t="shared" si="7"/>
        <v>20</v>
      </c>
    </row>
    <row r="14" spans="1:30">
      <c r="A14" s="4">
        <v>43739</v>
      </c>
      <c r="B14" s="5" t="s">
        <v>242</v>
      </c>
      <c r="C14" s="5" t="s">
        <v>243</v>
      </c>
      <c r="D14" s="6">
        <v>60</v>
      </c>
      <c r="E14" s="17">
        <v>2</v>
      </c>
      <c r="F14" s="5" t="s">
        <v>139</v>
      </c>
      <c r="G14" s="5" t="s">
        <v>11</v>
      </c>
      <c r="H14" s="5"/>
      <c r="I14" s="11">
        <f t="shared" si="3"/>
        <v>20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40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 t="str">
        <f t="shared" si="5"/>
        <v xml:space="preserve"> </v>
      </c>
      <c r="AC14" s="7" t="str">
        <f t="shared" si="6"/>
        <v xml:space="preserve"> </v>
      </c>
      <c r="AD14" s="7">
        <f t="shared" si="7"/>
        <v>60</v>
      </c>
    </row>
    <row r="15" spans="1:30">
      <c r="A15" s="4">
        <v>43739</v>
      </c>
      <c r="B15" s="5" t="s">
        <v>103</v>
      </c>
      <c r="C15" s="5" t="s">
        <v>244</v>
      </c>
      <c r="D15" s="6">
        <v>32.5</v>
      </c>
      <c r="E15" s="17"/>
      <c r="F15" s="5" t="s">
        <v>139</v>
      </c>
      <c r="G15" s="5" t="s">
        <v>94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0</v>
      </c>
      <c r="P15" s="11">
        <f>IF($G15="Eveil Musculaire",$D15,IF($G15="Eveil Musculaire+Adhésion",SUM($D15-Section!$B$15*$E15),0))</f>
        <v>32.5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 t="str">
        <f t="shared" si="5"/>
        <v xml:space="preserve"> </v>
      </c>
      <c r="AC15" s="7" t="str">
        <f t="shared" si="6"/>
        <v xml:space="preserve"> </v>
      </c>
      <c r="AD15" s="7">
        <f t="shared" si="7"/>
        <v>32.5</v>
      </c>
    </row>
    <row r="16" spans="1:30">
      <c r="A16" s="4">
        <v>43739</v>
      </c>
      <c r="B16" s="5" t="s">
        <v>245</v>
      </c>
      <c r="C16" s="5" t="s">
        <v>246</v>
      </c>
      <c r="D16" s="6">
        <v>160</v>
      </c>
      <c r="E16" s="17">
        <v>1</v>
      </c>
      <c r="F16" s="5" t="s">
        <v>14</v>
      </c>
      <c r="G16" s="5" t="s">
        <v>95</v>
      </c>
      <c r="H16" s="5"/>
      <c r="I16" s="11">
        <f t="shared" si="3"/>
        <v>10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0</v>
      </c>
      <c r="P16" s="11">
        <f>IF($G16="Eveil Musculaire",$D16,IF($G16="Eveil Musculaire+Adhésion",SUM($D16-Section!$B$15*$E16),0))</f>
        <v>150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160</v>
      </c>
      <c r="AD16" s="7" t="str">
        <f t="shared" si="7"/>
        <v xml:space="preserve"> </v>
      </c>
    </row>
    <row r="17" spans="1:30">
      <c r="A17" s="4">
        <v>43739</v>
      </c>
      <c r="B17" s="5" t="s">
        <v>191</v>
      </c>
      <c r="C17" s="5" t="s">
        <v>247</v>
      </c>
      <c r="D17" s="6">
        <v>150</v>
      </c>
      <c r="E17" s="17"/>
      <c r="F17" s="5" t="s">
        <v>139</v>
      </c>
      <c r="G17" s="5" t="s">
        <v>94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0</v>
      </c>
      <c r="P17" s="11">
        <f>IF($G17="Eveil Musculaire",$D17,IF($G17="Eveil Musculaire+Adhésion",SUM($D17-Section!$B$15*$E17),0))</f>
        <v>150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 t="str">
        <f t="shared" si="6"/>
        <v xml:space="preserve"> </v>
      </c>
      <c r="AD17" s="7">
        <f t="shared" si="7"/>
        <v>150</v>
      </c>
    </row>
    <row r="18" spans="1:30">
      <c r="A18" s="4">
        <v>43739</v>
      </c>
      <c r="B18" s="5" t="s">
        <v>248</v>
      </c>
      <c r="C18" s="5" t="s">
        <v>249</v>
      </c>
      <c r="D18" s="6">
        <v>25</v>
      </c>
      <c r="E18" s="17"/>
      <c r="F18" s="5" t="s">
        <v>14</v>
      </c>
      <c r="G18" s="5" t="s">
        <v>99</v>
      </c>
      <c r="H18" s="5"/>
      <c r="I18" s="11">
        <f t="shared" si="3"/>
        <v>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25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25</v>
      </c>
      <c r="AD18" s="7" t="str">
        <f t="shared" si="7"/>
        <v xml:space="preserve"> </v>
      </c>
    </row>
    <row r="19" spans="1:30">
      <c r="A19" s="4">
        <v>43739</v>
      </c>
      <c r="B19" s="5" t="s">
        <v>250</v>
      </c>
      <c r="C19" s="5" t="s">
        <v>255</v>
      </c>
      <c r="D19" s="6">
        <v>160</v>
      </c>
      <c r="E19" s="17">
        <v>1</v>
      </c>
      <c r="F19" s="5" t="s">
        <v>139</v>
      </c>
      <c r="G19" s="5" t="s">
        <v>95</v>
      </c>
      <c r="H19" s="5"/>
      <c r="I19" s="11">
        <f t="shared" si="3"/>
        <v>10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150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160</v>
      </c>
    </row>
    <row r="20" spans="1:30">
      <c r="A20" s="4">
        <v>43739</v>
      </c>
      <c r="B20" s="5" t="s">
        <v>251</v>
      </c>
      <c r="C20" s="5" t="s">
        <v>252</v>
      </c>
      <c r="D20" s="6">
        <v>150</v>
      </c>
      <c r="E20" s="17"/>
      <c r="F20" s="5" t="s">
        <v>14</v>
      </c>
      <c r="G20" s="5" t="s">
        <v>94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0</v>
      </c>
      <c r="P20" s="11">
        <f>IF($G20="Eveil Musculaire",$D20,IF($G20="Eveil Musculaire+Adhésion",SUM($D20-Section!$B$15*$E20),0))</f>
        <v>150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 t="str">
        <f t="shared" si="5"/>
        <v xml:space="preserve"> </v>
      </c>
      <c r="AC20" s="7">
        <f t="shared" si="6"/>
        <v>150</v>
      </c>
      <c r="AD20" s="7" t="str">
        <f t="shared" si="7"/>
        <v xml:space="preserve"> </v>
      </c>
    </row>
    <row r="21" spans="1:30">
      <c r="A21" s="4">
        <v>43739</v>
      </c>
      <c r="B21" s="5" t="s">
        <v>253</v>
      </c>
      <c r="C21" s="5" t="s">
        <v>254</v>
      </c>
      <c r="D21" s="6">
        <v>160</v>
      </c>
      <c r="E21" s="17">
        <v>1</v>
      </c>
      <c r="F21" s="5" t="s">
        <v>14</v>
      </c>
      <c r="G21" s="5" t="s">
        <v>12</v>
      </c>
      <c r="H21" s="5"/>
      <c r="I21" s="11">
        <f t="shared" si="3"/>
        <v>10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0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150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>
        <f t="shared" si="6"/>
        <v>160</v>
      </c>
      <c r="AD21" s="7" t="str">
        <f t="shared" si="7"/>
        <v xml:space="preserve"> </v>
      </c>
    </row>
    <row r="22" spans="1:30">
      <c r="A22" s="4">
        <v>44105</v>
      </c>
      <c r="B22" s="5" t="s">
        <v>103</v>
      </c>
      <c r="C22" s="5" t="s">
        <v>104</v>
      </c>
      <c r="D22" s="6">
        <v>27.5</v>
      </c>
      <c r="E22" s="17"/>
      <c r="F22" s="5" t="s">
        <v>14</v>
      </c>
      <c r="G22" s="5" t="s">
        <v>99</v>
      </c>
      <c r="H22" s="5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7" t="str">
        <f t="shared" si="5"/>
        <v xml:space="preserve"> </v>
      </c>
      <c r="AC22" s="7">
        <f t="shared" si="6"/>
        <v>27.5</v>
      </c>
      <c r="AD22" s="7" t="str">
        <f t="shared" si="7"/>
        <v xml:space="preserve"> </v>
      </c>
    </row>
    <row r="23" spans="1:30">
      <c r="A23" s="4">
        <v>43740</v>
      </c>
      <c r="B23" s="5" t="s">
        <v>256</v>
      </c>
      <c r="C23" s="5" t="s">
        <v>257</v>
      </c>
      <c r="D23" s="6">
        <v>49</v>
      </c>
      <c r="E23" s="17">
        <v>1</v>
      </c>
      <c r="F23" s="5" t="s">
        <v>14</v>
      </c>
      <c r="G23" s="5" t="s">
        <v>82</v>
      </c>
      <c r="H23" s="5"/>
      <c r="I23" s="11">
        <f>IF($G23="Yoga",0,SUM($D23-$J23-$K23-$L23-$M23-$N23-$O23-$P23-$Q23-$R23-$S23-$T23-$U23-$V23-$W23-$X23-$Y23-$Z23-$AA23))</f>
        <v>10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39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49</v>
      </c>
      <c r="AD23" s="7" t="str">
        <f t="shared" si="7"/>
        <v xml:space="preserve"> </v>
      </c>
    </row>
    <row r="24" spans="1:30">
      <c r="A24" s="4">
        <v>43740</v>
      </c>
      <c r="B24" s="5" t="s">
        <v>256</v>
      </c>
      <c r="C24" s="5" t="s">
        <v>257</v>
      </c>
      <c r="D24" s="6">
        <v>39</v>
      </c>
      <c r="E24" s="17"/>
      <c r="F24" s="5" t="s">
        <v>14</v>
      </c>
      <c r="G24" s="5" t="s">
        <v>89</v>
      </c>
      <c r="H24" s="5"/>
      <c r="I24" s="11"/>
      <c r="J24" s="11"/>
      <c r="K24" s="11"/>
      <c r="L24" s="11"/>
      <c r="M24" s="11"/>
      <c r="N24" s="11">
        <f>IF($G24="Danse Orientale",$D24,IF($G24="Danse Orientale+Adhésion",SUM($D24-Section!$B$11*$E24),0))</f>
        <v>0</v>
      </c>
      <c r="O24" s="11"/>
      <c r="P24" s="11"/>
      <c r="Q24" s="11"/>
      <c r="R24" s="11"/>
      <c r="S24" s="11"/>
      <c r="T24" s="11"/>
      <c r="U24" s="11"/>
      <c r="V24" s="11">
        <f>IF($G24="Training",$D24,IF($G24="Training+Adhésion",SUM($D24-Section!$B$28*$E24),0))</f>
        <v>39</v>
      </c>
      <c r="W24" s="11"/>
      <c r="X24" s="11">
        <f>IF($G24="Zumba Enfants",$D24,IF($G24="Zumba Enfants+Adhésion",SUM($D24-Section!$B$31*$E24),0))</f>
        <v>0</v>
      </c>
      <c r="Y24" s="11"/>
      <c r="Z24" s="11"/>
      <c r="AA24" s="11"/>
      <c r="AB24" s="7" t="str">
        <f t="shared" si="5"/>
        <v xml:space="preserve"> </v>
      </c>
      <c r="AC24" s="7">
        <f t="shared" si="6"/>
        <v>39</v>
      </c>
      <c r="AD24" s="7" t="str">
        <f t="shared" si="7"/>
        <v xml:space="preserve"> </v>
      </c>
    </row>
    <row r="25" spans="1:30">
      <c r="A25" s="4">
        <v>43740</v>
      </c>
      <c r="B25" s="5" t="s">
        <v>256</v>
      </c>
      <c r="C25" s="5" t="s">
        <v>192</v>
      </c>
      <c r="D25" s="6">
        <v>39</v>
      </c>
      <c r="E25" s="17"/>
      <c r="F25" s="5" t="s">
        <v>14</v>
      </c>
      <c r="G25" s="5" t="s">
        <v>101</v>
      </c>
      <c r="H25" s="5"/>
      <c r="I25" s="11"/>
      <c r="J25" s="11"/>
      <c r="K25" s="11"/>
      <c r="L25" s="11"/>
      <c r="M25" s="11"/>
      <c r="N25" s="11">
        <f>IF($G25="Danse Orientale",$D25,IF($G25="Danse Orientale+Adhésion",SUM($D25-Section!$B$11*$E25),0))</f>
        <v>0</v>
      </c>
      <c r="O25" s="11"/>
      <c r="P25" s="11"/>
      <c r="Q25" s="11"/>
      <c r="R25" s="11"/>
      <c r="S25" s="11"/>
      <c r="T25" s="11"/>
      <c r="U25" s="11"/>
      <c r="V25" s="11"/>
      <c r="W25" s="11"/>
      <c r="X25" s="11">
        <f>IF($G25="Zumba Enfants",$D25,IF($G25="Zumba Enfants+Adhésion",SUM($D25-Section!$B$31*$E25),0))</f>
        <v>39</v>
      </c>
      <c r="Y25" s="11"/>
      <c r="Z25" s="11"/>
      <c r="AA25" s="11"/>
      <c r="AB25" s="7" t="str">
        <f t="shared" si="5"/>
        <v xml:space="preserve"> </v>
      </c>
      <c r="AC25" s="7">
        <f t="shared" si="6"/>
        <v>39</v>
      </c>
      <c r="AD25" s="7" t="str">
        <f t="shared" si="7"/>
        <v xml:space="preserve"> </v>
      </c>
    </row>
    <row r="26" spans="1:30">
      <c r="A26" s="4">
        <v>43740</v>
      </c>
      <c r="B26" s="5" t="s">
        <v>256</v>
      </c>
      <c r="C26" s="5" t="s">
        <v>247</v>
      </c>
      <c r="D26" s="6">
        <v>49.1</v>
      </c>
      <c r="E26" s="17">
        <v>1</v>
      </c>
      <c r="F26" s="5" t="s">
        <v>14</v>
      </c>
      <c r="G26" s="5" t="s">
        <v>92</v>
      </c>
      <c r="H26" s="5"/>
      <c r="I26" s="11">
        <f t="shared" si="3"/>
        <v>10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v>39.1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 t="str">
        <f t="shared" si="5"/>
        <v xml:space="preserve"> </v>
      </c>
      <c r="AC26" s="7">
        <f t="shared" si="6"/>
        <v>49.1</v>
      </c>
      <c r="AD26" s="7" t="str">
        <f t="shared" si="7"/>
        <v xml:space="preserve"> </v>
      </c>
    </row>
    <row r="27" spans="1:30">
      <c r="A27" s="4">
        <v>43740</v>
      </c>
      <c r="B27" s="5" t="s">
        <v>258</v>
      </c>
      <c r="C27" s="5" t="s">
        <v>261</v>
      </c>
      <c r="D27" s="6">
        <v>10</v>
      </c>
      <c r="E27" s="17">
        <v>1</v>
      </c>
      <c r="F27" s="5" t="s">
        <v>15</v>
      </c>
      <c r="G27" s="5" t="s">
        <v>13</v>
      </c>
      <c r="H27" s="5"/>
      <c r="I27" s="11">
        <f t="shared" si="3"/>
        <v>10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0</v>
      </c>
      <c r="Y27" s="11">
        <f t="shared" si="4"/>
        <v>0</v>
      </c>
      <c r="Z27" s="11">
        <f t="shared" si="1"/>
        <v>0</v>
      </c>
      <c r="AA27" s="11">
        <f t="shared" si="2"/>
        <v>0</v>
      </c>
      <c r="AB27" s="7">
        <f t="shared" si="5"/>
        <v>10</v>
      </c>
      <c r="AC27" s="7" t="str">
        <f t="shared" si="6"/>
        <v xml:space="preserve"> </v>
      </c>
      <c r="AD27" s="7" t="str">
        <f t="shared" si="7"/>
        <v xml:space="preserve"> </v>
      </c>
    </row>
    <row r="28" spans="1:30">
      <c r="A28" s="4">
        <v>43740</v>
      </c>
      <c r="B28" s="5" t="s">
        <v>258</v>
      </c>
      <c r="C28" s="5" t="s">
        <v>261</v>
      </c>
      <c r="D28" s="6">
        <v>5</v>
      </c>
      <c r="E28" s="17"/>
      <c r="F28" s="5" t="s">
        <v>15</v>
      </c>
      <c r="G28" s="5" t="s">
        <v>2</v>
      </c>
      <c r="H28" s="5"/>
      <c r="I28" s="11">
        <f t="shared" si="3"/>
        <v>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5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>
        <f t="shared" si="5"/>
        <v>5</v>
      </c>
      <c r="AC28" s="7" t="str">
        <f t="shared" si="6"/>
        <v xml:space="preserve"> </v>
      </c>
      <c r="AD28" s="7" t="str">
        <f t="shared" si="7"/>
        <v xml:space="preserve"> </v>
      </c>
    </row>
    <row r="29" spans="1:30">
      <c r="A29" s="4">
        <v>43740</v>
      </c>
      <c r="B29" s="5" t="s">
        <v>259</v>
      </c>
      <c r="C29" s="5" t="s">
        <v>260</v>
      </c>
      <c r="D29" s="6">
        <v>275</v>
      </c>
      <c r="E29" s="17">
        <v>2</v>
      </c>
      <c r="F29" s="5" t="s">
        <v>139</v>
      </c>
      <c r="G29" s="5" t="s">
        <v>102</v>
      </c>
      <c r="H29" s="5"/>
      <c r="I29" s="11">
        <f t="shared" si="3"/>
        <v>20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255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 t="str">
        <f t="shared" si="5"/>
        <v xml:space="preserve"> </v>
      </c>
      <c r="AC29" s="7" t="str">
        <f t="shared" si="6"/>
        <v xml:space="preserve"> </v>
      </c>
      <c r="AD29" s="7">
        <f t="shared" si="7"/>
        <v>275</v>
      </c>
    </row>
    <row r="30" spans="1:30">
      <c r="A30" s="4">
        <v>43740</v>
      </c>
      <c r="B30" s="5" t="s">
        <v>238</v>
      </c>
      <c r="C30" s="5" t="s">
        <v>239</v>
      </c>
      <c r="D30" s="6">
        <v>10</v>
      </c>
      <c r="E30" s="17">
        <v>1</v>
      </c>
      <c r="F30" s="5" t="s">
        <v>15</v>
      </c>
      <c r="G30" s="5" t="s">
        <v>13</v>
      </c>
      <c r="H30" s="5"/>
      <c r="I30" s="11">
        <f t="shared" si="3"/>
        <v>10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10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>
      <c r="A31" s="4">
        <v>43740</v>
      </c>
      <c r="B31" s="5" t="s">
        <v>242</v>
      </c>
      <c r="C31" s="5" t="s">
        <v>262</v>
      </c>
      <c r="D31" s="6">
        <v>10</v>
      </c>
      <c r="E31" s="17">
        <v>1</v>
      </c>
      <c r="F31" s="5" t="s">
        <v>139</v>
      </c>
      <c r="G31" s="5" t="s">
        <v>13</v>
      </c>
      <c r="H31" s="5"/>
      <c r="I31" s="11">
        <f t="shared" si="3"/>
        <v>10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 t="str">
        <f t="shared" si="5"/>
        <v xml:space="preserve"> </v>
      </c>
      <c r="AC31" s="7" t="str">
        <f t="shared" si="6"/>
        <v xml:space="preserve"> </v>
      </c>
      <c r="AD31" s="7">
        <f t="shared" si="7"/>
        <v>10</v>
      </c>
    </row>
    <row r="32" spans="1:30">
      <c r="A32" s="4">
        <v>43740</v>
      </c>
      <c r="B32" s="5" t="s">
        <v>171</v>
      </c>
      <c r="C32" s="5" t="s">
        <v>263</v>
      </c>
      <c r="D32" s="6">
        <v>20</v>
      </c>
      <c r="E32" s="17"/>
      <c r="F32" s="5" t="s">
        <v>14</v>
      </c>
      <c r="G32" s="5" t="s">
        <v>3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20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0</v>
      </c>
      <c r="Z32" s="11">
        <f t="shared" si="1"/>
        <v>0</v>
      </c>
      <c r="AA32" s="11">
        <f t="shared" si="2"/>
        <v>0</v>
      </c>
      <c r="AB32" s="7" t="str">
        <f t="shared" si="5"/>
        <v xml:space="preserve"> </v>
      </c>
      <c r="AC32" s="7">
        <f t="shared" si="6"/>
        <v>20</v>
      </c>
      <c r="AD32" s="7" t="str">
        <f t="shared" si="7"/>
        <v xml:space="preserve"> </v>
      </c>
    </row>
    <row r="33" spans="1:30">
      <c r="A33" s="4">
        <v>43740</v>
      </c>
      <c r="B33" s="5" t="s">
        <v>109</v>
      </c>
      <c r="C33" s="5" t="s">
        <v>208</v>
      </c>
      <c r="D33" s="6">
        <v>20</v>
      </c>
      <c r="E33" s="17"/>
      <c r="F33" s="5" t="s">
        <v>15</v>
      </c>
      <c r="G33" s="5" t="s">
        <v>3</v>
      </c>
      <c r="H33" s="5"/>
      <c r="I33" s="11">
        <f t="shared" si="3"/>
        <v>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20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>
        <f t="shared" si="5"/>
        <v>20</v>
      </c>
      <c r="AC33" s="7" t="str">
        <f t="shared" si="6"/>
        <v xml:space="preserve"> </v>
      </c>
      <c r="AD33" s="7" t="str">
        <f t="shared" si="7"/>
        <v xml:space="preserve"> </v>
      </c>
    </row>
    <row r="34" spans="1:30">
      <c r="A34" s="4">
        <v>43740</v>
      </c>
      <c r="B34" s="5" t="s">
        <v>264</v>
      </c>
      <c r="C34" s="5" t="s">
        <v>265</v>
      </c>
      <c r="D34" s="6">
        <v>25</v>
      </c>
      <c r="E34" s="17"/>
      <c r="F34" s="5" t="s">
        <v>15</v>
      </c>
      <c r="G34" s="5" t="s">
        <v>83</v>
      </c>
      <c r="H34" s="5"/>
      <c r="I34" s="11">
        <f t="shared" si="3"/>
        <v>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25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>
        <f t="shared" si="5"/>
        <v>25</v>
      </c>
      <c r="AC34" s="7" t="str">
        <f t="shared" si="6"/>
        <v xml:space="preserve"> </v>
      </c>
      <c r="AD34" s="7" t="str">
        <f t="shared" si="7"/>
        <v xml:space="preserve"> </v>
      </c>
    </row>
    <row r="35" spans="1:30">
      <c r="A35" s="4">
        <v>43740</v>
      </c>
      <c r="B35" s="5" t="s">
        <v>266</v>
      </c>
      <c r="C35" s="5" t="s">
        <v>267</v>
      </c>
      <c r="D35" s="6">
        <v>160</v>
      </c>
      <c r="E35" s="17">
        <v>1</v>
      </c>
      <c r="F35" s="5" t="s">
        <v>14</v>
      </c>
      <c r="G35" s="5" t="s">
        <v>12</v>
      </c>
      <c r="H35" s="5"/>
      <c r="I35" s="11">
        <f t="shared" si="3"/>
        <v>10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150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 t="str">
        <f t="shared" si="5"/>
        <v xml:space="preserve"> </v>
      </c>
      <c r="AC35" s="7">
        <f t="shared" si="6"/>
        <v>160</v>
      </c>
      <c r="AD35" s="7" t="str">
        <f t="shared" si="7"/>
        <v xml:space="preserve"> </v>
      </c>
    </row>
    <row r="36" spans="1:30">
      <c r="A36" s="4">
        <v>43740</v>
      </c>
      <c r="B36" s="5" t="s">
        <v>268</v>
      </c>
      <c r="C36" s="5" t="s">
        <v>269</v>
      </c>
      <c r="D36" s="6">
        <v>25</v>
      </c>
      <c r="E36" s="17"/>
      <c r="F36" s="5" t="s">
        <v>14</v>
      </c>
      <c r="G36" s="5" t="s">
        <v>83</v>
      </c>
      <c r="H36" s="5"/>
      <c r="I36" s="11">
        <f t="shared" si="3"/>
        <v>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25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>
        <f t="shared" si="6"/>
        <v>25</v>
      </c>
      <c r="AD36" s="7" t="str">
        <f t="shared" si="7"/>
        <v xml:space="preserve"> </v>
      </c>
    </row>
    <row r="37" spans="1:30">
      <c r="A37" s="4">
        <v>43740</v>
      </c>
      <c r="B37" s="5" t="s">
        <v>270</v>
      </c>
      <c r="C37" s="5" t="s">
        <v>271</v>
      </c>
      <c r="D37" s="6">
        <v>30</v>
      </c>
      <c r="E37" s="17">
        <v>1</v>
      </c>
      <c r="F37" s="5" t="s">
        <v>15</v>
      </c>
      <c r="G37" s="5" t="s">
        <v>12</v>
      </c>
      <c r="H37" s="5"/>
      <c r="I37" s="11">
        <f t="shared" si="3"/>
        <v>10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20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>
        <f t="shared" si="5"/>
        <v>30</v>
      </c>
      <c r="AC37" s="7" t="str">
        <f t="shared" si="6"/>
        <v xml:space="preserve"> </v>
      </c>
      <c r="AD37" s="7" t="str">
        <f t="shared" si="7"/>
        <v xml:space="preserve"> </v>
      </c>
    </row>
    <row r="38" spans="1:30">
      <c r="A38" s="4">
        <v>43741</v>
      </c>
      <c r="B38" s="5" t="s">
        <v>272</v>
      </c>
      <c r="C38" s="5" t="s">
        <v>273</v>
      </c>
      <c r="D38" s="6">
        <v>10</v>
      </c>
      <c r="E38" s="17">
        <v>1</v>
      </c>
      <c r="F38" s="5" t="s">
        <v>14</v>
      </c>
      <c r="G38" s="5" t="s">
        <v>13</v>
      </c>
      <c r="H38" s="5"/>
      <c r="I38" s="11">
        <f t="shared" si="3"/>
        <v>10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>
        <f t="shared" si="6"/>
        <v>10</v>
      </c>
      <c r="AD38" s="7" t="str">
        <f t="shared" si="7"/>
        <v xml:space="preserve"> </v>
      </c>
    </row>
    <row r="39" spans="1:30">
      <c r="A39" s="4">
        <v>43741</v>
      </c>
      <c r="B39" s="5" t="s">
        <v>272</v>
      </c>
      <c r="C39" s="5" t="s">
        <v>274</v>
      </c>
      <c r="D39" s="6">
        <v>55</v>
      </c>
      <c r="E39" s="17"/>
      <c r="F39" s="5" t="s">
        <v>14</v>
      </c>
      <c r="G39" s="5" t="s">
        <v>2</v>
      </c>
      <c r="H39" s="5"/>
      <c r="I39" s="11">
        <f t="shared" si="3"/>
        <v>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55</v>
      </c>
      <c r="T39" s="11">
        <f>IF($G39="Step",$D39,IF($G39="Step+Adhésion",SUM($D39-Section!$B$24*$E39),0))</f>
        <v>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>
        <f t="shared" si="6"/>
        <v>55</v>
      </c>
      <c r="AD39" s="7" t="str">
        <f t="shared" si="7"/>
        <v xml:space="preserve"> </v>
      </c>
    </row>
    <row r="40" spans="1:30">
      <c r="A40" s="4">
        <v>43741</v>
      </c>
      <c r="B40" s="5" t="s">
        <v>275</v>
      </c>
      <c r="C40" s="5" t="s">
        <v>276</v>
      </c>
      <c r="D40" s="6">
        <v>10</v>
      </c>
      <c r="E40" s="17">
        <v>1</v>
      </c>
      <c r="F40" s="5" t="s">
        <v>14</v>
      </c>
      <c r="G40" s="5" t="s">
        <v>13</v>
      </c>
      <c r="H40" s="5"/>
      <c r="I40" s="11">
        <f t="shared" si="3"/>
        <v>10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 t="str">
        <f t="shared" si="5"/>
        <v xml:space="preserve"> </v>
      </c>
      <c r="AC40" s="7">
        <f t="shared" si="6"/>
        <v>10</v>
      </c>
      <c r="AD40" s="7" t="str">
        <f t="shared" si="7"/>
        <v xml:space="preserve"> </v>
      </c>
    </row>
    <row r="41" spans="1:30">
      <c r="A41" s="4">
        <v>43741</v>
      </c>
      <c r="B41" s="5" t="s">
        <v>275</v>
      </c>
      <c r="C41" s="5" t="s">
        <v>276</v>
      </c>
      <c r="D41" s="6">
        <v>55</v>
      </c>
      <c r="E41" s="17"/>
      <c r="F41" s="5" t="s">
        <v>14</v>
      </c>
      <c r="G41" s="5" t="s">
        <v>2</v>
      </c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0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55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 t="str">
        <f t="shared" si="5"/>
        <v xml:space="preserve"> </v>
      </c>
      <c r="AC41" s="7">
        <f t="shared" si="6"/>
        <v>55</v>
      </c>
      <c r="AD41" s="7" t="str">
        <f t="shared" si="7"/>
        <v xml:space="preserve"> </v>
      </c>
    </row>
    <row r="42" spans="1:30">
      <c r="A42" s="4">
        <v>43741</v>
      </c>
      <c r="B42" s="5" t="s">
        <v>245</v>
      </c>
      <c r="C42" s="5" t="s">
        <v>277</v>
      </c>
      <c r="D42" s="6">
        <v>160</v>
      </c>
      <c r="E42" s="17">
        <v>1</v>
      </c>
      <c r="F42" s="5" t="s">
        <v>14</v>
      </c>
      <c r="G42" s="5" t="s">
        <v>11</v>
      </c>
      <c r="H42" s="5"/>
      <c r="I42" s="11">
        <f t="shared" si="3"/>
        <v>10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0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150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 t="str">
        <f t="shared" si="5"/>
        <v xml:space="preserve"> </v>
      </c>
      <c r="AC42" s="7">
        <f t="shared" si="6"/>
        <v>160</v>
      </c>
      <c r="AD42" s="7" t="str">
        <f t="shared" si="7"/>
        <v xml:space="preserve"> </v>
      </c>
    </row>
    <row r="43" spans="1:30">
      <c r="A43" s="4">
        <v>43741</v>
      </c>
      <c r="B43" s="5" t="s">
        <v>245</v>
      </c>
      <c r="C43" s="5" t="s">
        <v>277</v>
      </c>
      <c r="D43" s="6">
        <v>55</v>
      </c>
      <c r="E43" s="17"/>
      <c r="F43" s="5" t="s">
        <v>14</v>
      </c>
      <c r="G43" s="5" t="s">
        <v>2</v>
      </c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0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55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 t="str">
        <f t="shared" si="5"/>
        <v xml:space="preserve"> </v>
      </c>
      <c r="AC43" s="7">
        <f t="shared" si="6"/>
        <v>55</v>
      </c>
      <c r="AD43" s="7" t="str">
        <f t="shared" si="7"/>
        <v xml:space="preserve"> </v>
      </c>
    </row>
    <row r="44" spans="1:30">
      <c r="A44" s="4">
        <v>43741</v>
      </c>
      <c r="B44" s="5" t="s">
        <v>278</v>
      </c>
      <c r="C44" s="5" t="s">
        <v>124</v>
      </c>
      <c r="D44" s="6">
        <v>160</v>
      </c>
      <c r="E44" s="17">
        <v>1</v>
      </c>
      <c r="F44" s="5" t="s">
        <v>14</v>
      </c>
      <c r="G44" s="5" t="s">
        <v>11</v>
      </c>
      <c r="H44" s="5"/>
      <c r="I44" s="11">
        <f t="shared" si="3"/>
        <v>10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150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0</v>
      </c>
      <c r="AB44" s="7" t="str">
        <f t="shared" si="5"/>
        <v xml:space="preserve"> </v>
      </c>
      <c r="AC44" s="7">
        <f t="shared" si="6"/>
        <v>160</v>
      </c>
      <c r="AD44" s="7" t="str">
        <f t="shared" si="7"/>
        <v xml:space="preserve"> </v>
      </c>
    </row>
    <row r="45" spans="1:30">
      <c r="A45" s="4">
        <v>43741</v>
      </c>
      <c r="B45" s="5" t="s">
        <v>278</v>
      </c>
      <c r="C45" s="5" t="s">
        <v>124</v>
      </c>
      <c r="D45" s="6">
        <v>55</v>
      </c>
      <c r="E45" s="17"/>
      <c r="F45" s="5" t="s">
        <v>14</v>
      </c>
      <c r="G45" s="5" t="s">
        <v>2</v>
      </c>
      <c r="H45" s="5"/>
      <c r="I45" s="11">
        <f t="shared" si="3"/>
        <v>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55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>
        <f t="shared" si="6"/>
        <v>55</v>
      </c>
      <c r="AD45" s="7" t="str">
        <f t="shared" si="7"/>
        <v xml:space="preserve"> </v>
      </c>
    </row>
    <row r="46" spans="1:30">
      <c r="A46" s="4">
        <v>43741</v>
      </c>
      <c r="B46" s="5" t="s">
        <v>279</v>
      </c>
      <c r="C46" s="5" t="s">
        <v>280</v>
      </c>
      <c r="D46" s="6">
        <v>160</v>
      </c>
      <c r="E46" s="17">
        <v>1</v>
      </c>
      <c r="F46" s="5" t="s">
        <v>14</v>
      </c>
      <c r="G46" s="5" t="s">
        <v>11</v>
      </c>
      <c r="H46" s="5"/>
      <c r="I46" s="11">
        <f t="shared" si="3"/>
        <v>10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150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>
        <f t="shared" si="6"/>
        <v>160</v>
      </c>
      <c r="AD46" s="7" t="str">
        <f t="shared" si="7"/>
        <v xml:space="preserve"> </v>
      </c>
    </row>
    <row r="47" spans="1:30">
      <c r="A47" s="4">
        <v>43741</v>
      </c>
      <c r="B47" s="5" t="s">
        <v>279</v>
      </c>
      <c r="C47" s="5" t="s">
        <v>280</v>
      </c>
      <c r="D47" s="6">
        <v>55</v>
      </c>
      <c r="E47" s="17"/>
      <c r="F47" s="5" t="s">
        <v>14</v>
      </c>
      <c r="G47" s="5" t="s">
        <v>2</v>
      </c>
      <c r="H47" s="5"/>
      <c r="I47" s="11">
        <f t="shared" si="3"/>
        <v>0</v>
      </c>
      <c r="J47" s="11">
        <f>IF($G47="Badminton",$D47,IF($G47="Badminton+Adhésion",SUM($D47-Section!$B$3*$E47),0))</f>
        <v>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55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 t="str">
        <f t="shared" si="5"/>
        <v xml:space="preserve"> </v>
      </c>
      <c r="AC47" s="7">
        <f t="shared" si="6"/>
        <v>55</v>
      </c>
      <c r="AD47" s="7" t="str">
        <f t="shared" si="7"/>
        <v xml:space="preserve"> </v>
      </c>
    </row>
    <row r="48" spans="1:30">
      <c r="A48" s="4">
        <v>43741</v>
      </c>
      <c r="B48" s="5" t="s">
        <v>229</v>
      </c>
      <c r="C48" s="5" t="s">
        <v>228</v>
      </c>
      <c r="D48" s="6">
        <v>55</v>
      </c>
      <c r="E48" s="17"/>
      <c r="F48" s="5" t="s">
        <v>14</v>
      </c>
      <c r="G48" s="5" t="s">
        <v>2</v>
      </c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0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55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>
        <f t="shared" si="6"/>
        <v>55</v>
      </c>
      <c r="AD48" s="7" t="str">
        <f t="shared" si="7"/>
        <v xml:space="preserve"> </v>
      </c>
    </row>
    <row r="49" spans="1:30">
      <c r="A49" s="4">
        <v>43741</v>
      </c>
      <c r="B49" s="5" t="s">
        <v>208</v>
      </c>
      <c r="C49" s="5" t="s">
        <v>209</v>
      </c>
      <c r="D49" s="6">
        <v>55</v>
      </c>
      <c r="E49" s="17"/>
      <c r="F49" s="5" t="s">
        <v>14</v>
      </c>
      <c r="G49" s="5" t="s">
        <v>2</v>
      </c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0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55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>
        <f t="shared" si="6"/>
        <v>55</v>
      </c>
      <c r="AD49" s="7" t="str">
        <f t="shared" si="7"/>
        <v xml:space="preserve"> </v>
      </c>
    </row>
    <row r="50" spans="1:30">
      <c r="A50" s="4">
        <v>43741</v>
      </c>
      <c r="B50" s="5" t="s">
        <v>281</v>
      </c>
      <c r="C50" s="5" t="s">
        <v>282</v>
      </c>
      <c r="D50" s="6">
        <v>160</v>
      </c>
      <c r="E50" s="17">
        <v>1</v>
      </c>
      <c r="F50" s="5" t="s">
        <v>14</v>
      </c>
      <c r="G50" s="5" t="s">
        <v>11</v>
      </c>
      <c r="H50" s="5"/>
      <c r="I50" s="11">
        <f t="shared" si="3"/>
        <v>10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0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150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>
        <f t="shared" si="6"/>
        <v>160</v>
      </c>
      <c r="AD50" s="7" t="str">
        <f t="shared" si="7"/>
        <v xml:space="preserve"> </v>
      </c>
    </row>
    <row r="51" spans="1:30">
      <c r="A51" s="4">
        <v>43741</v>
      </c>
      <c r="B51" s="5" t="s">
        <v>281</v>
      </c>
      <c r="C51" s="5" t="s">
        <v>282</v>
      </c>
      <c r="D51" s="6">
        <v>55</v>
      </c>
      <c r="E51" s="17"/>
      <c r="F51" s="5" t="s">
        <v>14</v>
      </c>
      <c r="G51" s="5" t="s">
        <v>2</v>
      </c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0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55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>
        <f t="shared" si="6"/>
        <v>55</v>
      </c>
      <c r="AD51" s="7" t="str">
        <f t="shared" si="7"/>
        <v xml:space="preserve"> </v>
      </c>
    </row>
    <row r="52" spans="1:30">
      <c r="A52" s="4">
        <v>43741</v>
      </c>
      <c r="B52" s="5" t="s">
        <v>229</v>
      </c>
      <c r="C52" s="5" t="s">
        <v>228</v>
      </c>
      <c r="D52" s="6">
        <v>160</v>
      </c>
      <c r="E52" s="17">
        <v>1</v>
      </c>
      <c r="F52" s="5" t="s">
        <v>14</v>
      </c>
      <c r="G52" s="5" t="s">
        <v>11</v>
      </c>
      <c r="H52" s="5"/>
      <c r="I52" s="11">
        <f t="shared" si="3"/>
        <v>10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150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>
        <f t="shared" si="6"/>
        <v>160</v>
      </c>
      <c r="AD52" s="7" t="str">
        <f t="shared" si="7"/>
        <v xml:space="preserve"> </v>
      </c>
    </row>
    <row r="53" spans="1:30">
      <c r="A53" s="4">
        <v>43741</v>
      </c>
      <c r="B53" s="5" t="s">
        <v>279</v>
      </c>
      <c r="C53" s="5" t="s">
        <v>280</v>
      </c>
      <c r="D53" s="6">
        <v>50</v>
      </c>
      <c r="E53" s="17"/>
      <c r="F53" s="5" t="s">
        <v>14</v>
      </c>
      <c r="G53" s="5" t="s">
        <v>56</v>
      </c>
      <c r="H53" s="5"/>
      <c r="I53" s="11">
        <f t="shared" si="3"/>
        <v>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50</v>
      </c>
      <c r="AA53" s="11">
        <f t="shared" si="2"/>
        <v>0</v>
      </c>
      <c r="AB53" s="7" t="str">
        <f t="shared" si="5"/>
        <v xml:space="preserve"> </v>
      </c>
      <c r="AC53" s="7">
        <f t="shared" si="6"/>
        <v>50</v>
      </c>
      <c r="AD53" s="7" t="str">
        <f t="shared" si="7"/>
        <v xml:space="preserve"> </v>
      </c>
    </row>
    <row r="54" spans="1:30">
      <c r="A54" s="4">
        <v>43741</v>
      </c>
      <c r="B54" s="5" t="s">
        <v>283</v>
      </c>
      <c r="C54" s="5" t="s">
        <v>284</v>
      </c>
      <c r="D54" s="6">
        <v>5</v>
      </c>
      <c r="E54" s="17"/>
      <c r="F54" s="5" t="s">
        <v>15</v>
      </c>
      <c r="G54" s="5" t="s">
        <v>2</v>
      </c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5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>
        <f t="shared" si="5"/>
        <v>5</v>
      </c>
      <c r="AC54" s="7" t="str">
        <f t="shared" si="6"/>
        <v xml:space="preserve"> </v>
      </c>
      <c r="AD54" s="7" t="str">
        <f t="shared" si="7"/>
        <v xml:space="preserve"> </v>
      </c>
    </row>
    <row r="55" spans="1:30">
      <c r="A55" s="4">
        <v>43741</v>
      </c>
      <c r="B55" s="5" t="s">
        <v>285</v>
      </c>
      <c r="C55" s="5" t="s">
        <v>286</v>
      </c>
      <c r="D55" s="6">
        <v>5</v>
      </c>
      <c r="E55" s="17"/>
      <c r="F55" s="5" t="s">
        <v>15</v>
      </c>
      <c r="G55" s="5" t="s">
        <v>2</v>
      </c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5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>
        <f t="shared" si="5"/>
        <v>5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>
      <c r="A56" s="4">
        <v>43741</v>
      </c>
      <c r="B56" s="5" t="s">
        <v>193</v>
      </c>
      <c r="C56" s="5" t="s">
        <v>287</v>
      </c>
      <c r="D56" s="6">
        <v>50</v>
      </c>
      <c r="E56" s="17">
        <v>1</v>
      </c>
      <c r="F56" s="5" t="s">
        <v>139</v>
      </c>
      <c r="G56" s="5" t="s">
        <v>11</v>
      </c>
      <c r="H56" s="5"/>
      <c r="I56" s="11">
        <f t="shared" si="3"/>
        <v>10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40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si="4"/>
        <v>0</v>
      </c>
      <c r="Z56" s="11">
        <f t="shared" si="1"/>
        <v>0</v>
      </c>
      <c r="AA56" s="11">
        <f t="shared" si="2"/>
        <v>0</v>
      </c>
      <c r="AB56" s="7" t="str">
        <f t="shared" si="5"/>
        <v xml:space="preserve"> </v>
      </c>
      <c r="AC56" s="7" t="str">
        <f t="shared" si="6"/>
        <v xml:space="preserve"> </v>
      </c>
      <c r="AD56" s="7">
        <f t="shared" si="7"/>
        <v>50</v>
      </c>
    </row>
    <row r="57" spans="1:30">
      <c r="A57" s="4">
        <v>43741</v>
      </c>
      <c r="B57" s="5" t="s">
        <v>288</v>
      </c>
      <c r="C57" s="5" t="s">
        <v>289</v>
      </c>
      <c r="D57" s="6">
        <v>10</v>
      </c>
      <c r="E57" s="17">
        <v>1</v>
      </c>
      <c r="F57" s="5" t="s">
        <v>15</v>
      </c>
      <c r="G57" s="5" t="s">
        <v>13</v>
      </c>
      <c r="H57" s="5"/>
      <c r="I57" s="11">
        <f t="shared" si="3"/>
        <v>10</v>
      </c>
      <c r="J57" s="11">
        <f>IF($G57="Badminton",$D57,IF($G57="Badminton+Adhésion",SUM($D57-Section!$B$3*$E57),0))</f>
        <v>0</v>
      </c>
      <c r="K57" s="11">
        <f>IF($G57="CAF",$D57,IF($G57="CAF+Adhésion",SUM($D57-Section!$B$5*$E57),0))</f>
        <v>0</v>
      </c>
      <c r="L57" s="11">
        <f>IF($G57="CrossFit",$D57,IF($G57="CrossFit+Adhésion",SUM($D57-Section!$B$7*$E57),0))</f>
        <v>0</v>
      </c>
      <c r="M57" s="11">
        <f>IF($G57="Danse Monde",$D57,IF($G57="Danse Monde+Adhésion",SUM($D57-Section!$B$9*$E57),0))</f>
        <v>0</v>
      </c>
      <c r="N57" s="11">
        <f>IF($G57="Danse Orientale",$D57,IF($G57="Danse Orientale+Adhésion",SUM($D57-Section!$B$11*$E57),0))</f>
        <v>0</v>
      </c>
      <c r="O57" s="11">
        <f>IF($G57="Danse Société",$D57,IF($G57="Danse Société+Adhésion",SUM($D57-Section!$B$13*$E57),0))</f>
        <v>0</v>
      </c>
      <c r="P57" s="11">
        <f>IF($G57="Eveil Musculaire",$D57,IF($G57="Eveil Musculaire+Adhésion",SUM($D57-Section!$B$15*$E57),0))</f>
        <v>0</v>
      </c>
      <c r="Q57" s="11">
        <f>IF($G57="Musculation",$D57,IF($G57="Musculation+Adhésion",SUM($D57-Section!$B$18*$E57),0))</f>
        <v>0</v>
      </c>
      <c r="R57" s="11">
        <f>IF($G57="Sport Thérapeutique",$D57,IF($G57="Sport Thérapeutique+Adhésion",SUM($D57-Section!$B$20*$E57),0))</f>
        <v>0</v>
      </c>
      <c r="S57" s="11">
        <f>IF($G57="Squash",$D57,IF($G57="Squash+Adhésion",SUM($D57-Section!$B$22*$E57),0))</f>
        <v>0</v>
      </c>
      <c r="T57" s="11">
        <f>IF($G57="Step",$D57,IF($G57="Step+Adhésion",SUM($D57-Section!$B$24*$E57),0))</f>
        <v>0</v>
      </c>
      <c r="U57" s="11">
        <f>IF($G57="Tennis de Table",$D57,IF($G57="Tennis de Table+Adhésion",SUM($D57-Section!$B$26*$E57),0))</f>
        <v>0</v>
      </c>
      <c r="V57" s="11">
        <f>IF($G57="Training",$D57,IF($G57="Training+Adhésion",SUM($D57-Section!$B$28*$E57),0))</f>
        <v>0</v>
      </c>
      <c r="W57" s="11">
        <f>IF($G57="VIP",SUM($D57-Section!$B$30*$E57),0)</f>
        <v>0</v>
      </c>
      <c r="X57" s="11">
        <f>IF($G57="Zumba Enfants",$D57,IF($G57="Zumba Enfants+Adhésion",SUM($D57-Section!$B$31*$E57),0))</f>
        <v>0</v>
      </c>
      <c r="Y57" s="11">
        <f t="shared" si="4"/>
        <v>0</v>
      </c>
      <c r="Z57" s="11">
        <f t="shared" si="1"/>
        <v>0</v>
      </c>
      <c r="AA57" s="11">
        <f t="shared" si="2"/>
        <v>0</v>
      </c>
      <c r="AB57" s="7">
        <f t="shared" si="5"/>
        <v>10</v>
      </c>
      <c r="AC57" s="7" t="str">
        <f t="shared" si="6"/>
        <v xml:space="preserve"> </v>
      </c>
      <c r="AD57" s="7" t="str">
        <f t="shared" si="7"/>
        <v xml:space="preserve"> </v>
      </c>
    </row>
    <row r="58" spans="1:30">
      <c r="A58" s="4">
        <v>43741</v>
      </c>
      <c r="B58" s="5" t="s">
        <v>290</v>
      </c>
      <c r="C58" s="5" t="s">
        <v>291</v>
      </c>
      <c r="D58" s="6">
        <v>50</v>
      </c>
      <c r="E58" s="17">
        <v>1</v>
      </c>
      <c r="F58" s="5" t="s">
        <v>15</v>
      </c>
      <c r="G58" s="5" t="s">
        <v>11</v>
      </c>
      <c r="H58" s="5"/>
      <c r="I58" s="11">
        <f t="shared" si="3"/>
        <v>10</v>
      </c>
      <c r="J58" s="11">
        <f>IF($G58="Badminton",$D58,IF($G58="Badminton+Adhésion",SUM($D58-Section!$B$3*$E58),0))</f>
        <v>0</v>
      </c>
      <c r="K58" s="11">
        <f>IF($G58="CAF",$D58,IF($G58="CAF+Adhésion",SUM($D58-Section!$B$5*$E58),0))</f>
        <v>0</v>
      </c>
      <c r="L58" s="11">
        <f>IF($G58="CrossFit",$D58,IF($G58="CrossFit+Adhésion",SUM($D58-Section!$B$7*$E58),0))</f>
        <v>0</v>
      </c>
      <c r="M58" s="11">
        <f>IF($G58="Danse Monde",$D58,IF($G58="Danse Monde+Adhésion",SUM($D58-Section!$B$9*$E58),0))</f>
        <v>0</v>
      </c>
      <c r="N58" s="11">
        <f>IF($G58="Danse Orientale",$D58,IF($G58="Danse Orientale+Adhésion",SUM($D58-Section!$B$11*$E58),0))</f>
        <v>0</v>
      </c>
      <c r="O58" s="11">
        <f>IF($G58="Danse Société",$D58,IF($G58="Danse Société+Adhésion",SUM($D58-Section!$B$13*$E58),0))</f>
        <v>0</v>
      </c>
      <c r="P58" s="11">
        <f>IF($G58="Eveil Musculaire",$D58,IF($G58="Eveil Musculaire+Adhésion",SUM($D58-Section!$B$15*$E58),0))</f>
        <v>0</v>
      </c>
      <c r="Q58" s="11">
        <f>IF($G58="Musculation",$D58,IF($G58="Musculation+Adhésion",SUM($D58-Section!$B$18*$E58),0))</f>
        <v>0</v>
      </c>
      <c r="R58" s="11">
        <f>IF($G58="Sport Thérapeutique",$D58,IF($G58="Sport Thérapeutique+Adhésion",SUM($D58-Section!$B$20*$E58),0))</f>
        <v>0</v>
      </c>
      <c r="S58" s="11">
        <f>IF($G58="Squash",$D58,IF($G58="Squash+Adhésion",SUM($D58-Section!$B$22*$E58),0))</f>
        <v>40</v>
      </c>
      <c r="T58" s="11">
        <f>IF($G58="Step",$D58,IF($G58="Step+Adhésion",SUM($D58-Section!$B$24*$E58),0))</f>
        <v>0</v>
      </c>
      <c r="U58" s="11">
        <f>IF($G58="Tennis de Table",$D58,IF($G58="Tennis de Table+Adhésion",SUM($D58-Section!$B$26*$E58),0))</f>
        <v>0</v>
      </c>
      <c r="V58" s="11">
        <f>IF($G58="Training",$D58,IF($G58="Training+Adhésion",SUM($D58-Section!$B$28*$E58),0))</f>
        <v>0</v>
      </c>
      <c r="W58" s="11">
        <f>IF($G58="VIP",SUM($D58-Section!$B$30*$E58),0)</f>
        <v>0</v>
      </c>
      <c r="X58" s="11">
        <f>IF($G58="Zumba Enfants",$D58,IF($G58="Zumba Enfants+Adhésion",SUM($D58-Section!$B$31*$E58),0))</f>
        <v>0</v>
      </c>
      <c r="Y58" s="11">
        <f t="shared" si="4"/>
        <v>0</v>
      </c>
      <c r="Z58" s="11">
        <f t="shared" si="1"/>
        <v>0</v>
      </c>
      <c r="AA58" s="11">
        <f t="shared" si="2"/>
        <v>0</v>
      </c>
      <c r="AB58" s="7">
        <f t="shared" si="5"/>
        <v>50</v>
      </c>
      <c r="AC58" s="7" t="str">
        <f t="shared" si="6"/>
        <v xml:space="preserve"> </v>
      </c>
      <c r="AD58" s="7" t="str">
        <f t="shared" si="7"/>
        <v xml:space="preserve"> </v>
      </c>
    </row>
    <row r="59" spans="1:30">
      <c r="A59" s="4">
        <v>43741</v>
      </c>
      <c r="B59" s="5" t="s">
        <v>292</v>
      </c>
      <c r="C59" s="5" t="s">
        <v>293</v>
      </c>
      <c r="D59" s="6">
        <v>50</v>
      </c>
      <c r="E59" s="17">
        <v>1</v>
      </c>
      <c r="F59" s="5" t="s">
        <v>15</v>
      </c>
      <c r="G59" s="5" t="s">
        <v>11</v>
      </c>
      <c r="H59" s="5"/>
      <c r="I59" s="11">
        <f t="shared" si="3"/>
        <v>10</v>
      </c>
      <c r="J59" s="11">
        <f>IF($G59="Badminton",$D59,IF($G59="Badminton+Adhésion",SUM($D59-Section!$B$3*$E59),0))</f>
        <v>0</v>
      </c>
      <c r="K59" s="11">
        <f>IF($G59="CAF",$D59,IF($G59="CAF+Adhésion",SUM($D59-Section!$B$5*$E59),0))</f>
        <v>0</v>
      </c>
      <c r="L59" s="11">
        <f>IF($G59="CrossFit",$D59,IF($G59="CrossFit+Adhésion",SUM($D59-Section!$B$7*$E59),0))</f>
        <v>0</v>
      </c>
      <c r="M59" s="11">
        <f>IF($G59="Danse Monde",$D59,IF($G59="Danse Monde+Adhésion",SUM($D59-Section!$B$9*$E59),0))</f>
        <v>0</v>
      </c>
      <c r="N59" s="11">
        <f>IF($G59="Danse Orientale",$D59,IF($G59="Danse Orientale+Adhésion",SUM($D59-Section!$B$11*$E59),0))</f>
        <v>0</v>
      </c>
      <c r="O59" s="11">
        <f>IF($G59="Danse Société",$D59,IF($G59="Danse Société+Adhésion",SUM($D59-Section!$B$13*$E59),0))</f>
        <v>0</v>
      </c>
      <c r="P59" s="11">
        <f>IF($G59="Eveil Musculaire",$D59,IF($G59="Eveil Musculaire+Adhésion",SUM($D59-Section!$B$15*$E59),0))</f>
        <v>0</v>
      </c>
      <c r="Q59" s="11">
        <f>IF($G59="Musculation",$D59,IF($G59="Musculation+Adhésion",SUM($D59-Section!$B$18*$E59),0))</f>
        <v>0</v>
      </c>
      <c r="R59" s="11">
        <f>IF($G59="Sport Thérapeutique",$D59,IF($G59="Sport Thérapeutique+Adhésion",SUM($D59-Section!$B$20*$E59),0))</f>
        <v>0</v>
      </c>
      <c r="S59" s="11">
        <f>IF($G59="Squash",$D59,IF($G59="Squash+Adhésion",SUM($D59-Section!$B$22*$E59),0))</f>
        <v>40</v>
      </c>
      <c r="T59" s="11">
        <f>IF($G59="Step",$D59,IF($G59="Step+Adhésion",SUM($D59-Section!$B$24*$E59),0))</f>
        <v>0</v>
      </c>
      <c r="U59" s="11">
        <f>IF($G59="Tennis de Table",$D59,IF($G59="Tennis de Table+Adhésion",SUM($D59-Section!$B$26*$E59),0))</f>
        <v>0</v>
      </c>
      <c r="V59" s="11">
        <f>IF($G59="Training",$D59,IF($G59="Training+Adhésion",SUM($D59-Section!$B$28*$E59),0))</f>
        <v>0</v>
      </c>
      <c r="W59" s="11">
        <f>IF($G59="VIP",SUM($D59-Section!$B$30*$E59),0)</f>
        <v>0</v>
      </c>
      <c r="X59" s="11">
        <f>IF($G59="Zumba Enfants",$D59,IF($G59="Zumba Enfants+Adhésion",SUM($D59-Section!$B$31*$E59),0))</f>
        <v>0</v>
      </c>
      <c r="Y59" s="11">
        <f t="shared" si="4"/>
        <v>0</v>
      </c>
      <c r="Z59" s="11">
        <f t="shared" si="1"/>
        <v>0</v>
      </c>
      <c r="AA59" s="11">
        <f t="shared" si="2"/>
        <v>0</v>
      </c>
      <c r="AB59" s="7">
        <f t="shared" si="5"/>
        <v>50</v>
      </c>
      <c r="AC59" s="7" t="str">
        <f t="shared" si="6"/>
        <v xml:space="preserve"> </v>
      </c>
      <c r="AD59" s="7" t="str">
        <f t="shared" si="7"/>
        <v xml:space="preserve"> </v>
      </c>
    </row>
    <row r="60" spans="1:30">
      <c r="A60" s="4">
        <v>43742</v>
      </c>
      <c r="B60" s="5"/>
      <c r="C60" s="5"/>
      <c r="D60" s="6">
        <v>14.5</v>
      </c>
      <c r="E60" s="17"/>
      <c r="F60" s="5" t="s">
        <v>15</v>
      </c>
      <c r="G60" s="5" t="s">
        <v>57</v>
      </c>
      <c r="H60" s="5"/>
      <c r="I60" s="11">
        <f t="shared" si="3"/>
        <v>0</v>
      </c>
      <c r="J60" s="11">
        <f>IF($G60="Badminton",$D60,IF($G60="Badminton+Adhésion",SUM($D60-Section!$B$3*$E60),0))</f>
        <v>0</v>
      </c>
      <c r="K60" s="11">
        <f>IF($G60="CAF",$D60,IF($G60="CAF+Adhésion",SUM($D60-Section!$B$5*$E60),0))</f>
        <v>0</v>
      </c>
      <c r="L60" s="11">
        <f>IF($G60="CrossFit",$D60,IF($G60="CrossFit+Adhésion",SUM($D60-Section!$B$7*$E60),0))</f>
        <v>0</v>
      </c>
      <c r="M60" s="11">
        <f>IF($G60="Danse Monde",$D60,IF($G60="Danse Monde+Adhésion",SUM($D60-Section!$B$9*$E60),0))</f>
        <v>0</v>
      </c>
      <c r="N60" s="11">
        <f>IF($G60="Danse Orientale",$D60,IF($G60="Danse Orientale+Adhésion",SUM($D60-Section!$B$11*$E60),0))</f>
        <v>0</v>
      </c>
      <c r="O60" s="11">
        <f>IF($G60="Danse Société",$D60,IF($G60="Danse Société+Adhésion",SUM($D60-Section!$B$13*$E60),0))</f>
        <v>0</v>
      </c>
      <c r="P60" s="11">
        <f>IF($G60="Eveil Musculaire",$D60,IF($G60="Eveil Musculaire+Adhésion",SUM($D60-Section!$B$15*$E60),0))</f>
        <v>0</v>
      </c>
      <c r="Q60" s="11">
        <f>IF($G60="Musculation",$D60,IF($G60="Musculation+Adhésion",SUM($D60-Section!$B$18*$E60),0))</f>
        <v>0</v>
      </c>
      <c r="R60" s="11">
        <f>IF($G60="Sport Thérapeutique",$D60,IF($G60="Sport Thérapeutique+Adhésion",SUM($D60-Section!$B$20*$E60),0))</f>
        <v>0</v>
      </c>
      <c r="S60" s="11">
        <f>IF($G60="Squash",$D60,IF($G60="Squash+Adhésion",SUM($D60-Section!$B$22*$E60),0))</f>
        <v>0</v>
      </c>
      <c r="T60" s="11">
        <f>IF($G60="Step",$D60,IF($G60="Step+Adhésion",SUM($D60-Section!$B$24*$E60),0))</f>
        <v>0</v>
      </c>
      <c r="U60" s="11">
        <f>IF($G60="Tennis de Table",$D60,IF($G60="Tennis de Table+Adhésion",SUM($D60-Section!$B$26*$E60),0))</f>
        <v>0</v>
      </c>
      <c r="V60" s="11">
        <f>IF($G60="Training",$D60,IF($G60="Training+Adhésion",SUM($D60-Section!$B$28*$E60),0))</f>
        <v>0</v>
      </c>
      <c r="W60" s="11">
        <f>IF($G60="VIP",SUM($D60-Section!$B$30*$E60),0)</f>
        <v>0</v>
      </c>
      <c r="X60" s="11">
        <f>IF($G60="Zumba Enfants",$D60,IF($G60="Zumba Enfants+Adhésion",SUM($D60-Section!$B$31*$E60),0))</f>
        <v>0</v>
      </c>
      <c r="Y60" s="11">
        <f t="shared" si="4"/>
        <v>0</v>
      </c>
      <c r="Z60" s="11">
        <f t="shared" si="1"/>
        <v>0</v>
      </c>
      <c r="AA60" s="11">
        <f t="shared" si="2"/>
        <v>14.5</v>
      </c>
      <c r="AB60" s="7">
        <f t="shared" si="5"/>
        <v>14.5</v>
      </c>
      <c r="AC60" s="7" t="str">
        <f t="shared" si="6"/>
        <v xml:space="preserve"> </v>
      </c>
      <c r="AD60" s="7" t="str">
        <f t="shared" si="7"/>
        <v xml:space="preserve"> </v>
      </c>
    </row>
    <row r="61" spans="1:30">
      <c r="A61" s="4">
        <v>43742</v>
      </c>
      <c r="B61" s="5" t="s">
        <v>142</v>
      </c>
      <c r="C61" s="5" t="s">
        <v>143</v>
      </c>
      <c r="D61" s="6">
        <v>20</v>
      </c>
      <c r="E61" s="17"/>
      <c r="F61" s="5" t="s">
        <v>15</v>
      </c>
      <c r="G61" s="5" t="s">
        <v>3</v>
      </c>
      <c r="H61" s="5"/>
      <c r="I61" s="11">
        <f t="shared" si="3"/>
        <v>0</v>
      </c>
      <c r="J61" s="11">
        <f>IF($G61="Badminton",$D61,IF($G61="Badminton+Adhésion",SUM($D61-Section!$B$3*$E61),0))</f>
        <v>0</v>
      </c>
      <c r="K61" s="11">
        <f>IF($G61="CAF",$D61,IF($G61="CAF+Adhésion",SUM($D61-Section!$B$5*$E61),0))</f>
        <v>0</v>
      </c>
      <c r="L61" s="11">
        <f>IF($G61="CrossFit",$D61,IF($G61="CrossFit+Adhésion",SUM($D61-Section!$B$7*$E61),0))</f>
        <v>0</v>
      </c>
      <c r="M61" s="11">
        <f>IF($G61="Danse Monde",$D61,IF($G61="Danse Monde+Adhésion",SUM($D61-Section!$B$9*$E61),0))</f>
        <v>0</v>
      </c>
      <c r="N61" s="11">
        <f>IF($G61="Danse Orientale",$D61,IF($G61="Danse Orientale+Adhésion",SUM($D61-Section!$B$11*$E61),0))</f>
        <v>0</v>
      </c>
      <c r="O61" s="11">
        <f>IF($G61="Danse Société",$D61,IF($G61="Danse Société+Adhésion",SUM($D61-Section!$B$13*$E61),0))</f>
        <v>0</v>
      </c>
      <c r="P61" s="11">
        <f>IF($G61="Eveil Musculaire",$D61,IF($G61="Eveil Musculaire+Adhésion",SUM($D61-Section!$B$15*$E61),0))</f>
        <v>0</v>
      </c>
      <c r="Q61" s="11">
        <f>IF($G61="Musculation",$D61,IF($G61="Musculation+Adhésion",SUM($D61-Section!$B$18*$E61),0))</f>
        <v>20</v>
      </c>
      <c r="R61" s="11">
        <f>IF($G61="Sport Thérapeutique",$D61,IF($G61="Sport Thérapeutique+Adhésion",SUM($D61-Section!$B$20*$E61),0))</f>
        <v>0</v>
      </c>
      <c r="S61" s="11">
        <f>IF($G61="Squash",$D61,IF($G61="Squash+Adhésion",SUM($D61-Section!$B$22*$E61),0))</f>
        <v>0</v>
      </c>
      <c r="T61" s="11">
        <f>IF($G61="Step",$D61,IF($G61="Step+Adhésion",SUM($D61-Section!$B$24*$E61),0))</f>
        <v>0</v>
      </c>
      <c r="U61" s="11">
        <f>IF($G61="Tennis de Table",$D61,IF($G61="Tennis de Table+Adhésion",SUM($D61-Section!$B$26*$E61),0))</f>
        <v>0</v>
      </c>
      <c r="V61" s="11">
        <f>IF($G61="Training",$D61,IF($G61="Training+Adhésion",SUM($D61-Section!$B$28*$E61),0))</f>
        <v>0</v>
      </c>
      <c r="W61" s="11">
        <f>IF($G61="VIP",SUM($D61-Section!$B$30*$E61),0)</f>
        <v>0</v>
      </c>
      <c r="X61" s="11">
        <f>IF($G61="Zumba Enfants",$D61,IF($G61="Zumba Enfants+Adhésion",SUM($D61-Section!$B$31*$E61),0))</f>
        <v>0</v>
      </c>
      <c r="Y61" s="11">
        <f t="shared" si="4"/>
        <v>0</v>
      </c>
      <c r="Z61" s="11">
        <f t="shared" si="1"/>
        <v>0</v>
      </c>
      <c r="AA61" s="11">
        <f t="shared" si="2"/>
        <v>0</v>
      </c>
      <c r="AB61" s="7">
        <f t="shared" si="5"/>
        <v>20</v>
      </c>
      <c r="AC61" s="7" t="str">
        <f t="shared" si="6"/>
        <v xml:space="preserve"> </v>
      </c>
      <c r="AD61" s="7" t="str">
        <f t="shared" si="7"/>
        <v xml:space="preserve"> </v>
      </c>
    </row>
    <row r="62" spans="1:30">
      <c r="A62" s="4">
        <v>43742</v>
      </c>
      <c r="B62" s="5" t="s">
        <v>123</v>
      </c>
      <c r="C62" s="5" t="s">
        <v>124</v>
      </c>
      <c r="D62" s="6">
        <v>20</v>
      </c>
      <c r="E62" s="17"/>
      <c r="F62" s="5" t="s">
        <v>15</v>
      </c>
      <c r="G62" s="5" t="s">
        <v>3</v>
      </c>
      <c r="H62" s="5"/>
      <c r="I62" s="11">
        <f t="shared" si="3"/>
        <v>0</v>
      </c>
      <c r="J62" s="11">
        <f>IF($G62="Badminton",$D62,IF($G62="Badminton+Adhésion",SUM($D62-Section!$B$3*$E62),0))</f>
        <v>0</v>
      </c>
      <c r="K62" s="11">
        <f>IF($G62="CAF",$D62,IF($G62="CAF+Adhésion",SUM($D62-Section!$B$5*$E62),0))</f>
        <v>0</v>
      </c>
      <c r="L62" s="11">
        <f>IF($G62="CrossFit",$D62,IF($G62="CrossFit+Adhésion",SUM($D62-Section!$B$7*$E62),0))</f>
        <v>0</v>
      </c>
      <c r="M62" s="11">
        <f>IF($G62="Danse Monde",$D62,IF($G62="Danse Monde+Adhésion",SUM($D62-Section!$B$9*$E62),0))</f>
        <v>0</v>
      </c>
      <c r="N62" s="11">
        <f>IF($G62="Danse Orientale",$D62,IF($G62="Danse Orientale+Adhésion",SUM($D62-Section!$B$11*$E62),0))</f>
        <v>0</v>
      </c>
      <c r="O62" s="11">
        <f>IF($G62="Danse Société",$D62,IF($G62="Danse Société+Adhésion",SUM($D62-Section!$B$13*$E62),0))</f>
        <v>0</v>
      </c>
      <c r="P62" s="11">
        <f>IF($G62="Eveil Musculaire",$D62,IF($G62="Eveil Musculaire+Adhésion",SUM($D62-Section!$B$15*$E62),0))</f>
        <v>0</v>
      </c>
      <c r="Q62" s="11">
        <f>IF($G62="Musculation",$D62,IF($G62="Musculation+Adhésion",SUM($D62-Section!$B$18*$E62),0))</f>
        <v>20</v>
      </c>
      <c r="R62" s="11">
        <f>IF($G62="Sport Thérapeutique",$D62,IF($G62="Sport Thérapeutique+Adhésion",SUM($D62-Section!$B$20*$E62),0))</f>
        <v>0</v>
      </c>
      <c r="S62" s="11">
        <f>IF($G62="Squash",$D62,IF($G62="Squash+Adhésion",SUM($D62-Section!$B$22*$E62),0))</f>
        <v>0</v>
      </c>
      <c r="T62" s="11">
        <f>IF($G62="Step",$D62,IF($G62="Step+Adhésion",SUM($D62-Section!$B$24*$E62),0))</f>
        <v>0</v>
      </c>
      <c r="U62" s="11">
        <f>IF($G62="Tennis de Table",$D62,IF($G62="Tennis de Table+Adhésion",SUM($D62-Section!$B$26*$E62),0))</f>
        <v>0</v>
      </c>
      <c r="V62" s="11">
        <f>IF($G62="Training",$D62,IF($G62="Training+Adhésion",SUM($D62-Section!$B$28*$E62),0))</f>
        <v>0</v>
      </c>
      <c r="W62" s="11">
        <f>IF($G62="VIP",SUM($D62-Section!$B$30*$E62),0)</f>
        <v>0</v>
      </c>
      <c r="X62" s="11">
        <f>IF($G62="Zumba Enfants",$D62,IF($G62="Zumba Enfants+Adhésion",SUM($D62-Section!$B$31*$E62),0))</f>
        <v>0</v>
      </c>
      <c r="Y62" s="11">
        <f t="shared" si="4"/>
        <v>0</v>
      </c>
      <c r="Z62" s="11">
        <f t="shared" si="1"/>
        <v>0</v>
      </c>
      <c r="AA62" s="11">
        <f t="shared" si="2"/>
        <v>0</v>
      </c>
      <c r="AB62" s="7">
        <f t="shared" si="5"/>
        <v>20</v>
      </c>
      <c r="AC62" s="7" t="str">
        <f t="shared" si="6"/>
        <v xml:space="preserve"> </v>
      </c>
      <c r="AD62" s="7" t="str">
        <f t="shared" si="7"/>
        <v xml:space="preserve"> </v>
      </c>
    </row>
    <row r="63" spans="1:30">
      <c r="A63" s="4">
        <v>43742</v>
      </c>
      <c r="B63" s="5" t="s">
        <v>294</v>
      </c>
      <c r="C63" s="5" t="s">
        <v>295</v>
      </c>
      <c r="D63" s="6">
        <v>50</v>
      </c>
      <c r="E63" s="17">
        <v>1</v>
      </c>
      <c r="F63" s="5" t="s">
        <v>139</v>
      </c>
      <c r="G63" s="5" t="s">
        <v>11</v>
      </c>
      <c r="H63" s="5"/>
      <c r="I63" s="11">
        <f t="shared" si="3"/>
        <v>10</v>
      </c>
      <c r="J63" s="11">
        <f>IF($G63="Badminton",$D63,IF($G63="Badminton+Adhésion",SUM($D63-Section!$B$3*$E63),0))</f>
        <v>0</v>
      </c>
      <c r="K63" s="11">
        <f>IF($G63="CAF",$D63,IF($G63="CAF+Adhésion",SUM($D63-Section!$B$5*$E63),0))</f>
        <v>0</v>
      </c>
      <c r="L63" s="11">
        <f>IF($G63="CrossFit",$D63,IF($G63="CrossFit+Adhésion",SUM($D63-Section!$B$7*$E63),0))</f>
        <v>0</v>
      </c>
      <c r="M63" s="11">
        <f>IF($G63="Danse Monde",$D63,IF($G63="Danse Monde+Adhésion",SUM($D63-Section!$B$9*$E63),0))</f>
        <v>0</v>
      </c>
      <c r="N63" s="11">
        <f>IF($G63="Danse Orientale",$D63,IF($G63="Danse Orientale+Adhésion",SUM($D63-Section!$B$11*$E63),0))</f>
        <v>0</v>
      </c>
      <c r="O63" s="11">
        <f>IF($G63="Danse Société",$D63,IF($G63="Danse Société+Adhésion",SUM($D63-Section!$B$13*$E63),0))</f>
        <v>0</v>
      </c>
      <c r="P63" s="11">
        <f>IF($G63="Eveil Musculaire",$D63,IF($G63="Eveil Musculaire+Adhésion",SUM($D63-Section!$B$15*$E63),0))</f>
        <v>0</v>
      </c>
      <c r="Q63" s="11">
        <f>IF($G63="Musculation",$D63,IF($G63="Musculation+Adhésion",SUM($D63-Section!$B$18*$E63),0))</f>
        <v>0</v>
      </c>
      <c r="R63" s="11">
        <f>IF($G63="Sport Thérapeutique",$D63,IF($G63="Sport Thérapeutique+Adhésion",SUM($D63-Section!$B$20*$E63),0))</f>
        <v>0</v>
      </c>
      <c r="S63" s="11">
        <f>IF($G63="Squash",$D63,IF($G63="Squash+Adhésion",SUM($D63-Section!$B$22*$E63),0))</f>
        <v>40</v>
      </c>
      <c r="T63" s="11">
        <f>IF($G63="Step",$D63,IF($G63="Step+Adhésion",SUM($D63-Section!$B$24*$E63),0))</f>
        <v>0</v>
      </c>
      <c r="U63" s="11">
        <f>IF($G63="Tennis de Table",$D63,IF($G63="Tennis de Table+Adhésion",SUM($D63-Section!$B$26*$E63),0))</f>
        <v>0</v>
      </c>
      <c r="V63" s="11">
        <f>IF($G63="Training",$D63,IF($G63="Training+Adhésion",SUM($D63-Section!$B$28*$E63),0))</f>
        <v>0</v>
      </c>
      <c r="W63" s="11">
        <f>IF($G63="VIP",SUM($D63-Section!$B$30*$E63),0)</f>
        <v>0</v>
      </c>
      <c r="X63" s="11">
        <f>IF($G63="Zumba Enfants",$D63,IF($G63="Zumba Enfants+Adhésion",SUM($D63-Section!$B$31*$E63),0))</f>
        <v>0</v>
      </c>
      <c r="Y63" s="11">
        <f t="shared" si="4"/>
        <v>0</v>
      </c>
      <c r="Z63" s="11">
        <f t="shared" si="1"/>
        <v>0</v>
      </c>
      <c r="AA63" s="11">
        <f t="shared" si="2"/>
        <v>0</v>
      </c>
      <c r="AB63" s="7" t="str">
        <f t="shared" si="5"/>
        <v xml:space="preserve"> </v>
      </c>
      <c r="AC63" s="7" t="str">
        <f t="shared" si="6"/>
        <v xml:space="preserve"> </v>
      </c>
      <c r="AD63" s="7">
        <f t="shared" si="7"/>
        <v>50</v>
      </c>
    </row>
    <row r="64" spans="1:30">
      <c r="A64" s="4">
        <v>43742</v>
      </c>
      <c r="B64" s="5" t="s">
        <v>179</v>
      </c>
      <c r="C64" s="5" t="s">
        <v>178</v>
      </c>
      <c r="D64" s="6">
        <v>140</v>
      </c>
      <c r="E64" s="17">
        <v>2</v>
      </c>
      <c r="F64" s="5" t="s">
        <v>139</v>
      </c>
      <c r="G64" s="5" t="s">
        <v>51</v>
      </c>
      <c r="H64" s="5"/>
      <c r="I64" s="11">
        <f t="shared" si="3"/>
        <v>20</v>
      </c>
      <c r="J64" s="11">
        <f>IF($G64="Badminton",$D64,IF($G64="Badminton+Adhésion",SUM($D64-Section!$B$3*$E64),0))</f>
        <v>120</v>
      </c>
      <c r="K64" s="11">
        <f>IF($G64="CAF",$D64,IF($G64="CAF+Adhésion",SUM($D64-Section!$B$5*$E64),0))</f>
        <v>0</v>
      </c>
      <c r="L64" s="11">
        <f>IF($G64="CrossFit",$D64,IF($G64="CrossFit+Adhésion",SUM($D64-Section!$B$7*$E64),0))</f>
        <v>0</v>
      </c>
      <c r="M64" s="11">
        <f>IF($G64="Danse Monde",$D64,IF($G64="Danse Monde+Adhésion",SUM($D64-Section!$B$9*$E64),0))</f>
        <v>0</v>
      </c>
      <c r="N64" s="11">
        <f>IF($G64="Danse Orientale",$D64,IF($G64="Danse Orientale+Adhésion",SUM($D64-Section!$B$11*$E64),0))</f>
        <v>0</v>
      </c>
      <c r="O64" s="11">
        <f>IF($G64="Danse Société",$D64,IF($G64="Danse Société+Adhésion",SUM($D64-Section!$B$13*$E64),0))</f>
        <v>0</v>
      </c>
      <c r="P64" s="11">
        <f>IF($G64="Eveil Musculaire",$D64,IF($G64="Eveil Musculaire+Adhésion",SUM($D64-Section!$B$15*$E64),0))</f>
        <v>0</v>
      </c>
      <c r="Q64" s="11">
        <f>IF($G64="Musculation",$D64,IF($G64="Musculation+Adhésion",SUM($D64-Section!$B$18*$E64),0))</f>
        <v>0</v>
      </c>
      <c r="R64" s="11">
        <f>IF($G64="Sport Thérapeutique",$D64,IF($G64="Sport Thérapeutique+Adhésion",SUM($D64-Section!$B$20*$E64),0))</f>
        <v>0</v>
      </c>
      <c r="S64" s="11">
        <f>IF($G64="Squash",$D64,IF($G64="Squash+Adhésion",SUM($D64-Section!$B$22*$E64),0))</f>
        <v>0</v>
      </c>
      <c r="T64" s="11">
        <f>IF($G64="Step",$D64,IF($G64="Step+Adhésion",SUM($D64-Section!$B$24*$E64),0))</f>
        <v>0</v>
      </c>
      <c r="U64" s="11">
        <f>IF($G64="Tennis de Table",$D64,IF($G64="Tennis de Table+Adhésion",SUM($D64-Section!$B$26*$E64),0))</f>
        <v>0</v>
      </c>
      <c r="V64" s="11">
        <f>IF($G64="Training",$D64,IF($G64="Training+Adhésion",SUM($D64-Section!$B$28*$E64),0))</f>
        <v>0</v>
      </c>
      <c r="W64" s="11">
        <f>IF($G64="VIP",SUM($D64-Section!$B$30*$E64),0)</f>
        <v>0</v>
      </c>
      <c r="X64" s="11">
        <f>IF($G64="Zumba Enfants",$D64,IF($G64="Zumba Enfants+Adhésion",SUM($D64-Section!$B$31*$E64),0))</f>
        <v>0</v>
      </c>
      <c r="Y64" s="11">
        <f t="shared" si="4"/>
        <v>0</v>
      </c>
      <c r="Z64" s="11">
        <f t="shared" si="1"/>
        <v>0</v>
      </c>
      <c r="AA64" s="11">
        <f t="shared" si="2"/>
        <v>0</v>
      </c>
      <c r="AB64" s="7" t="str">
        <f t="shared" si="5"/>
        <v xml:space="preserve"> </v>
      </c>
      <c r="AC64" s="7" t="str">
        <f t="shared" si="6"/>
        <v xml:space="preserve"> </v>
      </c>
      <c r="AD64" s="7">
        <f t="shared" si="7"/>
        <v>140</v>
      </c>
    </row>
    <row r="65" spans="1:30">
      <c r="A65" s="4"/>
      <c r="B65" s="5"/>
      <c r="C65" s="5"/>
      <c r="D65" s="6"/>
      <c r="E65" s="17"/>
      <c r="F65" s="5"/>
      <c r="G65" s="5"/>
      <c r="H65" s="5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7"/>
      <c r="AC65" s="7"/>
      <c r="AD65" s="7"/>
    </row>
    <row r="66" spans="1:30">
      <c r="A66" s="4"/>
      <c r="B66" s="5"/>
      <c r="C66" s="5"/>
      <c r="D66" s="6"/>
      <c r="E66" s="17"/>
      <c r="F66" s="5"/>
      <c r="G66" s="5"/>
      <c r="H66" s="5"/>
      <c r="I66" s="11">
        <f t="shared" ref="I66" si="8">IF($G66="Yoga",0,SUM($D66-$J66-$K66-$L66-$M66-$N66-$O66-$P66-$Q66-$R66-$S66-$T66-$U66-$V66-$W66-$X66-$Y66-$Z66-$AA66))</f>
        <v>0</v>
      </c>
      <c r="J66" s="11">
        <f>IF($G66="Badminton",$D66,IF($G66="Badminton+Adhésion",SUM($D66-Section!$B$3*$E66),0))</f>
        <v>0</v>
      </c>
      <c r="K66" s="11">
        <f>IF($G66="CAF",$D66,IF($G66="CAF+Adhésion",SUM($D66-Section!$B$5*$E66),0))</f>
        <v>0</v>
      </c>
      <c r="L66" s="11">
        <f>IF($G66="CrossFit",$D66,IF($G66="CrossFit+Adhésion",SUM($D66-Section!$B$7*$E66),0))</f>
        <v>0</v>
      </c>
      <c r="M66" s="11">
        <f>IF($G66="Danse Monde",$D66,IF($G66="Danse Monde+Adhésion",SUM($D66-Section!$B$9*$E66),0))</f>
        <v>0</v>
      </c>
      <c r="N66" s="11">
        <f>IF($G66="Danse Orientale",$D66,IF($G66="Danse Orientale+Adhésion",SUM($D66-Section!$B$11*$E66),0))</f>
        <v>0</v>
      </c>
      <c r="O66" s="11">
        <f>IF($G66="Danse Société",$D66,IF($G66="Danse Société+Adhésion",SUM($D66-Section!$B$13*$E66),0))</f>
        <v>0</v>
      </c>
      <c r="P66" s="11">
        <f>IF($G66="Eveil Musculaire",$D66,IF($G66="Eveil Musculaire+Adhésion",SUM($D66-Section!$B$15*$E66),0))</f>
        <v>0</v>
      </c>
      <c r="Q66" s="11">
        <f>IF($G66="Musculation",$D66,IF($G66="Musculation+Adhésion",SUM($D66-Section!$B$18*$E66),0))</f>
        <v>0</v>
      </c>
      <c r="R66" s="11">
        <f>IF($G66="Sport Thérapeutique",$D66,IF($G66="Sport Thérapeutique+Adhésion",SUM($D66-Section!$B$20*$E66),0))</f>
        <v>0</v>
      </c>
      <c r="S66" s="11">
        <f>IF($G66="Squash",$D66,IF($G66="Squash+Adhésion",SUM($D66-Section!$B$22*$E66),0))</f>
        <v>0</v>
      </c>
      <c r="T66" s="11">
        <f>IF($G66="Step",$D66,IF($G66="Step+Adhésion",SUM($D66-Section!$B$24*$E66),0))</f>
        <v>0</v>
      </c>
      <c r="U66" s="11">
        <f>IF($G66="Tennis de Table",$D66,IF($G66="Tennis de Table+Adhésion",SUM($D66-Section!$B$26*$E66),0))</f>
        <v>0</v>
      </c>
      <c r="V66" s="11">
        <f>IF($G66="Training",$D66,IF($G66="Training+Adhésion",SUM($D66-Section!$B$28*$E66),0))</f>
        <v>0</v>
      </c>
      <c r="W66" s="11">
        <f>IF($G66="VIP",SUM($D66-Section!$B$30*$E66),0)</f>
        <v>0</v>
      </c>
      <c r="X66" s="11">
        <f>IF($G66="Zumba Enfants",$D66,IF($G66="Zumba Enfants+Adhésion",SUM($D66-Section!$B$31*$E66),0))</f>
        <v>0</v>
      </c>
      <c r="Y66" s="11">
        <f t="shared" ref="Y66" si="9">IF($G66="Location",$D66,0)</f>
        <v>0</v>
      </c>
      <c r="Z66" s="11">
        <f t="shared" ref="Z66" si="10">IF($G66="Dons",$D66,0)</f>
        <v>0</v>
      </c>
      <c r="AA66" s="11">
        <f t="shared" ref="AA66" si="11">IF($G66="Distributeurs",$D66,0)</f>
        <v>0</v>
      </c>
      <c r="AB66" s="7" t="str">
        <f t="shared" ref="AB66" si="12">IF($F66="Espèce",$D66," ")</f>
        <v xml:space="preserve"> </v>
      </c>
      <c r="AC66" s="7" t="str">
        <f t="shared" ref="AC66" si="13">IF($F66="Chèque",$D66," ")</f>
        <v xml:space="preserve"> </v>
      </c>
      <c r="AD66" s="7" t="str">
        <f t="shared" ref="AD66" si="14">IF($F66="CB",$D66," ")</f>
        <v xml:space="preserve"> </v>
      </c>
    </row>
    <row r="67" spans="1:30">
      <c r="I67" t="str">
        <f t="shared" ref="I67:O67" si="15">I4</f>
        <v>Adhésion</v>
      </c>
      <c r="J67" t="str">
        <f t="shared" si="15"/>
        <v>Badmiton</v>
      </c>
      <c r="K67" t="str">
        <f t="shared" si="15"/>
        <v>CAF</v>
      </c>
      <c r="L67" t="str">
        <f t="shared" si="15"/>
        <v>CrossFit</v>
      </c>
      <c r="M67" t="str">
        <f t="shared" si="15"/>
        <v>Danse Monde</v>
      </c>
      <c r="N67" t="str">
        <f t="shared" si="15"/>
        <v>Danse Orientale</v>
      </c>
      <c r="O67" t="str">
        <f t="shared" si="15"/>
        <v>Danse Société</v>
      </c>
      <c r="Q67" t="str">
        <f t="shared" ref="Q67:AC67" si="16">Q4</f>
        <v>Muscul.</v>
      </c>
      <c r="R67" t="str">
        <f t="shared" si="16"/>
        <v>Sport Thérapeutique</v>
      </c>
      <c r="S67" t="str">
        <f t="shared" si="16"/>
        <v>Squash</v>
      </c>
      <c r="T67" t="str">
        <f t="shared" si="16"/>
        <v>Step</v>
      </c>
      <c r="U67" t="str">
        <f t="shared" si="16"/>
        <v>Ten. de Table</v>
      </c>
      <c r="V67" t="str">
        <f t="shared" si="16"/>
        <v>Training</v>
      </c>
      <c r="W67" t="str">
        <f t="shared" si="16"/>
        <v>VIP</v>
      </c>
      <c r="X67" t="str">
        <f t="shared" si="16"/>
        <v>Zumba Enfants</v>
      </c>
      <c r="Y67" t="str">
        <f t="shared" si="16"/>
        <v>Location</v>
      </c>
      <c r="Z67" t="str">
        <f t="shared" si="16"/>
        <v>Dons</v>
      </c>
      <c r="AA67" t="str">
        <f t="shared" si="16"/>
        <v>Distributeurs</v>
      </c>
      <c r="AB67" t="str">
        <f t="shared" si="16"/>
        <v>Espèce</v>
      </c>
      <c r="AC67" t="str">
        <f t="shared" si="16"/>
        <v>Chèque</v>
      </c>
      <c r="AD67" t="s">
        <v>139</v>
      </c>
    </row>
    <row r="68" spans="1:30">
      <c r="D68" s="1">
        <f>SUM(D5:D67)</f>
        <v>3736.6</v>
      </c>
      <c r="E68" s="18">
        <f>SUM(E5:E66)</f>
        <v>34</v>
      </c>
      <c r="I68" s="1">
        <f>SUM(I4:I66)</f>
        <v>340</v>
      </c>
      <c r="J68" s="1">
        <f t="shared" ref="J68:AD68" si="17">SUM(J5:J67)</f>
        <v>120</v>
      </c>
      <c r="K68" s="1">
        <f t="shared" si="17"/>
        <v>50</v>
      </c>
      <c r="L68" s="1">
        <f t="shared" si="17"/>
        <v>25</v>
      </c>
      <c r="M68" s="1">
        <f t="shared" si="17"/>
        <v>39</v>
      </c>
      <c r="N68" s="1">
        <f t="shared" si="17"/>
        <v>39.1</v>
      </c>
      <c r="O68" s="1">
        <f t="shared" si="17"/>
        <v>21</v>
      </c>
      <c r="P68" s="1">
        <f t="shared" si="17"/>
        <v>632.5</v>
      </c>
      <c r="Q68" s="1">
        <f t="shared" si="17"/>
        <v>490</v>
      </c>
      <c r="R68" s="1">
        <f t="shared" si="17"/>
        <v>0</v>
      </c>
      <c r="S68" s="1">
        <f t="shared" si="17"/>
        <v>1405</v>
      </c>
      <c r="T68" s="1">
        <f t="shared" si="17"/>
        <v>0</v>
      </c>
      <c r="U68" s="1">
        <f t="shared" si="17"/>
        <v>0</v>
      </c>
      <c r="V68" s="1">
        <f t="shared" si="17"/>
        <v>39</v>
      </c>
      <c r="W68" s="1">
        <f t="shared" si="17"/>
        <v>0</v>
      </c>
      <c r="X68" s="1">
        <f t="shared" si="17"/>
        <v>444</v>
      </c>
      <c r="Y68" s="1">
        <f t="shared" si="17"/>
        <v>0</v>
      </c>
      <c r="Z68" s="1">
        <f t="shared" si="17"/>
        <v>50</v>
      </c>
      <c r="AA68" s="1">
        <f t="shared" si="17"/>
        <v>14.5</v>
      </c>
      <c r="AB68" s="1">
        <f t="shared" si="17"/>
        <v>321.5</v>
      </c>
      <c r="AC68" s="1">
        <f t="shared" si="17"/>
        <v>2467.6</v>
      </c>
      <c r="AD68" s="1">
        <f t="shared" si="17"/>
        <v>947.5</v>
      </c>
    </row>
  </sheetData>
  <dataValidations count="2">
    <dataValidation type="list" allowBlank="1" showInputMessage="1" showErrorMessage="1" sqref="G5:G66">
      <formula1>Section</formula1>
    </dataValidation>
    <dataValidation type="list" allowBlank="1" showInputMessage="1" showErrorMessage="1" sqref="F5:F66">
      <formula1>"Espèce,Chèque,CB"</formula1>
    </dataValidation>
  </dataValidations>
  <pageMargins left="0.7" right="0.7" top="0.75" bottom="0.75" header="0.3" footer="0.3"/>
  <pageSetup paperSize="9" scale="3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3">
    <tabColor rgb="FF00B0F0"/>
    <pageSetUpPr fitToPage="1"/>
  </sheetPr>
  <dimension ref="A1:AD58"/>
  <sheetViews>
    <sheetView workbookViewId="0">
      <pane xSplit="8" ySplit="4" topLeftCell="I38" activePane="bottomRight" state="frozen"/>
      <selection pane="topRight" activeCell="I1" sqref="I1"/>
      <selection pane="bottomLeft" activeCell="A5" sqref="A5"/>
      <selection pane="bottomRight" activeCell="B62" sqref="B62"/>
    </sheetView>
  </sheetViews>
  <sheetFormatPr baseColWidth="10" defaultRowHeight="15"/>
  <cols>
    <col min="1" max="1" width="7.85546875" customWidth="1"/>
    <col min="2" max="2" width="12.140625" customWidth="1"/>
    <col min="3" max="3" width="12.28515625" bestFit="1" customWidth="1"/>
    <col min="4" max="4" width="10.28515625" bestFit="1" customWidth="1"/>
    <col min="5" max="5" width="5.42578125" style="16" bestFit="1" customWidth="1"/>
    <col min="6" max="6" width="9.7109375" bestFit="1" customWidth="1"/>
    <col min="7" max="7" width="21.5703125" bestFit="1" customWidth="1"/>
    <col min="8" max="8" width="3.7109375" customWidth="1"/>
    <col min="9" max="10" width="9.85546875" bestFit="1" customWidth="1"/>
    <col min="11" max="11" width="10" bestFit="1" customWidth="1"/>
    <col min="12" max="12" width="9.42578125" customWidth="1"/>
    <col min="13" max="13" width="10.140625" customWidth="1"/>
    <col min="14" max="14" width="10.85546875" bestFit="1" customWidth="1"/>
    <col min="15" max="15" width="10.42578125" bestFit="1" customWidth="1"/>
    <col min="16" max="17" width="10.42578125" customWidth="1"/>
  </cols>
  <sheetData>
    <row r="1" spans="1:30">
      <c r="A1" t="s">
        <v>66</v>
      </c>
    </row>
    <row r="2" spans="1:30" ht="47.25" customHeight="1">
      <c r="A2" s="2" t="s">
        <v>67</v>
      </c>
    </row>
    <row r="3" spans="1:30" ht="14.25" hidden="1" customHeight="1">
      <c r="A3" s="8" t="str">
        <f>A1</f>
        <v>S41</v>
      </c>
      <c r="D3" s="32">
        <f>SUM(D5:D56)</f>
        <v>2344</v>
      </c>
      <c r="E3" s="33">
        <f>SUM(E5:E56)</f>
        <v>29</v>
      </c>
      <c r="I3" s="32">
        <f>SUM(I5:I56)</f>
        <v>290</v>
      </c>
      <c r="J3" s="32">
        <f>SUM(J5:J56)</f>
        <v>80</v>
      </c>
      <c r="K3" s="32">
        <f>SUM(K5:K56)</f>
        <v>0</v>
      </c>
      <c r="L3" s="32">
        <f>SUM(L5:L56)</f>
        <v>55</v>
      </c>
      <c r="M3" s="32">
        <f t="shared" ref="M3:AD3" si="0">SUM(M5:M56)</f>
        <v>50</v>
      </c>
      <c r="N3" s="32">
        <f t="shared" si="0"/>
        <v>326.5</v>
      </c>
      <c r="O3" s="32">
        <f t="shared" si="0"/>
        <v>141</v>
      </c>
      <c r="P3" s="32">
        <f t="shared" si="0"/>
        <v>25</v>
      </c>
      <c r="Q3" s="32">
        <f t="shared" si="0"/>
        <v>170</v>
      </c>
      <c r="R3" s="32">
        <f t="shared" si="0"/>
        <v>0</v>
      </c>
      <c r="S3" s="32">
        <f t="shared" si="0"/>
        <v>100</v>
      </c>
      <c r="T3" s="32">
        <f t="shared" si="0"/>
        <v>200</v>
      </c>
      <c r="U3" s="32">
        <f t="shared" si="0"/>
        <v>0</v>
      </c>
      <c r="V3" s="32">
        <f t="shared" si="0"/>
        <v>697.5</v>
      </c>
      <c r="W3" s="32">
        <f t="shared" si="0"/>
        <v>0</v>
      </c>
      <c r="X3" s="32">
        <f t="shared" si="0"/>
        <v>156</v>
      </c>
      <c r="Y3" s="32">
        <f t="shared" si="0"/>
        <v>10</v>
      </c>
      <c r="Z3" s="32">
        <f t="shared" si="0"/>
        <v>0</v>
      </c>
      <c r="AA3" s="32">
        <f t="shared" si="0"/>
        <v>43</v>
      </c>
      <c r="AB3" s="32">
        <f t="shared" si="0"/>
        <v>279</v>
      </c>
      <c r="AC3" s="32">
        <f t="shared" si="0"/>
        <v>1920</v>
      </c>
      <c r="AD3" s="32">
        <f t="shared" si="0"/>
        <v>145</v>
      </c>
    </row>
    <row r="4" spans="1:30" ht="46.5">
      <c r="A4" s="44" t="s">
        <v>5</v>
      </c>
      <c r="B4" s="44" t="s">
        <v>0</v>
      </c>
      <c r="C4" s="44" t="s">
        <v>1</v>
      </c>
      <c r="D4" s="44" t="s">
        <v>6</v>
      </c>
      <c r="E4" s="46" t="s">
        <v>97</v>
      </c>
      <c r="F4" s="44" t="s">
        <v>7</v>
      </c>
      <c r="G4" s="45" t="s">
        <v>4</v>
      </c>
      <c r="H4" s="45"/>
      <c r="I4" s="41" t="s">
        <v>13</v>
      </c>
      <c r="J4" s="42" t="s">
        <v>50</v>
      </c>
      <c r="K4" s="42" t="s">
        <v>83</v>
      </c>
      <c r="L4" s="42" t="s">
        <v>99</v>
      </c>
      <c r="M4" s="41" t="s">
        <v>81</v>
      </c>
      <c r="N4" s="41" t="s">
        <v>91</v>
      </c>
      <c r="O4" s="41" t="s">
        <v>79</v>
      </c>
      <c r="P4" s="41" t="s">
        <v>94</v>
      </c>
      <c r="Q4" s="42" t="s">
        <v>8</v>
      </c>
      <c r="R4" s="40" t="s">
        <v>85</v>
      </c>
      <c r="S4" s="42" t="s">
        <v>2</v>
      </c>
      <c r="T4" s="42" t="s">
        <v>87</v>
      </c>
      <c r="U4" s="41" t="s">
        <v>96</v>
      </c>
      <c r="V4" s="42" t="s">
        <v>89</v>
      </c>
      <c r="W4" s="42" t="s">
        <v>98</v>
      </c>
      <c r="X4" s="41" t="s">
        <v>101</v>
      </c>
      <c r="Y4" s="42" t="s">
        <v>54</v>
      </c>
      <c r="Z4" s="42" t="s">
        <v>56</v>
      </c>
      <c r="AA4" s="42" t="s">
        <v>57</v>
      </c>
      <c r="AB4" s="43" t="s">
        <v>15</v>
      </c>
      <c r="AC4" s="43" t="s">
        <v>14</v>
      </c>
      <c r="AD4" s="43" t="s">
        <v>139</v>
      </c>
    </row>
    <row r="5" spans="1:30">
      <c r="A5" s="4">
        <v>43745</v>
      </c>
      <c r="B5" s="5" t="s">
        <v>296</v>
      </c>
      <c r="C5" s="5" t="s">
        <v>297</v>
      </c>
      <c r="D5" s="6">
        <v>30</v>
      </c>
      <c r="E5" s="17">
        <v>1</v>
      </c>
      <c r="F5" s="5" t="s">
        <v>15</v>
      </c>
      <c r="G5" s="5" t="s">
        <v>12</v>
      </c>
      <c r="H5" s="5"/>
      <c r="I5" s="11">
        <f>IF($G5="Yoga",0,SUM($D5-$J5-$K5-$L5-$M5-$N5-$O5-$P5-$Q5-$R5-$S5-$T5-$U5-$V5-$W5-$X5-$Y5-$Z5-$AA5))</f>
        <v>10</v>
      </c>
      <c r="J5" s="11">
        <f>IF($G5="Badminton",$D5,IF($G5="Badminton+Adhésion",SUM($D5-Section!$B$3*$E5),0))</f>
        <v>0</v>
      </c>
      <c r="K5" s="11">
        <f>IF($G5="CAF",$D5,IF($G5="CAF+Adhésion",SUM($D5-Section!$B$5*$E5),0))</f>
        <v>0</v>
      </c>
      <c r="L5" s="11">
        <f>IF($G5="CrossFit",$D5,IF($G5="CrossFit+Adhésion",SUM($D5-Section!$B$7*$E5),0))</f>
        <v>0</v>
      </c>
      <c r="M5" s="11">
        <f>IF($G5="Danse Monde",$D5,IF($G5="Danse Monde+Adhésion",SUM($D5-Section!$B$9*$E5),0))</f>
        <v>0</v>
      </c>
      <c r="N5" s="11">
        <f>IF($G5="Danse Orientale",$D5,IF($G5="Danse Orientale+Adhésion",SUM($D5-Section!$B$11*$E5),0))</f>
        <v>0</v>
      </c>
      <c r="O5" s="11">
        <f>IF($G5="Danse Société",$D5,IF($G5="Danse Société+Adhésion",SUM($D5-Section!$B$13*$E5),0))</f>
        <v>0</v>
      </c>
      <c r="P5" s="11">
        <f>IF($G5="Eveil Musculaire",$D5,IF($G5="Eveil Musculaire+Adhésion",SUM($D5-Section!$B$15*$E5),0))</f>
        <v>0</v>
      </c>
      <c r="Q5" s="11">
        <f>IF($G5="Musculation",$D5,IF($G5="Musculation+Adhésion",SUM($D5-Section!$B$18*$E5),0))</f>
        <v>20</v>
      </c>
      <c r="R5" s="11">
        <f>IF($G5="Sport Thérapeutique",$D5,IF($G5="Sport Thérapeutique+Adhésion",SUM($D5-Section!$B$20*$E5),0))</f>
        <v>0</v>
      </c>
      <c r="S5" s="11">
        <f>IF($G5="Squash",$D5,IF($G5="Squash+Adhésion",SUM($D5-Section!$B$22*$E5),0))</f>
        <v>0</v>
      </c>
      <c r="T5" s="11">
        <f>IF($G5="Step",$D5,IF($G5="Step+Adhésion",SUM($D5-Section!$B$24*$E5),0))</f>
        <v>0</v>
      </c>
      <c r="U5" s="11">
        <f>IF($G5="Tennis de Table",$D5,IF($G5="Tennis de Table+Adhésion",SUM($D5-Section!$B$26*$E5),0))</f>
        <v>0</v>
      </c>
      <c r="V5" s="11">
        <f>IF($G5="Training",$D5,IF($G5="Training+Adhésion",SUM($D5-Section!$B$28*$E5),0))</f>
        <v>0</v>
      </c>
      <c r="W5" s="11">
        <f>IF($G5="VIP",SUM($D5-Section!$B$30*$E5),0)</f>
        <v>0</v>
      </c>
      <c r="X5" s="11">
        <f>IF($G5="Zumba Enfants",$D5,IF($G5="Zumba Enfants+Adhésion",SUM($D5-Section!$B$31*$E5),0))</f>
        <v>0</v>
      </c>
      <c r="Y5" s="11">
        <f>IF($G5="Location",$D5,0)</f>
        <v>0</v>
      </c>
      <c r="Z5" s="11">
        <f t="shared" ref="Z5:Z55" si="1">IF($G5="Dons",$D5,0)</f>
        <v>0</v>
      </c>
      <c r="AA5" s="11">
        <f t="shared" ref="AA5:AA55" si="2">IF($G5="Distributeurs",$D5,0)</f>
        <v>0</v>
      </c>
      <c r="AB5" s="7">
        <f>IF($F5="Espèce",$D5," ")</f>
        <v>30</v>
      </c>
      <c r="AC5" s="7" t="str">
        <f>IF($F5="Chèque",$D5," ")</f>
        <v xml:space="preserve"> </v>
      </c>
      <c r="AD5" s="7" t="str">
        <f>IF($F5="CB",$D5," ")</f>
        <v xml:space="preserve"> </v>
      </c>
    </row>
    <row r="6" spans="1:30">
      <c r="A6" s="4">
        <v>43745</v>
      </c>
      <c r="B6" s="5" t="s">
        <v>200</v>
      </c>
      <c r="C6" s="5" t="s">
        <v>298</v>
      </c>
      <c r="D6" s="6">
        <v>60</v>
      </c>
      <c r="E6" s="17">
        <v>2</v>
      </c>
      <c r="F6" s="5" t="s">
        <v>14</v>
      </c>
      <c r="G6" s="5" t="s">
        <v>11</v>
      </c>
      <c r="H6" s="5"/>
      <c r="I6" s="11">
        <f t="shared" ref="I6:I55" si="3">IF($G6="Yoga",0,SUM($D6-$J6-$K6-$L6-$M6-$N6-$O6-$P6-$Q6-$R6-$S6-$T6-$U6-$V6-$W6-$X6-$Y6-$Z6-$AA6))</f>
        <v>20</v>
      </c>
      <c r="J6" s="11">
        <f>IF($G6="Badminton",$D6,IF($G6="Badminton+Adhésion",SUM($D6-Section!$B$3*$E6),0))</f>
        <v>0</v>
      </c>
      <c r="K6" s="11">
        <f>IF($G6="CAF",$D6,IF($G6="CAF+Adhésion",SUM($D6-Section!$B$5*$E6),0))</f>
        <v>0</v>
      </c>
      <c r="L6" s="11">
        <f>IF($G6="CrossFit",$D6,IF($G6="CrossFit+Adhésion",SUM($D6-Section!$B$7*$E6),0))</f>
        <v>0</v>
      </c>
      <c r="M6" s="11">
        <f>IF($G6="Danse Monde",$D6,IF($G6="Danse Monde+Adhésion",SUM($D6-Section!$B$9*$E6),0))</f>
        <v>0</v>
      </c>
      <c r="N6" s="11">
        <f>IF($G6="Danse Orientale",$D6,IF($G6="Danse Orientale+Adhésion",SUM($D6-Section!$B$11*$E6),0))</f>
        <v>0</v>
      </c>
      <c r="O6" s="11">
        <f>IF($G6="Danse Société",$D6,IF($G6="Danse Société+Adhésion",SUM($D6-Section!$B$13*$E6),0))</f>
        <v>0</v>
      </c>
      <c r="P6" s="11">
        <f>IF($G6="Eveil Musculaire",$D6,IF($G6="Eveil Musculaire+Adhésion",SUM($D6-Section!$B$15*$E6),0))</f>
        <v>0</v>
      </c>
      <c r="Q6" s="11">
        <f>IF($G6="Musculation",$D6,IF($G6="Musculation+Adhésion",SUM($D6-Section!$B$18*$E6),0))</f>
        <v>0</v>
      </c>
      <c r="R6" s="11">
        <f>IF($G6="Sport Thérapeutique",$D6,IF($G6="Sport Thérapeutique+Adhésion",SUM($D6-Section!$B$20*$E6),0))</f>
        <v>0</v>
      </c>
      <c r="S6" s="11">
        <f>IF($G6="Squash",$D6,IF($G6="Squash+Adhésion",SUM($D6-Section!$B$22*$E6),0))</f>
        <v>40</v>
      </c>
      <c r="T6" s="11">
        <f>IF($G6="Step",$D6,IF($G6="Step+Adhésion",SUM($D6-Section!$B$24*$E6),0))</f>
        <v>0</v>
      </c>
      <c r="U6" s="11">
        <f>IF($G6="Tennis de Table",$D6,IF($G6="Tennis de Table+Adhésion",SUM($D6-Section!$B$26*$E6),0))</f>
        <v>0</v>
      </c>
      <c r="V6" s="11">
        <f>IF($G6="Training",$D6,IF($G6="Training+Adhésion",SUM($D6-Section!$B$28*$E6),0))</f>
        <v>0</v>
      </c>
      <c r="W6" s="11">
        <f>IF($G6="VIP",SUM($D6-Section!$B$30*$E6),0)</f>
        <v>0</v>
      </c>
      <c r="X6" s="11">
        <f>IF($G6="Zumba Enfants",$D6,IF($G6="Zumba Enfants+Adhésion",SUM($D6-Section!$B$31*$E6),0))</f>
        <v>0</v>
      </c>
      <c r="Y6" s="11">
        <f t="shared" ref="Y6:Y55" si="4">IF($G6="Location",$D6,0)</f>
        <v>0</v>
      </c>
      <c r="Z6" s="11">
        <f t="shared" si="1"/>
        <v>0</v>
      </c>
      <c r="AA6" s="11">
        <f t="shared" si="2"/>
        <v>0</v>
      </c>
      <c r="AB6" s="7" t="str">
        <f t="shared" ref="AB6:AB55" si="5">IF($F6="Espèce",$D6," ")</f>
        <v xml:space="preserve"> </v>
      </c>
      <c r="AC6" s="7">
        <f t="shared" ref="AC6:AC55" si="6">IF($F6="Chèque",$D6," ")</f>
        <v>60</v>
      </c>
      <c r="AD6" s="7" t="str">
        <f t="shared" ref="AD6:AD55" si="7">IF($F6="CB",$D6," ")</f>
        <v xml:space="preserve"> </v>
      </c>
    </row>
    <row r="7" spans="1:30">
      <c r="A7" s="4">
        <v>43745</v>
      </c>
      <c r="B7" s="5" t="s">
        <v>299</v>
      </c>
      <c r="C7" s="5" t="s">
        <v>300</v>
      </c>
      <c r="D7" s="6">
        <v>160</v>
      </c>
      <c r="E7" s="17">
        <v>1</v>
      </c>
      <c r="F7" s="5" t="s">
        <v>14</v>
      </c>
      <c r="G7" s="5" t="s">
        <v>90</v>
      </c>
      <c r="H7" s="5"/>
      <c r="I7" s="11">
        <f t="shared" si="3"/>
        <v>10</v>
      </c>
      <c r="J7" s="11">
        <f>IF($G7="Badminton",$D7,IF($G7="Badminton+Adhésion",SUM($D7-Section!$B$3*$E7),0))</f>
        <v>0</v>
      </c>
      <c r="K7" s="11">
        <f>IF($G7="CAF",$D7,IF($G7="CAF+Adhésion",SUM($D7-Section!$B$5*$E7),0))</f>
        <v>0</v>
      </c>
      <c r="L7" s="11">
        <f>IF($G7="CrossFit",$D7,IF($G7="CrossFit+Adhésion",SUM($D7-Section!$B$7*$E7),0))</f>
        <v>0</v>
      </c>
      <c r="M7" s="11">
        <f>IF($G7="Danse Monde",$D7,IF($G7="Danse Monde+Adhésion",SUM($D7-Section!$B$9*$E7),0))</f>
        <v>0</v>
      </c>
      <c r="N7" s="11">
        <f>IF($G7="Danse Orientale",$D7,IF($G7="Danse Orientale+Adhésion",SUM($D7-Section!$B$11*$E7),0))</f>
        <v>0</v>
      </c>
      <c r="O7" s="11">
        <f>IF($G7="Danse Société",$D7,IF($G7="Danse Société+Adhésion",SUM($D7-Section!$B$13*$E7),0))</f>
        <v>0</v>
      </c>
      <c r="P7" s="11">
        <f>IF($G7="Eveil Musculaire",$D7,IF($G7="Eveil Musculaire+Adhésion",SUM($D7-Section!$B$15*$E7),0))</f>
        <v>0</v>
      </c>
      <c r="Q7" s="11">
        <f>IF($G7="Musculation",$D7,IF($G7="Musculation+Adhésion",SUM($D7-Section!$B$18*$E7),0))</f>
        <v>0</v>
      </c>
      <c r="R7" s="11">
        <f>IF($G7="Sport Thérapeutique",$D7,IF($G7="Sport Thérapeutique+Adhésion",SUM($D7-Section!$B$20*$E7),0))</f>
        <v>0</v>
      </c>
      <c r="S7" s="11">
        <f>IF($G7="Squash",$D7,IF($G7="Squash+Adhésion",SUM($D7-Section!$B$22*$E7),0))</f>
        <v>0</v>
      </c>
      <c r="T7" s="11">
        <f>IF($G7="Step",$D7,IF($G7="Step+Adhésion",SUM($D7-Section!$B$24*$E7),0))</f>
        <v>0</v>
      </c>
      <c r="U7" s="11">
        <f>IF($G7="Tennis de Table",$D7,IF($G7="Tennis de Table+Adhésion",SUM($D7-Section!$B$26*$E7),0))</f>
        <v>0</v>
      </c>
      <c r="V7" s="11">
        <f>IF($G7="Training",$D7,IF($G7="Training+Adhésion",SUM($D7-Section!$B$28*$E7),0))</f>
        <v>150</v>
      </c>
      <c r="W7" s="11">
        <f>IF($G7="VIP",SUM($D7-Section!$B$30*$E7),0)</f>
        <v>0</v>
      </c>
      <c r="X7" s="11">
        <f>IF($G7="Zumba Enfants",$D7,IF($G7="Zumba Enfants+Adhésion",SUM($D7-Section!$B$31*$E7),0))</f>
        <v>0</v>
      </c>
      <c r="Y7" s="11">
        <f t="shared" si="4"/>
        <v>0</v>
      </c>
      <c r="Z7" s="11">
        <f t="shared" si="1"/>
        <v>0</v>
      </c>
      <c r="AA7" s="11">
        <f t="shared" si="2"/>
        <v>0</v>
      </c>
      <c r="AB7" s="7" t="str">
        <f t="shared" si="5"/>
        <v xml:space="preserve"> </v>
      </c>
      <c r="AC7" s="7">
        <f t="shared" si="6"/>
        <v>160</v>
      </c>
      <c r="AD7" s="7" t="str">
        <f t="shared" si="7"/>
        <v xml:space="preserve"> </v>
      </c>
    </row>
    <row r="8" spans="1:30">
      <c r="A8" s="4">
        <v>43745</v>
      </c>
      <c r="B8" s="5" t="s">
        <v>301</v>
      </c>
      <c r="C8" s="5" t="s">
        <v>122</v>
      </c>
      <c r="D8" s="6">
        <v>10</v>
      </c>
      <c r="E8" s="17">
        <v>1</v>
      </c>
      <c r="F8" s="5" t="s">
        <v>14</v>
      </c>
      <c r="G8" s="5" t="s">
        <v>13</v>
      </c>
      <c r="H8" s="5"/>
      <c r="I8" s="11">
        <f t="shared" si="3"/>
        <v>10</v>
      </c>
      <c r="J8" s="11">
        <f>IF($G8="Badminton",$D8,IF($G8="Badminton+Adhésion",SUM($D8-Section!$B$3*$E8),0))</f>
        <v>0</v>
      </c>
      <c r="K8" s="11">
        <f>IF($G8="CAF",$D8,IF($G8="CAF+Adhésion",SUM($D8-Section!$B$5*$E8),0))</f>
        <v>0</v>
      </c>
      <c r="L8" s="11">
        <f>IF($G8="CrossFit",$D8,IF($G8="CrossFit+Adhésion",SUM($D8-Section!$B$7*$E8),0))</f>
        <v>0</v>
      </c>
      <c r="M8" s="11">
        <f>IF($G8="Danse Monde",$D8,IF($G8="Danse Monde+Adhésion",SUM($D8-Section!$B$9*$E8),0))</f>
        <v>0</v>
      </c>
      <c r="N8" s="11">
        <f>IF($G8="Danse Orientale",$D8,IF($G8="Danse Orientale+Adhésion",SUM($D8-Section!$B$11*$E8),0))</f>
        <v>0</v>
      </c>
      <c r="O8" s="11">
        <f>IF($G8="Danse Société",$D8,IF($G8="Danse Société+Adhésion",SUM($D8-Section!$B$13*$E8),0))</f>
        <v>0</v>
      </c>
      <c r="P8" s="11">
        <f>IF($G8="Eveil Musculaire",$D8,IF($G8="Eveil Musculaire+Adhésion",SUM($D8-Section!$B$15*$E8),0))</f>
        <v>0</v>
      </c>
      <c r="Q8" s="11">
        <f>IF($G8="Musculation",$D8,IF($G8="Musculation+Adhésion",SUM($D8-Section!$B$18*$E8),0))</f>
        <v>0</v>
      </c>
      <c r="R8" s="11">
        <f>IF($G8="Sport Thérapeutique",$D8,IF($G8="Sport Thérapeutique+Adhésion",SUM($D8-Section!$B$20*$E8),0))</f>
        <v>0</v>
      </c>
      <c r="S8" s="11">
        <f>IF($G8="Squash",$D8,IF($G8="Squash+Adhésion",SUM($D8-Section!$B$22*$E8),0))</f>
        <v>0</v>
      </c>
      <c r="T8" s="11">
        <f>IF($G8="Step",$D8,IF($G8="Step+Adhésion",SUM($D8-Section!$B$24*$E8),0))</f>
        <v>0</v>
      </c>
      <c r="U8" s="11">
        <f>IF($G8="Tennis de Table",$D8,IF($G8="Tennis de Table+Adhésion",SUM($D8-Section!$B$26*$E8),0))</f>
        <v>0</v>
      </c>
      <c r="V8" s="11">
        <f>IF($G8="Training",$D8,IF($G8="Training+Adhésion",SUM($D8-Section!$B$28*$E8),0))</f>
        <v>0</v>
      </c>
      <c r="W8" s="11">
        <f>IF($G8="VIP",SUM($D8-Section!$B$30*$E8),0)</f>
        <v>0</v>
      </c>
      <c r="X8" s="11">
        <f>IF($G8="Zumba Enfants",$D8,IF($G8="Zumba Enfants+Adhésion",SUM($D8-Section!$B$31*$E8),0))</f>
        <v>0</v>
      </c>
      <c r="Y8" s="11">
        <f t="shared" si="4"/>
        <v>0</v>
      </c>
      <c r="Z8" s="11">
        <f t="shared" si="1"/>
        <v>0</v>
      </c>
      <c r="AA8" s="11">
        <f t="shared" si="2"/>
        <v>0</v>
      </c>
      <c r="AB8" s="7" t="str">
        <f t="shared" si="5"/>
        <v xml:space="preserve"> </v>
      </c>
      <c r="AC8" s="7">
        <f t="shared" si="6"/>
        <v>10</v>
      </c>
      <c r="AD8" s="7" t="str">
        <f t="shared" si="7"/>
        <v xml:space="preserve"> </v>
      </c>
    </row>
    <row r="9" spans="1:30">
      <c r="A9" s="4">
        <v>43745</v>
      </c>
      <c r="B9" s="5" t="s">
        <v>301</v>
      </c>
      <c r="C9" s="5" t="s">
        <v>122</v>
      </c>
      <c r="D9" s="6">
        <v>37.5</v>
      </c>
      <c r="E9" s="17"/>
      <c r="F9" s="5" t="s">
        <v>14</v>
      </c>
      <c r="G9" s="5" t="s">
        <v>89</v>
      </c>
      <c r="H9" s="5"/>
      <c r="I9" s="11">
        <f t="shared" si="3"/>
        <v>0</v>
      </c>
      <c r="J9" s="11">
        <f>IF($G9="Badminton",$D9,IF($G9="Badminton+Adhésion",SUM($D9-Section!$B$3*$E9),0))</f>
        <v>0</v>
      </c>
      <c r="K9" s="11">
        <f>IF($G9="CAF",$D9,IF($G9="CAF+Adhésion",SUM($D9-Section!$B$5*$E9),0))</f>
        <v>0</v>
      </c>
      <c r="L9" s="11">
        <f>IF($G9="CrossFit",$D9,IF($G9="CrossFit+Adhésion",SUM($D9-Section!$B$7*$E9),0))</f>
        <v>0</v>
      </c>
      <c r="M9" s="11">
        <f>IF($G9="Danse Monde",$D9,IF($G9="Danse Monde+Adhésion",SUM($D9-Section!$B$9*$E9),0))</f>
        <v>0</v>
      </c>
      <c r="N9" s="11">
        <f>IF($G9="Danse Orientale",$D9,IF($G9="Danse Orientale+Adhésion",SUM($D9-Section!$B$11*$E9),0))</f>
        <v>0</v>
      </c>
      <c r="O9" s="11">
        <f>IF($G9="Danse Société",$D9,IF($G9="Danse Société+Adhésion",SUM($D9-Section!$B$13*$E9),0))</f>
        <v>0</v>
      </c>
      <c r="P9" s="11">
        <f>IF($G9="Eveil Musculaire",$D9,IF($G9="Eveil Musculaire+Adhésion",SUM($D9-Section!$B$15*$E9),0))</f>
        <v>0</v>
      </c>
      <c r="Q9" s="11">
        <f>IF($G9="Musculation",$D9,IF($G9="Musculation+Adhésion",SUM($D9-Section!$B$18*$E9),0))</f>
        <v>0</v>
      </c>
      <c r="R9" s="11">
        <f>IF($G9="Sport Thérapeutique",$D9,IF($G9="Sport Thérapeutique+Adhésion",SUM($D9-Section!$B$20*$E9),0))</f>
        <v>0</v>
      </c>
      <c r="S9" s="11">
        <f>IF($G9="Squash",$D9,IF($G9="Squash+Adhésion",SUM($D9-Section!$B$22*$E9),0))</f>
        <v>0</v>
      </c>
      <c r="T9" s="11">
        <f>IF($G9="Step",$D9,IF($G9="Step+Adhésion",SUM($D9-Section!$B$24*$E9),0))</f>
        <v>0</v>
      </c>
      <c r="U9" s="11">
        <f>IF($G9="Tennis de Table",$D9,IF($G9="Tennis de Table+Adhésion",SUM($D9-Section!$B$26*$E9),0))</f>
        <v>0</v>
      </c>
      <c r="V9" s="11">
        <f>IF($G9="Training",$D9,IF($G9="Training+Adhésion",SUM($D9-Section!$B$28*$E9),0))</f>
        <v>37.5</v>
      </c>
      <c r="W9" s="11">
        <f>IF($G9="VIP",SUM($D9-Section!$B$30*$E9),0)</f>
        <v>0</v>
      </c>
      <c r="X9" s="11">
        <f>IF($G9="Zumba Enfants",$D9,IF($G9="Zumba Enfants+Adhésion",SUM($D9-Section!$B$31*$E9),0))</f>
        <v>0</v>
      </c>
      <c r="Y9" s="11">
        <f t="shared" si="4"/>
        <v>0</v>
      </c>
      <c r="Z9" s="11">
        <f t="shared" si="1"/>
        <v>0</v>
      </c>
      <c r="AA9" s="11">
        <f t="shared" si="2"/>
        <v>0</v>
      </c>
      <c r="AB9" s="7" t="str">
        <f t="shared" si="5"/>
        <v xml:space="preserve"> </v>
      </c>
      <c r="AC9" s="7">
        <f t="shared" si="6"/>
        <v>37.5</v>
      </c>
      <c r="AD9" s="7" t="str">
        <f t="shared" si="7"/>
        <v xml:space="preserve"> </v>
      </c>
    </row>
    <row r="10" spans="1:30">
      <c r="A10" s="4">
        <v>43745</v>
      </c>
      <c r="B10" s="5" t="s">
        <v>302</v>
      </c>
      <c r="C10" s="5" t="s">
        <v>303</v>
      </c>
      <c r="D10" s="6">
        <v>160</v>
      </c>
      <c r="E10" s="17">
        <v>1</v>
      </c>
      <c r="F10" s="5" t="s">
        <v>14</v>
      </c>
      <c r="G10" s="5" t="s">
        <v>90</v>
      </c>
      <c r="H10" s="5"/>
      <c r="I10" s="11">
        <f t="shared" si="3"/>
        <v>10</v>
      </c>
      <c r="J10" s="11">
        <f>IF($G10="Badminton",$D10,IF($G10="Badminton+Adhésion",SUM($D10-Section!$B$3*$E10),0))</f>
        <v>0</v>
      </c>
      <c r="K10" s="11">
        <f>IF($G10="CAF",$D10,IF($G10="CAF+Adhésion",SUM($D10-Section!$B$5*$E10),0))</f>
        <v>0</v>
      </c>
      <c r="L10" s="11">
        <f>IF($G10="CrossFit",$D10,IF($G10="CrossFit+Adhésion",SUM($D10-Section!$B$7*$E10),0))</f>
        <v>0</v>
      </c>
      <c r="M10" s="11">
        <f>IF($G10="Danse Monde",$D10,IF($G10="Danse Monde+Adhésion",SUM($D10-Section!$B$9*$E10),0))</f>
        <v>0</v>
      </c>
      <c r="N10" s="11">
        <f>IF($G10="Danse Orientale",$D10,IF($G10="Danse Orientale+Adhésion",SUM($D10-Section!$B$11*$E10),0))</f>
        <v>0</v>
      </c>
      <c r="O10" s="11">
        <f>IF($G10="Danse Société",$D10,IF($G10="Danse Société+Adhésion",SUM($D10-Section!$B$13*$E10),0))</f>
        <v>0</v>
      </c>
      <c r="P10" s="11">
        <f>IF($G10="Eveil Musculaire",$D10,IF($G10="Eveil Musculaire+Adhésion",SUM($D10-Section!$B$15*$E10),0))</f>
        <v>0</v>
      </c>
      <c r="Q10" s="11">
        <f>IF($G10="Musculation",$D10,IF($G10="Musculation+Adhésion",SUM($D10-Section!$B$18*$E10),0))</f>
        <v>0</v>
      </c>
      <c r="R10" s="11">
        <f>IF($G10="Sport Thérapeutique",$D10,IF($G10="Sport Thérapeutique+Adhésion",SUM($D10-Section!$B$20*$E10),0))</f>
        <v>0</v>
      </c>
      <c r="S10" s="11">
        <f>IF($G10="Squash",$D10,IF($G10="Squash+Adhésion",SUM($D10-Section!$B$22*$E10),0))</f>
        <v>0</v>
      </c>
      <c r="T10" s="11">
        <f>IF($G10="Step",$D10,IF($G10="Step+Adhésion",SUM($D10-Section!$B$24*$E10),0))</f>
        <v>0</v>
      </c>
      <c r="U10" s="11">
        <f>IF($G10="Tennis de Table",$D10,IF($G10="Tennis de Table+Adhésion",SUM($D10-Section!$B$26*$E10),0))</f>
        <v>0</v>
      </c>
      <c r="V10" s="11">
        <f>IF($G10="Training",$D10,IF($G10="Training+Adhésion",SUM($D10-Section!$B$28*$E10),0))</f>
        <v>150</v>
      </c>
      <c r="W10" s="11">
        <f>IF($G10="VIP",SUM($D10-Section!$B$30*$E10),0)</f>
        <v>0</v>
      </c>
      <c r="X10" s="11">
        <f>IF($G10="Zumba Enfants",$D10,IF($G10="Zumba Enfants+Adhésion",SUM($D10-Section!$B$31*$E10),0))</f>
        <v>0</v>
      </c>
      <c r="Y10" s="11">
        <f t="shared" si="4"/>
        <v>0</v>
      </c>
      <c r="Z10" s="11">
        <f t="shared" si="1"/>
        <v>0</v>
      </c>
      <c r="AA10" s="11">
        <f t="shared" si="2"/>
        <v>0</v>
      </c>
      <c r="AB10" s="7" t="str">
        <f t="shared" si="5"/>
        <v xml:space="preserve"> </v>
      </c>
      <c r="AC10" s="7">
        <f t="shared" si="6"/>
        <v>160</v>
      </c>
      <c r="AD10" s="7" t="str">
        <f t="shared" si="7"/>
        <v xml:space="preserve"> </v>
      </c>
    </row>
    <row r="11" spans="1:30">
      <c r="A11" s="4">
        <v>43745</v>
      </c>
      <c r="B11" s="5" t="s">
        <v>125</v>
      </c>
      <c r="C11" s="5" t="s">
        <v>304</v>
      </c>
      <c r="D11" s="6">
        <v>50</v>
      </c>
      <c r="E11" s="17">
        <v>1</v>
      </c>
      <c r="F11" s="5" t="s">
        <v>139</v>
      </c>
      <c r="G11" s="5" t="s">
        <v>51</v>
      </c>
      <c r="H11" s="5"/>
      <c r="I11" s="11">
        <f t="shared" si="3"/>
        <v>10</v>
      </c>
      <c r="J11" s="11">
        <f>IF($G11="Badminton",$D11,IF($G11="Badminton+Adhésion",SUM($D11-Section!$B$3*$E11),0))</f>
        <v>40</v>
      </c>
      <c r="K11" s="11">
        <f>IF($G11="CAF",$D11,IF($G11="CAF+Adhésion",SUM($D11-Section!$B$5*$E11),0))</f>
        <v>0</v>
      </c>
      <c r="L11" s="11">
        <f>IF($G11="CrossFit",$D11,IF($G11="CrossFit+Adhésion",SUM($D11-Section!$B$7*$E11),0))</f>
        <v>0</v>
      </c>
      <c r="M11" s="11">
        <f>IF($G11="Danse Monde",$D11,IF($G11="Danse Monde+Adhésion",SUM($D11-Section!$B$9*$E11),0))</f>
        <v>0</v>
      </c>
      <c r="N11" s="11">
        <f>IF($G11="Danse Orientale",$D11,IF($G11="Danse Orientale+Adhésion",SUM($D11-Section!$B$11*$E11),0))</f>
        <v>0</v>
      </c>
      <c r="O11" s="11">
        <f>IF($G11="Danse Société",$D11,IF($G11="Danse Société+Adhésion",SUM($D11-Section!$B$13*$E11),0))</f>
        <v>0</v>
      </c>
      <c r="P11" s="11">
        <f>IF($G11="Eveil Musculaire",$D11,IF($G11="Eveil Musculaire+Adhésion",SUM($D11-Section!$B$15*$E11),0))</f>
        <v>0</v>
      </c>
      <c r="Q11" s="11">
        <f>IF($G11="Musculation",$D11,IF($G11="Musculation+Adhésion",SUM($D11-Section!$B$18*$E11),0))</f>
        <v>0</v>
      </c>
      <c r="R11" s="11">
        <f>IF($G11="Sport Thérapeutique",$D11,IF($G11="Sport Thérapeutique+Adhésion",SUM($D11-Section!$B$20*$E11),0))</f>
        <v>0</v>
      </c>
      <c r="S11" s="11">
        <f>IF($G11="Squash",$D11,IF($G11="Squash+Adhésion",SUM($D11-Section!$B$22*$E11),0))</f>
        <v>0</v>
      </c>
      <c r="T11" s="11">
        <f>IF($G11="Step",$D11,IF($G11="Step+Adhésion",SUM($D11-Section!$B$24*$E11),0))</f>
        <v>0</v>
      </c>
      <c r="U11" s="11">
        <f>IF($G11="Tennis de Table",$D11,IF($G11="Tennis de Table+Adhésion",SUM($D11-Section!$B$26*$E11),0))</f>
        <v>0</v>
      </c>
      <c r="V11" s="11">
        <f>IF($G11="Training",$D11,IF($G11="Training+Adhésion",SUM($D11-Section!$B$28*$E11),0))</f>
        <v>0</v>
      </c>
      <c r="W11" s="11">
        <f>IF($G11="VIP",SUM($D11-Section!$B$30*$E11),0)</f>
        <v>0</v>
      </c>
      <c r="X11" s="11">
        <f>IF($G11="Zumba Enfants",$D11,IF($G11="Zumba Enfants+Adhésion",SUM($D11-Section!$B$31*$E11),0))</f>
        <v>0</v>
      </c>
      <c r="Y11" s="11">
        <f t="shared" si="4"/>
        <v>0</v>
      </c>
      <c r="Z11" s="11">
        <f t="shared" si="1"/>
        <v>0</v>
      </c>
      <c r="AA11" s="11">
        <f t="shared" si="2"/>
        <v>0</v>
      </c>
      <c r="AB11" s="7" t="str">
        <f t="shared" si="5"/>
        <v xml:space="preserve"> </v>
      </c>
      <c r="AC11" s="7" t="str">
        <f t="shared" si="6"/>
        <v xml:space="preserve"> </v>
      </c>
      <c r="AD11" s="7">
        <f t="shared" si="7"/>
        <v>50</v>
      </c>
    </row>
    <row r="12" spans="1:30">
      <c r="A12" s="4">
        <v>43745</v>
      </c>
      <c r="B12" s="5" t="s">
        <v>119</v>
      </c>
      <c r="C12" s="5" t="s">
        <v>305</v>
      </c>
      <c r="D12" s="6">
        <v>20</v>
      </c>
      <c r="E12" s="17"/>
      <c r="F12" s="5" t="s">
        <v>15</v>
      </c>
      <c r="G12" s="5" t="s">
        <v>3</v>
      </c>
      <c r="H12" s="5"/>
      <c r="I12" s="11">
        <f t="shared" si="3"/>
        <v>0</v>
      </c>
      <c r="J12" s="11">
        <f>IF($G12="Badminton",$D12,IF($G12="Badminton+Adhésion",SUM($D12-Section!$B$3*$E12),0))</f>
        <v>0</v>
      </c>
      <c r="K12" s="11">
        <f>IF($G12="CAF",$D12,IF($G12="CAF+Adhésion",SUM($D12-Section!$B$5*$E12),0))</f>
        <v>0</v>
      </c>
      <c r="L12" s="11">
        <f>IF($G12="CrossFit",$D12,IF($G12="CrossFit+Adhésion",SUM($D12-Section!$B$7*$E12),0))</f>
        <v>0</v>
      </c>
      <c r="M12" s="11">
        <f>IF($G12="Danse Monde",$D12,IF($G12="Danse Monde+Adhésion",SUM($D12-Section!$B$9*$E12),0))</f>
        <v>0</v>
      </c>
      <c r="N12" s="11">
        <f>IF($G12="Danse Orientale",$D12,IF($G12="Danse Orientale+Adhésion",SUM($D12-Section!$B$11*$E12),0))</f>
        <v>0</v>
      </c>
      <c r="O12" s="11">
        <f>IF($G12="Danse Société",$D12,IF($G12="Danse Société+Adhésion",SUM($D12-Section!$B$13*$E12),0))</f>
        <v>0</v>
      </c>
      <c r="P12" s="11">
        <f>IF($G12="Eveil Musculaire",$D12,IF($G12="Eveil Musculaire+Adhésion",SUM($D12-Section!$B$15*$E12),0))</f>
        <v>0</v>
      </c>
      <c r="Q12" s="11">
        <f>IF($G12="Musculation",$D12,IF($G12="Musculation+Adhésion",SUM($D12-Section!$B$18*$E12),0))</f>
        <v>20</v>
      </c>
      <c r="R12" s="11">
        <f>IF($G12="Sport Thérapeutique",$D12,IF($G12="Sport Thérapeutique+Adhésion",SUM($D12-Section!$B$20*$E12),0))</f>
        <v>0</v>
      </c>
      <c r="S12" s="11">
        <f>IF($G12="Squash",$D12,IF($G12="Squash+Adhésion",SUM($D12-Section!$B$22*$E12),0))</f>
        <v>0</v>
      </c>
      <c r="T12" s="11">
        <f>IF($G12="Step",$D12,IF($G12="Step+Adhésion",SUM($D12-Section!$B$24*$E12),0))</f>
        <v>0</v>
      </c>
      <c r="U12" s="11">
        <f>IF($G12="Tennis de Table",$D12,IF($G12="Tennis de Table+Adhésion",SUM($D12-Section!$B$26*$E12),0))</f>
        <v>0</v>
      </c>
      <c r="V12" s="11">
        <f>IF($G12="Training",$D12,IF($G12="Training+Adhésion",SUM($D12-Section!$B$28*$E12),0))</f>
        <v>0</v>
      </c>
      <c r="W12" s="11">
        <f>IF($G12="VIP",SUM($D12-Section!$B$30*$E12),0)</f>
        <v>0</v>
      </c>
      <c r="X12" s="11">
        <f>IF($G12="Zumba Enfants",$D12,IF($G12="Zumba Enfants+Adhésion",SUM($D12-Section!$B$31*$E12),0))</f>
        <v>0</v>
      </c>
      <c r="Y12" s="11">
        <f t="shared" si="4"/>
        <v>0</v>
      </c>
      <c r="Z12" s="11">
        <f t="shared" si="1"/>
        <v>0</v>
      </c>
      <c r="AA12" s="11">
        <f t="shared" si="2"/>
        <v>0</v>
      </c>
      <c r="AB12" s="7">
        <f t="shared" si="5"/>
        <v>20</v>
      </c>
      <c r="AC12" s="7" t="str">
        <f t="shared" si="6"/>
        <v xml:space="preserve"> </v>
      </c>
      <c r="AD12" s="7" t="str">
        <f t="shared" si="7"/>
        <v xml:space="preserve"> </v>
      </c>
    </row>
    <row r="13" spans="1:30">
      <c r="A13" s="4">
        <v>43745</v>
      </c>
      <c r="B13" s="5" t="s">
        <v>160</v>
      </c>
      <c r="C13" s="5" t="s">
        <v>132</v>
      </c>
      <c r="D13" s="6">
        <v>20</v>
      </c>
      <c r="E13" s="17"/>
      <c r="F13" s="5" t="s">
        <v>15</v>
      </c>
      <c r="G13" s="5" t="s">
        <v>3</v>
      </c>
      <c r="H13" s="5"/>
      <c r="I13" s="11">
        <f t="shared" si="3"/>
        <v>0</v>
      </c>
      <c r="J13" s="11">
        <f>IF($G13="Badminton",$D13,IF($G13="Badminton+Adhésion",SUM($D13-Section!$B$3*$E13),0))</f>
        <v>0</v>
      </c>
      <c r="K13" s="11">
        <f>IF($G13="CAF",$D13,IF($G13="CAF+Adhésion",SUM($D13-Section!$B$5*$E13),0))</f>
        <v>0</v>
      </c>
      <c r="L13" s="11">
        <f>IF($G13="CrossFit",$D13,IF($G13="CrossFit+Adhésion",SUM($D13-Section!$B$7*$E13),0))</f>
        <v>0</v>
      </c>
      <c r="M13" s="11">
        <f>IF($G13="Danse Monde",$D13,IF($G13="Danse Monde+Adhésion",SUM($D13-Section!$B$9*$E13),0))</f>
        <v>0</v>
      </c>
      <c r="N13" s="11">
        <f>IF($G13="Danse Orientale",$D13,IF($G13="Danse Orientale+Adhésion",SUM($D13-Section!$B$11*$E13),0))</f>
        <v>0</v>
      </c>
      <c r="O13" s="11">
        <f>IF($G13="Danse Société",$D13,IF($G13="Danse Société+Adhésion",SUM($D13-Section!$B$13*$E13),0))</f>
        <v>0</v>
      </c>
      <c r="P13" s="11">
        <f>IF($G13="Eveil Musculaire",$D13,IF($G13="Eveil Musculaire+Adhésion",SUM($D13-Section!$B$15*$E13),0))</f>
        <v>0</v>
      </c>
      <c r="Q13" s="11">
        <f>IF($G13="Musculation",$D13,IF($G13="Musculation+Adhésion",SUM($D13-Section!$B$18*$E13),0))</f>
        <v>20</v>
      </c>
      <c r="R13" s="11">
        <f>IF($G13="Sport Thérapeutique",$D13,IF($G13="Sport Thérapeutique+Adhésion",SUM($D13-Section!$B$20*$E13),0))</f>
        <v>0</v>
      </c>
      <c r="S13" s="11">
        <f>IF($G13="Squash",$D13,IF($G13="Squash+Adhésion",SUM($D13-Section!$B$22*$E13),0))</f>
        <v>0</v>
      </c>
      <c r="T13" s="11">
        <f>IF($G13="Step",$D13,IF($G13="Step+Adhésion",SUM($D13-Section!$B$24*$E13),0))</f>
        <v>0</v>
      </c>
      <c r="U13" s="11">
        <f>IF($G13="Tennis de Table",$D13,IF($G13="Tennis de Table+Adhésion",SUM($D13-Section!$B$26*$E13),0))</f>
        <v>0</v>
      </c>
      <c r="V13" s="11">
        <f>IF($G13="Training",$D13,IF($G13="Training+Adhésion",SUM($D13-Section!$B$28*$E13),0))</f>
        <v>0</v>
      </c>
      <c r="W13" s="11">
        <f>IF($G13="VIP",SUM($D13-Section!$B$30*$E13),0)</f>
        <v>0</v>
      </c>
      <c r="X13" s="11">
        <f>IF($G13="Zumba Enfants",$D13,IF($G13="Zumba Enfants+Adhésion",SUM($D13-Section!$B$31*$E13),0))</f>
        <v>0</v>
      </c>
      <c r="Y13" s="11">
        <f t="shared" si="4"/>
        <v>0</v>
      </c>
      <c r="Z13" s="11">
        <f t="shared" si="1"/>
        <v>0</v>
      </c>
      <c r="AA13" s="11">
        <f t="shared" si="2"/>
        <v>0</v>
      </c>
      <c r="AB13" s="7">
        <f t="shared" si="5"/>
        <v>20</v>
      </c>
      <c r="AC13" s="7" t="str">
        <f t="shared" si="6"/>
        <v xml:space="preserve"> </v>
      </c>
      <c r="AD13" s="7" t="str">
        <f t="shared" si="7"/>
        <v xml:space="preserve"> </v>
      </c>
    </row>
    <row r="14" spans="1:30">
      <c r="A14" s="4">
        <v>43745</v>
      </c>
      <c r="B14" s="5" t="s">
        <v>306</v>
      </c>
      <c r="C14" s="5"/>
      <c r="D14" s="6">
        <v>10</v>
      </c>
      <c r="E14" s="17"/>
      <c r="F14" s="5" t="s">
        <v>15</v>
      </c>
      <c r="G14" s="5" t="s">
        <v>2</v>
      </c>
      <c r="H14" s="5"/>
      <c r="I14" s="11">
        <f t="shared" si="3"/>
        <v>0</v>
      </c>
      <c r="J14" s="11">
        <f>IF($G14="Badminton",$D14,IF($G14="Badminton+Adhésion",SUM($D14-Section!$B$3*$E14),0))</f>
        <v>0</v>
      </c>
      <c r="K14" s="11">
        <f>IF($G14="CAF",$D14,IF($G14="CAF+Adhésion",SUM($D14-Section!$B$5*$E14),0))</f>
        <v>0</v>
      </c>
      <c r="L14" s="11">
        <f>IF($G14="CrossFit",$D14,IF($G14="CrossFit+Adhésion",SUM($D14-Section!$B$7*$E14),0))</f>
        <v>0</v>
      </c>
      <c r="M14" s="11">
        <f>IF($G14="Danse Monde",$D14,IF($G14="Danse Monde+Adhésion",SUM($D14-Section!$B$9*$E14),0))</f>
        <v>0</v>
      </c>
      <c r="N14" s="11">
        <f>IF($G14="Danse Orientale",$D14,IF($G14="Danse Orientale+Adhésion",SUM($D14-Section!$B$11*$E14),0))</f>
        <v>0</v>
      </c>
      <c r="O14" s="11">
        <f>IF($G14="Danse Société",$D14,IF($G14="Danse Société+Adhésion",SUM($D14-Section!$B$13*$E14),0))</f>
        <v>0</v>
      </c>
      <c r="P14" s="11">
        <f>IF($G14="Eveil Musculaire",$D14,IF($G14="Eveil Musculaire+Adhésion",SUM($D14-Section!$B$15*$E14),0))</f>
        <v>0</v>
      </c>
      <c r="Q14" s="11">
        <f>IF($G14="Musculation",$D14,IF($G14="Musculation+Adhésion",SUM($D14-Section!$B$18*$E14),0))</f>
        <v>0</v>
      </c>
      <c r="R14" s="11">
        <f>IF($G14="Sport Thérapeutique",$D14,IF($G14="Sport Thérapeutique+Adhésion",SUM($D14-Section!$B$20*$E14),0))</f>
        <v>0</v>
      </c>
      <c r="S14" s="11">
        <f>IF($G14="Squash",$D14,IF($G14="Squash+Adhésion",SUM($D14-Section!$B$22*$E14),0))</f>
        <v>10</v>
      </c>
      <c r="T14" s="11">
        <f>IF($G14="Step",$D14,IF($G14="Step+Adhésion",SUM($D14-Section!$B$24*$E14),0))</f>
        <v>0</v>
      </c>
      <c r="U14" s="11">
        <f>IF($G14="Tennis de Table",$D14,IF($G14="Tennis de Table+Adhésion",SUM($D14-Section!$B$26*$E14),0))</f>
        <v>0</v>
      </c>
      <c r="V14" s="11">
        <f>IF($G14="Training",$D14,IF($G14="Training+Adhésion",SUM($D14-Section!$B$28*$E14),0))</f>
        <v>0</v>
      </c>
      <c r="W14" s="11">
        <f>IF($G14="VIP",SUM($D14-Section!$B$30*$E14),0)</f>
        <v>0</v>
      </c>
      <c r="X14" s="11">
        <f>IF($G14="Zumba Enfants",$D14,IF($G14="Zumba Enfants+Adhésion",SUM($D14-Section!$B$31*$E14),0))</f>
        <v>0</v>
      </c>
      <c r="Y14" s="11">
        <f t="shared" si="4"/>
        <v>0</v>
      </c>
      <c r="Z14" s="11">
        <f t="shared" si="1"/>
        <v>0</v>
      </c>
      <c r="AA14" s="11">
        <f t="shared" si="2"/>
        <v>0</v>
      </c>
      <c r="AB14" s="7">
        <f t="shared" si="5"/>
        <v>10</v>
      </c>
      <c r="AC14" s="7" t="str">
        <f t="shared" si="6"/>
        <v xml:space="preserve"> </v>
      </c>
      <c r="AD14" s="7" t="str">
        <f t="shared" si="7"/>
        <v xml:space="preserve"> </v>
      </c>
    </row>
    <row r="15" spans="1:30">
      <c r="A15" s="4">
        <v>43745</v>
      </c>
      <c r="B15" s="5" t="s">
        <v>216</v>
      </c>
      <c r="C15" s="5" t="s">
        <v>217</v>
      </c>
      <c r="D15" s="6">
        <v>14</v>
      </c>
      <c r="E15" s="17"/>
      <c r="F15" s="5" t="s">
        <v>15</v>
      </c>
      <c r="G15" s="5" t="s">
        <v>79</v>
      </c>
      <c r="H15" s="5"/>
      <c r="I15" s="11">
        <f t="shared" si="3"/>
        <v>0</v>
      </c>
      <c r="J15" s="11">
        <f>IF($G15="Badminton",$D15,IF($G15="Badminton+Adhésion",SUM($D15-Section!$B$3*$E15),0))</f>
        <v>0</v>
      </c>
      <c r="K15" s="11">
        <f>IF($G15="CAF",$D15,IF($G15="CAF+Adhésion",SUM($D15-Section!$B$5*$E15),0))</f>
        <v>0</v>
      </c>
      <c r="L15" s="11">
        <f>IF($G15="CrossFit",$D15,IF($G15="CrossFit+Adhésion",SUM($D15-Section!$B$7*$E15),0))</f>
        <v>0</v>
      </c>
      <c r="M15" s="11">
        <f>IF($G15="Danse Monde",$D15,IF($G15="Danse Monde+Adhésion",SUM($D15-Section!$B$9*$E15),0))</f>
        <v>0</v>
      </c>
      <c r="N15" s="11">
        <f>IF($G15="Danse Orientale",$D15,IF($G15="Danse Orientale+Adhésion",SUM($D15-Section!$B$11*$E15),0))</f>
        <v>0</v>
      </c>
      <c r="O15" s="11">
        <f>IF($G15="Danse Société",$D15,IF($G15="Danse Société+Adhésion",SUM($D15-Section!$B$13*$E15),0))</f>
        <v>14</v>
      </c>
      <c r="P15" s="11">
        <f>IF($G15="Eveil Musculaire",$D15,IF($G15="Eveil Musculaire+Adhésion",SUM($D15-Section!$B$15*$E15),0))</f>
        <v>0</v>
      </c>
      <c r="Q15" s="11">
        <f>IF($G15="Musculation",$D15,IF($G15="Musculation+Adhésion",SUM($D15-Section!$B$18*$E15),0))</f>
        <v>0</v>
      </c>
      <c r="R15" s="11">
        <f>IF($G15="Sport Thérapeutique",$D15,IF($G15="Sport Thérapeutique+Adhésion",SUM($D15-Section!$B$20*$E15),0))</f>
        <v>0</v>
      </c>
      <c r="S15" s="11">
        <f>IF($G15="Squash",$D15,IF($G15="Squash+Adhésion",SUM($D15-Section!$B$22*$E15),0))</f>
        <v>0</v>
      </c>
      <c r="T15" s="11">
        <f>IF($G15="Step",$D15,IF($G15="Step+Adhésion",SUM($D15-Section!$B$24*$E15),0))</f>
        <v>0</v>
      </c>
      <c r="U15" s="11">
        <f>IF($G15="Tennis de Table",$D15,IF($G15="Tennis de Table+Adhésion",SUM($D15-Section!$B$26*$E15),0))</f>
        <v>0</v>
      </c>
      <c r="V15" s="11">
        <f>IF($G15="Training",$D15,IF($G15="Training+Adhésion",SUM($D15-Section!$B$28*$E15),0))</f>
        <v>0</v>
      </c>
      <c r="W15" s="11">
        <f>IF($G15="VIP",SUM($D15-Section!$B$30*$E15),0)</f>
        <v>0</v>
      </c>
      <c r="X15" s="11">
        <f>IF($G15="Zumba Enfants",$D15,IF($G15="Zumba Enfants+Adhésion",SUM($D15-Section!$B$31*$E15),0))</f>
        <v>0</v>
      </c>
      <c r="Y15" s="11">
        <f t="shared" si="4"/>
        <v>0</v>
      </c>
      <c r="Z15" s="11">
        <f t="shared" si="1"/>
        <v>0</v>
      </c>
      <c r="AA15" s="11">
        <f t="shared" si="2"/>
        <v>0</v>
      </c>
      <c r="AB15" s="7">
        <f t="shared" si="5"/>
        <v>14</v>
      </c>
      <c r="AC15" s="7" t="str">
        <f t="shared" si="6"/>
        <v xml:space="preserve"> </v>
      </c>
      <c r="AD15" s="7" t="str">
        <f t="shared" si="7"/>
        <v xml:space="preserve"> </v>
      </c>
    </row>
    <row r="16" spans="1:30">
      <c r="A16" s="4">
        <v>43745</v>
      </c>
      <c r="B16" s="5" t="s">
        <v>148</v>
      </c>
      <c r="C16" s="5" t="s">
        <v>149</v>
      </c>
      <c r="D16" s="6">
        <v>40</v>
      </c>
      <c r="E16" s="17"/>
      <c r="F16" s="5" t="s">
        <v>14</v>
      </c>
      <c r="G16" s="5" t="s">
        <v>79</v>
      </c>
      <c r="H16" s="5"/>
      <c r="I16" s="11">
        <f t="shared" si="3"/>
        <v>0</v>
      </c>
      <c r="J16" s="11">
        <f>IF($G16="Badminton",$D16,IF($G16="Badminton+Adhésion",SUM($D16-Section!$B$3*$E16),0))</f>
        <v>0</v>
      </c>
      <c r="K16" s="11">
        <f>IF($G16="CAF",$D16,IF($G16="CAF+Adhésion",SUM($D16-Section!$B$5*$E16),0))</f>
        <v>0</v>
      </c>
      <c r="L16" s="11">
        <f>IF($G16="CrossFit",$D16,IF($G16="CrossFit+Adhésion",SUM($D16-Section!$B$7*$E16),0))</f>
        <v>0</v>
      </c>
      <c r="M16" s="11">
        <f>IF($G16="Danse Monde",$D16,IF($G16="Danse Monde+Adhésion",SUM($D16-Section!$B$9*$E16),0))</f>
        <v>0</v>
      </c>
      <c r="N16" s="11">
        <f>IF($G16="Danse Orientale",$D16,IF($G16="Danse Orientale+Adhésion",SUM($D16-Section!$B$11*$E16),0))</f>
        <v>0</v>
      </c>
      <c r="O16" s="11">
        <f>IF($G16="Danse Société",$D16,IF($G16="Danse Société+Adhésion",SUM($D16-Section!$B$13*$E16),0))</f>
        <v>40</v>
      </c>
      <c r="P16" s="11">
        <f>IF($G16="Eveil Musculaire",$D16,IF($G16="Eveil Musculaire+Adhésion",SUM($D16-Section!$B$15*$E16),0))</f>
        <v>0</v>
      </c>
      <c r="Q16" s="11">
        <f>IF($G16="Musculation",$D16,IF($G16="Musculation+Adhésion",SUM($D16-Section!$B$18*$E16),0))</f>
        <v>0</v>
      </c>
      <c r="R16" s="11">
        <f>IF($G16="Sport Thérapeutique",$D16,IF($G16="Sport Thérapeutique+Adhésion",SUM($D16-Section!$B$20*$E16),0))</f>
        <v>0</v>
      </c>
      <c r="S16" s="11">
        <f>IF($G16="Squash",$D16,IF($G16="Squash+Adhésion",SUM($D16-Section!$B$22*$E16),0))</f>
        <v>0</v>
      </c>
      <c r="T16" s="11">
        <f>IF($G16="Step",$D16,IF($G16="Step+Adhésion",SUM($D16-Section!$B$24*$E16),0))</f>
        <v>0</v>
      </c>
      <c r="U16" s="11">
        <f>IF($G16="Tennis de Table",$D16,IF($G16="Tennis de Table+Adhésion",SUM($D16-Section!$B$26*$E16),0))</f>
        <v>0</v>
      </c>
      <c r="V16" s="11">
        <f>IF($G16="Training",$D16,IF($G16="Training+Adhésion",SUM($D16-Section!$B$28*$E16),0))</f>
        <v>0</v>
      </c>
      <c r="W16" s="11">
        <f>IF($G16="VIP",SUM($D16-Section!$B$30*$E16),0)</f>
        <v>0</v>
      </c>
      <c r="X16" s="11">
        <f>IF($G16="Zumba Enfants",$D16,IF($G16="Zumba Enfants+Adhésion",SUM($D16-Section!$B$31*$E16),0))</f>
        <v>0</v>
      </c>
      <c r="Y16" s="11">
        <f t="shared" si="4"/>
        <v>0</v>
      </c>
      <c r="Z16" s="11">
        <f t="shared" si="1"/>
        <v>0</v>
      </c>
      <c r="AA16" s="11">
        <f t="shared" si="2"/>
        <v>0</v>
      </c>
      <c r="AB16" s="7" t="str">
        <f t="shared" si="5"/>
        <v xml:space="preserve"> </v>
      </c>
      <c r="AC16" s="7">
        <f t="shared" si="6"/>
        <v>40</v>
      </c>
      <c r="AD16" s="7" t="str">
        <f t="shared" si="7"/>
        <v xml:space="preserve"> </v>
      </c>
    </row>
    <row r="17" spans="1:30">
      <c r="A17" s="4">
        <v>43745</v>
      </c>
      <c r="B17" s="5" t="s">
        <v>154</v>
      </c>
      <c r="C17" s="5" t="s">
        <v>155</v>
      </c>
      <c r="D17" s="6">
        <v>40</v>
      </c>
      <c r="E17" s="17"/>
      <c r="F17" s="5" t="s">
        <v>14</v>
      </c>
      <c r="G17" s="5" t="s">
        <v>79</v>
      </c>
      <c r="H17" s="5"/>
      <c r="I17" s="11">
        <f t="shared" si="3"/>
        <v>0</v>
      </c>
      <c r="J17" s="11">
        <f>IF($G17="Badminton",$D17,IF($G17="Badminton+Adhésion",SUM($D17-Section!$B$3*$E17),0))</f>
        <v>0</v>
      </c>
      <c r="K17" s="11">
        <f>IF($G17="CAF",$D17,IF($G17="CAF+Adhésion",SUM($D17-Section!$B$5*$E17),0))</f>
        <v>0</v>
      </c>
      <c r="L17" s="11">
        <f>IF($G17="CrossFit",$D17,IF($G17="CrossFit+Adhésion",SUM($D17-Section!$B$7*$E17),0))</f>
        <v>0</v>
      </c>
      <c r="M17" s="11">
        <f>IF($G17="Danse Monde",$D17,IF($G17="Danse Monde+Adhésion",SUM($D17-Section!$B$9*$E17),0))</f>
        <v>0</v>
      </c>
      <c r="N17" s="11">
        <f>IF($G17="Danse Orientale",$D17,IF($G17="Danse Orientale+Adhésion",SUM($D17-Section!$B$11*$E17),0))</f>
        <v>0</v>
      </c>
      <c r="O17" s="11">
        <f>IF($G17="Danse Société",$D17,IF($G17="Danse Société+Adhésion",SUM($D17-Section!$B$13*$E17),0))</f>
        <v>40</v>
      </c>
      <c r="P17" s="11">
        <f>IF($G17="Eveil Musculaire",$D17,IF($G17="Eveil Musculaire+Adhésion",SUM($D17-Section!$B$15*$E17),0))</f>
        <v>0</v>
      </c>
      <c r="Q17" s="11">
        <f>IF($G17="Musculation",$D17,IF($G17="Musculation+Adhésion",SUM($D17-Section!$B$18*$E17),0))</f>
        <v>0</v>
      </c>
      <c r="R17" s="11">
        <f>IF($G17="Sport Thérapeutique",$D17,IF($G17="Sport Thérapeutique+Adhésion",SUM($D17-Section!$B$20*$E17),0))</f>
        <v>0</v>
      </c>
      <c r="S17" s="11">
        <f>IF($G17="Squash",$D17,IF($G17="Squash+Adhésion",SUM($D17-Section!$B$22*$E17),0))</f>
        <v>0</v>
      </c>
      <c r="T17" s="11">
        <f>IF($G17="Step",$D17,IF($G17="Step+Adhésion",SUM($D17-Section!$B$24*$E17),0))</f>
        <v>0</v>
      </c>
      <c r="U17" s="11">
        <f>IF($G17="Tennis de Table",$D17,IF($G17="Tennis de Table+Adhésion",SUM($D17-Section!$B$26*$E17),0))</f>
        <v>0</v>
      </c>
      <c r="V17" s="11">
        <f>IF($G17="Training",$D17,IF($G17="Training+Adhésion",SUM($D17-Section!$B$28*$E17),0))</f>
        <v>0</v>
      </c>
      <c r="W17" s="11">
        <f>IF($G17="VIP",SUM($D17-Section!$B$30*$E17),0)</f>
        <v>0</v>
      </c>
      <c r="X17" s="11">
        <f>IF($G17="Zumba Enfants",$D17,IF($G17="Zumba Enfants+Adhésion",SUM($D17-Section!$B$31*$E17),0))</f>
        <v>0</v>
      </c>
      <c r="Y17" s="11">
        <f t="shared" si="4"/>
        <v>0</v>
      </c>
      <c r="Z17" s="11">
        <f t="shared" si="1"/>
        <v>0</v>
      </c>
      <c r="AA17" s="11">
        <f t="shared" si="2"/>
        <v>0</v>
      </c>
      <c r="AB17" s="7" t="str">
        <f t="shared" si="5"/>
        <v xml:space="preserve"> </v>
      </c>
      <c r="AC17" s="7">
        <f t="shared" si="6"/>
        <v>40</v>
      </c>
      <c r="AD17" s="7" t="str">
        <f t="shared" si="7"/>
        <v xml:space="preserve"> </v>
      </c>
    </row>
    <row r="18" spans="1:30">
      <c r="A18" s="4">
        <v>43745</v>
      </c>
      <c r="B18" s="5" t="s">
        <v>214</v>
      </c>
      <c r="C18" s="5" t="s">
        <v>308</v>
      </c>
      <c r="D18" s="6">
        <v>40</v>
      </c>
      <c r="E18" s="17"/>
      <c r="F18" s="5" t="s">
        <v>14</v>
      </c>
      <c r="G18" s="5" t="s">
        <v>79</v>
      </c>
      <c r="H18" s="5"/>
      <c r="I18" s="11">
        <f t="shared" si="3"/>
        <v>0</v>
      </c>
      <c r="J18" s="11">
        <f>IF($G18="Badminton",$D18,IF($G18="Badminton+Adhésion",SUM($D18-Section!$B$3*$E18),0))</f>
        <v>0</v>
      </c>
      <c r="K18" s="11">
        <f>IF($G18="CAF",$D18,IF($G18="CAF+Adhésion",SUM($D18-Section!$B$5*$E18),0))</f>
        <v>0</v>
      </c>
      <c r="L18" s="11">
        <f>IF($G18="CrossFit",$D18,IF($G18="CrossFit+Adhésion",SUM($D18-Section!$B$7*$E18),0))</f>
        <v>0</v>
      </c>
      <c r="M18" s="11">
        <f>IF($G18="Danse Monde",$D18,IF($G18="Danse Monde+Adhésion",SUM($D18-Section!$B$9*$E18),0))</f>
        <v>0</v>
      </c>
      <c r="N18" s="11">
        <f>IF($G18="Danse Orientale",$D18,IF($G18="Danse Orientale+Adhésion",SUM($D18-Section!$B$11*$E18),0))</f>
        <v>0</v>
      </c>
      <c r="O18" s="11">
        <f>IF($G18="Danse Société",$D18,IF($G18="Danse Société+Adhésion",SUM($D18-Section!$B$13*$E18),0))</f>
        <v>40</v>
      </c>
      <c r="P18" s="11">
        <f>IF($G18="Eveil Musculaire",$D18,IF($G18="Eveil Musculaire+Adhésion",SUM($D18-Section!$B$15*$E18),0))</f>
        <v>0</v>
      </c>
      <c r="Q18" s="11">
        <f>IF($G18="Musculation",$D18,IF($G18="Musculation+Adhésion",SUM($D18-Section!$B$18*$E18),0))</f>
        <v>0</v>
      </c>
      <c r="R18" s="11">
        <f>IF($G18="Sport Thérapeutique",$D18,IF($G18="Sport Thérapeutique+Adhésion",SUM($D18-Section!$B$20*$E18),0))</f>
        <v>0</v>
      </c>
      <c r="S18" s="11">
        <f>IF($G18="Squash",$D18,IF($G18="Squash+Adhésion",SUM($D18-Section!$B$22*$E18),0))</f>
        <v>0</v>
      </c>
      <c r="T18" s="11">
        <f>IF($G18="Step",$D18,IF($G18="Step+Adhésion",SUM($D18-Section!$B$24*$E18),0))</f>
        <v>0</v>
      </c>
      <c r="U18" s="11">
        <f>IF($G18="Tennis de Table",$D18,IF($G18="Tennis de Table+Adhésion",SUM($D18-Section!$B$26*$E18),0))</f>
        <v>0</v>
      </c>
      <c r="V18" s="11">
        <f>IF($G18="Training",$D18,IF($G18="Training+Adhésion",SUM($D18-Section!$B$28*$E18),0))</f>
        <v>0</v>
      </c>
      <c r="W18" s="11">
        <f>IF($G18="VIP",SUM($D18-Section!$B$30*$E18),0)</f>
        <v>0</v>
      </c>
      <c r="X18" s="11">
        <f>IF($G18="Zumba Enfants",$D18,IF($G18="Zumba Enfants+Adhésion",SUM($D18-Section!$B$31*$E18),0))</f>
        <v>0</v>
      </c>
      <c r="Y18" s="11">
        <f t="shared" si="4"/>
        <v>0</v>
      </c>
      <c r="Z18" s="11">
        <f t="shared" si="1"/>
        <v>0</v>
      </c>
      <c r="AA18" s="11">
        <f t="shared" si="2"/>
        <v>0</v>
      </c>
      <c r="AB18" s="7" t="str">
        <f t="shared" si="5"/>
        <v xml:space="preserve"> </v>
      </c>
      <c r="AC18" s="7">
        <f t="shared" si="6"/>
        <v>40</v>
      </c>
      <c r="AD18" s="7" t="str">
        <f t="shared" si="7"/>
        <v xml:space="preserve"> </v>
      </c>
    </row>
    <row r="19" spans="1:30">
      <c r="A19" s="4">
        <v>43745</v>
      </c>
      <c r="B19" s="5" t="s">
        <v>340</v>
      </c>
      <c r="C19" s="5" t="s">
        <v>307</v>
      </c>
      <c r="D19" s="6">
        <v>20</v>
      </c>
      <c r="E19" s="17">
        <v>2</v>
      </c>
      <c r="F19" s="5" t="s">
        <v>139</v>
      </c>
      <c r="G19" s="5" t="s">
        <v>13</v>
      </c>
      <c r="H19" s="5"/>
      <c r="I19" s="11">
        <f t="shared" si="3"/>
        <v>20</v>
      </c>
      <c r="J19" s="11">
        <f>IF($G19="Badminton",$D19,IF($G19="Badminton+Adhésion",SUM($D19-Section!$B$3*$E19),0))</f>
        <v>0</v>
      </c>
      <c r="K19" s="11">
        <f>IF($G19="CAF",$D19,IF($G19="CAF+Adhésion",SUM($D19-Section!$B$5*$E19),0))</f>
        <v>0</v>
      </c>
      <c r="L19" s="11">
        <f>IF($G19="CrossFit",$D19,IF($G19="CrossFit+Adhésion",SUM($D19-Section!$B$7*$E19),0))</f>
        <v>0</v>
      </c>
      <c r="M19" s="11">
        <f>IF($G19="Danse Monde",$D19,IF($G19="Danse Monde+Adhésion",SUM($D19-Section!$B$9*$E19),0))</f>
        <v>0</v>
      </c>
      <c r="N19" s="11">
        <f>IF($G19="Danse Orientale",$D19,IF($G19="Danse Orientale+Adhésion",SUM($D19-Section!$B$11*$E19),0))</f>
        <v>0</v>
      </c>
      <c r="O19" s="11">
        <f>IF($G19="Danse Société",$D19,IF($G19="Danse Société+Adhésion",SUM($D19-Section!$B$13*$E19),0))</f>
        <v>0</v>
      </c>
      <c r="P19" s="11">
        <f>IF($G19="Eveil Musculaire",$D19,IF($G19="Eveil Musculaire+Adhésion",SUM($D19-Section!$B$15*$E19),0))</f>
        <v>0</v>
      </c>
      <c r="Q19" s="11">
        <f>IF($G19="Musculation",$D19,IF($G19="Musculation+Adhésion",SUM($D19-Section!$B$18*$E19),0))</f>
        <v>0</v>
      </c>
      <c r="R19" s="11">
        <f>IF($G19="Sport Thérapeutique",$D19,IF($G19="Sport Thérapeutique+Adhésion",SUM($D19-Section!$B$20*$E19),0))</f>
        <v>0</v>
      </c>
      <c r="S19" s="11">
        <f>IF($G19="Squash",$D19,IF($G19="Squash+Adhésion",SUM($D19-Section!$B$22*$E19),0))</f>
        <v>0</v>
      </c>
      <c r="T19" s="11">
        <f>IF($G19="Step",$D19,IF($G19="Step+Adhésion",SUM($D19-Section!$B$24*$E19),0))</f>
        <v>0</v>
      </c>
      <c r="U19" s="11">
        <f>IF($G19="Tennis de Table",$D19,IF($G19="Tennis de Table+Adhésion",SUM($D19-Section!$B$26*$E19),0))</f>
        <v>0</v>
      </c>
      <c r="V19" s="11">
        <f>IF($G19="Training",$D19,IF($G19="Training+Adhésion",SUM($D19-Section!$B$28*$E19),0))</f>
        <v>0</v>
      </c>
      <c r="W19" s="11">
        <f>IF($G19="VIP",SUM($D19-Section!$B$30*$E19),0)</f>
        <v>0</v>
      </c>
      <c r="X19" s="11">
        <f>IF($G19="Zumba Enfants",$D19,IF($G19="Zumba Enfants+Adhésion",SUM($D19-Section!$B$31*$E19),0))</f>
        <v>0</v>
      </c>
      <c r="Y19" s="11">
        <f t="shared" si="4"/>
        <v>0</v>
      </c>
      <c r="Z19" s="11">
        <f t="shared" si="1"/>
        <v>0</v>
      </c>
      <c r="AA19" s="11">
        <f t="shared" si="2"/>
        <v>0</v>
      </c>
      <c r="AB19" s="7" t="str">
        <f t="shared" si="5"/>
        <v xml:space="preserve"> </v>
      </c>
      <c r="AC19" s="7" t="str">
        <f t="shared" si="6"/>
        <v xml:space="preserve"> </v>
      </c>
      <c r="AD19" s="7">
        <f t="shared" si="7"/>
        <v>20</v>
      </c>
    </row>
    <row r="20" spans="1:30">
      <c r="A20" s="4">
        <v>43745</v>
      </c>
      <c r="B20" s="5" t="s">
        <v>190</v>
      </c>
      <c r="C20" s="5" t="s">
        <v>187</v>
      </c>
      <c r="D20" s="6">
        <v>7</v>
      </c>
      <c r="E20" s="17"/>
      <c r="F20" s="5" t="s">
        <v>15</v>
      </c>
      <c r="G20" s="5" t="s">
        <v>79</v>
      </c>
      <c r="H20" s="5"/>
      <c r="I20" s="11">
        <f t="shared" si="3"/>
        <v>0</v>
      </c>
      <c r="J20" s="11">
        <f>IF($G20="Badminton",$D20,IF($G20="Badminton+Adhésion",SUM($D20-Section!$B$3*$E20),0))</f>
        <v>0</v>
      </c>
      <c r="K20" s="11">
        <f>IF($G20="CAF",$D20,IF($G20="CAF+Adhésion",SUM($D20-Section!$B$5*$E20),0))</f>
        <v>0</v>
      </c>
      <c r="L20" s="11">
        <f>IF($G20="CrossFit",$D20,IF($G20="CrossFit+Adhésion",SUM($D20-Section!$B$7*$E20),0))</f>
        <v>0</v>
      </c>
      <c r="M20" s="11">
        <f>IF($G20="Danse Monde",$D20,IF($G20="Danse Monde+Adhésion",SUM($D20-Section!$B$9*$E20),0))</f>
        <v>0</v>
      </c>
      <c r="N20" s="11">
        <f>IF($G20="Danse Orientale",$D20,IF($G20="Danse Orientale+Adhésion",SUM($D20-Section!$B$11*$E20),0))</f>
        <v>0</v>
      </c>
      <c r="O20" s="11">
        <f>IF($G20="Danse Société",$D20,IF($G20="Danse Société+Adhésion",SUM($D20-Section!$B$13*$E20),0))</f>
        <v>7</v>
      </c>
      <c r="P20" s="11">
        <f>IF($G20="Eveil Musculaire",$D20,IF($G20="Eveil Musculaire+Adhésion",SUM($D20-Section!$B$15*$E20),0))</f>
        <v>0</v>
      </c>
      <c r="Q20" s="11">
        <f>IF($G20="Musculation",$D20,IF($G20="Musculation+Adhésion",SUM($D20-Section!$B$18*$E20),0))</f>
        <v>0</v>
      </c>
      <c r="R20" s="11">
        <f>IF($G20="Sport Thérapeutique",$D20,IF($G20="Sport Thérapeutique+Adhésion",SUM($D20-Section!$B$20*$E20),0))</f>
        <v>0</v>
      </c>
      <c r="S20" s="11">
        <f>IF($G20="Squash",$D20,IF($G20="Squash+Adhésion",SUM($D20-Section!$B$22*$E20),0))</f>
        <v>0</v>
      </c>
      <c r="T20" s="11">
        <f>IF($G20="Step",$D20,IF($G20="Step+Adhésion",SUM($D20-Section!$B$24*$E20),0))</f>
        <v>0</v>
      </c>
      <c r="U20" s="11">
        <f>IF($G20="Tennis de Table",$D20,IF($G20="Tennis de Table+Adhésion",SUM($D20-Section!$B$26*$E20),0))</f>
        <v>0</v>
      </c>
      <c r="V20" s="11">
        <f>IF($G20="Training",$D20,IF($G20="Training+Adhésion",SUM($D20-Section!$B$28*$E20),0))</f>
        <v>0</v>
      </c>
      <c r="W20" s="11">
        <f>IF($G20="VIP",SUM($D20-Section!$B$30*$E20),0)</f>
        <v>0</v>
      </c>
      <c r="X20" s="11">
        <f>IF($G20="Zumba Enfants",$D20,IF($G20="Zumba Enfants+Adhésion",SUM($D20-Section!$B$31*$E20),0))</f>
        <v>0</v>
      </c>
      <c r="Y20" s="11">
        <f t="shared" si="4"/>
        <v>0</v>
      </c>
      <c r="Z20" s="11">
        <f t="shared" si="1"/>
        <v>0</v>
      </c>
      <c r="AA20" s="11">
        <f t="shared" si="2"/>
        <v>0</v>
      </c>
      <c r="AB20" s="7">
        <f t="shared" si="5"/>
        <v>7</v>
      </c>
      <c r="AC20" s="7" t="str">
        <f t="shared" si="6"/>
        <v xml:space="preserve"> </v>
      </c>
      <c r="AD20" s="7" t="str">
        <f t="shared" si="7"/>
        <v xml:space="preserve"> </v>
      </c>
    </row>
    <row r="21" spans="1:30">
      <c r="A21" s="4">
        <v>43746</v>
      </c>
      <c r="B21" s="5" t="s">
        <v>309</v>
      </c>
      <c r="C21" s="5" t="s">
        <v>310</v>
      </c>
      <c r="D21" s="6">
        <v>141.5</v>
      </c>
      <c r="E21" s="17">
        <v>1</v>
      </c>
      <c r="F21" s="5" t="s">
        <v>14</v>
      </c>
      <c r="G21" s="5" t="s">
        <v>92</v>
      </c>
      <c r="H21" s="5"/>
      <c r="I21" s="11">
        <f t="shared" si="3"/>
        <v>10</v>
      </c>
      <c r="J21" s="11">
        <f>IF($G21="Badminton",$D21,IF($G21="Badminton+Adhésion",SUM($D21-Section!$B$3*$E21),0))</f>
        <v>0</v>
      </c>
      <c r="K21" s="11">
        <f>IF($G21="CAF",$D21,IF($G21="CAF+Adhésion",SUM($D21-Section!$B$5*$E21),0))</f>
        <v>0</v>
      </c>
      <c r="L21" s="11">
        <f>IF($G21="CrossFit",$D21,IF($G21="CrossFit+Adhésion",SUM($D21-Section!$B$7*$E21),0))</f>
        <v>0</v>
      </c>
      <c r="M21" s="11">
        <f>IF($G21="Danse Monde",$D21,IF($G21="Danse Monde+Adhésion",SUM($D21-Section!$B$9*$E21),0))</f>
        <v>0</v>
      </c>
      <c r="N21" s="11">
        <f>IF($G21="Danse Orientale",$D21,IF($G21="Danse Orientale+Adhésion",SUM($D21-Section!$B$11*$E21),0))</f>
        <v>131.5</v>
      </c>
      <c r="O21" s="11">
        <f>IF($G21="Danse Société",$D21,IF($G21="Danse Société+Adhésion",SUM($D21-Section!$B$13*$E21),0))</f>
        <v>0</v>
      </c>
      <c r="P21" s="11">
        <f>IF($G21="Eveil Musculaire",$D21,IF($G21="Eveil Musculaire+Adhésion",SUM($D21-Section!$B$15*$E21),0))</f>
        <v>0</v>
      </c>
      <c r="Q21" s="11">
        <f>IF($G21="Musculation",$D21,IF($G21="Musculation+Adhésion",SUM($D21-Section!$B$18*$E21),0))</f>
        <v>0</v>
      </c>
      <c r="R21" s="11">
        <f>IF($G21="Sport Thérapeutique",$D21,IF($G21="Sport Thérapeutique+Adhésion",SUM($D21-Section!$B$20*$E21),0))</f>
        <v>0</v>
      </c>
      <c r="S21" s="11">
        <f>IF($G21="Squash",$D21,IF($G21="Squash+Adhésion",SUM($D21-Section!$B$22*$E21),0))</f>
        <v>0</v>
      </c>
      <c r="T21" s="11">
        <f>IF($G21="Step",$D21,IF($G21="Step+Adhésion",SUM($D21-Section!$B$24*$E21),0))</f>
        <v>0</v>
      </c>
      <c r="U21" s="11">
        <f>IF($G21="Tennis de Table",$D21,IF($G21="Tennis de Table+Adhésion",SUM($D21-Section!$B$26*$E21),0))</f>
        <v>0</v>
      </c>
      <c r="V21" s="11">
        <f>IF($G21="Training",$D21,IF($G21="Training+Adhésion",SUM($D21-Section!$B$28*$E21),0))</f>
        <v>0</v>
      </c>
      <c r="W21" s="11">
        <f>IF($G21="VIP",SUM($D21-Section!$B$30*$E21),0)</f>
        <v>0</v>
      </c>
      <c r="X21" s="11">
        <f>IF($G21="Zumba Enfants",$D21,IF($G21="Zumba Enfants+Adhésion",SUM($D21-Section!$B$31*$E21),0))</f>
        <v>0</v>
      </c>
      <c r="Y21" s="11">
        <f t="shared" si="4"/>
        <v>0</v>
      </c>
      <c r="Z21" s="11">
        <f t="shared" si="1"/>
        <v>0</v>
      </c>
      <c r="AA21" s="11">
        <f t="shared" si="2"/>
        <v>0</v>
      </c>
      <c r="AB21" s="7" t="str">
        <f t="shared" si="5"/>
        <v xml:space="preserve"> </v>
      </c>
      <c r="AC21" s="7">
        <f t="shared" si="6"/>
        <v>141.5</v>
      </c>
      <c r="AD21" s="7" t="str">
        <f t="shared" si="7"/>
        <v xml:space="preserve"> </v>
      </c>
    </row>
    <row r="22" spans="1:30">
      <c r="A22" s="4">
        <v>43746</v>
      </c>
      <c r="B22" s="5" t="s">
        <v>309</v>
      </c>
      <c r="C22" s="5" t="s">
        <v>310</v>
      </c>
      <c r="D22" s="6">
        <v>131</v>
      </c>
      <c r="E22" s="17"/>
      <c r="F22" s="5" t="s">
        <v>14</v>
      </c>
      <c r="G22" s="5" t="s">
        <v>101</v>
      </c>
      <c r="H22" s="5"/>
      <c r="I22" s="11">
        <f t="shared" si="3"/>
        <v>0</v>
      </c>
      <c r="J22" s="11">
        <f>IF($G22="Badminton",$D22,IF($G22="Badminton+Adhésion",SUM($D22-Section!$B$3*$E22),0))</f>
        <v>0</v>
      </c>
      <c r="K22" s="11">
        <f>IF($G22="CAF",$D22,IF($G22="CAF+Adhésion",SUM($D22-Section!$B$5*$E22),0))</f>
        <v>0</v>
      </c>
      <c r="L22" s="11">
        <f>IF($G22="CrossFit",$D22,IF($G22="CrossFit+Adhésion",SUM($D22-Section!$B$7*$E22),0))</f>
        <v>0</v>
      </c>
      <c r="M22" s="11">
        <f>IF($G22="Danse Monde",$D22,IF($G22="Danse Monde+Adhésion",SUM($D22-Section!$B$9*$E22),0))</f>
        <v>0</v>
      </c>
      <c r="N22" s="11">
        <f>IF($G22="Danse Orientale",$D22,IF($G22="Danse Orientale+Adhésion",SUM($D22-Section!$B$11*$E22),0))</f>
        <v>0</v>
      </c>
      <c r="O22" s="11">
        <f>IF($G22="Danse Société",$D22,IF($G22="Danse Société+Adhésion",SUM($D22-Section!$B$13*$E22),0))</f>
        <v>0</v>
      </c>
      <c r="P22" s="11">
        <f>IF($G22="Eveil Musculaire",$D22,IF($G22="Eveil Musculaire+Adhésion",SUM($D22-Section!$B$15*$E22),0))</f>
        <v>0</v>
      </c>
      <c r="Q22" s="11">
        <f>IF($G22="Musculation",$D22,IF($G22="Musculation+Adhésion",SUM($D22-Section!$B$18*$E22),0))</f>
        <v>0</v>
      </c>
      <c r="R22" s="11">
        <f>IF($G22="Sport Thérapeutique",$D22,IF($G22="Sport Thérapeutique+Adhésion",SUM($D22-Section!$B$20*$E22),0))</f>
        <v>0</v>
      </c>
      <c r="S22" s="11">
        <f>IF($G22="Squash",$D22,IF($G22="Squash+Adhésion",SUM($D22-Section!$B$22*$E22),0))</f>
        <v>0</v>
      </c>
      <c r="T22" s="11">
        <f>IF($G22="Step",$D22,IF($G22="Step+Adhésion",SUM($D22-Section!$B$24*$E22),0))</f>
        <v>0</v>
      </c>
      <c r="U22" s="11">
        <f>IF($G22="Tennis de Table",$D22,IF($G22="Tennis de Table+Adhésion",SUM($D22-Section!$B$26*$E22),0))</f>
        <v>0</v>
      </c>
      <c r="V22" s="11">
        <f>IF($G22="Training",$D22,IF($G22="Training+Adhésion",SUM($D22-Section!$B$28*$E22),0))</f>
        <v>0</v>
      </c>
      <c r="W22" s="11">
        <f>IF($G22="VIP",SUM($D22-Section!$B$30*$E22),0)</f>
        <v>0</v>
      </c>
      <c r="X22" s="11">
        <f>IF($G22="Zumba Enfants",$D22,IF($G22="Zumba Enfants+Adhésion",SUM($D22-Section!$B$31*$E22),0))</f>
        <v>131</v>
      </c>
      <c r="Y22" s="11">
        <f t="shared" si="4"/>
        <v>0</v>
      </c>
      <c r="Z22" s="11">
        <f t="shared" si="1"/>
        <v>0</v>
      </c>
      <c r="AA22" s="11">
        <f t="shared" si="2"/>
        <v>0</v>
      </c>
      <c r="AB22" s="7" t="str">
        <f t="shared" si="5"/>
        <v xml:space="preserve"> </v>
      </c>
      <c r="AC22" s="7">
        <f t="shared" si="6"/>
        <v>131</v>
      </c>
      <c r="AD22" s="7" t="str">
        <f t="shared" si="7"/>
        <v xml:space="preserve"> </v>
      </c>
    </row>
    <row r="23" spans="1:30">
      <c r="A23" s="4">
        <v>43746</v>
      </c>
      <c r="B23" s="5" t="s">
        <v>137</v>
      </c>
      <c r="C23" s="5" t="s">
        <v>120</v>
      </c>
      <c r="D23" s="6">
        <v>20</v>
      </c>
      <c r="E23" s="17"/>
      <c r="F23" s="5" t="s">
        <v>14</v>
      </c>
      <c r="G23" s="5" t="s">
        <v>3</v>
      </c>
      <c r="H23" s="5"/>
      <c r="I23" s="11">
        <f t="shared" si="3"/>
        <v>0</v>
      </c>
      <c r="J23" s="11">
        <f>IF($G23="Badminton",$D23,IF($G23="Badminton+Adhésion",SUM($D23-Section!$B$3*$E23),0))</f>
        <v>0</v>
      </c>
      <c r="K23" s="11">
        <f>IF($G23="CAF",$D23,IF($G23="CAF+Adhésion",SUM($D23-Section!$B$5*$E23),0))</f>
        <v>0</v>
      </c>
      <c r="L23" s="11">
        <f>IF($G23="CrossFit",$D23,IF($G23="CrossFit+Adhésion",SUM($D23-Section!$B$7*$E23),0))</f>
        <v>0</v>
      </c>
      <c r="M23" s="11">
        <f>IF($G23="Danse Monde",$D23,IF($G23="Danse Monde+Adhésion",SUM($D23-Section!$B$9*$E23),0))</f>
        <v>0</v>
      </c>
      <c r="N23" s="11">
        <f>IF($G23="Danse Orientale",$D23,IF($G23="Danse Orientale+Adhésion",SUM($D23-Section!$B$11*$E23),0))</f>
        <v>0</v>
      </c>
      <c r="O23" s="11">
        <f>IF($G23="Danse Société",$D23,IF($G23="Danse Société+Adhésion",SUM($D23-Section!$B$13*$E23),0))</f>
        <v>0</v>
      </c>
      <c r="P23" s="11">
        <f>IF($G23="Eveil Musculaire",$D23,IF($G23="Eveil Musculaire+Adhésion",SUM($D23-Section!$B$15*$E23),0))</f>
        <v>0</v>
      </c>
      <c r="Q23" s="11">
        <f>IF($G23="Musculation",$D23,IF($G23="Musculation+Adhésion",SUM($D23-Section!$B$18*$E23),0))</f>
        <v>20</v>
      </c>
      <c r="R23" s="11">
        <f>IF($G23="Sport Thérapeutique",$D23,IF($G23="Sport Thérapeutique+Adhésion",SUM($D23-Section!$B$20*$E23),0))</f>
        <v>0</v>
      </c>
      <c r="S23" s="11">
        <f>IF($G23="Squash",$D23,IF($G23="Squash+Adhésion",SUM($D23-Section!$B$22*$E23),0))</f>
        <v>0</v>
      </c>
      <c r="T23" s="11">
        <f>IF($G23="Step",$D23,IF($G23="Step+Adhésion",SUM($D23-Section!$B$24*$E23),0))</f>
        <v>0</v>
      </c>
      <c r="U23" s="11">
        <f>IF($G23="Tennis de Table",$D23,IF($G23="Tennis de Table+Adhésion",SUM($D23-Section!$B$26*$E23),0))</f>
        <v>0</v>
      </c>
      <c r="V23" s="11">
        <f>IF($G23="Training",$D23,IF($G23="Training+Adhésion",SUM($D23-Section!$B$28*$E23),0))</f>
        <v>0</v>
      </c>
      <c r="W23" s="11">
        <f>IF($G23="VIP",SUM($D23-Section!$B$30*$E23),0)</f>
        <v>0</v>
      </c>
      <c r="X23" s="11">
        <f>IF($G23="Zumba Enfants",$D23,IF($G23="Zumba Enfants+Adhésion",SUM($D23-Section!$B$31*$E23),0))</f>
        <v>0</v>
      </c>
      <c r="Y23" s="11">
        <f t="shared" si="4"/>
        <v>0</v>
      </c>
      <c r="Z23" s="11">
        <f t="shared" si="1"/>
        <v>0</v>
      </c>
      <c r="AA23" s="11">
        <f t="shared" si="2"/>
        <v>0</v>
      </c>
      <c r="AB23" s="7" t="str">
        <f t="shared" si="5"/>
        <v xml:space="preserve"> </v>
      </c>
      <c r="AC23" s="7">
        <f t="shared" si="6"/>
        <v>20</v>
      </c>
      <c r="AD23" s="7" t="str">
        <f t="shared" si="7"/>
        <v xml:space="preserve"> </v>
      </c>
    </row>
    <row r="24" spans="1:30">
      <c r="A24" s="4">
        <v>43746</v>
      </c>
      <c r="B24" s="5" t="s">
        <v>230</v>
      </c>
      <c r="C24" s="5" t="s">
        <v>311</v>
      </c>
      <c r="D24" s="6">
        <v>35</v>
      </c>
      <c r="E24" s="17">
        <v>1</v>
      </c>
      <c r="F24" s="5" t="s">
        <v>14</v>
      </c>
      <c r="G24" s="5" t="s">
        <v>95</v>
      </c>
      <c r="H24" s="5"/>
      <c r="I24" s="11">
        <f t="shared" si="3"/>
        <v>10</v>
      </c>
      <c r="J24" s="11">
        <f>IF($G24="Badminton",$D24,IF($G24="Badminton+Adhésion",SUM($D24-Section!$B$3*$E24),0))</f>
        <v>0</v>
      </c>
      <c r="K24" s="11">
        <f>IF($G24="CAF",$D24,IF($G24="CAF+Adhésion",SUM($D24-Section!$B$5*$E24),0))</f>
        <v>0</v>
      </c>
      <c r="L24" s="11">
        <f>IF($G24="CrossFit",$D24,IF($G24="CrossFit+Adhésion",SUM($D24-Section!$B$7*$E24),0))</f>
        <v>0</v>
      </c>
      <c r="M24" s="11">
        <f>IF($G24="Danse Monde",$D24,IF($G24="Danse Monde+Adhésion",SUM($D24-Section!$B$9*$E24),0))</f>
        <v>0</v>
      </c>
      <c r="N24" s="11">
        <f>IF($G24="Danse Orientale",$D24,IF($G24="Danse Orientale+Adhésion",SUM($D24-Section!$B$11*$E24),0))</f>
        <v>0</v>
      </c>
      <c r="O24" s="11">
        <f>IF($G24="Danse Société",$D24,IF($G24="Danse Société+Adhésion",SUM($D24-Section!$B$13*$E24),0))</f>
        <v>0</v>
      </c>
      <c r="P24" s="11">
        <f>IF($G24="Eveil Musculaire",$D24,IF($G24="Eveil Musculaire+Adhésion",SUM($D24-Section!$B$15*$E24),0))</f>
        <v>25</v>
      </c>
      <c r="Q24" s="11">
        <f>IF($G24="Musculation",$D24,IF($G24="Musculation+Adhésion",SUM($D24-Section!$B$18*$E24),0))</f>
        <v>0</v>
      </c>
      <c r="R24" s="11">
        <f>IF($G24="Sport Thérapeutique",$D24,IF($G24="Sport Thérapeutique+Adhésion",SUM($D24-Section!$B$20*$E24),0))</f>
        <v>0</v>
      </c>
      <c r="S24" s="11">
        <f>IF($G24="Squash",$D24,IF($G24="Squash+Adhésion",SUM($D24-Section!$B$22*$E24),0))</f>
        <v>0</v>
      </c>
      <c r="T24" s="11">
        <f>IF($G24="Step",$D24,IF($G24="Step+Adhésion",SUM($D24-Section!$B$24*$E24),0))</f>
        <v>0</v>
      </c>
      <c r="U24" s="11">
        <f>IF($G24="Tennis de Table",$D24,IF($G24="Tennis de Table+Adhésion",SUM($D24-Section!$B$26*$E24),0))</f>
        <v>0</v>
      </c>
      <c r="V24" s="11">
        <f>IF($G24="Training",$D24,IF($G24="Training+Adhésion",SUM($D24-Section!$B$28*$E24),0))</f>
        <v>0</v>
      </c>
      <c r="W24" s="11">
        <f>IF($G24="VIP",SUM($D24-Section!$B$30*$E24),0)</f>
        <v>0</v>
      </c>
      <c r="X24" s="11">
        <f>IF($G24="Zumba Enfants",$D24,IF($G24="Zumba Enfants+Adhésion",SUM($D24-Section!$B$31*$E24),0))</f>
        <v>0</v>
      </c>
      <c r="Y24" s="11">
        <f t="shared" si="4"/>
        <v>0</v>
      </c>
      <c r="Z24" s="11">
        <f t="shared" si="1"/>
        <v>0</v>
      </c>
      <c r="AA24" s="11">
        <f t="shared" si="2"/>
        <v>0</v>
      </c>
      <c r="AB24" s="7" t="str">
        <f t="shared" si="5"/>
        <v xml:space="preserve"> </v>
      </c>
      <c r="AC24" s="7">
        <f t="shared" si="6"/>
        <v>35</v>
      </c>
      <c r="AD24" s="7" t="str">
        <f t="shared" si="7"/>
        <v xml:space="preserve"> </v>
      </c>
    </row>
    <row r="25" spans="1:30">
      <c r="A25" s="4">
        <v>43746</v>
      </c>
      <c r="B25" s="5" t="s">
        <v>251</v>
      </c>
      <c r="C25" s="5" t="s">
        <v>312</v>
      </c>
      <c r="D25" s="6">
        <v>10</v>
      </c>
      <c r="E25" s="17">
        <v>1</v>
      </c>
      <c r="F25" s="5" t="s">
        <v>15</v>
      </c>
      <c r="G25" s="5" t="s">
        <v>13</v>
      </c>
      <c r="H25" s="5"/>
      <c r="I25" s="11">
        <f t="shared" si="3"/>
        <v>10</v>
      </c>
      <c r="J25" s="11">
        <f>IF($G25="Badminton",$D25,IF($G25="Badminton+Adhésion",SUM($D25-Section!$B$3*$E25),0))</f>
        <v>0</v>
      </c>
      <c r="K25" s="11">
        <f>IF($G25="CAF",$D25,IF($G25="CAF+Adhésion",SUM($D25-Section!$B$5*$E25),0))</f>
        <v>0</v>
      </c>
      <c r="L25" s="11">
        <f>IF($G25="CrossFit",$D25,IF($G25="CrossFit+Adhésion",SUM($D25-Section!$B$7*$E25),0))</f>
        <v>0</v>
      </c>
      <c r="M25" s="11">
        <f>IF($G25="Danse Monde",$D25,IF($G25="Danse Monde+Adhésion",SUM($D25-Section!$B$9*$E25),0))</f>
        <v>0</v>
      </c>
      <c r="N25" s="11">
        <f>IF($G25="Danse Orientale",$D25,IF($G25="Danse Orientale+Adhésion",SUM($D25-Section!$B$11*$E25),0))</f>
        <v>0</v>
      </c>
      <c r="O25" s="11">
        <f>IF($G25="Danse Société",$D25,IF($G25="Danse Société+Adhésion",SUM($D25-Section!$B$13*$E25),0))</f>
        <v>0</v>
      </c>
      <c r="P25" s="11">
        <f>IF($G25="Eveil Musculaire",$D25,IF($G25="Eveil Musculaire+Adhésion",SUM($D25-Section!$B$15*$E25),0))</f>
        <v>0</v>
      </c>
      <c r="Q25" s="11">
        <f>IF($G25="Musculation",$D25,IF($G25="Musculation+Adhésion",SUM($D25-Section!$B$18*$E25),0))</f>
        <v>0</v>
      </c>
      <c r="R25" s="11">
        <f>IF($G25="Sport Thérapeutique",$D25,IF($G25="Sport Thérapeutique+Adhésion",SUM($D25-Section!$B$20*$E25),0))</f>
        <v>0</v>
      </c>
      <c r="S25" s="11">
        <f>IF($G25="Squash",$D25,IF($G25="Squash+Adhésion",SUM($D25-Section!$B$22*$E25),0))</f>
        <v>0</v>
      </c>
      <c r="T25" s="11">
        <f>IF($G25="Step",$D25,IF($G25="Step+Adhésion",SUM($D25-Section!$B$24*$E25),0))</f>
        <v>0</v>
      </c>
      <c r="U25" s="11">
        <f>IF($G25="Tennis de Table",$D25,IF($G25="Tennis de Table+Adhésion",SUM($D25-Section!$B$26*$E25),0))</f>
        <v>0</v>
      </c>
      <c r="V25" s="11">
        <f>IF($G25="Training",$D25,IF($G25="Training+Adhésion",SUM($D25-Section!$B$28*$E25),0))</f>
        <v>0</v>
      </c>
      <c r="W25" s="11">
        <f>IF($G25="VIP",SUM($D25-Section!$B$30*$E25),0)</f>
        <v>0</v>
      </c>
      <c r="X25" s="11">
        <f>IF($G25="Zumba Enfants",$D25,IF($G25="Zumba Enfants+Adhésion",SUM($D25-Section!$B$31*$E25),0))</f>
        <v>0</v>
      </c>
      <c r="Y25" s="11">
        <f t="shared" si="4"/>
        <v>0</v>
      </c>
      <c r="Z25" s="11">
        <f t="shared" si="1"/>
        <v>0</v>
      </c>
      <c r="AA25" s="11">
        <f t="shared" si="2"/>
        <v>0</v>
      </c>
      <c r="AB25" s="7">
        <f t="shared" si="5"/>
        <v>10</v>
      </c>
      <c r="AC25" s="7" t="str">
        <f t="shared" si="6"/>
        <v xml:space="preserve"> </v>
      </c>
      <c r="AD25" s="7" t="str">
        <f t="shared" si="7"/>
        <v xml:space="preserve"> </v>
      </c>
    </row>
    <row r="26" spans="1:30">
      <c r="A26" s="4">
        <v>43747</v>
      </c>
      <c r="B26" s="5" t="s">
        <v>313</v>
      </c>
      <c r="C26" s="5" t="s">
        <v>314</v>
      </c>
      <c r="D26" s="6">
        <v>55</v>
      </c>
      <c r="E26" s="17">
        <v>1</v>
      </c>
      <c r="F26" s="5" t="s">
        <v>14</v>
      </c>
      <c r="G26" s="5" t="s">
        <v>92</v>
      </c>
      <c r="H26" s="5"/>
      <c r="I26" s="11">
        <f t="shared" si="3"/>
        <v>10</v>
      </c>
      <c r="J26" s="11">
        <f>IF($G26="Badminton",$D26,IF($G26="Badminton+Adhésion",SUM($D26-Section!$B$3*$E26),0))</f>
        <v>0</v>
      </c>
      <c r="K26" s="11">
        <f>IF($G26="CAF",$D26,IF($G26="CAF+Adhésion",SUM($D26-Section!$B$5*$E26),0))</f>
        <v>0</v>
      </c>
      <c r="L26" s="11">
        <f>IF($G26="CrossFit",$D26,IF($G26="CrossFit+Adhésion",SUM($D26-Section!$B$7*$E26),0))</f>
        <v>0</v>
      </c>
      <c r="M26" s="11">
        <f>IF($G26="Danse Monde",$D26,IF($G26="Danse Monde+Adhésion",SUM($D26-Section!$B$9*$E26),0))</f>
        <v>0</v>
      </c>
      <c r="N26" s="11">
        <f>IF($G26="Danse Orientale",$D26,IF($G26="Danse Orientale+Adhésion",SUM($D26-Section!$B$11*$E26),0))</f>
        <v>45</v>
      </c>
      <c r="O26" s="11">
        <f>IF($G26="Danse Société",$D26,IF($G26="Danse Société+Adhésion",SUM($D26-Section!$B$13*$E26),0))</f>
        <v>0</v>
      </c>
      <c r="P26" s="11">
        <f>IF($G26="Eveil Musculaire",$D26,IF($G26="Eveil Musculaire+Adhésion",SUM($D26-Section!$B$15*$E26),0))</f>
        <v>0</v>
      </c>
      <c r="Q26" s="11">
        <f>IF($G26="Musculation",$D26,IF($G26="Musculation+Adhésion",SUM($D26-Section!$B$18*$E26),0))</f>
        <v>0</v>
      </c>
      <c r="R26" s="11">
        <f>IF($G26="Sport Thérapeutique",$D26,IF($G26="Sport Thérapeutique+Adhésion",SUM($D26-Section!$B$20*$E26),0))</f>
        <v>0</v>
      </c>
      <c r="S26" s="11">
        <f>IF($G26="Squash",$D26,IF($G26="Squash+Adhésion",SUM($D26-Section!$B$22*$E26),0))</f>
        <v>0</v>
      </c>
      <c r="T26" s="11">
        <f>IF($G26="Step",$D26,IF($G26="Step+Adhésion",SUM($D26-Section!$B$24*$E26),0))</f>
        <v>0</v>
      </c>
      <c r="U26" s="11">
        <f>IF($G26="Tennis de Table",$D26,IF($G26="Tennis de Table+Adhésion",SUM($D26-Section!$B$26*$E26),0))</f>
        <v>0</v>
      </c>
      <c r="V26" s="11">
        <f>IF($G26="Training",$D26,IF($G26="Training+Adhésion",SUM($D26-Section!$B$28*$E26),0))</f>
        <v>0</v>
      </c>
      <c r="W26" s="11">
        <f>IF($G26="VIP",SUM($D26-Section!$B$30*$E26),0)</f>
        <v>0</v>
      </c>
      <c r="X26" s="11">
        <f>IF($G26="Zumba Enfants",$D26,IF($G26="Zumba Enfants+Adhésion",SUM($D26-Section!$B$31*$E26),0))</f>
        <v>0</v>
      </c>
      <c r="Y26" s="11">
        <f t="shared" si="4"/>
        <v>0</v>
      </c>
      <c r="Z26" s="11">
        <f t="shared" si="1"/>
        <v>0</v>
      </c>
      <c r="AA26" s="11">
        <f t="shared" si="2"/>
        <v>0</v>
      </c>
      <c r="AB26" s="7" t="str">
        <f t="shared" si="5"/>
        <v xml:space="preserve"> </v>
      </c>
      <c r="AC26" s="7">
        <f t="shared" si="6"/>
        <v>55</v>
      </c>
      <c r="AD26" s="7" t="str">
        <f t="shared" si="7"/>
        <v xml:space="preserve"> </v>
      </c>
    </row>
    <row r="27" spans="1:30">
      <c r="A27" s="4">
        <v>43747</v>
      </c>
      <c r="B27" s="5" t="s">
        <v>315</v>
      </c>
      <c r="C27" s="5" t="s">
        <v>316</v>
      </c>
      <c r="D27" s="6">
        <v>35</v>
      </c>
      <c r="E27" s="17">
        <v>1</v>
      </c>
      <c r="F27" s="5" t="s">
        <v>139</v>
      </c>
      <c r="G27" s="5" t="s">
        <v>102</v>
      </c>
      <c r="H27" s="5"/>
      <c r="I27" s="11">
        <f t="shared" si="3"/>
        <v>10</v>
      </c>
      <c r="J27" s="11">
        <f>IF($G27="Badminton",$D27,IF($G27="Badminton+Adhésion",SUM($D27-Section!$B$3*$E27),0))</f>
        <v>0</v>
      </c>
      <c r="K27" s="11">
        <f>IF($G27="CAF",$D27,IF($G27="CAF+Adhésion",SUM($D27-Section!$B$5*$E27),0))</f>
        <v>0</v>
      </c>
      <c r="L27" s="11">
        <f>IF($G27="CrossFit",$D27,IF($G27="CrossFit+Adhésion",SUM($D27-Section!$B$7*$E27),0))</f>
        <v>0</v>
      </c>
      <c r="M27" s="11">
        <f>IF($G27="Danse Monde",$D27,IF($G27="Danse Monde+Adhésion",SUM($D27-Section!$B$9*$E27),0))</f>
        <v>0</v>
      </c>
      <c r="N27" s="11">
        <f>IF($G27="Danse Orientale",$D27,IF($G27="Danse Orientale+Adhésion",SUM($D27-Section!$B$11*$E27),0))</f>
        <v>0</v>
      </c>
      <c r="O27" s="11">
        <f>IF($G27="Danse Société",$D27,IF($G27="Danse Société+Adhésion",SUM($D27-Section!$B$13*$E27),0))</f>
        <v>0</v>
      </c>
      <c r="P27" s="11">
        <f>IF($G27="Eveil Musculaire",$D27,IF($G27="Eveil Musculaire+Adhésion",SUM($D27-Section!$B$15*$E27),0))</f>
        <v>0</v>
      </c>
      <c r="Q27" s="11">
        <f>IF($G27="Musculation",$D27,IF($G27="Musculation+Adhésion",SUM($D27-Section!$B$18*$E27),0))</f>
        <v>0</v>
      </c>
      <c r="R27" s="11">
        <f>IF($G27="Sport Thérapeutique",$D27,IF($G27="Sport Thérapeutique+Adhésion",SUM($D27-Section!$B$20*$E27),0))</f>
        <v>0</v>
      </c>
      <c r="S27" s="11">
        <f>IF($G27="Squash",$D27,IF($G27="Squash+Adhésion",SUM($D27-Section!$B$22*$E27),0))</f>
        <v>0</v>
      </c>
      <c r="T27" s="11">
        <f>IF($G27="Step",$D27,IF($G27="Step+Adhésion",SUM($D27-Section!$B$24*$E27),0))</f>
        <v>0</v>
      </c>
      <c r="U27" s="11">
        <f>IF($G27="Tennis de Table",$D27,IF($G27="Tennis de Table+Adhésion",SUM($D27-Section!$B$26*$E27),0))</f>
        <v>0</v>
      </c>
      <c r="V27" s="11">
        <f>IF($G27="Training",$D27,IF($G27="Training+Adhésion",SUM($D27-Section!$B$28*$E27),0))</f>
        <v>0</v>
      </c>
      <c r="W27" s="11">
        <f>IF($G27="VIP",SUM($D27-Section!$B$30*$E27),0)</f>
        <v>0</v>
      </c>
      <c r="X27" s="11">
        <f>IF($G27="Zumba Enfants",$D27,IF($G27="Zumba Enfants+Adhésion",SUM($D27-Section!$B$31*$E27),0))</f>
        <v>25</v>
      </c>
      <c r="Y27" s="11">
        <f t="shared" si="4"/>
        <v>0</v>
      </c>
      <c r="Z27" s="11">
        <f t="shared" si="1"/>
        <v>0</v>
      </c>
      <c r="AA27" s="11">
        <f t="shared" si="2"/>
        <v>0</v>
      </c>
      <c r="AB27" s="7" t="str">
        <f t="shared" si="5"/>
        <v xml:space="preserve"> </v>
      </c>
      <c r="AC27" s="7" t="str">
        <f t="shared" si="6"/>
        <v xml:space="preserve"> </v>
      </c>
      <c r="AD27" s="7">
        <f t="shared" si="7"/>
        <v>35</v>
      </c>
    </row>
    <row r="28" spans="1:30">
      <c r="A28" s="4">
        <v>43747</v>
      </c>
      <c r="B28" s="5" t="s">
        <v>119</v>
      </c>
      <c r="C28" s="5" t="s">
        <v>317</v>
      </c>
      <c r="D28" s="6">
        <v>10</v>
      </c>
      <c r="E28" s="17">
        <v>1</v>
      </c>
      <c r="F28" s="5" t="s">
        <v>139</v>
      </c>
      <c r="G28" s="5" t="s">
        <v>13</v>
      </c>
      <c r="H28" s="5"/>
      <c r="I28" s="11">
        <f t="shared" si="3"/>
        <v>10</v>
      </c>
      <c r="J28" s="11">
        <f>IF($G28="Badminton",$D28,IF($G28="Badminton+Adhésion",SUM($D28-Section!$B$3*$E28),0))</f>
        <v>0</v>
      </c>
      <c r="K28" s="11">
        <f>IF($G28="CAF",$D28,IF($G28="CAF+Adhésion",SUM($D28-Section!$B$5*$E28),0))</f>
        <v>0</v>
      </c>
      <c r="L28" s="11">
        <f>IF($G28="CrossFit",$D28,IF($G28="CrossFit+Adhésion",SUM($D28-Section!$B$7*$E28),0))</f>
        <v>0</v>
      </c>
      <c r="M28" s="11">
        <f>IF($G28="Danse Monde",$D28,IF($G28="Danse Monde+Adhésion",SUM($D28-Section!$B$9*$E28),0))</f>
        <v>0</v>
      </c>
      <c r="N28" s="11">
        <f>IF($G28="Danse Orientale",$D28,IF($G28="Danse Orientale+Adhésion",SUM($D28-Section!$B$11*$E28),0))</f>
        <v>0</v>
      </c>
      <c r="O28" s="11">
        <f>IF($G28="Danse Société",$D28,IF($G28="Danse Société+Adhésion",SUM($D28-Section!$B$13*$E28),0))</f>
        <v>0</v>
      </c>
      <c r="P28" s="11">
        <f>IF($G28="Eveil Musculaire",$D28,IF($G28="Eveil Musculaire+Adhésion",SUM($D28-Section!$B$15*$E28),0))</f>
        <v>0</v>
      </c>
      <c r="Q28" s="11">
        <f>IF($G28="Musculation",$D28,IF($G28="Musculation+Adhésion",SUM($D28-Section!$B$18*$E28),0))</f>
        <v>0</v>
      </c>
      <c r="R28" s="11">
        <f>IF($G28="Sport Thérapeutique",$D28,IF($G28="Sport Thérapeutique+Adhésion",SUM($D28-Section!$B$20*$E28),0))</f>
        <v>0</v>
      </c>
      <c r="S28" s="11">
        <f>IF($G28="Squash",$D28,IF($G28="Squash+Adhésion",SUM($D28-Section!$B$22*$E28),0))</f>
        <v>0</v>
      </c>
      <c r="T28" s="11">
        <f>IF($G28="Step",$D28,IF($G28="Step+Adhésion",SUM($D28-Section!$B$24*$E28),0))</f>
        <v>0</v>
      </c>
      <c r="U28" s="11">
        <f>IF($G28="Tennis de Table",$D28,IF($G28="Tennis de Table+Adhésion",SUM($D28-Section!$B$26*$E28),0))</f>
        <v>0</v>
      </c>
      <c r="V28" s="11">
        <f>IF($G28="Training",$D28,IF($G28="Training+Adhésion",SUM($D28-Section!$B$28*$E28),0))</f>
        <v>0</v>
      </c>
      <c r="W28" s="11">
        <f>IF($G28="VIP",SUM($D28-Section!$B$30*$E28),0)</f>
        <v>0</v>
      </c>
      <c r="X28" s="11">
        <f>IF($G28="Zumba Enfants",$D28,IF($G28="Zumba Enfants+Adhésion",SUM($D28-Section!$B$31*$E28),0))</f>
        <v>0</v>
      </c>
      <c r="Y28" s="11">
        <f t="shared" si="4"/>
        <v>0</v>
      </c>
      <c r="Z28" s="11">
        <f t="shared" si="1"/>
        <v>0</v>
      </c>
      <c r="AA28" s="11">
        <f t="shared" si="2"/>
        <v>0</v>
      </c>
      <c r="AB28" s="7" t="str">
        <f t="shared" si="5"/>
        <v xml:space="preserve"> </v>
      </c>
      <c r="AC28" s="7" t="str">
        <f t="shared" si="6"/>
        <v xml:space="preserve"> </v>
      </c>
      <c r="AD28" s="7">
        <f t="shared" si="7"/>
        <v>10</v>
      </c>
    </row>
    <row r="29" spans="1:30">
      <c r="A29" s="4">
        <v>43747</v>
      </c>
      <c r="B29" s="5" t="s">
        <v>318</v>
      </c>
      <c r="C29" s="5" t="s">
        <v>319</v>
      </c>
      <c r="D29" s="6">
        <v>10</v>
      </c>
      <c r="E29" s="17">
        <v>1</v>
      </c>
      <c r="F29" s="5" t="s">
        <v>15</v>
      </c>
      <c r="G29" s="5" t="s">
        <v>13</v>
      </c>
      <c r="H29" s="5"/>
      <c r="I29" s="11">
        <f t="shared" si="3"/>
        <v>10</v>
      </c>
      <c r="J29" s="11">
        <f>IF($G29="Badminton",$D29,IF($G29="Badminton+Adhésion",SUM($D29-Section!$B$3*$E29),0))</f>
        <v>0</v>
      </c>
      <c r="K29" s="11">
        <f>IF($G29="CAF",$D29,IF($G29="CAF+Adhésion",SUM($D29-Section!$B$5*$E29),0))</f>
        <v>0</v>
      </c>
      <c r="L29" s="11">
        <f>IF($G29="CrossFit",$D29,IF($G29="CrossFit+Adhésion",SUM($D29-Section!$B$7*$E29),0))</f>
        <v>0</v>
      </c>
      <c r="M29" s="11">
        <f>IF($G29="Danse Monde",$D29,IF($G29="Danse Monde+Adhésion",SUM($D29-Section!$B$9*$E29),0))</f>
        <v>0</v>
      </c>
      <c r="N29" s="11">
        <f>IF($G29="Danse Orientale",$D29,IF($G29="Danse Orientale+Adhésion",SUM($D29-Section!$B$11*$E29),0))</f>
        <v>0</v>
      </c>
      <c r="O29" s="11">
        <f>IF($G29="Danse Société",$D29,IF($G29="Danse Société+Adhésion",SUM($D29-Section!$B$13*$E29),0))</f>
        <v>0</v>
      </c>
      <c r="P29" s="11">
        <f>IF($G29="Eveil Musculaire",$D29,IF($G29="Eveil Musculaire+Adhésion",SUM($D29-Section!$B$15*$E29),0))</f>
        <v>0</v>
      </c>
      <c r="Q29" s="11">
        <f>IF($G29="Musculation",$D29,IF($G29="Musculation+Adhésion",SUM($D29-Section!$B$18*$E29),0))</f>
        <v>0</v>
      </c>
      <c r="R29" s="11">
        <f>IF($G29="Sport Thérapeutique",$D29,IF($G29="Sport Thérapeutique+Adhésion",SUM($D29-Section!$B$20*$E29),0))</f>
        <v>0</v>
      </c>
      <c r="S29" s="11">
        <f>IF($G29="Squash",$D29,IF($G29="Squash+Adhésion",SUM($D29-Section!$B$22*$E29),0))</f>
        <v>0</v>
      </c>
      <c r="T29" s="11">
        <f>IF($G29="Step",$D29,IF($G29="Step+Adhésion",SUM($D29-Section!$B$24*$E29),0))</f>
        <v>0</v>
      </c>
      <c r="U29" s="11">
        <f>IF($G29="Tennis de Table",$D29,IF($G29="Tennis de Table+Adhésion",SUM($D29-Section!$B$26*$E29),0))</f>
        <v>0</v>
      </c>
      <c r="V29" s="11">
        <f>IF($G29="Training",$D29,IF($G29="Training+Adhésion",SUM($D29-Section!$B$28*$E29),0))</f>
        <v>0</v>
      </c>
      <c r="W29" s="11">
        <f>IF($G29="VIP",SUM($D29-Section!$B$30*$E29),0)</f>
        <v>0</v>
      </c>
      <c r="X29" s="11">
        <f>IF($G29="Zumba Enfants",$D29,IF($G29="Zumba Enfants+Adhésion",SUM($D29-Section!$B$31*$E29),0))</f>
        <v>0</v>
      </c>
      <c r="Y29" s="11">
        <f t="shared" si="4"/>
        <v>0</v>
      </c>
      <c r="Z29" s="11">
        <f t="shared" si="1"/>
        <v>0</v>
      </c>
      <c r="AA29" s="11">
        <f t="shared" si="2"/>
        <v>0</v>
      </c>
      <c r="AB29" s="7">
        <f t="shared" si="5"/>
        <v>10</v>
      </c>
      <c r="AC29" s="7" t="str">
        <f t="shared" si="6"/>
        <v xml:space="preserve"> </v>
      </c>
      <c r="AD29" s="7" t="str">
        <f t="shared" si="7"/>
        <v xml:space="preserve"> </v>
      </c>
    </row>
    <row r="30" spans="1:30">
      <c r="A30" s="4">
        <v>43747</v>
      </c>
      <c r="B30" s="5" t="s">
        <v>318</v>
      </c>
      <c r="C30" s="5" t="s">
        <v>320</v>
      </c>
      <c r="D30" s="6">
        <v>10</v>
      </c>
      <c r="E30" s="17">
        <v>1</v>
      </c>
      <c r="F30" s="5" t="s">
        <v>15</v>
      </c>
      <c r="G30" s="5" t="s">
        <v>13</v>
      </c>
      <c r="H30" s="5"/>
      <c r="I30" s="11">
        <f t="shared" si="3"/>
        <v>10</v>
      </c>
      <c r="J30" s="11">
        <f>IF($G30="Badminton",$D30,IF($G30="Badminton+Adhésion",SUM($D30-Section!$B$3*$E30),0))</f>
        <v>0</v>
      </c>
      <c r="K30" s="11">
        <f>IF($G30="CAF",$D30,IF($G30="CAF+Adhésion",SUM($D30-Section!$B$5*$E30),0))</f>
        <v>0</v>
      </c>
      <c r="L30" s="11">
        <f>IF($G30="CrossFit",$D30,IF($G30="CrossFit+Adhésion",SUM($D30-Section!$B$7*$E30),0))</f>
        <v>0</v>
      </c>
      <c r="M30" s="11">
        <f>IF($G30="Danse Monde",$D30,IF($G30="Danse Monde+Adhésion",SUM($D30-Section!$B$9*$E30),0))</f>
        <v>0</v>
      </c>
      <c r="N30" s="11">
        <f>IF($G30="Danse Orientale",$D30,IF($G30="Danse Orientale+Adhésion",SUM($D30-Section!$B$11*$E30),0))</f>
        <v>0</v>
      </c>
      <c r="O30" s="11">
        <f>IF($G30="Danse Société",$D30,IF($G30="Danse Société+Adhésion",SUM($D30-Section!$B$13*$E30),0))</f>
        <v>0</v>
      </c>
      <c r="P30" s="11">
        <f>IF($G30="Eveil Musculaire",$D30,IF($G30="Eveil Musculaire+Adhésion",SUM($D30-Section!$B$15*$E30),0))</f>
        <v>0</v>
      </c>
      <c r="Q30" s="11">
        <f>IF($G30="Musculation",$D30,IF($G30="Musculation+Adhésion",SUM($D30-Section!$B$18*$E30),0))</f>
        <v>0</v>
      </c>
      <c r="R30" s="11">
        <f>IF($G30="Sport Thérapeutique",$D30,IF($G30="Sport Thérapeutique+Adhésion",SUM($D30-Section!$B$20*$E30),0))</f>
        <v>0</v>
      </c>
      <c r="S30" s="11">
        <f>IF($G30="Squash",$D30,IF($G30="Squash+Adhésion",SUM($D30-Section!$B$22*$E30),0))</f>
        <v>0</v>
      </c>
      <c r="T30" s="11">
        <f>IF($G30="Step",$D30,IF($G30="Step+Adhésion",SUM($D30-Section!$B$24*$E30),0))</f>
        <v>0</v>
      </c>
      <c r="U30" s="11">
        <f>IF($G30="Tennis de Table",$D30,IF($G30="Tennis de Table+Adhésion",SUM($D30-Section!$B$26*$E30),0))</f>
        <v>0</v>
      </c>
      <c r="V30" s="11">
        <f>IF($G30="Training",$D30,IF($G30="Training+Adhésion",SUM($D30-Section!$B$28*$E30),0))</f>
        <v>0</v>
      </c>
      <c r="W30" s="11">
        <f>IF($G30="VIP",SUM($D30-Section!$B$30*$E30),0)</f>
        <v>0</v>
      </c>
      <c r="X30" s="11">
        <f>IF($G30="Zumba Enfants",$D30,IF($G30="Zumba Enfants+Adhésion",SUM($D30-Section!$B$31*$E30),0))</f>
        <v>0</v>
      </c>
      <c r="Y30" s="11">
        <f t="shared" si="4"/>
        <v>0</v>
      </c>
      <c r="Z30" s="11">
        <f t="shared" si="1"/>
        <v>0</v>
      </c>
      <c r="AA30" s="11">
        <f t="shared" si="2"/>
        <v>0</v>
      </c>
      <c r="AB30" s="7">
        <f t="shared" si="5"/>
        <v>10</v>
      </c>
      <c r="AC30" s="7" t="str">
        <f t="shared" si="6"/>
        <v xml:space="preserve"> </v>
      </c>
      <c r="AD30" s="7" t="str">
        <f t="shared" si="7"/>
        <v xml:space="preserve"> </v>
      </c>
    </row>
    <row r="31" spans="1:30">
      <c r="A31" s="4">
        <v>43747</v>
      </c>
      <c r="B31" s="5" t="s">
        <v>318</v>
      </c>
      <c r="C31" s="5" t="s">
        <v>319</v>
      </c>
      <c r="D31" s="6">
        <v>10</v>
      </c>
      <c r="E31" s="17"/>
      <c r="F31" s="5" t="s">
        <v>15</v>
      </c>
      <c r="G31" s="5" t="s">
        <v>2</v>
      </c>
      <c r="H31" s="5"/>
      <c r="I31" s="11">
        <f t="shared" si="3"/>
        <v>0</v>
      </c>
      <c r="J31" s="11">
        <f>IF($G31="Badminton",$D31,IF($G31="Badminton+Adhésion",SUM($D31-Section!$B$3*$E31),0))</f>
        <v>0</v>
      </c>
      <c r="K31" s="11">
        <f>IF($G31="CAF",$D31,IF($G31="CAF+Adhésion",SUM($D31-Section!$B$5*$E31),0))</f>
        <v>0</v>
      </c>
      <c r="L31" s="11">
        <f>IF($G31="CrossFit",$D31,IF($G31="CrossFit+Adhésion",SUM($D31-Section!$B$7*$E31),0))</f>
        <v>0</v>
      </c>
      <c r="M31" s="11">
        <f>IF($G31="Danse Monde",$D31,IF($G31="Danse Monde+Adhésion",SUM($D31-Section!$B$9*$E31),0))</f>
        <v>0</v>
      </c>
      <c r="N31" s="11">
        <f>IF($G31="Danse Orientale",$D31,IF($G31="Danse Orientale+Adhésion",SUM($D31-Section!$B$11*$E31),0))</f>
        <v>0</v>
      </c>
      <c r="O31" s="11">
        <f>IF($G31="Danse Société",$D31,IF($G31="Danse Société+Adhésion",SUM($D31-Section!$B$13*$E31),0))</f>
        <v>0</v>
      </c>
      <c r="P31" s="11">
        <f>IF($G31="Eveil Musculaire",$D31,IF($G31="Eveil Musculaire+Adhésion",SUM($D31-Section!$B$15*$E31),0))</f>
        <v>0</v>
      </c>
      <c r="Q31" s="11">
        <f>IF($G31="Musculation",$D31,IF($G31="Musculation+Adhésion",SUM($D31-Section!$B$18*$E31),0))</f>
        <v>0</v>
      </c>
      <c r="R31" s="11">
        <f>IF($G31="Sport Thérapeutique",$D31,IF($G31="Sport Thérapeutique+Adhésion",SUM($D31-Section!$B$20*$E31),0))</f>
        <v>0</v>
      </c>
      <c r="S31" s="11">
        <f>IF($G31="Squash",$D31,IF($G31="Squash+Adhésion",SUM($D31-Section!$B$22*$E31),0))</f>
        <v>10</v>
      </c>
      <c r="T31" s="11">
        <f>IF($G31="Step",$D31,IF($G31="Step+Adhésion",SUM($D31-Section!$B$24*$E31),0))</f>
        <v>0</v>
      </c>
      <c r="U31" s="11">
        <f>IF($G31="Tennis de Table",$D31,IF($G31="Tennis de Table+Adhésion",SUM($D31-Section!$B$26*$E31),0))</f>
        <v>0</v>
      </c>
      <c r="V31" s="11">
        <f>IF($G31="Training",$D31,IF($G31="Training+Adhésion",SUM($D31-Section!$B$28*$E31),0))</f>
        <v>0</v>
      </c>
      <c r="W31" s="11">
        <f>IF($G31="VIP",SUM($D31-Section!$B$30*$E31),0)</f>
        <v>0</v>
      </c>
      <c r="X31" s="11">
        <f>IF($G31="Zumba Enfants",$D31,IF($G31="Zumba Enfants+Adhésion",SUM($D31-Section!$B$31*$E31),0))</f>
        <v>0</v>
      </c>
      <c r="Y31" s="11">
        <f t="shared" si="4"/>
        <v>0</v>
      </c>
      <c r="Z31" s="11">
        <f t="shared" si="1"/>
        <v>0</v>
      </c>
      <c r="AA31" s="11">
        <f t="shared" si="2"/>
        <v>0</v>
      </c>
      <c r="AB31" s="7">
        <f t="shared" si="5"/>
        <v>10</v>
      </c>
      <c r="AC31" s="7" t="str">
        <f t="shared" si="6"/>
        <v xml:space="preserve"> </v>
      </c>
      <c r="AD31" s="7" t="str">
        <f t="shared" si="7"/>
        <v xml:space="preserve"> </v>
      </c>
    </row>
    <row r="32" spans="1:30">
      <c r="A32" s="4">
        <v>43747</v>
      </c>
      <c r="B32" s="5" t="s">
        <v>318</v>
      </c>
      <c r="C32" s="5" t="s">
        <v>319</v>
      </c>
      <c r="D32" s="6">
        <v>10</v>
      </c>
      <c r="E32" s="17"/>
      <c r="F32" s="5" t="s">
        <v>15</v>
      </c>
      <c r="G32" s="5" t="s">
        <v>54</v>
      </c>
      <c r="H32" s="5"/>
      <c r="I32" s="11">
        <f t="shared" si="3"/>
        <v>0</v>
      </c>
      <c r="J32" s="11">
        <f>IF($G32="Badminton",$D32,IF($G32="Badminton+Adhésion",SUM($D32-Section!$B$3*$E32),0))</f>
        <v>0</v>
      </c>
      <c r="K32" s="11">
        <f>IF($G32="CAF",$D32,IF($G32="CAF+Adhésion",SUM($D32-Section!$B$5*$E32),0))</f>
        <v>0</v>
      </c>
      <c r="L32" s="11">
        <f>IF($G32="CrossFit",$D32,IF($G32="CrossFit+Adhésion",SUM($D32-Section!$B$7*$E32),0))</f>
        <v>0</v>
      </c>
      <c r="M32" s="11">
        <f>IF($G32="Danse Monde",$D32,IF($G32="Danse Monde+Adhésion",SUM($D32-Section!$B$9*$E32),0))</f>
        <v>0</v>
      </c>
      <c r="N32" s="11">
        <f>IF($G32="Danse Orientale",$D32,IF($G32="Danse Orientale+Adhésion",SUM($D32-Section!$B$11*$E32),0))</f>
        <v>0</v>
      </c>
      <c r="O32" s="11">
        <f>IF($G32="Danse Société",$D32,IF($G32="Danse Société+Adhésion",SUM($D32-Section!$B$13*$E32),0))</f>
        <v>0</v>
      </c>
      <c r="P32" s="11">
        <f>IF($G32="Eveil Musculaire",$D32,IF($G32="Eveil Musculaire+Adhésion",SUM($D32-Section!$B$15*$E32),0))</f>
        <v>0</v>
      </c>
      <c r="Q32" s="11">
        <f>IF($G32="Musculation",$D32,IF($G32="Musculation+Adhésion",SUM($D32-Section!$B$18*$E32),0))</f>
        <v>0</v>
      </c>
      <c r="R32" s="11">
        <f>IF($G32="Sport Thérapeutique",$D32,IF($G32="Sport Thérapeutique+Adhésion",SUM($D32-Section!$B$20*$E32),0))</f>
        <v>0</v>
      </c>
      <c r="S32" s="11">
        <f>IF($G32="Squash",$D32,IF($G32="Squash+Adhésion",SUM($D32-Section!$B$22*$E32),0))</f>
        <v>0</v>
      </c>
      <c r="T32" s="11">
        <f>IF($G32="Step",$D32,IF($G32="Step+Adhésion",SUM($D32-Section!$B$24*$E32),0))</f>
        <v>0</v>
      </c>
      <c r="U32" s="11">
        <f>IF($G32="Tennis de Table",$D32,IF($G32="Tennis de Table+Adhésion",SUM($D32-Section!$B$26*$E32),0))</f>
        <v>0</v>
      </c>
      <c r="V32" s="11">
        <f>IF($G32="Training",$D32,IF($G32="Training+Adhésion",SUM($D32-Section!$B$28*$E32),0))</f>
        <v>0</v>
      </c>
      <c r="W32" s="11">
        <f>IF($G32="VIP",SUM($D32-Section!$B$30*$E32),0)</f>
        <v>0</v>
      </c>
      <c r="X32" s="11">
        <f>IF($G32="Zumba Enfants",$D32,IF($G32="Zumba Enfants+Adhésion",SUM($D32-Section!$B$31*$E32),0))</f>
        <v>0</v>
      </c>
      <c r="Y32" s="11">
        <f t="shared" si="4"/>
        <v>10</v>
      </c>
      <c r="Z32" s="11">
        <f t="shared" si="1"/>
        <v>0</v>
      </c>
      <c r="AA32" s="11">
        <f t="shared" si="2"/>
        <v>0</v>
      </c>
      <c r="AB32" s="7">
        <f t="shared" si="5"/>
        <v>10</v>
      </c>
      <c r="AC32" s="7" t="str">
        <f t="shared" si="6"/>
        <v xml:space="preserve"> </v>
      </c>
      <c r="AD32" s="7" t="str">
        <f t="shared" si="7"/>
        <v xml:space="preserve"> </v>
      </c>
    </row>
    <row r="33" spans="1:30">
      <c r="A33" s="4">
        <v>43747</v>
      </c>
      <c r="B33" s="5"/>
      <c r="C33" s="5"/>
      <c r="D33" s="6">
        <v>30</v>
      </c>
      <c r="E33" s="17">
        <v>1</v>
      </c>
      <c r="F33" s="5" t="s">
        <v>139</v>
      </c>
      <c r="G33" s="5" t="s">
        <v>12</v>
      </c>
      <c r="H33" s="5"/>
      <c r="I33" s="11">
        <f t="shared" si="3"/>
        <v>10</v>
      </c>
      <c r="J33" s="11">
        <f>IF($G33="Badminton",$D33,IF($G33="Badminton+Adhésion",SUM($D33-Section!$B$3*$E33),0))</f>
        <v>0</v>
      </c>
      <c r="K33" s="11">
        <f>IF($G33="CAF",$D33,IF($G33="CAF+Adhésion",SUM($D33-Section!$B$5*$E33),0))</f>
        <v>0</v>
      </c>
      <c r="L33" s="11">
        <f>IF($G33="CrossFit",$D33,IF($G33="CrossFit+Adhésion",SUM($D33-Section!$B$7*$E33),0))</f>
        <v>0</v>
      </c>
      <c r="M33" s="11">
        <f>IF($G33="Danse Monde",$D33,IF($G33="Danse Monde+Adhésion",SUM($D33-Section!$B$9*$E33),0))</f>
        <v>0</v>
      </c>
      <c r="N33" s="11">
        <f>IF($G33="Danse Orientale",$D33,IF($G33="Danse Orientale+Adhésion",SUM($D33-Section!$B$11*$E33),0))</f>
        <v>0</v>
      </c>
      <c r="O33" s="11">
        <f>IF($G33="Danse Société",$D33,IF($G33="Danse Société+Adhésion",SUM($D33-Section!$B$13*$E33),0))</f>
        <v>0</v>
      </c>
      <c r="P33" s="11">
        <f>IF($G33="Eveil Musculaire",$D33,IF($G33="Eveil Musculaire+Adhésion",SUM($D33-Section!$B$15*$E33),0))</f>
        <v>0</v>
      </c>
      <c r="Q33" s="11">
        <f>IF($G33="Musculation",$D33,IF($G33="Musculation+Adhésion",SUM($D33-Section!$B$18*$E33),0))</f>
        <v>20</v>
      </c>
      <c r="R33" s="11">
        <f>IF($G33="Sport Thérapeutique",$D33,IF($G33="Sport Thérapeutique+Adhésion",SUM($D33-Section!$B$20*$E33),0))</f>
        <v>0</v>
      </c>
      <c r="S33" s="11">
        <f>IF($G33="Squash",$D33,IF($G33="Squash+Adhésion",SUM($D33-Section!$B$22*$E33),0))</f>
        <v>0</v>
      </c>
      <c r="T33" s="11">
        <f>IF($G33="Step",$D33,IF($G33="Step+Adhésion",SUM($D33-Section!$B$24*$E33),0))</f>
        <v>0</v>
      </c>
      <c r="U33" s="11">
        <f>IF($G33="Tennis de Table",$D33,IF($G33="Tennis de Table+Adhésion",SUM($D33-Section!$B$26*$E33),0))</f>
        <v>0</v>
      </c>
      <c r="V33" s="11">
        <f>IF($G33="Training",$D33,IF($G33="Training+Adhésion",SUM($D33-Section!$B$28*$E33),0))</f>
        <v>0</v>
      </c>
      <c r="W33" s="11">
        <f>IF($G33="VIP",SUM($D33-Section!$B$30*$E33),0)</f>
        <v>0</v>
      </c>
      <c r="X33" s="11">
        <f>IF($G33="Zumba Enfants",$D33,IF($G33="Zumba Enfants+Adhésion",SUM($D33-Section!$B$31*$E33),0))</f>
        <v>0</v>
      </c>
      <c r="Y33" s="11">
        <f t="shared" si="4"/>
        <v>0</v>
      </c>
      <c r="Z33" s="11">
        <f t="shared" si="1"/>
        <v>0</v>
      </c>
      <c r="AA33" s="11">
        <f t="shared" si="2"/>
        <v>0</v>
      </c>
      <c r="AB33" s="7" t="str">
        <f t="shared" si="5"/>
        <v xml:space="preserve"> </v>
      </c>
      <c r="AC33" s="7" t="str">
        <f t="shared" si="6"/>
        <v xml:space="preserve"> </v>
      </c>
      <c r="AD33" s="7">
        <f t="shared" si="7"/>
        <v>30</v>
      </c>
    </row>
    <row r="34" spans="1:30">
      <c r="A34" s="4">
        <v>43747</v>
      </c>
      <c r="B34" s="5" t="s">
        <v>321</v>
      </c>
      <c r="C34" s="5" t="s">
        <v>322</v>
      </c>
      <c r="D34" s="6">
        <v>160</v>
      </c>
      <c r="E34" s="17">
        <v>1</v>
      </c>
      <c r="F34" s="5" t="s">
        <v>14</v>
      </c>
      <c r="G34" s="5" t="s">
        <v>92</v>
      </c>
      <c r="H34" s="5"/>
      <c r="I34" s="11">
        <f t="shared" si="3"/>
        <v>10</v>
      </c>
      <c r="J34" s="11">
        <f>IF($G34="Badminton",$D34,IF($G34="Badminton+Adhésion",SUM($D34-Section!$B$3*$E34),0))</f>
        <v>0</v>
      </c>
      <c r="K34" s="11">
        <f>IF($G34="CAF",$D34,IF($G34="CAF+Adhésion",SUM($D34-Section!$B$5*$E34),0))</f>
        <v>0</v>
      </c>
      <c r="L34" s="11">
        <f>IF($G34="CrossFit",$D34,IF($G34="CrossFit+Adhésion",SUM($D34-Section!$B$7*$E34),0))</f>
        <v>0</v>
      </c>
      <c r="M34" s="11">
        <f>IF($G34="Danse Monde",$D34,IF($G34="Danse Monde+Adhésion",SUM($D34-Section!$B$9*$E34),0))</f>
        <v>0</v>
      </c>
      <c r="N34" s="11">
        <f>IF($G34="Danse Orientale",$D34,IF($G34="Danse Orientale+Adhésion",SUM($D34-Section!$B$11*$E34),0))</f>
        <v>150</v>
      </c>
      <c r="O34" s="11">
        <f>IF($G34="Danse Société",$D34,IF($G34="Danse Société+Adhésion",SUM($D34-Section!$B$13*$E34),0))</f>
        <v>0</v>
      </c>
      <c r="P34" s="11">
        <f>IF($G34="Eveil Musculaire",$D34,IF($G34="Eveil Musculaire+Adhésion",SUM($D34-Section!$B$15*$E34),0))</f>
        <v>0</v>
      </c>
      <c r="Q34" s="11">
        <f>IF($G34="Musculation",$D34,IF($G34="Musculation+Adhésion",SUM($D34-Section!$B$18*$E34),0))</f>
        <v>0</v>
      </c>
      <c r="R34" s="11">
        <f>IF($G34="Sport Thérapeutique",$D34,IF($G34="Sport Thérapeutique+Adhésion",SUM($D34-Section!$B$20*$E34),0))</f>
        <v>0</v>
      </c>
      <c r="S34" s="11">
        <f>IF($G34="Squash",$D34,IF($G34="Squash+Adhésion",SUM($D34-Section!$B$22*$E34),0))</f>
        <v>0</v>
      </c>
      <c r="T34" s="11">
        <f>IF($G34="Step",$D34,IF($G34="Step+Adhésion",SUM($D34-Section!$B$24*$E34),0))</f>
        <v>0</v>
      </c>
      <c r="U34" s="11">
        <f>IF($G34="Tennis de Table",$D34,IF($G34="Tennis de Table+Adhésion",SUM($D34-Section!$B$26*$E34),0))</f>
        <v>0</v>
      </c>
      <c r="V34" s="11">
        <f>IF($G34="Training",$D34,IF($G34="Training+Adhésion",SUM($D34-Section!$B$28*$E34),0))</f>
        <v>0</v>
      </c>
      <c r="W34" s="11">
        <f>IF($G34="VIP",SUM($D34-Section!$B$30*$E34),0)</f>
        <v>0</v>
      </c>
      <c r="X34" s="11">
        <f>IF($G34="Zumba Enfants",$D34,IF($G34="Zumba Enfants+Adhésion",SUM($D34-Section!$B$31*$E34),0))</f>
        <v>0</v>
      </c>
      <c r="Y34" s="11">
        <f t="shared" si="4"/>
        <v>0</v>
      </c>
      <c r="Z34" s="11">
        <f t="shared" si="1"/>
        <v>0</v>
      </c>
      <c r="AA34" s="11">
        <f t="shared" si="2"/>
        <v>0</v>
      </c>
      <c r="AB34" s="7" t="str">
        <f t="shared" si="5"/>
        <v xml:space="preserve"> </v>
      </c>
      <c r="AC34" s="7">
        <f t="shared" si="6"/>
        <v>160</v>
      </c>
      <c r="AD34" s="7" t="str">
        <f t="shared" si="7"/>
        <v xml:space="preserve"> </v>
      </c>
    </row>
    <row r="35" spans="1:30">
      <c r="A35" s="4">
        <v>43747</v>
      </c>
      <c r="B35" s="5" t="s">
        <v>323</v>
      </c>
      <c r="C35" s="5" t="s">
        <v>324</v>
      </c>
      <c r="D35" s="6">
        <v>10</v>
      </c>
      <c r="E35" s="17">
        <v>1</v>
      </c>
      <c r="F35" s="5" t="s">
        <v>15</v>
      </c>
      <c r="G35" s="5" t="s">
        <v>13</v>
      </c>
      <c r="H35" s="5"/>
      <c r="I35" s="11">
        <f t="shared" si="3"/>
        <v>10</v>
      </c>
      <c r="J35" s="11">
        <f>IF($G35="Badminton",$D35,IF($G35="Badminton+Adhésion",SUM($D35-Section!$B$3*$E35),0))</f>
        <v>0</v>
      </c>
      <c r="K35" s="11">
        <f>IF($G35="CAF",$D35,IF($G35="CAF+Adhésion",SUM($D35-Section!$B$5*$E35),0))</f>
        <v>0</v>
      </c>
      <c r="L35" s="11">
        <f>IF($G35="CrossFit",$D35,IF($G35="CrossFit+Adhésion",SUM($D35-Section!$B$7*$E35),0))</f>
        <v>0</v>
      </c>
      <c r="M35" s="11">
        <f>IF($G35="Danse Monde",$D35,IF($G35="Danse Monde+Adhésion",SUM($D35-Section!$B$9*$E35),0))</f>
        <v>0</v>
      </c>
      <c r="N35" s="11">
        <f>IF($G35="Danse Orientale",$D35,IF($G35="Danse Orientale+Adhésion",SUM($D35-Section!$B$11*$E35),0))</f>
        <v>0</v>
      </c>
      <c r="O35" s="11">
        <f>IF($G35="Danse Société",$D35,IF($G35="Danse Société+Adhésion",SUM($D35-Section!$B$13*$E35),0))</f>
        <v>0</v>
      </c>
      <c r="P35" s="11">
        <f>IF($G35="Eveil Musculaire",$D35,IF($G35="Eveil Musculaire+Adhésion",SUM($D35-Section!$B$15*$E35),0))</f>
        <v>0</v>
      </c>
      <c r="Q35" s="11">
        <f>IF($G35="Musculation",$D35,IF($G35="Musculation+Adhésion",SUM($D35-Section!$B$18*$E35),0))</f>
        <v>0</v>
      </c>
      <c r="R35" s="11">
        <f>IF($G35="Sport Thérapeutique",$D35,IF($G35="Sport Thérapeutique+Adhésion",SUM($D35-Section!$B$20*$E35),0))</f>
        <v>0</v>
      </c>
      <c r="S35" s="11">
        <f>IF($G35="Squash",$D35,IF($G35="Squash+Adhésion",SUM($D35-Section!$B$22*$E35),0))</f>
        <v>0</v>
      </c>
      <c r="T35" s="11">
        <f>IF($G35="Step",$D35,IF($G35="Step+Adhésion",SUM($D35-Section!$B$24*$E35),0))</f>
        <v>0</v>
      </c>
      <c r="U35" s="11">
        <f>IF($G35="Tennis de Table",$D35,IF($G35="Tennis de Table+Adhésion",SUM($D35-Section!$B$26*$E35),0))</f>
        <v>0</v>
      </c>
      <c r="V35" s="11">
        <f>IF($G35="Training",$D35,IF($G35="Training+Adhésion",SUM($D35-Section!$B$28*$E35),0))</f>
        <v>0</v>
      </c>
      <c r="W35" s="11">
        <f>IF($G35="VIP",SUM($D35-Section!$B$30*$E35),0)</f>
        <v>0</v>
      </c>
      <c r="X35" s="11">
        <f>IF($G35="Zumba Enfants",$D35,IF($G35="Zumba Enfants+Adhésion",SUM($D35-Section!$B$31*$E35),0))</f>
        <v>0</v>
      </c>
      <c r="Y35" s="11">
        <f t="shared" si="4"/>
        <v>0</v>
      </c>
      <c r="Z35" s="11">
        <f t="shared" si="1"/>
        <v>0</v>
      </c>
      <c r="AA35" s="11">
        <f t="shared" si="2"/>
        <v>0</v>
      </c>
      <c r="AB35" s="7">
        <f t="shared" si="5"/>
        <v>10</v>
      </c>
      <c r="AC35" s="7" t="str">
        <f t="shared" si="6"/>
        <v xml:space="preserve"> </v>
      </c>
      <c r="AD35" s="7" t="str">
        <f t="shared" si="7"/>
        <v xml:space="preserve"> </v>
      </c>
    </row>
    <row r="36" spans="1:30">
      <c r="A36" s="4">
        <v>43747</v>
      </c>
      <c r="B36" s="5" t="s">
        <v>325</v>
      </c>
      <c r="C36" s="5" t="s">
        <v>326</v>
      </c>
      <c r="D36" s="6">
        <v>60</v>
      </c>
      <c r="E36" s="17">
        <v>1</v>
      </c>
      <c r="F36" s="5" t="s">
        <v>14</v>
      </c>
      <c r="G36" s="5" t="s">
        <v>88</v>
      </c>
      <c r="H36" s="5"/>
      <c r="I36" s="11">
        <f t="shared" si="3"/>
        <v>10</v>
      </c>
      <c r="J36" s="11">
        <f>IF($G36="Badminton",$D36,IF($G36="Badminton+Adhésion",SUM($D36-Section!$B$3*$E36),0))</f>
        <v>0</v>
      </c>
      <c r="K36" s="11">
        <f>IF($G36="CAF",$D36,IF($G36="CAF+Adhésion",SUM($D36-Section!$B$5*$E36),0))</f>
        <v>0</v>
      </c>
      <c r="L36" s="11">
        <f>IF($G36="CrossFit",$D36,IF($G36="CrossFit+Adhésion",SUM($D36-Section!$B$7*$E36),0))</f>
        <v>0</v>
      </c>
      <c r="M36" s="11">
        <f>IF($G36="Danse Monde",$D36,IF($G36="Danse Monde+Adhésion",SUM($D36-Section!$B$9*$E36),0))</f>
        <v>0</v>
      </c>
      <c r="N36" s="11">
        <f>IF($G36="Danse Orientale",$D36,IF($G36="Danse Orientale+Adhésion",SUM($D36-Section!$B$11*$E36),0))</f>
        <v>0</v>
      </c>
      <c r="O36" s="11">
        <f>IF($G36="Danse Société",$D36,IF($G36="Danse Société+Adhésion",SUM($D36-Section!$B$13*$E36),0))</f>
        <v>0</v>
      </c>
      <c r="P36" s="11">
        <f>IF($G36="Eveil Musculaire",$D36,IF($G36="Eveil Musculaire+Adhésion",SUM($D36-Section!$B$15*$E36),0))</f>
        <v>0</v>
      </c>
      <c r="Q36" s="11">
        <f>IF($G36="Musculation",$D36,IF($G36="Musculation+Adhésion",SUM($D36-Section!$B$18*$E36),0))</f>
        <v>0</v>
      </c>
      <c r="R36" s="11">
        <f>IF($G36="Sport Thérapeutique",$D36,IF($G36="Sport Thérapeutique+Adhésion",SUM($D36-Section!$B$20*$E36),0))</f>
        <v>0</v>
      </c>
      <c r="S36" s="11">
        <f>IF($G36="Squash",$D36,IF($G36="Squash+Adhésion",SUM($D36-Section!$B$22*$E36),0))</f>
        <v>0</v>
      </c>
      <c r="T36" s="11">
        <f>IF($G36="Step",$D36,IF($G36="Step+Adhésion",SUM($D36-Section!$B$24*$E36),0))</f>
        <v>50</v>
      </c>
      <c r="U36" s="11">
        <f>IF($G36="Tennis de Table",$D36,IF($G36="Tennis de Table+Adhésion",SUM($D36-Section!$B$26*$E36),0))</f>
        <v>0</v>
      </c>
      <c r="V36" s="11">
        <f>IF($G36="Training",$D36,IF($G36="Training+Adhésion",SUM($D36-Section!$B$28*$E36),0))</f>
        <v>0</v>
      </c>
      <c r="W36" s="11">
        <f>IF($G36="VIP",SUM($D36-Section!$B$30*$E36),0)</f>
        <v>0</v>
      </c>
      <c r="X36" s="11">
        <f>IF($G36="Zumba Enfants",$D36,IF($G36="Zumba Enfants+Adhésion",SUM($D36-Section!$B$31*$E36),0))</f>
        <v>0</v>
      </c>
      <c r="Y36" s="11">
        <f t="shared" si="4"/>
        <v>0</v>
      </c>
      <c r="Z36" s="11">
        <f t="shared" si="1"/>
        <v>0</v>
      </c>
      <c r="AA36" s="11">
        <f t="shared" si="2"/>
        <v>0</v>
      </c>
      <c r="AB36" s="7" t="str">
        <f t="shared" si="5"/>
        <v xml:space="preserve"> </v>
      </c>
      <c r="AC36" s="7">
        <f t="shared" si="6"/>
        <v>60</v>
      </c>
      <c r="AD36" s="7" t="str">
        <f t="shared" si="7"/>
        <v xml:space="preserve"> </v>
      </c>
    </row>
    <row r="37" spans="1:30">
      <c r="A37" s="4">
        <v>43747</v>
      </c>
      <c r="B37" s="5" t="s">
        <v>327</v>
      </c>
      <c r="C37" s="5" t="s">
        <v>328</v>
      </c>
      <c r="D37" s="6">
        <v>50</v>
      </c>
      <c r="E37" s="17"/>
      <c r="F37" s="5" t="s">
        <v>14</v>
      </c>
      <c r="G37" s="5" t="s">
        <v>87</v>
      </c>
      <c r="H37" s="5"/>
      <c r="I37" s="11">
        <f t="shared" si="3"/>
        <v>0</v>
      </c>
      <c r="J37" s="11">
        <f>IF($G37="Badminton",$D37,IF($G37="Badminton+Adhésion",SUM($D37-Section!$B$3*$E37),0))</f>
        <v>0</v>
      </c>
      <c r="K37" s="11">
        <f>IF($G37="CAF",$D37,IF($G37="CAF+Adhésion",SUM($D37-Section!$B$5*$E37),0))</f>
        <v>0</v>
      </c>
      <c r="L37" s="11">
        <f>IF($G37="CrossFit",$D37,IF($G37="CrossFit+Adhésion",SUM($D37-Section!$B$7*$E37),0))</f>
        <v>0</v>
      </c>
      <c r="M37" s="11">
        <f>IF($G37="Danse Monde",$D37,IF($G37="Danse Monde+Adhésion",SUM($D37-Section!$B$9*$E37),0))</f>
        <v>0</v>
      </c>
      <c r="N37" s="11">
        <f>IF($G37="Danse Orientale",$D37,IF($G37="Danse Orientale+Adhésion",SUM($D37-Section!$B$11*$E37),0))</f>
        <v>0</v>
      </c>
      <c r="O37" s="11">
        <f>IF($G37="Danse Société",$D37,IF($G37="Danse Société+Adhésion",SUM($D37-Section!$B$13*$E37),0))</f>
        <v>0</v>
      </c>
      <c r="P37" s="11">
        <f>IF($G37="Eveil Musculaire",$D37,IF($G37="Eveil Musculaire+Adhésion",SUM($D37-Section!$B$15*$E37),0))</f>
        <v>0</v>
      </c>
      <c r="Q37" s="11">
        <f>IF($G37="Musculation",$D37,IF($G37="Musculation+Adhésion",SUM($D37-Section!$B$18*$E37),0))</f>
        <v>0</v>
      </c>
      <c r="R37" s="11">
        <f>IF($G37="Sport Thérapeutique",$D37,IF($G37="Sport Thérapeutique+Adhésion",SUM($D37-Section!$B$20*$E37),0))</f>
        <v>0</v>
      </c>
      <c r="S37" s="11">
        <f>IF($G37="Squash",$D37,IF($G37="Squash+Adhésion",SUM($D37-Section!$B$22*$E37),0))</f>
        <v>0</v>
      </c>
      <c r="T37" s="11">
        <f>IF($G37="Step",$D37,IF($G37="Step+Adhésion",SUM($D37-Section!$B$24*$E37),0))</f>
        <v>50</v>
      </c>
      <c r="U37" s="11">
        <f>IF($G37="Tennis de Table",$D37,IF($G37="Tennis de Table+Adhésion",SUM($D37-Section!$B$26*$E37),0))</f>
        <v>0</v>
      </c>
      <c r="V37" s="11">
        <f>IF($G37="Training",$D37,IF($G37="Training+Adhésion",SUM($D37-Section!$B$28*$E37),0))</f>
        <v>0</v>
      </c>
      <c r="W37" s="11">
        <f>IF($G37="VIP",SUM($D37-Section!$B$30*$E37),0)</f>
        <v>0</v>
      </c>
      <c r="X37" s="11">
        <f>IF($G37="Zumba Enfants",$D37,IF($G37="Zumba Enfants+Adhésion",SUM($D37-Section!$B$31*$E37),0))</f>
        <v>0</v>
      </c>
      <c r="Y37" s="11">
        <f t="shared" si="4"/>
        <v>0</v>
      </c>
      <c r="Z37" s="11">
        <f t="shared" si="1"/>
        <v>0</v>
      </c>
      <c r="AA37" s="11">
        <f t="shared" si="2"/>
        <v>0</v>
      </c>
      <c r="AB37" s="7" t="str">
        <f t="shared" si="5"/>
        <v xml:space="preserve"> </v>
      </c>
      <c r="AC37" s="7">
        <f t="shared" si="6"/>
        <v>50</v>
      </c>
      <c r="AD37" s="7" t="str">
        <f t="shared" si="7"/>
        <v xml:space="preserve"> </v>
      </c>
    </row>
    <row r="38" spans="1:30">
      <c r="A38" s="4">
        <v>43747</v>
      </c>
      <c r="B38" s="5" t="s">
        <v>329</v>
      </c>
      <c r="C38" s="5" t="s">
        <v>330</v>
      </c>
      <c r="D38" s="6">
        <v>60</v>
      </c>
      <c r="E38" s="17">
        <v>1</v>
      </c>
      <c r="F38" s="5" t="s">
        <v>14</v>
      </c>
      <c r="G38" s="5" t="s">
        <v>88</v>
      </c>
      <c r="H38" s="5"/>
      <c r="I38" s="11">
        <f t="shared" si="3"/>
        <v>10</v>
      </c>
      <c r="J38" s="11">
        <f>IF($G38="Badminton",$D38,IF($G38="Badminton+Adhésion",SUM($D38-Section!$B$3*$E38),0))</f>
        <v>0</v>
      </c>
      <c r="K38" s="11">
        <f>IF($G38="CAF",$D38,IF($G38="CAF+Adhésion",SUM($D38-Section!$B$5*$E38),0))</f>
        <v>0</v>
      </c>
      <c r="L38" s="11">
        <f>IF($G38="CrossFit",$D38,IF($G38="CrossFit+Adhésion",SUM($D38-Section!$B$7*$E38),0))</f>
        <v>0</v>
      </c>
      <c r="M38" s="11">
        <f>IF($G38="Danse Monde",$D38,IF($G38="Danse Monde+Adhésion",SUM($D38-Section!$B$9*$E38),0))</f>
        <v>0</v>
      </c>
      <c r="N38" s="11">
        <f>IF($G38="Danse Orientale",$D38,IF($G38="Danse Orientale+Adhésion",SUM($D38-Section!$B$11*$E38),0))</f>
        <v>0</v>
      </c>
      <c r="O38" s="11">
        <f>IF($G38="Danse Société",$D38,IF($G38="Danse Société+Adhésion",SUM($D38-Section!$B$13*$E38),0))</f>
        <v>0</v>
      </c>
      <c r="P38" s="11">
        <f>IF($G38="Eveil Musculaire",$D38,IF($G38="Eveil Musculaire+Adhésion",SUM($D38-Section!$B$15*$E38),0))</f>
        <v>0</v>
      </c>
      <c r="Q38" s="11">
        <f>IF($G38="Musculation",$D38,IF($G38="Musculation+Adhésion",SUM($D38-Section!$B$18*$E38),0))</f>
        <v>0</v>
      </c>
      <c r="R38" s="11">
        <f>IF($G38="Sport Thérapeutique",$D38,IF($G38="Sport Thérapeutique+Adhésion",SUM($D38-Section!$B$20*$E38),0))</f>
        <v>0</v>
      </c>
      <c r="S38" s="11">
        <f>IF($G38="Squash",$D38,IF($G38="Squash+Adhésion",SUM($D38-Section!$B$22*$E38),0))</f>
        <v>0</v>
      </c>
      <c r="T38" s="11">
        <f>IF($G38="Step",$D38,IF($G38="Step+Adhésion",SUM($D38-Section!$B$24*$E38),0))</f>
        <v>50</v>
      </c>
      <c r="U38" s="11">
        <f>IF($G38="Tennis de Table",$D38,IF($G38="Tennis de Table+Adhésion",SUM($D38-Section!$B$26*$E38),0))</f>
        <v>0</v>
      </c>
      <c r="V38" s="11">
        <f>IF($G38="Training",$D38,IF($G38="Training+Adhésion",SUM($D38-Section!$B$28*$E38),0))</f>
        <v>0</v>
      </c>
      <c r="W38" s="11">
        <f>IF($G38="VIP",SUM($D38-Section!$B$30*$E38),0)</f>
        <v>0</v>
      </c>
      <c r="X38" s="11">
        <f>IF($G38="Zumba Enfants",$D38,IF($G38="Zumba Enfants+Adhésion",SUM($D38-Section!$B$31*$E38),0))</f>
        <v>0</v>
      </c>
      <c r="Y38" s="11">
        <f t="shared" si="4"/>
        <v>0</v>
      </c>
      <c r="Z38" s="11">
        <f t="shared" si="1"/>
        <v>0</v>
      </c>
      <c r="AA38" s="11">
        <f t="shared" si="2"/>
        <v>0</v>
      </c>
      <c r="AB38" s="7" t="str">
        <f t="shared" si="5"/>
        <v xml:space="preserve"> </v>
      </c>
      <c r="AC38" s="7">
        <f t="shared" si="6"/>
        <v>60</v>
      </c>
      <c r="AD38" s="7" t="str">
        <f t="shared" si="7"/>
        <v xml:space="preserve"> </v>
      </c>
    </row>
    <row r="39" spans="1:30">
      <c r="A39" s="4">
        <v>43747</v>
      </c>
      <c r="B39" s="5" t="s">
        <v>331</v>
      </c>
      <c r="C39" s="5" t="s">
        <v>332</v>
      </c>
      <c r="D39" s="6">
        <v>60</v>
      </c>
      <c r="E39" s="17">
        <v>1</v>
      </c>
      <c r="F39" s="5" t="s">
        <v>14</v>
      </c>
      <c r="G39" s="5" t="s">
        <v>88</v>
      </c>
      <c r="H39" s="5"/>
      <c r="I39" s="11">
        <f t="shared" si="3"/>
        <v>10</v>
      </c>
      <c r="J39" s="11">
        <f>IF($G39="Badminton",$D39,IF($G39="Badminton+Adhésion",SUM($D39-Section!$B$3*$E39),0))</f>
        <v>0</v>
      </c>
      <c r="K39" s="11">
        <f>IF($G39="CAF",$D39,IF($G39="CAF+Adhésion",SUM($D39-Section!$B$5*$E39),0))</f>
        <v>0</v>
      </c>
      <c r="L39" s="11">
        <f>IF($G39="CrossFit",$D39,IF($G39="CrossFit+Adhésion",SUM($D39-Section!$B$7*$E39),0))</f>
        <v>0</v>
      </c>
      <c r="M39" s="11">
        <f>IF($G39="Danse Monde",$D39,IF($G39="Danse Monde+Adhésion",SUM($D39-Section!$B$9*$E39),0))</f>
        <v>0</v>
      </c>
      <c r="N39" s="11">
        <f>IF($G39="Danse Orientale",$D39,IF($G39="Danse Orientale+Adhésion",SUM($D39-Section!$B$11*$E39),0))</f>
        <v>0</v>
      </c>
      <c r="O39" s="11">
        <f>IF($G39="Danse Société",$D39,IF($G39="Danse Société+Adhésion",SUM($D39-Section!$B$13*$E39),0))</f>
        <v>0</v>
      </c>
      <c r="P39" s="11">
        <f>IF($G39="Eveil Musculaire",$D39,IF($G39="Eveil Musculaire+Adhésion",SUM($D39-Section!$B$15*$E39),0))</f>
        <v>0</v>
      </c>
      <c r="Q39" s="11">
        <f>IF($G39="Musculation",$D39,IF($G39="Musculation+Adhésion",SUM($D39-Section!$B$18*$E39),0))</f>
        <v>0</v>
      </c>
      <c r="R39" s="11">
        <f>IF($G39="Sport Thérapeutique",$D39,IF($G39="Sport Thérapeutique+Adhésion",SUM($D39-Section!$B$20*$E39),0))</f>
        <v>0</v>
      </c>
      <c r="S39" s="11">
        <f>IF($G39="Squash",$D39,IF($G39="Squash+Adhésion",SUM($D39-Section!$B$22*$E39),0))</f>
        <v>0</v>
      </c>
      <c r="T39" s="11">
        <f>IF($G39="Step",$D39,IF($G39="Step+Adhésion",SUM($D39-Section!$B$24*$E39),0))</f>
        <v>50</v>
      </c>
      <c r="U39" s="11">
        <f>IF($G39="Tennis de Table",$D39,IF($G39="Tennis de Table+Adhésion",SUM($D39-Section!$B$26*$E39),0))</f>
        <v>0</v>
      </c>
      <c r="V39" s="11">
        <f>IF($G39="Training",$D39,IF($G39="Training+Adhésion",SUM($D39-Section!$B$28*$E39),0))</f>
        <v>0</v>
      </c>
      <c r="W39" s="11">
        <f>IF($G39="VIP",SUM($D39-Section!$B$30*$E39),0)</f>
        <v>0</v>
      </c>
      <c r="X39" s="11">
        <f>IF($G39="Zumba Enfants",$D39,IF($G39="Zumba Enfants+Adhésion",SUM($D39-Section!$B$31*$E39),0))</f>
        <v>0</v>
      </c>
      <c r="Y39" s="11">
        <f t="shared" si="4"/>
        <v>0</v>
      </c>
      <c r="Z39" s="11">
        <f t="shared" si="1"/>
        <v>0</v>
      </c>
      <c r="AA39" s="11">
        <f t="shared" si="2"/>
        <v>0</v>
      </c>
      <c r="AB39" s="7" t="str">
        <f t="shared" si="5"/>
        <v xml:space="preserve"> </v>
      </c>
      <c r="AC39" s="7">
        <f t="shared" si="6"/>
        <v>60</v>
      </c>
      <c r="AD39" s="7" t="str">
        <f t="shared" si="7"/>
        <v xml:space="preserve"> </v>
      </c>
    </row>
    <row r="40" spans="1:30">
      <c r="A40" s="4">
        <v>43747</v>
      </c>
      <c r="B40" s="5" t="s">
        <v>333</v>
      </c>
      <c r="C40" s="5" t="s">
        <v>287</v>
      </c>
      <c r="D40" s="6">
        <v>10</v>
      </c>
      <c r="E40" s="17">
        <v>1</v>
      </c>
      <c r="F40" s="5" t="s">
        <v>15</v>
      </c>
      <c r="G40" s="5" t="s">
        <v>13</v>
      </c>
      <c r="H40" s="5"/>
      <c r="I40" s="11">
        <f t="shared" si="3"/>
        <v>10</v>
      </c>
      <c r="J40" s="11">
        <f>IF($G40="Badminton",$D40,IF($G40="Badminton+Adhésion",SUM($D40-Section!$B$3*$E40),0))</f>
        <v>0</v>
      </c>
      <c r="K40" s="11">
        <f>IF($G40="CAF",$D40,IF($G40="CAF+Adhésion",SUM($D40-Section!$B$5*$E40),0))</f>
        <v>0</v>
      </c>
      <c r="L40" s="11">
        <f>IF($G40="CrossFit",$D40,IF($G40="CrossFit+Adhésion",SUM($D40-Section!$B$7*$E40),0))</f>
        <v>0</v>
      </c>
      <c r="M40" s="11">
        <f>IF($G40="Danse Monde",$D40,IF($G40="Danse Monde+Adhésion",SUM($D40-Section!$B$9*$E40),0))</f>
        <v>0</v>
      </c>
      <c r="N40" s="11">
        <f>IF($G40="Danse Orientale",$D40,IF($G40="Danse Orientale+Adhésion",SUM($D40-Section!$B$11*$E40),0))</f>
        <v>0</v>
      </c>
      <c r="O40" s="11">
        <f>IF($G40="Danse Société",$D40,IF($G40="Danse Société+Adhésion",SUM($D40-Section!$B$13*$E40),0))</f>
        <v>0</v>
      </c>
      <c r="P40" s="11">
        <f>IF($G40="Eveil Musculaire",$D40,IF($G40="Eveil Musculaire+Adhésion",SUM($D40-Section!$B$15*$E40),0))</f>
        <v>0</v>
      </c>
      <c r="Q40" s="11">
        <f>IF($G40="Musculation",$D40,IF($G40="Musculation+Adhésion",SUM($D40-Section!$B$18*$E40),0))</f>
        <v>0</v>
      </c>
      <c r="R40" s="11">
        <f>IF($G40="Sport Thérapeutique",$D40,IF($G40="Sport Thérapeutique+Adhésion",SUM($D40-Section!$B$20*$E40),0))</f>
        <v>0</v>
      </c>
      <c r="S40" s="11">
        <f>IF($G40="Squash",$D40,IF($G40="Squash+Adhésion",SUM($D40-Section!$B$22*$E40),0))</f>
        <v>0</v>
      </c>
      <c r="T40" s="11">
        <f>IF($G40="Step",$D40,IF($G40="Step+Adhésion",SUM($D40-Section!$B$24*$E40),0))</f>
        <v>0</v>
      </c>
      <c r="U40" s="11">
        <f>IF($G40="Tennis de Table",$D40,IF($G40="Tennis de Table+Adhésion",SUM($D40-Section!$B$26*$E40),0))</f>
        <v>0</v>
      </c>
      <c r="V40" s="11">
        <f>IF($G40="Training",$D40,IF($G40="Training+Adhésion",SUM($D40-Section!$B$28*$E40),0))</f>
        <v>0</v>
      </c>
      <c r="W40" s="11">
        <f>IF($G40="VIP",SUM($D40-Section!$B$30*$E40),0)</f>
        <v>0</v>
      </c>
      <c r="X40" s="11">
        <f>IF($G40="Zumba Enfants",$D40,IF($G40="Zumba Enfants+Adhésion",SUM($D40-Section!$B$31*$E40),0))</f>
        <v>0</v>
      </c>
      <c r="Y40" s="11">
        <f t="shared" si="4"/>
        <v>0</v>
      </c>
      <c r="Z40" s="11">
        <f t="shared" si="1"/>
        <v>0</v>
      </c>
      <c r="AA40" s="11">
        <f t="shared" si="2"/>
        <v>0</v>
      </c>
      <c r="AB40" s="7">
        <f t="shared" si="5"/>
        <v>10</v>
      </c>
      <c r="AC40" s="7" t="str">
        <f t="shared" si="6"/>
        <v xml:space="preserve"> </v>
      </c>
      <c r="AD40" s="7" t="str">
        <f t="shared" si="7"/>
        <v xml:space="preserve"> </v>
      </c>
    </row>
    <row r="41" spans="1:30">
      <c r="A41" s="4">
        <v>43749</v>
      </c>
      <c r="B41" s="5" t="s">
        <v>113</v>
      </c>
      <c r="C41" s="5" t="s">
        <v>114</v>
      </c>
      <c r="D41" s="6">
        <v>5</v>
      </c>
      <c r="E41" s="17"/>
      <c r="F41" s="5" t="s">
        <v>15</v>
      </c>
      <c r="G41" s="5" t="s">
        <v>3</v>
      </c>
      <c r="H41" s="5"/>
      <c r="I41" s="11">
        <f t="shared" si="3"/>
        <v>0</v>
      </c>
      <c r="J41" s="11">
        <f>IF($G41="Badminton",$D41,IF($G41="Badminton+Adhésion",SUM($D41-Section!$B$3*$E41),0))</f>
        <v>0</v>
      </c>
      <c r="K41" s="11">
        <f>IF($G41="CAF",$D41,IF($G41="CAF+Adhésion",SUM($D41-Section!$B$5*$E41),0))</f>
        <v>0</v>
      </c>
      <c r="L41" s="11">
        <f>IF($G41="CrossFit",$D41,IF($G41="CrossFit+Adhésion",SUM($D41-Section!$B$7*$E41),0))</f>
        <v>0</v>
      </c>
      <c r="M41" s="11">
        <f>IF($G41="Danse Monde",$D41,IF($G41="Danse Monde+Adhésion",SUM($D41-Section!$B$9*$E41),0))</f>
        <v>0</v>
      </c>
      <c r="N41" s="11">
        <f>IF($G41="Danse Orientale",$D41,IF($G41="Danse Orientale+Adhésion",SUM($D41-Section!$B$11*$E41),0))</f>
        <v>0</v>
      </c>
      <c r="O41" s="11">
        <f>IF($G41="Danse Société",$D41,IF($G41="Danse Société+Adhésion",SUM($D41-Section!$B$13*$E41),0))</f>
        <v>0</v>
      </c>
      <c r="P41" s="11">
        <f>IF($G41="Eveil Musculaire",$D41,IF($G41="Eveil Musculaire+Adhésion",SUM($D41-Section!$B$15*$E41),0))</f>
        <v>0</v>
      </c>
      <c r="Q41" s="11">
        <f>IF($G41="Musculation",$D41,IF($G41="Musculation+Adhésion",SUM($D41-Section!$B$18*$E41),0))</f>
        <v>5</v>
      </c>
      <c r="R41" s="11">
        <f>IF($G41="Sport Thérapeutique",$D41,IF($G41="Sport Thérapeutique+Adhésion",SUM($D41-Section!$B$20*$E41),0))</f>
        <v>0</v>
      </c>
      <c r="S41" s="11">
        <f>IF($G41="Squash",$D41,IF($G41="Squash+Adhésion",SUM($D41-Section!$B$22*$E41),0))</f>
        <v>0</v>
      </c>
      <c r="T41" s="11">
        <f>IF($G41="Step",$D41,IF($G41="Step+Adhésion",SUM($D41-Section!$B$24*$E41),0))</f>
        <v>0</v>
      </c>
      <c r="U41" s="11">
        <f>IF($G41="Tennis de Table",$D41,IF($G41="Tennis de Table+Adhésion",SUM($D41-Section!$B$26*$E41),0))</f>
        <v>0</v>
      </c>
      <c r="V41" s="11">
        <f>IF($G41="Training",$D41,IF($G41="Training+Adhésion",SUM($D41-Section!$B$28*$E41),0))</f>
        <v>0</v>
      </c>
      <c r="W41" s="11">
        <f>IF($G41="VIP",SUM($D41-Section!$B$30*$E41),0)</f>
        <v>0</v>
      </c>
      <c r="X41" s="11">
        <f>IF($G41="Zumba Enfants",$D41,IF($G41="Zumba Enfants+Adhésion",SUM($D41-Section!$B$31*$E41),0))</f>
        <v>0</v>
      </c>
      <c r="Y41" s="11">
        <f t="shared" si="4"/>
        <v>0</v>
      </c>
      <c r="Z41" s="11">
        <f t="shared" si="1"/>
        <v>0</v>
      </c>
      <c r="AA41" s="11">
        <f t="shared" si="2"/>
        <v>0</v>
      </c>
      <c r="AB41" s="7">
        <f t="shared" si="5"/>
        <v>5</v>
      </c>
      <c r="AC41" s="7" t="str">
        <f t="shared" si="6"/>
        <v xml:space="preserve"> </v>
      </c>
      <c r="AD41" s="7" t="str">
        <f t="shared" si="7"/>
        <v xml:space="preserve"> </v>
      </c>
    </row>
    <row r="42" spans="1:30">
      <c r="A42" s="4">
        <v>43749</v>
      </c>
      <c r="B42" s="5" t="s">
        <v>235</v>
      </c>
      <c r="C42" s="5" t="s">
        <v>334</v>
      </c>
      <c r="D42" s="6">
        <v>5</v>
      </c>
      <c r="E42" s="17"/>
      <c r="F42" s="5" t="s">
        <v>15</v>
      </c>
      <c r="G42" s="5" t="s">
        <v>3</v>
      </c>
      <c r="H42" s="5"/>
      <c r="I42" s="11">
        <f t="shared" si="3"/>
        <v>0</v>
      </c>
      <c r="J42" s="11">
        <f>IF($G42="Badminton",$D42,IF($G42="Badminton+Adhésion",SUM($D42-Section!$B$3*$E42),0))</f>
        <v>0</v>
      </c>
      <c r="K42" s="11">
        <f>IF($G42="CAF",$D42,IF($G42="CAF+Adhésion",SUM($D42-Section!$B$5*$E42),0))</f>
        <v>0</v>
      </c>
      <c r="L42" s="11">
        <f>IF($G42="CrossFit",$D42,IF($G42="CrossFit+Adhésion",SUM($D42-Section!$B$7*$E42),0))</f>
        <v>0</v>
      </c>
      <c r="M42" s="11">
        <f>IF($G42="Danse Monde",$D42,IF($G42="Danse Monde+Adhésion",SUM($D42-Section!$B$9*$E42),0))</f>
        <v>0</v>
      </c>
      <c r="N42" s="11">
        <f>IF($G42="Danse Orientale",$D42,IF($G42="Danse Orientale+Adhésion",SUM($D42-Section!$B$11*$E42),0))</f>
        <v>0</v>
      </c>
      <c r="O42" s="11">
        <f>IF($G42="Danse Société",$D42,IF($G42="Danse Société+Adhésion",SUM($D42-Section!$B$13*$E42),0))</f>
        <v>0</v>
      </c>
      <c r="P42" s="11">
        <f>IF($G42="Eveil Musculaire",$D42,IF($G42="Eveil Musculaire+Adhésion",SUM($D42-Section!$B$15*$E42),0))</f>
        <v>0</v>
      </c>
      <c r="Q42" s="11">
        <f>IF($G42="Musculation",$D42,IF($G42="Musculation+Adhésion",SUM($D42-Section!$B$18*$E42),0))</f>
        <v>5</v>
      </c>
      <c r="R42" s="11">
        <f>IF($G42="Sport Thérapeutique",$D42,IF($G42="Sport Thérapeutique+Adhésion",SUM($D42-Section!$B$20*$E42),0))</f>
        <v>0</v>
      </c>
      <c r="S42" s="11">
        <f>IF($G42="Squash",$D42,IF($G42="Squash+Adhésion",SUM($D42-Section!$B$22*$E42),0))</f>
        <v>0</v>
      </c>
      <c r="T42" s="11">
        <f>IF($G42="Step",$D42,IF($G42="Step+Adhésion",SUM($D42-Section!$B$24*$E42),0))</f>
        <v>0</v>
      </c>
      <c r="U42" s="11">
        <f>IF($G42="Tennis de Table",$D42,IF($G42="Tennis de Table+Adhésion",SUM($D42-Section!$B$26*$E42),0))</f>
        <v>0</v>
      </c>
      <c r="V42" s="11">
        <f>IF($G42="Training",$D42,IF($G42="Training+Adhésion",SUM($D42-Section!$B$28*$E42),0))</f>
        <v>0</v>
      </c>
      <c r="W42" s="11">
        <f>IF($G42="VIP",SUM($D42-Section!$B$30*$E42),0)</f>
        <v>0</v>
      </c>
      <c r="X42" s="11">
        <f>IF($G42="Zumba Enfants",$D42,IF($G42="Zumba Enfants+Adhésion",SUM($D42-Section!$B$31*$E42),0))</f>
        <v>0</v>
      </c>
      <c r="Y42" s="11">
        <f t="shared" si="4"/>
        <v>0</v>
      </c>
      <c r="Z42" s="11">
        <f t="shared" si="1"/>
        <v>0</v>
      </c>
      <c r="AA42" s="11">
        <f t="shared" si="2"/>
        <v>0</v>
      </c>
      <c r="AB42" s="7">
        <f t="shared" si="5"/>
        <v>5</v>
      </c>
      <c r="AC42" s="7" t="str">
        <f t="shared" si="6"/>
        <v xml:space="preserve"> </v>
      </c>
      <c r="AD42" s="7" t="str">
        <f t="shared" si="7"/>
        <v xml:space="preserve"> </v>
      </c>
    </row>
    <row r="43" spans="1:30">
      <c r="A43" s="4">
        <v>43749</v>
      </c>
      <c r="B43" s="5" t="s">
        <v>233</v>
      </c>
      <c r="C43" s="5" t="s">
        <v>335</v>
      </c>
      <c r="D43" s="6">
        <v>5</v>
      </c>
      <c r="E43" s="17"/>
      <c r="F43" s="5" t="s">
        <v>15</v>
      </c>
      <c r="G43" s="5" t="s">
        <v>3</v>
      </c>
      <c r="H43" s="5"/>
      <c r="I43" s="11">
        <f t="shared" si="3"/>
        <v>0</v>
      </c>
      <c r="J43" s="11">
        <f>IF($G43="Badminton",$D43,IF($G43="Badminton+Adhésion",SUM($D43-Section!$B$3*$E43),0))</f>
        <v>0</v>
      </c>
      <c r="K43" s="11">
        <f>IF($G43="CAF",$D43,IF($G43="CAF+Adhésion",SUM($D43-Section!$B$5*$E43),0))</f>
        <v>0</v>
      </c>
      <c r="L43" s="11">
        <f>IF($G43="CrossFit",$D43,IF($G43="CrossFit+Adhésion",SUM($D43-Section!$B$7*$E43),0))</f>
        <v>0</v>
      </c>
      <c r="M43" s="11">
        <f>IF($G43="Danse Monde",$D43,IF($G43="Danse Monde+Adhésion",SUM($D43-Section!$B$9*$E43),0))</f>
        <v>0</v>
      </c>
      <c r="N43" s="11">
        <f>IF($G43="Danse Orientale",$D43,IF($G43="Danse Orientale+Adhésion",SUM($D43-Section!$B$11*$E43),0))</f>
        <v>0</v>
      </c>
      <c r="O43" s="11">
        <f>IF($G43="Danse Société",$D43,IF($G43="Danse Société+Adhésion",SUM($D43-Section!$B$13*$E43),0))</f>
        <v>0</v>
      </c>
      <c r="P43" s="11">
        <f>IF($G43="Eveil Musculaire",$D43,IF($G43="Eveil Musculaire+Adhésion",SUM($D43-Section!$B$15*$E43),0))</f>
        <v>0</v>
      </c>
      <c r="Q43" s="11">
        <f>IF($G43="Musculation",$D43,IF($G43="Musculation+Adhésion",SUM($D43-Section!$B$18*$E43),0))</f>
        <v>5</v>
      </c>
      <c r="R43" s="11">
        <f>IF($G43="Sport Thérapeutique",$D43,IF($G43="Sport Thérapeutique+Adhésion",SUM($D43-Section!$B$20*$E43),0))</f>
        <v>0</v>
      </c>
      <c r="S43" s="11">
        <f>IF($G43="Squash",$D43,IF($G43="Squash+Adhésion",SUM($D43-Section!$B$22*$E43),0))</f>
        <v>0</v>
      </c>
      <c r="T43" s="11">
        <f>IF($G43="Step",$D43,IF($G43="Step+Adhésion",SUM($D43-Section!$B$24*$E43),0))</f>
        <v>0</v>
      </c>
      <c r="U43" s="11">
        <f>IF($G43="Tennis de Table",$D43,IF($G43="Tennis de Table+Adhésion",SUM($D43-Section!$B$26*$E43),0))</f>
        <v>0</v>
      </c>
      <c r="V43" s="11">
        <f>IF($G43="Training",$D43,IF($G43="Training+Adhésion",SUM($D43-Section!$B$28*$E43),0))</f>
        <v>0</v>
      </c>
      <c r="W43" s="11">
        <f>IF($G43="VIP",SUM($D43-Section!$B$30*$E43),0)</f>
        <v>0</v>
      </c>
      <c r="X43" s="11">
        <f>IF($G43="Zumba Enfants",$D43,IF($G43="Zumba Enfants+Adhésion",SUM($D43-Section!$B$31*$E43),0))</f>
        <v>0</v>
      </c>
      <c r="Y43" s="11">
        <f t="shared" si="4"/>
        <v>0</v>
      </c>
      <c r="Z43" s="11">
        <f t="shared" si="1"/>
        <v>0</v>
      </c>
      <c r="AA43" s="11">
        <f t="shared" si="2"/>
        <v>0</v>
      </c>
      <c r="AB43" s="7">
        <f t="shared" si="5"/>
        <v>5</v>
      </c>
      <c r="AC43" s="7" t="str">
        <f t="shared" si="6"/>
        <v xml:space="preserve"> </v>
      </c>
      <c r="AD43" s="7" t="str">
        <f t="shared" si="7"/>
        <v xml:space="preserve"> </v>
      </c>
    </row>
    <row r="44" spans="1:30">
      <c r="A44" s="4">
        <v>43749</v>
      </c>
      <c r="B44" s="5"/>
      <c r="C44" s="5"/>
      <c r="D44" s="6">
        <v>43</v>
      </c>
      <c r="E44" s="17"/>
      <c r="F44" s="5" t="s">
        <v>15</v>
      </c>
      <c r="G44" s="5" t="s">
        <v>57</v>
      </c>
      <c r="H44" s="5"/>
      <c r="I44" s="11">
        <f t="shared" si="3"/>
        <v>0</v>
      </c>
      <c r="J44" s="11">
        <f>IF($G44="Badminton",$D44,IF($G44="Badminton+Adhésion",SUM($D44-Section!$B$3*$E44),0))</f>
        <v>0</v>
      </c>
      <c r="K44" s="11">
        <f>IF($G44="CAF",$D44,IF($G44="CAF+Adhésion",SUM($D44-Section!$B$5*$E44),0))</f>
        <v>0</v>
      </c>
      <c r="L44" s="11">
        <f>IF($G44="CrossFit",$D44,IF($G44="CrossFit+Adhésion",SUM($D44-Section!$B$7*$E44),0))</f>
        <v>0</v>
      </c>
      <c r="M44" s="11">
        <f>IF($G44="Danse Monde",$D44,IF($G44="Danse Monde+Adhésion",SUM($D44-Section!$B$9*$E44),0))</f>
        <v>0</v>
      </c>
      <c r="N44" s="11">
        <f>IF($G44="Danse Orientale",$D44,IF($G44="Danse Orientale+Adhésion",SUM($D44-Section!$B$11*$E44),0))</f>
        <v>0</v>
      </c>
      <c r="O44" s="11">
        <f>IF($G44="Danse Société",$D44,IF($G44="Danse Société+Adhésion",SUM($D44-Section!$B$13*$E44),0))</f>
        <v>0</v>
      </c>
      <c r="P44" s="11">
        <f>IF($G44="Eveil Musculaire",$D44,IF($G44="Eveil Musculaire+Adhésion",SUM($D44-Section!$B$15*$E44),0))</f>
        <v>0</v>
      </c>
      <c r="Q44" s="11">
        <f>IF($G44="Musculation",$D44,IF($G44="Musculation+Adhésion",SUM($D44-Section!$B$18*$E44),0))</f>
        <v>0</v>
      </c>
      <c r="R44" s="11">
        <f>IF($G44="Sport Thérapeutique",$D44,IF($G44="Sport Thérapeutique+Adhésion",SUM($D44-Section!$B$20*$E44),0))</f>
        <v>0</v>
      </c>
      <c r="S44" s="11">
        <f>IF($G44="Squash",$D44,IF($G44="Squash+Adhésion",SUM($D44-Section!$B$22*$E44),0))</f>
        <v>0</v>
      </c>
      <c r="T44" s="11">
        <f>IF($G44="Step",$D44,IF($G44="Step+Adhésion",SUM($D44-Section!$B$24*$E44),0))</f>
        <v>0</v>
      </c>
      <c r="U44" s="11">
        <f>IF($G44="Tennis de Table",$D44,IF($G44="Tennis de Table+Adhésion",SUM($D44-Section!$B$26*$E44),0))</f>
        <v>0</v>
      </c>
      <c r="V44" s="11">
        <f>IF($G44="Training",$D44,IF($G44="Training+Adhésion",SUM($D44-Section!$B$28*$E44),0))</f>
        <v>0</v>
      </c>
      <c r="W44" s="11">
        <f>IF($G44="VIP",SUM($D44-Section!$B$30*$E44),0)</f>
        <v>0</v>
      </c>
      <c r="X44" s="11">
        <f>IF($G44="Zumba Enfants",$D44,IF($G44="Zumba Enfants+Adhésion",SUM($D44-Section!$B$31*$E44),0))</f>
        <v>0</v>
      </c>
      <c r="Y44" s="11">
        <f t="shared" si="4"/>
        <v>0</v>
      </c>
      <c r="Z44" s="11">
        <f t="shared" si="1"/>
        <v>0</v>
      </c>
      <c r="AA44" s="11">
        <f t="shared" si="2"/>
        <v>43</v>
      </c>
      <c r="AB44" s="7">
        <f t="shared" si="5"/>
        <v>43</v>
      </c>
      <c r="AC44" s="7" t="str">
        <f t="shared" si="6"/>
        <v xml:space="preserve"> </v>
      </c>
      <c r="AD44" s="7" t="str">
        <f t="shared" si="7"/>
        <v xml:space="preserve"> </v>
      </c>
    </row>
    <row r="45" spans="1:30">
      <c r="A45" s="4">
        <v>43749</v>
      </c>
      <c r="B45" s="5" t="s">
        <v>336</v>
      </c>
      <c r="C45" s="5" t="s">
        <v>337</v>
      </c>
      <c r="D45" s="6">
        <v>60</v>
      </c>
      <c r="E45" s="17">
        <v>1</v>
      </c>
      <c r="F45" s="5" t="s">
        <v>14</v>
      </c>
      <c r="G45" s="5" t="s">
        <v>82</v>
      </c>
      <c r="H45" s="5"/>
      <c r="I45" s="11">
        <f t="shared" si="3"/>
        <v>10</v>
      </c>
      <c r="J45" s="11">
        <f>IF($G45="Badminton",$D45,IF($G45="Badminton+Adhésion",SUM($D45-Section!$B$3*$E45),0))</f>
        <v>0</v>
      </c>
      <c r="K45" s="11">
        <f>IF($G45="CAF",$D45,IF($G45="CAF+Adhésion",SUM($D45-Section!$B$5*$E45),0))</f>
        <v>0</v>
      </c>
      <c r="L45" s="11">
        <f>IF($G45="CrossFit",$D45,IF($G45="CrossFit+Adhésion",SUM($D45-Section!$B$7*$E45),0))</f>
        <v>0</v>
      </c>
      <c r="M45" s="11">
        <f>IF($G45="Danse Monde",$D45,IF($G45="Danse Monde+Adhésion",SUM($D45-Section!$B$9*$E45),0))</f>
        <v>50</v>
      </c>
      <c r="N45" s="11">
        <f>IF($G45="Danse Orientale",$D45,IF($G45="Danse Orientale+Adhésion",SUM($D45-Section!$B$11*$E45),0))</f>
        <v>0</v>
      </c>
      <c r="O45" s="11">
        <f>IF($G45="Danse Société",$D45,IF($G45="Danse Société+Adhésion",SUM($D45-Section!$B$13*$E45),0))</f>
        <v>0</v>
      </c>
      <c r="P45" s="11">
        <f>IF($G45="Eveil Musculaire",$D45,IF($G45="Eveil Musculaire+Adhésion",SUM($D45-Section!$B$15*$E45),0))</f>
        <v>0</v>
      </c>
      <c r="Q45" s="11">
        <f>IF($G45="Musculation",$D45,IF($G45="Musculation+Adhésion",SUM($D45-Section!$B$18*$E45),0))</f>
        <v>0</v>
      </c>
      <c r="R45" s="11">
        <f>IF($G45="Sport Thérapeutique",$D45,IF($G45="Sport Thérapeutique+Adhésion",SUM($D45-Section!$B$20*$E45),0))</f>
        <v>0</v>
      </c>
      <c r="S45" s="11">
        <f>IF($G45="Squash",$D45,IF($G45="Squash+Adhésion",SUM($D45-Section!$B$22*$E45),0))</f>
        <v>0</v>
      </c>
      <c r="T45" s="11">
        <f>IF($G45="Step",$D45,IF($G45="Step+Adhésion",SUM($D45-Section!$B$24*$E45),0))</f>
        <v>0</v>
      </c>
      <c r="U45" s="11">
        <f>IF($G45="Tennis de Table",$D45,IF($G45="Tennis de Table+Adhésion",SUM($D45-Section!$B$26*$E45),0))</f>
        <v>0</v>
      </c>
      <c r="V45" s="11">
        <f>IF($G45="Training",$D45,IF($G45="Training+Adhésion",SUM($D45-Section!$B$28*$E45),0))</f>
        <v>0</v>
      </c>
      <c r="W45" s="11">
        <f>IF($G45="VIP",SUM($D45-Section!$B$30*$E45),0)</f>
        <v>0</v>
      </c>
      <c r="X45" s="11">
        <f>IF($G45="Zumba Enfants",$D45,IF($G45="Zumba Enfants+Adhésion",SUM($D45-Section!$B$31*$E45),0))</f>
        <v>0</v>
      </c>
      <c r="Y45" s="11">
        <f t="shared" si="4"/>
        <v>0</v>
      </c>
      <c r="Z45" s="11">
        <f t="shared" si="1"/>
        <v>0</v>
      </c>
      <c r="AA45" s="11">
        <f t="shared" si="2"/>
        <v>0</v>
      </c>
      <c r="AB45" s="7" t="str">
        <f t="shared" si="5"/>
        <v xml:space="preserve"> </v>
      </c>
      <c r="AC45" s="7">
        <f t="shared" si="6"/>
        <v>60</v>
      </c>
      <c r="AD45" s="7" t="str">
        <f t="shared" si="7"/>
        <v xml:space="preserve"> </v>
      </c>
    </row>
    <row r="46" spans="1:30">
      <c r="A46" s="4">
        <v>43749</v>
      </c>
      <c r="B46" s="5" t="s">
        <v>338</v>
      </c>
      <c r="C46" s="5" t="s">
        <v>339</v>
      </c>
      <c r="D46" s="6">
        <v>50</v>
      </c>
      <c r="E46" s="17">
        <v>1</v>
      </c>
      <c r="F46" s="5" t="s">
        <v>14</v>
      </c>
      <c r="G46" s="5" t="s">
        <v>11</v>
      </c>
      <c r="H46" s="5"/>
      <c r="I46" s="11">
        <f t="shared" si="3"/>
        <v>10</v>
      </c>
      <c r="J46" s="11">
        <f>IF($G46="Badminton",$D46,IF($G46="Badminton+Adhésion",SUM($D46-Section!$B$3*$E46),0))</f>
        <v>0</v>
      </c>
      <c r="K46" s="11">
        <f>IF($G46="CAF",$D46,IF($G46="CAF+Adhésion",SUM($D46-Section!$B$5*$E46),0))</f>
        <v>0</v>
      </c>
      <c r="L46" s="11">
        <f>IF($G46="CrossFit",$D46,IF($G46="CrossFit+Adhésion",SUM($D46-Section!$B$7*$E46),0))</f>
        <v>0</v>
      </c>
      <c r="M46" s="11">
        <f>IF($G46="Danse Monde",$D46,IF($G46="Danse Monde+Adhésion",SUM($D46-Section!$B$9*$E46),0))</f>
        <v>0</v>
      </c>
      <c r="N46" s="11">
        <f>IF($G46="Danse Orientale",$D46,IF($G46="Danse Orientale+Adhésion",SUM($D46-Section!$B$11*$E46),0))</f>
        <v>0</v>
      </c>
      <c r="O46" s="11">
        <f>IF($G46="Danse Société",$D46,IF($G46="Danse Société+Adhésion",SUM($D46-Section!$B$13*$E46),0))</f>
        <v>0</v>
      </c>
      <c r="P46" s="11">
        <f>IF($G46="Eveil Musculaire",$D46,IF($G46="Eveil Musculaire+Adhésion",SUM($D46-Section!$B$15*$E46),0))</f>
        <v>0</v>
      </c>
      <c r="Q46" s="11">
        <f>IF($G46="Musculation",$D46,IF($G46="Musculation+Adhésion",SUM($D46-Section!$B$18*$E46),0))</f>
        <v>0</v>
      </c>
      <c r="R46" s="11">
        <f>IF($G46="Sport Thérapeutique",$D46,IF($G46="Sport Thérapeutique+Adhésion",SUM($D46-Section!$B$20*$E46),0))</f>
        <v>0</v>
      </c>
      <c r="S46" s="11">
        <f>IF($G46="Squash",$D46,IF($G46="Squash+Adhésion",SUM($D46-Section!$B$22*$E46),0))</f>
        <v>40</v>
      </c>
      <c r="T46" s="11">
        <f>IF($G46="Step",$D46,IF($G46="Step+Adhésion",SUM($D46-Section!$B$24*$E46),0))</f>
        <v>0</v>
      </c>
      <c r="U46" s="11">
        <f>IF($G46="Tennis de Table",$D46,IF($G46="Tennis de Table+Adhésion",SUM($D46-Section!$B$26*$E46),0))</f>
        <v>0</v>
      </c>
      <c r="V46" s="11">
        <f>IF($G46="Training",$D46,IF($G46="Training+Adhésion",SUM($D46-Section!$B$28*$E46),0))</f>
        <v>0</v>
      </c>
      <c r="W46" s="11">
        <f>IF($G46="VIP",SUM($D46-Section!$B$30*$E46),0)</f>
        <v>0</v>
      </c>
      <c r="X46" s="11">
        <f>IF($G46="Zumba Enfants",$D46,IF($G46="Zumba Enfants+Adhésion",SUM($D46-Section!$B$31*$E46),0))</f>
        <v>0</v>
      </c>
      <c r="Y46" s="11">
        <f t="shared" si="4"/>
        <v>0</v>
      </c>
      <c r="Z46" s="11">
        <f t="shared" si="1"/>
        <v>0</v>
      </c>
      <c r="AA46" s="11">
        <f t="shared" si="2"/>
        <v>0</v>
      </c>
      <c r="AB46" s="7" t="str">
        <f t="shared" si="5"/>
        <v xml:space="preserve"> </v>
      </c>
      <c r="AC46" s="7">
        <f t="shared" si="6"/>
        <v>50</v>
      </c>
      <c r="AD46" s="7" t="str">
        <f t="shared" si="7"/>
        <v xml:space="preserve"> </v>
      </c>
    </row>
    <row r="47" spans="1:30">
      <c r="A47" s="4">
        <v>43749</v>
      </c>
      <c r="B47" s="5" t="s">
        <v>302</v>
      </c>
      <c r="C47" s="5" t="s">
        <v>303</v>
      </c>
      <c r="D47" s="6">
        <v>50</v>
      </c>
      <c r="E47" s="17">
        <v>1</v>
      </c>
      <c r="F47" s="5" t="s">
        <v>15</v>
      </c>
      <c r="G47" s="5" t="s">
        <v>51</v>
      </c>
      <c r="H47" s="5"/>
      <c r="I47" s="11">
        <f t="shared" si="3"/>
        <v>10</v>
      </c>
      <c r="J47" s="11">
        <f>IF($G47="Badminton",$D47,IF($G47="Badminton+Adhésion",SUM($D47-Section!$B$3*$E47),0))</f>
        <v>40</v>
      </c>
      <c r="K47" s="11">
        <f>IF($G47="CAF",$D47,IF($G47="CAF+Adhésion",SUM($D47-Section!$B$5*$E47),0))</f>
        <v>0</v>
      </c>
      <c r="L47" s="11">
        <f>IF($G47="CrossFit",$D47,IF($G47="CrossFit+Adhésion",SUM($D47-Section!$B$7*$E47),0))</f>
        <v>0</v>
      </c>
      <c r="M47" s="11">
        <f>IF($G47="Danse Monde",$D47,IF($G47="Danse Monde+Adhésion",SUM($D47-Section!$B$9*$E47),0))</f>
        <v>0</v>
      </c>
      <c r="N47" s="11">
        <f>IF($G47="Danse Orientale",$D47,IF($G47="Danse Orientale+Adhésion",SUM($D47-Section!$B$11*$E47),0))</f>
        <v>0</v>
      </c>
      <c r="O47" s="11">
        <f>IF($G47="Danse Société",$D47,IF($G47="Danse Société+Adhésion",SUM($D47-Section!$B$13*$E47),0))</f>
        <v>0</v>
      </c>
      <c r="P47" s="11">
        <f>IF($G47="Eveil Musculaire",$D47,IF($G47="Eveil Musculaire+Adhésion",SUM($D47-Section!$B$15*$E47),0))</f>
        <v>0</v>
      </c>
      <c r="Q47" s="11">
        <f>IF($G47="Musculation",$D47,IF($G47="Musculation+Adhésion",SUM($D47-Section!$B$18*$E47),0))</f>
        <v>0</v>
      </c>
      <c r="R47" s="11">
        <f>IF($G47="Sport Thérapeutique",$D47,IF($G47="Sport Thérapeutique+Adhésion",SUM($D47-Section!$B$20*$E47),0))</f>
        <v>0</v>
      </c>
      <c r="S47" s="11">
        <f>IF($G47="Squash",$D47,IF($G47="Squash+Adhésion",SUM($D47-Section!$B$22*$E47),0))</f>
        <v>0</v>
      </c>
      <c r="T47" s="11">
        <f>IF($G47="Step",$D47,IF($G47="Step+Adhésion",SUM($D47-Section!$B$24*$E47),0))</f>
        <v>0</v>
      </c>
      <c r="U47" s="11">
        <f>IF($G47="Tennis de Table",$D47,IF($G47="Tennis de Table+Adhésion",SUM($D47-Section!$B$26*$E47),0))</f>
        <v>0</v>
      </c>
      <c r="V47" s="11">
        <f>IF($G47="Training",$D47,IF($G47="Training+Adhésion",SUM($D47-Section!$B$28*$E47),0))</f>
        <v>0</v>
      </c>
      <c r="W47" s="11">
        <f>IF($G47="VIP",SUM($D47-Section!$B$30*$E47),0)</f>
        <v>0</v>
      </c>
      <c r="X47" s="11">
        <f>IF($G47="Zumba Enfants",$D47,IF($G47="Zumba Enfants+Adhésion",SUM($D47-Section!$B$31*$E47),0))</f>
        <v>0</v>
      </c>
      <c r="Y47" s="11">
        <f t="shared" si="4"/>
        <v>0</v>
      </c>
      <c r="Z47" s="11">
        <f t="shared" si="1"/>
        <v>0</v>
      </c>
      <c r="AA47" s="11">
        <f t="shared" si="2"/>
        <v>0</v>
      </c>
      <c r="AB47" s="7">
        <f t="shared" si="5"/>
        <v>50</v>
      </c>
      <c r="AC47" s="7" t="str">
        <f t="shared" si="6"/>
        <v xml:space="preserve"> </v>
      </c>
      <c r="AD47" s="7" t="str">
        <f t="shared" si="7"/>
        <v xml:space="preserve"> </v>
      </c>
    </row>
    <row r="48" spans="1:30">
      <c r="A48" s="4">
        <v>43749</v>
      </c>
      <c r="B48" s="5" t="s">
        <v>340</v>
      </c>
      <c r="C48" s="5" t="s">
        <v>307</v>
      </c>
      <c r="D48" s="6">
        <v>27.5</v>
      </c>
      <c r="E48" s="17"/>
      <c r="F48" s="5" t="s">
        <v>14</v>
      </c>
      <c r="G48" s="5" t="s">
        <v>99</v>
      </c>
      <c r="H48" s="5"/>
      <c r="I48" s="11">
        <f t="shared" si="3"/>
        <v>0</v>
      </c>
      <c r="J48" s="11">
        <f>IF($G48="Badminton",$D48,IF($G48="Badminton+Adhésion",SUM($D48-Section!$B$3*$E48),0))</f>
        <v>0</v>
      </c>
      <c r="K48" s="11">
        <f>IF($G48="CAF",$D48,IF($G48="CAF+Adhésion",SUM($D48-Section!$B$5*$E48),0))</f>
        <v>0</v>
      </c>
      <c r="L48" s="11">
        <f>IF($G48="CrossFit",$D48,IF($G48="CrossFit+Adhésion",SUM($D48-Section!$B$7*$E48),0))</f>
        <v>27.5</v>
      </c>
      <c r="M48" s="11">
        <f>IF($G48="Danse Monde",$D48,IF($G48="Danse Monde+Adhésion",SUM($D48-Section!$B$9*$E48),0))</f>
        <v>0</v>
      </c>
      <c r="N48" s="11">
        <f>IF($G48="Danse Orientale",$D48,IF($G48="Danse Orientale+Adhésion",SUM($D48-Section!$B$11*$E48),0))</f>
        <v>0</v>
      </c>
      <c r="O48" s="11">
        <f>IF($G48="Danse Société",$D48,IF($G48="Danse Société+Adhésion",SUM($D48-Section!$B$13*$E48),0))</f>
        <v>0</v>
      </c>
      <c r="P48" s="11">
        <f>IF($G48="Eveil Musculaire",$D48,IF($G48="Eveil Musculaire+Adhésion",SUM($D48-Section!$B$15*$E48),0))</f>
        <v>0</v>
      </c>
      <c r="Q48" s="11">
        <f>IF($G48="Musculation",$D48,IF($G48="Musculation+Adhésion",SUM($D48-Section!$B$18*$E48),0))</f>
        <v>0</v>
      </c>
      <c r="R48" s="11">
        <f>IF($G48="Sport Thérapeutique",$D48,IF($G48="Sport Thérapeutique+Adhésion",SUM($D48-Section!$B$20*$E48),0))</f>
        <v>0</v>
      </c>
      <c r="S48" s="11">
        <f>IF($G48="Squash",$D48,IF($G48="Squash+Adhésion",SUM($D48-Section!$B$22*$E48),0))</f>
        <v>0</v>
      </c>
      <c r="T48" s="11">
        <f>IF($G48="Step",$D48,IF($G48="Step+Adhésion",SUM($D48-Section!$B$24*$E48),0))</f>
        <v>0</v>
      </c>
      <c r="U48" s="11">
        <f>IF($G48="Tennis de Table",$D48,IF($G48="Tennis de Table+Adhésion",SUM($D48-Section!$B$26*$E48),0))</f>
        <v>0</v>
      </c>
      <c r="V48" s="11">
        <f>IF($G48="Training",$D48,IF($G48="Training+Adhésion",SUM($D48-Section!$B$28*$E48),0))</f>
        <v>0</v>
      </c>
      <c r="W48" s="11">
        <f>IF($G48="VIP",SUM($D48-Section!$B$30*$E48),0)</f>
        <v>0</v>
      </c>
      <c r="X48" s="11">
        <f>IF($G48="Zumba Enfants",$D48,IF($G48="Zumba Enfants+Adhésion",SUM($D48-Section!$B$31*$E48),0))</f>
        <v>0</v>
      </c>
      <c r="Y48" s="11">
        <f t="shared" si="4"/>
        <v>0</v>
      </c>
      <c r="Z48" s="11">
        <f t="shared" si="1"/>
        <v>0</v>
      </c>
      <c r="AA48" s="11">
        <f t="shared" si="2"/>
        <v>0</v>
      </c>
      <c r="AB48" s="7" t="str">
        <f t="shared" si="5"/>
        <v xml:space="preserve"> </v>
      </c>
      <c r="AC48" s="7">
        <f t="shared" si="6"/>
        <v>27.5</v>
      </c>
      <c r="AD48" s="7" t="str">
        <f t="shared" si="7"/>
        <v xml:space="preserve"> </v>
      </c>
    </row>
    <row r="49" spans="1:30">
      <c r="A49" s="4">
        <v>43749</v>
      </c>
      <c r="B49" s="5" t="s">
        <v>340</v>
      </c>
      <c r="C49" s="5" t="s">
        <v>307</v>
      </c>
      <c r="D49" s="6">
        <v>27.5</v>
      </c>
      <c r="E49" s="17"/>
      <c r="F49" s="5" t="s">
        <v>14</v>
      </c>
      <c r="G49" s="5" t="s">
        <v>3</v>
      </c>
      <c r="H49" s="5"/>
      <c r="I49" s="11">
        <f t="shared" si="3"/>
        <v>0</v>
      </c>
      <c r="J49" s="11">
        <f>IF($G49="Badminton",$D49,IF($G49="Badminton+Adhésion",SUM($D49-Section!$B$3*$E49),0))</f>
        <v>0</v>
      </c>
      <c r="K49" s="11">
        <f>IF($G49="CAF",$D49,IF($G49="CAF+Adhésion",SUM($D49-Section!$B$5*$E49),0))</f>
        <v>0</v>
      </c>
      <c r="L49" s="11">
        <f>IF($G49="CrossFit",$D49,IF($G49="CrossFit+Adhésion",SUM($D49-Section!$B$7*$E49),0))</f>
        <v>0</v>
      </c>
      <c r="M49" s="11">
        <f>IF($G49="Danse Monde",$D49,IF($G49="Danse Monde+Adhésion",SUM($D49-Section!$B$9*$E49),0))</f>
        <v>0</v>
      </c>
      <c r="N49" s="11">
        <f>IF($G49="Danse Orientale",$D49,IF($G49="Danse Orientale+Adhésion",SUM($D49-Section!$B$11*$E49),0))</f>
        <v>0</v>
      </c>
      <c r="O49" s="11">
        <f>IF($G49="Danse Société",$D49,IF($G49="Danse Société+Adhésion",SUM($D49-Section!$B$13*$E49),0))</f>
        <v>0</v>
      </c>
      <c r="P49" s="11">
        <f>IF($G49="Eveil Musculaire",$D49,IF($G49="Eveil Musculaire+Adhésion",SUM($D49-Section!$B$15*$E49),0))</f>
        <v>0</v>
      </c>
      <c r="Q49" s="11">
        <f>IF($G49="Musculation",$D49,IF($G49="Musculation+Adhésion",SUM($D49-Section!$B$18*$E49),0))</f>
        <v>27.5</v>
      </c>
      <c r="R49" s="11">
        <f>IF($G49="Sport Thérapeutique",$D49,IF($G49="Sport Thérapeutique+Adhésion",SUM($D49-Section!$B$20*$E49),0))</f>
        <v>0</v>
      </c>
      <c r="S49" s="11">
        <f>IF($G49="Squash",$D49,IF($G49="Squash+Adhésion",SUM($D49-Section!$B$22*$E49),0))</f>
        <v>0</v>
      </c>
      <c r="T49" s="11">
        <f>IF($G49="Step",$D49,IF($G49="Step+Adhésion",SUM($D49-Section!$B$24*$E49),0))</f>
        <v>0</v>
      </c>
      <c r="U49" s="11">
        <f>IF($G49="Tennis de Table",$D49,IF($G49="Tennis de Table+Adhésion",SUM($D49-Section!$B$26*$E49),0))</f>
        <v>0</v>
      </c>
      <c r="V49" s="11">
        <f>IF($G49="Training",$D49,IF($G49="Training+Adhésion",SUM($D49-Section!$B$28*$E49),0))</f>
        <v>0</v>
      </c>
      <c r="W49" s="11">
        <f>IF($G49="VIP",SUM($D49-Section!$B$30*$E49),0)</f>
        <v>0</v>
      </c>
      <c r="X49" s="11">
        <f>IF($G49="Zumba Enfants",$D49,IF($G49="Zumba Enfants+Adhésion",SUM($D49-Section!$B$31*$E49),0))</f>
        <v>0</v>
      </c>
      <c r="Y49" s="11">
        <f t="shared" si="4"/>
        <v>0</v>
      </c>
      <c r="Z49" s="11">
        <f t="shared" si="1"/>
        <v>0</v>
      </c>
      <c r="AA49" s="11">
        <f t="shared" si="2"/>
        <v>0</v>
      </c>
      <c r="AB49" s="7" t="str">
        <f t="shared" si="5"/>
        <v xml:space="preserve"> </v>
      </c>
      <c r="AC49" s="7">
        <f t="shared" si="6"/>
        <v>27.5</v>
      </c>
      <c r="AD49" s="7" t="str">
        <f t="shared" si="7"/>
        <v xml:space="preserve"> </v>
      </c>
    </row>
    <row r="50" spans="1:30">
      <c r="A50" s="4">
        <v>43749</v>
      </c>
      <c r="B50" s="5" t="s">
        <v>341</v>
      </c>
      <c r="C50" s="5" t="s">
        <v>342</v>
      </c>
      <c r="D50" s="6">
        <v>27.5</v>
      </c>
      <c r="E50" s="17"/>
      <c r="F50" s="5" t="s">
        <v>14</v>
      </c>
      <c r="G50" s="5" t="s">
        <v>99</v>
      </c>
      <c r="H50" s="5"/>
      <c r="I50" s="11">
        <f t="shared" si="3"/>
        <v>0</v>
      </c>
      <c r="J50" s="11">
        <f>IF($G50="Badminton",$D50,IF($G50="Badminton+Adhésion",SUM($D50-Section!$B$3*$E50),0))</f>
        <v>0</v>
      </c>
      <c r="K50" s="11">
        <f>IF($G50="CAF",$D50,IF($G50="CAF+Adhésion",SUM($D50-Section!$B$5*$E50),0))</f>
        <v>0</v>
      </c>
      <c r="L50" s="11">
        <f>IF($G50="CrossFit",$D50,IF($G50="CrossFit+Adhésion",SUM($D50-Section!$B$7*$E50),0))</f>
        <v>27.5</v>
      </c>
      <c r="M50" s="11">
        <f>IF($G50="Danse Monde",$D50,IF($G50="Danse Monde+Adhésion",SUM($D50-Section!$B$9*$E50),0))</f>
        <v>0</v>
      </c>
      <c r="N50" s="11">
        <f>IF($G50="Danse Orientale",$D50,IF($G50="Danse Orientale+Adhésion",SUM($D50-Section!$B$11*$E50),0))</f>
        <v>0</v>
      </c>
      <c r="O50" s="11">
        <f>IF($G50="Danse Société",$D50,IF($G50="Danse Société+Adhésion",SUM($D50-Section!$B$13*$E50),0))</f>
        <v>0</v>
      </c>
      <c r="P50" s="11">
        <f>IF($G50="Eveil Musculaire",$D50,IF($G50="Eveil Musculaire+Adhésion",SUM($D50-Section!$B$15*$E50),0))</f>
        <v>0</v>
      </c>
      <c r="Q50" s="11">
        <f>IF($G50="Musculation",$D50,IF($G50="Musculation+Adhésion",SUM($D50-Section!$B$18*$E50),0))</f>
        <v>0</v>
      </c>
      <c r="R50" s="11">
        <f>IF($G50="Sport Thérapeutique",$D50,IF($G50="Sport Thérapeutique+Adhésion",SUM($D50-Section!$B$20*$E50),0))</f>
        <v>0</v>
      </c>
      <c r="S50" s="11">
        <f>IF($G50="Squash",$D50,IF($G50="Squash+Adhésion",SUM($D50-Section!$B$22*$E50),0))</f>
        <v>0</v>
      </c>
      <c r="T50" s="11">
        <f>IF($G50="Step",$D50,IF($G50="Step+Adhésion",SUM($D50-Section!$B$24*$E50),0))</f>
        <v>0</v>
      </c>
      <c r="U50" s="11">
        <f>IF($G50="Tennis de Table",$D50,IF($G50="Tennis de Table+Adhésion",SUM($D50-Section!$B$26*$E50),0))</f>
        <v>0</v>
      </c>
      <c r="V50" s="11">
        <f>IF($G50="Training",$D50,IF($G50="Training+Adhésion",SUM($D50-Section!$B$28*$E50),0))</f>
        <v>0</v>
      </c>
      <c r="W50" s="11">
        <f>IF($G50="VIP",SUM($D50-Section!$B$30*$E50),0)</f>
        <v>0</v>
      </c>
      <c r="X50" s="11">
        <f>IF($G50="Zumba Enfants",$D50,IF($G50="Zumba Enfants+Adhésion",SUM($D50-Section!$B$31*$E50),0))</f>
        <v>0</v>
      </c>
      <c r="Y50" s="11">
        <f t="shared" si="4"/>
        <v>0</v>
      </c>
      <c r="Z50" s="11">
        <f t="shared" si="1"/>
        <v>0</v>
      </c>
      <c r="AA50" s="11">
        <f t="shared" si="2"/>
        <v>0</v>
      </c>
      <c r="AB50" s="7" t="str">
        <f t="shared" si="5"/>
        <v xml:space="preserve"> </v>
      </c>
      <c r="AC50" s="7">
        <f t="shared" si="6"/>
        <v>27.5</v>
      </c>
      <c r="AD50" s="7" t="str">
        <f t="shared" si="7"/>
        <v xml:space="preserve"> </v>
      </c>
    </row>
    <row r="51" spans="1:30">
      <c r="A51" s="4">
        <v>43749</v>
      </c>
      <c r="B51" s="5" t="s">
        <v>341</v>
      </c>
      <c r="C51" s="5" t="s">
        <v>343</v>
      </c>
      <c r="D51" s="6">
        <v>27.5</v>
      </c>
      <c r="E51" s="17"/>
      <c r="F51" s="5" t="s">
        <v>14</v>
      </c>
      <c r="G51" s="5" t="s">
        <v>3</v>
      </c>
      <c r="H51" s="5"/>
      <c r="I51" s="11">
        <f t="shared" si="3"/>
        <v>0</v>
      </c>
      <c r="J51" s="11">
        <f>IF($G51="Badminton",$D51,IF($G51="Badminton+Adhésion",SUM($D51-Section!$B$3*$E51),0))</f>
        <v>0</v>
      </c>
      <c r="K51" s="11">
        <f>IF($G51="CAF",$D51,IF($G51="CAF+Adhésion",SUM($D51-Section!$B$5*$E51),0))</f>
        <v>0</v>
      </c>
      <c r="L51" s="11">
        <f>IF($G51="CrossFit",$D51,IF($G51="CrossFit+Adhésion",SUM($D51-Section!$B$7*$E51),0))</f>
        <v>0</v>
      </c>
      <c r="M51" s="11">
        <f>IF($G51="Danse Monde",$D51,IF($G51="Danse Monde+Adhésion",SUM($D51-Section!$B$9*$E51),0))</f>
        <v>0</v>
      </c>
      <c r="N51" s="11">
        <f>IF($G51="Danse Orientale",$D51,IF($G51="Danse Orientale+Adhésion",SUM($D51-Section!$B$11*$E51),0))</f>
        <v>0</v>
      </c>
      <c r="O51" s="11">
        <f>IF($G51="Danse Société",$D51,IF($G51="Danse Société+Adhésion",SUM($D51-Section!$B$13*$E51),0))</f>
        <v>0</v>
      </c>
      <c r="P51" s="11">
        <f>IF($G51="Eveil Musculaire",$D51,IF($G51="Eveil Musculaire+Adhésion",SUM($D51-Section!$B$15*$E51),0))</f>
        <v>0</v>
      </c>
      <c r="Q51" s="11">
        <f>IF($G51="Musculation",$D51,IF($G51="Musculation+Adhésion",SUM($D51-Section!$B$18*$E51),0))</f>
        <v>27.5</v>
      </c>
      <c r="R51" s="11">
        <f>IF($G51="Sport Thérapeutique",$D51,IF($G51="Sport Thérapeutique+Adhésion",SUM($D51-Section!$B$20*$E51),0))</f>
        <v>0</v>
      </c>
      <c r="S51" s="11">
        <f>IF($G51="Squash",$D51,IF($G51="Squash+Adhésion",SUM($D51-Section!$B$22*$E51),0))</f>
        <v>0</v>
      </c>
      <c r="T51" s="11">
        <f>IF($G51="Step",$D51,IF($G51="Step+Adhésion",SUM($D51-Section!$B$24*$E51),0))</f>
        <v>0</v>
      </c>
      <c r="U51" s="11">
        <f>IF($G51="Tennis de Table",$D51,IF($G51="Tennis de Table+Adhésion",SUM($D51-Section!$B$26*$E51),0))</f>
        <v>0</v>
      </c>
      <c r="V51" s="11">
        <f>IF($G51="Training",$D51,IF($G51="Training+Adhésion",SUM($D51-Section!$B$28*$E51),0))</f>
        <v>0</v>
      </c>
      <c r="W51" s="11">
        <f>IF($G51="VIP",SUM($D51-Section!$B$30*$E51),0)</f>
        <v>0</v>
      </c>
      <c r="X51" s="11">
        <f>IF($G51="Zumba Enfants",$D51,IF($G51="Zumba Enfants+Adhésion",SUM($D51-Section!$B$31*$E51),0))</f>
        <v>0</v>
      </c>
      <c r="Y51" s="11">
        <f t="shared" si="4"/>
        <v>0</v>
      </c>
      <c r="Z51" s="11">
        <f t="shared" si="1"/>
        <v>0</v>
      </c>
      <c r="AA51" s="11">
        <f t="shared" si="2"/>
        <v>0</v>
      </c>
      <c r="AB51" s="7" t="str">
        <f t="shared" si="5"/>
        <v xml:space="preserve"> </v>
      </c>
      <c r="AC51" s="7">
        <f t="shared" si="6"/>
        <v>27.5</v>
      </c>
      <c r="AD51" s="7" t="str">
        <f t="shared" si="7"/>
        <v xml:space="preserve"> </v>
      </c>
    </row>
    <row r="52" spans="1:30">
      <c r="A52" s="4">
        <v>43750</v>
      </c>
      <c r="B52" s="5" t="s">
        <v>281</v>
      </c>
      <c r="C52" s="5" t="s">
        <v>344</v>
      </c>
      <c r="D52" s="6">
        <v>160</v>
      </c>
      <c r="E52" s="17">
        <v>1</v>
      </c>
      <c r="F52" s="5" t="s">
        <v>14</v>
      </c>
      <c r="G52" s="5" t="s">
        <v>90</v>
      </c>
      <c r="H52" s="5"/>
      <c r="I52" s="11">
        <f t="shared" si="3"/>
        <v>10</v>
      </c>
      <c r="J52" s="11">
        <f>IF($G52="Badminton",$D52,IF($G52="Badminton+Adhésion",SUM($D52-Section!$B$3*$E52),0))</f>
        <v>0</v>
      </c>
      <c r="K52" s="11">
        <f>IF($G52="CAF",$D52,IF($G52="CAF+Adhésion",SUM($D52-Section!$B$5*$E52),0))</f>
        <v>0</v>
      </c>
      <c r="L52" s="11">
        <f>IF($G52="CrossFit",$D52,IF($G52="CrossFit+Adhésion",SUM($D52-Section!$B$7*$E52),0))</f>
        <v>0</v>
      </c>
      <c r="M52" s="11">
        <f>IF($G52="Danse Monde",$D52,IF($G52="Danse Monde+Adhésion",SUM($D52-Section!$B$9*$E52),0))</f>
        <v>0</v>
      </c>
      <c r="N52" s="11">
        <f>IF($G52="Danse Orientale",$D52,IF($G52="Danse Orientale+Adhésion",SUM($D52-Section!$B$11*$E52),0))</f>
        <v>0</v>
      </c>
      <c r="O52" s="11">
        <f>IF($G52="Danse Société",$D52,IF($G52="Danse Société+Adhésion",SUM($D52-Section!$B$13*$E52),0))</f>
        <v>0</v>
      </c>
      <c r="P52" s="11">
        <f>IF($G52="Eveil Musculaire",$D52,IF($G52="Eveil Musculaire+Adhésion",SUM($D52-Section!$B$15*$E52),0))</f>
        <v>0</v>
      </c>
      <c r="Q52" s="11">
        <f>IF($G52="Musculation",$D52,IF($G52="Musculation+Adhésion",SUM($D52-Section!$B$18*$E52),0))</f>
        <v>0</v>
      </c>
      <c r="R52" s="11">
        <f>IF($G52="Sport Thérapeutique",$D52,IF($G52="Sport Thérapeutique+Adhésion",SUM($D52-Section!$B$20*$E52),0))</f>
        <v>0</v>
      </c>
      <c r="S52" s="11">
        <f>IF($G52="Squash",$D52,IF($G52="Squash+Adhésion",SUM($D52-Section!$B$22*$E52),0))</f>
        <v>0</v>
      </c>
      <c r="T52" s="11">
        <f>IF($G52="Step",$D52,IF($G52="Step+Adhésion",SUM($D52-Section!$B$24*$E52),0))</f>
        <v>0</v>
      </c>
      <c r="U52" s="11">
        <f>IF($G52="Tennis de Table",$D52,IF($G52="Tennis de Table+Adhésion",SUM($D52-Section!$B$26*$E52),0))</f>
        <v>0</v>
      </c>
      <c r="V52" s="11">
        <f>IF($G52="Training",$D52,IF($G52="Training+Adhésion",SUM($D52-Section!$B$28*$E52),0))</f>
        <v>150</v>
      </c>
      <c r="W52" s="11">
        <f>IF($G52="VIP",SUM($D52-Section!$B$30*$E52),0)</f>
        <v>0</v>
      </c>
      <c r="X52" s="11">
        <f>IF($G52="Zumba Enfants",$D52,IF($G52="Zumba Enfants+Adhésion",SUM($D52-Section!$B$31*$E52),0))</f>
        <v>0</v>
      </c>
      <c r="Y52" s="11">
        <f t="shared" si="4"/>
        <v>0</v>
      </c>
      <c r="Z52" s="11">
        <f t="shared" si="1"/>
        <v>0</v>
      </c>
      <c r="AA52" s="11">
        <f t="shared" si="2"/>
        <v>0</v>
      </c>
      <c r="AB52" s="7" t="str">
        <f t="shared" si="5"/>
        <v xml:space="preserve"> </v>
      </c>
      <c r="AC52" s="7">
        <f t="shared" si="6"/>
        <v>160</v>
      </c>
      <c r="AD52" s="7" t="str">
        <f t="shared" si="7"/>
        <v xml:space="preserve"> </v>
      </c>
    </row>
    <row r="53" spans="1:30">
      <c r="A53" s="4">
        <v>43750</v>
      </c>
      <c r="B53" s="5" t="s">
        <v>345</v>
      </c>
      <c r="C53" s="5" t="s">
        <v>346</v>
      </c>
      <c r="D53" s="6">
        <v>70</v>
      </c>
      <c r="E53" s="17">
        <v>1</v>
      </c>
      <c r="F53" s="5" t="s">
        <v>14</v>
      </c>
      <c r="G53" s="5" t="s">
        <v>90</v>
      </c>
      <c r="H53" s="5"/>
      <c r="I53" s="11">
        <f t="shared" si="3"/>
        <v>10</v>
      </c>
      <c r="J53" s="11">
        <f>IF($G53="Badminton",$D53,IF($G53="Badminton+Adhésion",SUM($D53-Section!$B$3*$E53),0))</f>
        <v>0</v>
      </c>
      <c r="K53" s="11">
        <f>IF($G53="CAF",$D53,IF($G53="CAF+Adhésion",SUM($D53-Section!$B$5*$E53),0))</f>
        <v>0</v>
      </c>
      <c r="L53" s="11">
        <f>IF($G53="CrossFit",$D53,IF($G53="CrossFit+Adhésion",SUM($D53-Section!$B$7*$E53),0))</f>
        <v>0</v>
      </c>
      <c r="M53" s="11">
        <f>IF($G53="Danse Monde",$D53,IF($G53="Danse Monde+Adhésion",SUM($D53-Section!$B$9*$E53),0))</f>
        <v>0</v>
      </c>
      <c r="N53" s="11">
        <f>IF($G53="Danse Orientale",$D53,IF($G53="Danse Orientale+Adhésion",SUM($D53-Section!$B$11*$E53),0))</f>
        <v>0</v>
      </c>
      <c r="O53" s="11">
        <f>IF($G53="Danse Société",$D53,IF($G53="Danse Société+Adhésion",SUM($D53-Section!$B$13*$E53),0))</f>
        <v>0</v>
      </c>
      <c r="P53" s="11">
        <f>IF($G53="Eveil Musculaire",$D53,IF($G53="Eveil Musculaire+Adhésion",SUM($D53-Section!$B$15*$E53),0))</f>
        <v>0</v>
      </c>
      <c r="Q53" s="11">
        <f>IF($G53="Musculation",$D53,IF($G53="Musculation+Adhésion",SUM($D53-Section!$B$18*$E53),0))</f>
        <v>0</v>
      </c>
      <c r="R53" s="11">
        <f>IF($G53="Sport Thérapeutique",$D53,IF($G53="Sport Thérapeutique+Adhésion",SUM($D53-Section!$B$20*$E53),0))</f>
        <v>0</v>
      </c>
      <c r="S53" s="11">
        <f>IF($G53="Squash",$D53,IF($G53="Squash+Adhésion",SUM($D53-Section!$B$22*$E53),0))</f>
        <v>0</v>
      </c>
      <c r="T53" s="11">
        <f>IF($G53="Step",$D53,IF($G53="Step+Adhésion",SUM($D53-Section!$B$24*$E53),0))</f>
        <v>0</v>
      </c>
      <c r="U53" s="11">
        <f>IF($G53="Tennis de Table",$D53,IF($G53="Tennis de Table+Adhésion",SUM($D53-Section!$B$26*$E53),0))</f>
        <v>0</v>
      </c>
      <c r="V53" s="11">
        <f>IF($G53="Training",$D53,IF($G53="Training+Adhésion",SUM($D53-Section!$B$28*$E53),0))</f>
        <v>60</v>
      </c>
      <c r="W53" s="11">
        <f>IF($G53="VIP",SUM($D53-Section!$B$30*$E53),0)</f>
        <v>0</v>
      </c>
      <c r="X53" s="11">
        <f>IF($G53="Zumba Enfants",$D53,IF($G53="Zumba Enfants+Adhésion",SUM($D53-Section!$B$31*$E53),0))</f>
        <v>0</v>
      </c>
      <c r="Y53" s="11">
        <f t="shared" si="4"/>
        <v>0</v>
      </c>
      <c r="Z53" s="11">
        <f t="shared" si="1"/>
        <v>0</v>
      </c>
      <c r="AA53" s="11">
        <f t="shared" si="2"/>
        <v>0</v>
      </c>
      <c r="AB53" s="7" t="str">
        <f t="shared" si="5"/>
        <v xml:space="preserve"> </v>
      </c>
      <c r="AC53" s="7">
        <f t="shared" si="6"/>
        <v>70</v>
      </c>
      <c r="AD53" s="7" t="str">
        <f t="shared" si="7"/>
        <v xml:space="preserve"> </v>
      </c>
    </row>
    <row r="54" spans="1:30">
      <c r="A54" s="4">
        <v>43750</v>
      </c>
      <c r="B54" s="5" t="s">
        <v>347</v>
      </c>
      <c r="C54" s="5" t="s">
        <v>147</v>
      </c>
      <c r="D54" s="6">
        <v>150</v>
      </c>
      <c r="E54" s="17"/>
      <c r="F54" s="5" t="s">
        <v>14</v>
      </c>
      <c r="G54" s="5" t="s">
        <v>89</v>
      </c>
      <c r="H54" s="5"/>
      <c r="I54" s="11">
        <f t="shared" si="3"/>
        <v>0</v>
      </c>
      <c r="J54" s="11">
        <f>IF($G54="Badminton",$D54,IF($G54="Badminton+Adhésion",SUM($D54-Section!$B$3*$E54),0))</f>
        <v>0</v>
      </c>
      <c r="K54" s="11">
        <f>IF($G54="CAF",$D54,IF($G54="CAF+Adhésion",SUM($D54-Section!$B$5*$E54),0))</f>
        <v>0</v>
      </c>
      <c r="L54" s="11">
        <f>IF($G54="CrossFit",$D54,IF($G54="CrossFit+Adhésion",SUM($D54-Section!$B$7*$E54),0))</f>
        <v>0</v>
      </c>
      <c r="M54" s="11">
        <f>IF($G54="Danse Monde",$D54,IF($G54="Danse Monde+Adhésion",SUM($D54-Section!$B$9*$E54),0))</f>
        <v>0</v>
      </c>
      <c r="N54" s="11">
        <f>IF($G54="Danse Orientale",$D54,IF($G54="Danse Orientale+Adhésion",SUM($D54-Section!$B$11*$E54),0))</f>
        <v>0</v>
      </c>
      <c r="O54" s="11">
        <f>IF($G54="Danse Société",$D54,IF($G54="Danse Société+Adhésion",SUM($D54-Section!$B$13*$E54),0))</f>
        <v>0</v>
      </c>
      <c r="P54" s="11">
        <f>IF($G54="Eveil Musculaire",$D54,IF($G54="Eveil Musculaire+Adhésion",SUM($D54-Section!$B$15*$E54),0))</f>
        <v>0</v>
      </c>
      <c r="Q54" s="11">
        <f>IF($G54="Musculation",$D54,IF($G54="Musculation+Adhésion",SUM($D54-Section!$B$18*$E54),0))</f>
        <v>0</v>
      </c>
      <c r="R54" s="11">
        <f>IF($G54="Sport Thérapeutique",$D54,IF($G54="Sport Thérapeutique+Adhésion",SUM($D54-Section!$B$20*$E54),0))</f>
        <v>0</v>
      </c>
      <c r="S54" s="11">
        <f>IF($G54="Squash",$D54,IF($G54="Squash+Adhésion",SUM($D54-Section!$B$22*$E54),0))</f>
        <v>0</v>
      </c>
      <c r="T54" s="11">
        <f>IF($G54="Step",$D54,IF($G54="Step+Adhésion",SUM($D54-Section!$B$24*$E54),0))</f>
        <v>0</v>
      </c>
      <c r="U54" s="11">
        <f>IF($G54="Tennis de Table",$D54,IF($G54="Tennis de Table+Adhésion",SUM($D54-Section!$B$26*$E54),0))</f>
        <v>0</v>
      </c>
      <c r="V54" s="11">
        <f>IF($G54="Training",$D54,IF($G54="Training+Adhésion",SUM($D54-Section!$B$28*$E54),0))</f>
        <v>150</v>
      </c>
      <c r="W54" s="11">
        <f>IF($G54="VIP",SUM($D54-Section!$B$30*$E54),0)</f>
        <v>0</v>
      </c>
      <c r="X54" s="11">
        <f>IF($G54="Zumba Enfants",$D54,IF($G54="Zumba Enfants+Adhésion",SUM($D54-Section!$B$31*$E54),0))</f>
        <v>0</v>
      </c>
      <c r="Y54" s="11">
        <f t="shared" si="4"/>
        <v>0</v>
      </c>
      <c r="Z54" s="11">
        <f t="shared" si="1"/>
        <v>0</v>
      </c>
      <c r="AA54" s="11">
        <f t="shared" si="2"/>
        <v>0</v>
      </c>
      <c r="AB54" s="7" t="str">
        <f t="shared" si="5"/>
        <v xml:space="preserve"> </v>
      </c>
      <c r="AC54" s="7">
        <f t="shared" si="6"/>
        <v>150</v>
      </c>
      <c r="AD54" s="7" t="str">
        <f t="shared" si="7"/>
        <v xml:space="preserve"> </v>
      </c>
    </row>
    <row r="55" spans="1:30">
      <c r="A55" s="4"/>
      <c r="B55" s="5"/>
      <c r="C55" s="5"/>
      <c r="D55" s="6"/>
      <c r="E55" s="17"/>
      <c r="F55" s="5"/>
      <c r="G55" s="5"/>
      <c r="H55" s="5"/>
      <c r="I55" s="11">
        <f t="shared" si="3"/>
        <v>0</v>
      </c>
      <c r="J55" s="11">
        <f>IF($G55="Badminton",$D55,IF($G55="Badminton+Adhésion",SUM($D55-Section!$B$3*$E55),0))</f>
        <v>0</v>
      </c>
      <c r="K55" s="11">
        <f>IF($G55="CAF",$D55,IF($G55="CAF+Adhésion",SUM($D55-Section!$B$5*$E55),0))</f>
        <v>0</v>
      </c>
      <c r="L55" s="11">
        <f>IF($G55="CrossFit",$D55,IF($G55="CrossFit+Adhésion",SUM($D55-Section!$B$7*$E55),0))</f>
        <v>0</v>
      </c>
      <c r="M55" s="11">
        <f>IF($G55="Danse Monde",$D55,IF($G55="Danse Monde+Adhésion",SUM($D55-Section!$B$9*$E55),0))</f>
        <v>0</v>
      </c>
      <c r="N55" s="11">
        <f>IF($G55="Danse Orientale",$D55,IF($G55="Danse Orientale+Adhésion",SUM($D55-Section!$B$11*$E55),0))</f>
        <v>0</v>
      </c>
      <c r="O55" s="11">
        <f>IF($G55="Danse Société",$D55,IF($G55="Danse Société+Adhésion",SUM($D55-Section!$B$13*$E55),0))</f>
        <v>0</v>
      </c>
      <c r="P55" s="11">
        <f>IF($G55="Eveil Musculaire",$D55,IF($G55="Eveil Musculaire+Adhésion",SUM($D55-Section!$B$15*$E55),0))</f>
        <v>0</v>
      </c>
      <c r="Q55" s="11">
        <f>IF($G55="Musculation",$D55,IF($G55="Musculation+Adhésion",SUM($D55-Section!$B$18*$E55),0))</f>
        <v>0</v>
      </c>
      <c r="R55" s="11">
        <f>IF($G55="Sport Thérapeutique",$D55,IF($G55="Sport Thérapeutique+Adhésion",SUM($D55-Section!$B$20*$E55),0))</f>
        <v>0</v>
      </c>
      <c r="S55" s="11">
        <f>IF($G55="Squash",$D55,IF($G55="Squash+Adhésion",SUM($D55-Section!$B$22*$E55),0))</f>
        <v>0</v>
      </c>
      <c r="T55" s="11">
        <f>IF($G55="Step",$D55,IF($G55="Step+Adhésion",SUM($D55-Section!$B$24*$E55),0))</f>
        <v>0</v>
      </c>
      <c r="U55" s="11">
        <f>IF($G55="Tennis de Table",$D55,IF($G55="Tennis de Table+Adhésion",SUM($D55-Section!$B$26*$E55),0))</f>
        <v>0</v>
      </c>
      <c r="V55" s="11">
        <f>IF($G55="Training",$D55,IF($G55="Training+Adhésion",SUM($D55-Section!$B$28*$E55),0))</f>
        <v>0</v>
      </c>
      <c r="W55" s="11">
        <f>IF($G55="VIP",SUM($D55-Section!$B$30*$E55),0)</f>
        <v>0</v>
      </c>
      <c r="X55" s="11">
        <f>IF($G55="Zumba Enfants",$D55,IF($G55="Zumba Enfants+Adhésion",SUM($D55-Section!$B$31*$E55),0))</f>
        <v>0</v>
      </c>
      <c r="Y55" s="11">
        <f t="shared" si="4"/>
        <v>0</v>
      </c>
      <c r="Z55" s="11">
        <f t="shared" si="1"/>
        <v>0</v>
      </c>
      <c r="AA55" s="11">
        <f t="shared" si="2"/>
        <v>0</v>
      </c>
      <c r="AB55" s="7" t="str">
        <f t="shared" si="5"/>
        <v xml:space="preserve"> </v>
      </c>
      <c r="AC55" s="7" t="str">
        <f t="shared" si="6"/>
        <v xml:space="preserve"> </v>
      </c>
      <c r="AD55" s="7" t="str">
        <f t="shared" si="7"/>
        <v xml:space="preserve"> </v>
      </c>
    </row>
    <row r="56" spans="1:30">
      <c r="A56" s="4"/>
      <c r="B56" s="5"/>
      <c r="C56" s="5"/>
      <c r="D56" s="6"/>
      <c r="E56" s="17"/>
      <c r="F56" s="5"/>
      <c r="G56" s="5"/>
      <c r="H56" s="5"/>
      <c r="I56" s="11">
        <f t="shared" ref="I56" si="8">IF($G56="Yoga",0,SUM($D56-$J56-$K56-$L56-$M56-$N56-$O56-$P56-$Q56-$R56-$S56-$T56-$U56-$V56-$W56-$X56-$Y56-$Z56-$AA56))</f>
        <v>0</v>
      </c>
      <c r="J56" s="11">
        <f>IF($G56="Badminton",$D56,IF($G56="Badminton+Adhésion",SUM($D56-Section!$B$3*$E56),0))</f>
        <v>0</v>
      </c>
      <c r="K56" s="11">
        <f>IF($G56="CAF",$D56,IF($G56="CAF+Adhésion",SUM($D56-Section!$B$5*$E56),0))</f>
        <v>0</v>
      </c>
      <c r="L56" s="11">
        <f>IF($G56="CrossFit",$D56,IF($G56="CrossFit+Adhésion",SUM($D56-Section!$B$7*$E56),0))</f>
        <v>0</v>
      </c>
      <c r="M56" s="11">
        <f>IF($G56="Danse Monde",$D56,IF($G56="Danse Monde+Adhésion",SUM($D56-Section!$B$9*$E56),0))</f>
        <v>0</v>
      </c>
      <c r="N56" s="11">
        <f>IF($G56="Danse Orientale",$D56,IF($G56="Danse Orientale+Adhésion",SUM($D56-Section!$B$11*$E56),0))</f>
        <v>0</v>
      </c>
      <c r="O56" s="11">
        <f>IF($G56="Danse Société",$D56,IF($G56="Danse Société+Adhésion",SUM($D56-Section!$B$13*$E56),0))</f>
        <v>0</v>
      </c>
      <c r="P56" s="11">
        <f>IF($G56="Eveil Musculaire",$D56,IF($G56="Eveil Musculaire+Adhésion",SUM($D56-Section!$B$15*$E56),0))</f>
        <v>0</v>
      </c>
      <c r="Q56" s="11">
        <f>IF($G56="Musculation",$D56,IF($G56="Musculation+Adhésion",SUM($D56-Section!$B$18*$E56),0))</f>
        <v>0</v>
      </c>
      <c r="R56" s="11">
        <f>IF($G56="Sport Thérapeutique",$D56,IF($G56="Sport Thérapeutique+Adhésion",SUM($D56-Section!$B$20*$E56),0))</f>
        <v>0</v>
      </c>
      <c r="S56" s="11">
        <f>IF($G56="Squash",$D56,IF($G56="Squash+Adhésion",SUM($D56-Section!$B$22*$E56),0))</f>
        <v>0</v>
      </c>
      <c r="T56" s="11">
        <f>IF($G56="Step",$D56,IF($G56="Step+Adhésion",SUM($D56-Section!$B$24*$E56),0))</f>
        <v>0</v>
      </c>
      <c r="U56" s="11">
        <f>IF($G56="Tennis de Table",$D56,IF($G56="Tennis de Table+Adhésion",SUM($D56-Section!$B$26*$E56),0))</f>
        <v>0</v>
      </c>
      <c r="V56" s="11">
        <f>IF($G56="Training",$D56,IF($G56="Training+Adhésion",SUM($D56-Section!$B$28*$E56),0))</f>
        <v>0</v>
      </c>
      <c r="W56" s="11">
        <f>IF($G56="VIP",SUM($D56-Section!$B$30*$E56),0)</f>
        <v>0</v>
      </c>
      <c r="X56" s="11">
        <f>IF($G56="Zumba Enfants",$D56,IF($G56="Zumba Enfants+Adhésion",SUM($D56-Section!$B$31*$E56),0))</f>
        <v>0</v>
      </c>
      <c r="Y56" s="11">
        <f t="shared" ref="Y56" si="9">IF($G56="Location",$D56,0)</f>
        <v>0</v>
      </c>
      <c r="Z56" s="11">
        <f t="shared" ref="Z56" si="10">IF($G56="Dons",$D56,0)</f>
        <v>0</v>
      </c>
      <c r="AA56" s="11">
        <f t="shared" ref="AA56" si="11">IF($G56="Distributeurs",$D56,0)</f>
        <v>0</v>
      </c>
      <c r="AB56" s="7" t="str">
        <f t="shared" ref="AB56" si="12">IF($F56="Espèce",$D56," ")</f>
        <v xml:space="preserve"> </v>
      </c>
      <c r="AC56" s="7" t="str">
        <f t="shared" ref="AC56" si="13">IF($F56="Chèque",$D56," ")</f>
        <v xml:space="preserve"> </v>
      </c>
      <c r="AD56" s="7" t="str">
        <f t="shared" ref="AD56" si="14">IF($F56="CB",$D56," ")</f>
        <v xml:space="preserve"> </v>
      </c>
    </row>
    <row r="57" spans="1:30">
      <c r="I57" t="str">
        <f t="shared" ref="I57:O57" si="15">I4</f>
        <v>Adhésion</v>
      </c>
      <c r="J57" t="str">
        <f t="shared" si="15"/>
        <v>Badmiton</v>
      </c>
      <c r="K57" t="str">
        <f t="shared" si="15"/>
        <v>CAF</v>
      </c>
      <c r="L57" t="str">
        <f t="shared" si="15"/>
        <v>CrossFit</v>
      </c>
      <c r="M57" t="str">
        <f t="shared" si="15"/>
        <v>Danse Monde</v>
      </c>
      <c r="N57" t="str">
        <f t="shared" si="15"/>
        <v>Danse Orientale</v>
      </c>
      <c r="O57" t="str">
        <f t="shared" si="15"/>
        <v>Danse Société</v>
      </c>
      <c r="Q57" t="str">
        <f t="shared" ref="Q57:AC57" si="16">Q4</f>
        <v>Muscul.</v>
      </c>
      <c r="R57" t="str">
        <f t="shared" si="16"/>
        <v>Sport Thérapeutique</v>
      </c>
      <c r="S57" t="str">
        <f t="shared" si="16"/>
        <v>Squash</v>
      </c>
      <c r="T57" t="str">
        <f t="shared" si="16"/>
        <v>Step</v>
      </c>
      <c r="U57" t="str">
        <f t="shared" si="16"/>
        <v>Ten. de Table</v>
      </c>
      <c r="V57" t="str">
        <f t="shared" si="16"/>
        <v>Training</v>
      </c>
      <c r="W57" t="str">
        <f t="shared" si="16"/>
        <v>VIP</v>
      </c>
      <c r="X57" t="str">
        <f t="shared" si="16"/>
        <v>Zumba Enfants</v>
      </c>
      <c r="Y57" t="str">
        <f t="shared" si="16"/>
        <v>Location</v>
      </c>
      <c r="Z57" t="str">
        <f t="shared" si="16"/>
        <v>Dons</v>
      </c>
      <c r="AA57" t="str">
        <f t="shared" si="16"/>
        <v>Distributeurs</v>
      </c>
      <c r="AB57" t="str">
        <f t="shared" si="16"/>
        <v>Espèce</v>
      </c>
      <c r="AC57" t="str">
        <f t="shared" si="16"/>
        <v>Chèque</v>
      </c>
      <c r="AD57" t="s">
        <v>139</v>
      </c>
    </row>
    <row r="58" spans="1:30">
      <c r="D58" s="1">
        <f>SUM(D5:D57)</f>
        <v>2344</v>
      </c>
      <c r="E58" s="51">
        <f>SUM(E5:E57)</f>
        <v>29</v>
      </c>
      <c r="I58" s="1">
        <f t="shared" ref="I58:AD58" si="17">SUM(I5:I57)</f>
        <v>290</v>
      </c>
      <c r="J58" s="1">
        <f t="shared" si="17"/>
        <v>80</v>
      </c>
      <c r="K58" s="1">
        <f t="shared" si="17"/>
        <v>0</v>
      </c>
      <c r="L58" s="1">
        <f t="shared" si="17"/>
        <v>55</v>
      </c>
      <c r="M58" s="1">
        <f t="shared" si="17"/>
        <v>50</v>
      </c>
      <c r="N58" s="1">
        <f t="shared" si="17"/>
        <v>326.5</v>
      </c>
      <c r="O58" s="1">
        <f t="shared" si="17"/>
        <v>141</v>
      </c>
      <c r="P58" s="1">
        <f t="shared" si="17"/>
        <v>25</v>
      </c>
      <c r="Q58" s="1">
        <f t="shared" si="17"/>
        <v>170</v>
      </c>
      <c r="R58" s="1">
        <f t="shared" si="17"/>
        <v>0</v>
      </c>
      <c r="S58" s="1">
        <f t="shared" si="17"/>
        <v>100</v>
      </c>
      <c r="T58" s="1">
        <f t="shared" si="17"/>
        <v>200</v>
      </c>
      <c r="U58" s="1">
        <f t="shared" si="17"/>
        <v>0</v>
      </c>
      <c r="V58" s="1">
        <f t="shared" si="17"/>
        <v>697.5</v>
      </c>
      <c r="W58" s="1">
        <f t="shared" si="17"/>
        <v>0</v>
      </c>
      <c r="X58" s="1">
        <f t="shared" si="17"/>
        <v>156</v>
      </c>
      <c r="Y58" s="1">
        <f t="shared" si="17"/>
        <v>10</v>
      </c>
      <c r="Z58" s="1">
        <f t="shared" si="17"/>
        <v>0</v>
      </c>
      <c r="AA58" s="1">
        <f t="shared" si="17"/>
        <v>43</v>
      </c>
      <c r="AB58" s="1">
        <f t="shared" si="17"/>
        <v>279</v>
      </c>
      <c r="AC58" s="1">
        <f t="shared" si="17"/>
        <v>1920</v>
      </c>
      <c r="AD58" s="1">
        <f t="shared" si="17"/>
        <v>145</v>
      </c>
    </row>
  </sheetData>
  <dataValidations count="2">
    <dataValidation type="list" allowBlank="1" showInputMessage="1" showErrorMessage="1" sqref="G5:G56">
      <formula1>Section</formula1>
    </dataValidation>
    <dataValidation type="list" allowBlank="1" showInputMessage="1" showErrorMessage="1" sqref="F5:F56">
      <formula1>"Espèce,Chèque,CB"</formula1>
    </dataValidation>
  </dataValidations>
  <pageMargins left="0.7" right="0.7" top="0.75" bottom="0.75" header="0.3" footer="0.3"/>
  <pageSetup paperSize="9" scale="4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5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Recherhe</vt:lpstr>
      <vt:lpstr>Section</vt:lpstr>
      <vt:lpstr>Compil</vt:lpstr>
      <vt:lpstr>S36</vt:lpstr>
      <vt:lpstr>S37</vt:lpstr>
      <vt:lpstr>S38</vt:lpstr>
      <vt:lpstr>S39</vt:lpstr>
      <vt:lpstr>S40</vt:lpstr>
      <vt:lpstr>S41</vt:lpstr>
      <vt:lpstr>Feuil2</vt:lpstr>
      <vt:lpstr>Compil!Impression_des_titres</vt:lpstr>
      <vt:lpstr>Mode</vt:lpstr>
      <vt:lpstr>Section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</dc:creator>
  <cp:lastModifiedBy>Gérard</cp:lastModifiedBy>
  <cp:lastPrinted>2020-03-06T18:44:39Z</cp:lastPrinted>
  <dcterms:created xsi:type="dcterms:W3CDTF">2018-11-03T12:24:45Z</dcterms:created>
  <dcterms:modified xsi:type="dcterms:W3CDTF">2020-04-29T14:44:17Z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imprime_1" visible="true" label="Imprimer la feuiile de la semaine" imageMso="FilePrint" onAction="imprime"/>
        <mso:control idQ="mso:FileSave" visible="true"/>
        <mso:control idQ="mso:Undo" visible="true"/>
      </mso:documentControls>
    </mso:qat>
  </mso:ribbon>
</mso:customUI>
</file>