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4 Vente\4.1 Produits\4.1.1 Gestion du matériel\"/>
    </mc:Choice>
  </mc:AlternateContent>
  <xr:revisionPtr revIDLastSave="0" documentId="13_ncr:1_{B2AD969C-9B11-422E-9C27-09C309F630C1}" xr6:coauthVersionLast="44" xr6:coauthVersionMax="44" xr10:uidLastSave="{00000000-0000-0000-0000-000000000000}"/>
  <bookViews>
    <workbookView xWindow="-120" yWindow="-120" windowWidth="29040" windowHeight="15720" activeTab="1" xr2:uid="{DC8E4376-6896-4876-A1A9-9DA36E132361}"/>
  </bookViews>
  <sheets>
    <sheet name="Synthèse" sheetId="3" r:id="rId1"/>
    <sheet name="BD Locations" sheetId="1" r:id="rId2"/>
    <sheet name="Locations" sheetId="4" r:id="rId3"/>
    <sheet name="BD Produits" sheetId="2" r:id="rId4"/>
  </sheets>
  <definedNames>
    <definedName name="_no_produit_simpl">BD_Produits[No produit simpl]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1" i="1" l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G2" i="1"/>
  <c r="H2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H33" i="1"/>
  <c r="M2" i="1"/>
  <c r="P2" i="1"/>
  <c r="M3" i="1"/>
  <c r="P3" i="1"/>
  <c r="M4" i="1"/>
  <c r="P4" i="1"/>
  <c r="M5" i="1"/>
  <c r="P5" i="1"/>
  <c r="M6" i="1"/>
  <c r="P6" i="1"/>
  <c r="M7" i="1"/>
  <c r="P7" i="1"/>
  <c r="M8" i="1"/>
  <c r="P8" i="1"/>
  <c r="M9" i="1"/>
  <c r="P9" i="1"/>
  <c r="M10" i="1"/>
  <c r="P10" i="1"/>
  <c r="M11" i="1"/>
  <c r="P11" i="1"/>
  <c r="M12" i="1"/>
  <c r="P12" i="1"/>
  <c r="M13" i="1"/>
  <c r="P13" i="1"/>
  <c r="M14" i="1"/>
  <c r="P14" i="1"/>
  <c r="M15" i="1"/>
  <c r="P15" i="1"/>
  <c r="M16" i="1"/>
  <c r="P16" i="1"/>
  <c r="M17" i="1"/>
  <c r="P17" i="1"/>
  <c r="M18" i="1"/>
  <c r="P18" i="1"/>
  <c r="M19" i="1"/>
  <c r="P19" i="1"/>
  <c r="M20" i="1"/>
  <c r="P20" i="1"/>
  <c r="M21" i="1"/>
  <c r="P21" i="1"/>
  <c r="M22" i="1"/>
  <c r="P22" i="1"/>
  <c r="M23" i="1"/>
  <c r="P23" i="1"/>
  <c r="M24" i="1"/>
  <c r="P24" i="1"/>
  <c r="M25" i="1"/>
  <c r="P25" i="1"/>
  <c r="M26" i="1"/>
  <c r="P26" i="1"/>
  <c r="M27" i="1"/>
  <c r="P27" i="1"/>
  <c r="M28" i="1"/>
  <c r="P28" i="1"/>
  <c r="M29" i="1"/>
  <c r="P29" i="1"/>
  <c r="M30" i="1"/>
  <c r="P30" i="1"/>
  <c r="M31" i="1"/>
  <c r="P31" i="1"/>
  <c r="M32" i="1"/>
  <c r="P32" i="1"/>
  <c r="M33" i="1"/>
  <c r="P33" i="1"/>
  <c r="D33" i="1"/>
  <c r="F33" i="1"/>
  <c r="B2" i="2"/>
  <c r="B3" i="2"/>
  <c r="B4" i="2"/>
  <c r="B5" i="2"/>
  <c r="B6" i="2"/>
  <c r="B7" i="2"/>
  <c r="B8" i="2"/>
  <c r="B9" i="2"/>
  <c r="B10" i="2"/>
  <c r="K33" i="1"/>
  <c r="Q33" i="1"/>
  <c r="A2" i="4" a="1"/>
  <c r="A2" i="4"/>
  <c r="A3" i="4" a="1"/>
  <c r="A3" i="4"/>
  <c r="B2" i="4"/>
  <c r="C2" i="4"/>
  <c r="H2" i="2"/>
  <c r="D2" i="4"/>
  <c r="B3" i="4"/>
  <c r="C3" i="4"/>
  <c r="H3" i="2"/>
  <c r="D3" i="4"/>
  <c r="A4" i="4" a="1"/>
  <c r="A4" i="4"/>
  <c r="B4" i="4"/>
  <c r="C4" i="4"/>
  <c r="H4" i="2"/>
  <c r="D4" i="4"/>
  <c r="A5" i="4" a="1"/>
  <c r="A5" i="4"/>
  <c r="B5" i="4"/>
  <c r="C5" i="4"/>
  <c r="F5" i="2"/>
  <c r="H5" i="2"/>
  <c r="F6" i="2"/>
  <c r="H6" i="2"/>
  <c r="F7" i="2"/>
  <c r="H7" i="2"/>
  <c r="F8" i="2"/>
  <c r="H8" i="2"/>
  <c r="F9" i="2"/>
  <c r="H9" i="2"/>
  <c r="F10" i="2"/>
  <c r="H10" i="2"/>
  <c r="D5" i="4"/>
  <c r="A6" i="4" a="1"/>
  <c r="A6" i="4"/>
  <c r="B6" i="4"/>
  <c r="C6" i="4"/>
  <c r="D6" i="4"/>
  <c r="A7" i="4" a="1"/>
  <c r="A7" i="4"/>
  <c r="B7" i="4"/>
  <c r="C7" i="4"/>
  <c r="D7" i="4"/>
  <c r="A8" i="4" a="1"/>
  <c r="A8" i="4"/>
  <c r="B8" i="4"/>
  <c r="C8" i="4"/>
  <c r="D8" i="4"/>
  <c r="A9" i="4" a="1"/>
  <c r="A9" i="4"/>
  <c r="B9" i="4"/>
  <c r="C9" i="4"/>
  <c r="D9" i="4"/>
  <c r="A10" i="4" a="1"/>
  <c r="A10" i="4"/>
  <c r="B10" i="4"/>
  <c r="C10" i="4"/>
  <c r="D10" i="4"/>
  <c r="A11" i="4" a="1"/>
  <c r="A11" i="4"/>
  <c r="B11" i="4"/>
  <c r="C11" i="4"/>
  <c r="D11" i="4"/>
  <c r="A12" i="4" a="1"/>
  <c r="A12" i="4"/>
  <c r="B12" i="4"/>
  <c r="C12" i="4"/>
  <c r="D12" i="4"/>
  <c r="A13" i="4" a="1"/>
  <c r="A13" i="4"/>
  <c r="B13" i="4"/>
  <c r="C13" i="4"/>
  <c r="D13" i="4"/>
  <c r="A14" i="4" a="1"/>
  <c r="A14" i="4"/>
  <c r="B14" i="4"/>
  <c r="C14" i="4"/>
  <c r="D14" i="4"/>
  <c r="A15" i="4" a="1"/>
  <c r="A15" i="4"/>
  <c r="B15" i="4"/>
  <c r="C15" i="4"/>
  <c r="D15" i="4"/>
  <c r="A16" i="4" a="1"/>
  <c r="A16" i="4"/>
  <c r="B16" i="4"/>
  <c r="C16" i="4"/>
  <c r="D16" i="4"/>
  <c r="A17" i="4" a="1"/>
  <c r="A17" i="4"/>
  <c r="B17" i="4"/>
  <c r="C17" i="4"/>
  <c r="D17" i="4"/>
  <c r="A18" i="4" a="1"/>
  <c r="A18" i="4"/>
  <c r="B18" i="4"/>
  <c r="C18" i="4"/>
  <c r="D18" i="4"/>
  <c r="A19" i="4" a="1"/>
  <c r="A19" i="4"/>
  <c r="B19" i="4"/>
  <c r="C19" i="4"/>
  <c r="D19" i="4"/>
  <c r="A20" i="4" a="1"/>
  <c r="A20" i="4"/>
  <c r="B20" i="4"/>
  <c r="C20" i="4"/>
  <c r="D20" i="4"/>
  <c r="A21" i="4" a="1"/>
  <c r="A21" i="4"/>
  <c r="B21" i="4"/>
  <c r="C21" i="4"/>
  <c r="D21" i="4"/>
  <c r="A22" i="4" a="1"/>
  <c r="A22" i="4"/>
  <c r="B22" i="4"/>
  <c r="C22" i="4"/>
  <c r="D22" i="4"/>
  <c r="A23" i="4" a="1"/>
  <c r="A23" i="4"/>
  <c r="B23" i="4"/>
  <c r="C23" i="4"/>
  <c r="D23" i="4"/>
  <c r="A24" i="4" a="1"/>
  <c r="A24" i="4"/>
  <c r="B24" i="4"/>
  <c r="C24" i="4"/>
  <c r="D24" i="4"/>
  <c r="A25" i="4" a="1"/>
  <c r="A25" i="4"/>
  <c r="B25" i="4"/>
  <c r="C25" i="4"/>
  <c r="D25" i="4"/>
  <c r="A26" i="4" a="1"/>
  <c r="A26" i="4"/>
  <c r="B26" i="4"/>
  <c r="C26" i="4"/>
  <c r="D26" i="4"/>
  <c r="A27" i="4" a="1"/>
  <c r="A27" i="4"/>
  <c r="B27" i="4"/>
  <c r="C27" i="4"/>
  <c r="D27" i="4"/>
  <c r="A28" i="4" a="1"/>
  <c r="A28" i="4"/>
  <c r="B28" i="4"/>
  <c r="C28" i="4"/>
  <c r="D28" i="4"/>
  <c r="A29" i="4" a="1"/>
  <c r="A29" i="4"/>
  <c r="B29" i="4"/>
  <c r="C29" i="4"/>
  <c r="D29" i="4"/>
  <c r="A30" i="4" a="1"/>
  <c r="A30" i="4"/>
  <c r="B30" i="4"/>
  <c r="C30" i="4"/>
  <c r="D30" i="4"/>
  <c r="A31" i="4" a="1"/>
  <c r="A31" i="4"/>
  <c r="B31" i="4"/>
  <c r="C31" i="4"/>
  <c r="D31" i="4"/>
  <c r="A32" i="4" a="1"/>
  <c r="A32" i="4"/>
  <c r="B32" i="4"/>
  <c r="C32" i="4"/>
  <c r="D32" i="4"/>
  <c r="A33" i="4" a="1"/>
  <c r="A33" i="4"/>
  <c r="B33" i="4"/>
  <c r="C33" i="4"/>
  <c r="D33" i="4"/>
  <c r="A34" i="4" a="1"/>
  <c r="A34" i="4"/>
  <c r="B34" i="4"/>
  <c r="C34" i="4"/>
  <c r="D34" i="4"/>
  <c r="A35" i="4" a="1"/>
  <c r="A35" i="4"/>
  <c r="B35" i="4"/>
  <c r="C35" i="4"/>
  <c r="D35" i="4"/>
  <c r="A36" i="4" a="1"/>
  <c r="A36" i="4"/>
  <c r="B36" i="4"/>
  <c r="C36" i="4"/>
  <c r="D36" i="4"/>
  <c r="A37" i="4" a="1"/>
  <c r="A37" i="4"/>
  <c r="B37" i="4"/>
  <c r="C37" i="4"/>
  <c r="D37" i="4"/>
  <c r="A38" i="4" a="1"/>
  <c r="A38" i="4"/>
  <c r="B38" i="4"/>
  <c r="C38" i="4"/>
  <c r="D38" i="4"/>
  <c r="A39" i="4" a="1"/>
  <c r="A39" i="4"/>
  <c r="B39" i="4"/>
  <c r="C39" i="4"/>
  <c r="D39" i="4"/>
  <c r="A40" i="4" a="1"/>
  <c r="A40" i="4"/>
  <c r="B40" i="4"/>
  <c r="C40" i="4"/>
  <c r="D40" i="4"/>
  <c r="A41" i="4" a="1"/>
  <c r="A41" i="4"/>
  <c r="B41" i="4"/>
  <c r="C41" i="4"/>
  <c r="D41" i="4"/>
  <c r="A42" i="4" a="1"/>
  <c r="A42" i="4"/>
  <c r="B42" i="4"/>
  <c r="C42" i="4"/>
  <c r="D42" i="4"/>
  <c r="A43" i="4" a="1"/>
  <c r="A43" i="4"/>
  <c r="B43" i="4"/>
  <c r="C43" i="4"/>
  <c r="D43" i="4"/>
  <c r="A44" i="4" a="1"/>
  <c r="A44" i="4"/>
  <c r="B44" i="4"/>
  <c r="C44" i="4"/>
  <c r="D44" i="4"/>
  <c r="A45" i="4" a="1"/>
  <c r="A45" i="4"/>
  <c r="B45" i="4"/>
  <c r="C45" i="4"/>
  <c r="D45" i="4"/>
  <c r="A46" i="4" a="1"/>
  <c r="A46" i="4"/>
  <c r="B46" i="4"/>
  <c r="C46" i="4"/>
  <c r="D46" i="4"/>
  <c r="A47" i="4" a="1"/>
  <c r="A47" i="4"/>
  <c r="B47" i="4"/>
  <c r="C47" i="4"/>
  <c r="D47" i="4"/>
  <c r="A48" i="4" a="1"/>
  <c r="A48" i="4"/>
  <c r="B48" i="4"/>
  <c r="C48" i="4"/>
  <c r="D48" i="4"/>
  <c r="A49" i="4" a="1"/>
  <c r="A49" i="4"/>
  <c r="B49" i="4"/>
  <c r="C49" i="4"/>
  <c r="D49" i="4"/>
  <c r="A50" i="4" a="1"/>
  <c r="A50" i="4"/>
  <c r="B50" i="4"/>
  <c r="C50" i="4"/>
  <c r="D50" i="4"/>
  <c r="A51" i="4" a="1"/>
  <c r="A51" i="4"/>
  <c r="B51" i="4"/>
  <c r="C51" i="4"/>
  <c r="D51" i="4"/>
  <c r="A52" i="4" a="1"/>
  <c r="A52" i="4"/>
  <c r="B52" i="4"/>
  <c r="C52" i="4"/>
  <c r="D52" i="4"/>
  <c r="A53" i="4" a="1"/>
  <c r="A53" i="4"/>
  <c r="B53" i="4"/>
  <c r="C53" i="4"/>
  <c r="D53" i="4"/>
  <c r="A54" i="4" a="1"/>
  <c r="A54" i="4"/>
  <c r="B54" i="4"/>
  <c r="C54" i="4"/>
  <c r="D54" i="4"/>
  <c r="A55" i="4" a="1"/>
  <c r="A55" i="4"/>
  <c r="B55" i="4"/>
  <c r="C55" i="4"/>
  <c r="D55" i="4"/>
  <c r="A56" i="4" a="1"/>
  <c r="A56" i="4"/>
  <c r="B56" i="4"/>
  <c r="C56" i="4"/>
  <c r="D56" i="4"/>
  <c r="A57" i="4" a="1"/>
  <c r="A57" i="4"/>
  <c r="B57" i="4"/>
  <c r="C57" i="4"/>
  <c r="D57" i="4"/>
  <c r="A58" i="4" a="1"/>
  <c r="A58" i="4"/>
  <c r="B58" i="4"/>
  <c r="C58" i="4"/>
  <c r="D58" i="4"/>
  <c r="A59" i="4" a="1"/>
  <c r="A59" i="4"/>
  <c r="B59" i="4"/>
  <c r="C59" i="4"/>
  <c r="D59" i="4"/>
  <c r="A60" i="4" a="1"/>
  <c r="A60" i="4"/>
  <c r="B60" i="4"/>
  <c r="C60" i="4"/>
  <c r="D60" i="4"/>
  <c r="A61" i="4" a="1"/>
  <c r="A61" i="4"/>
  <c r="B61" i="4"/>
  <c r="C61" i="4"/>
  <c r="D61" i="4"/>
  <c r="A62" i="4" a="1"/>
  <c r="A62" i="4"/>
  <c r="B62" i="4"/>
  <c r="C62" i="4"/>
  <c r="D62" i="4"/>
  <c r="A63" i="4" a="1"/>
  <c r="A63" i="4"/>
  <c r="B63" i="4"/>
  <c r="C63" i="4"/>
  <c r="D63" i="4"/>
  <c r="A64" i="4" a="1"/>
  <c r="A64" i="4"/>
  <c r="B64" i="4"/>
  <c r="C64" i="4"/>
  <c r="D64" i="4"/>
  <c r="A65" i="4" a="1"/>
  <c r="A65" i="4"/>
  <c r="B65" i="4"/>
  <c r="C65" i="4"/>
  <c r="D65" i="4"/>
  <c r="A66" i="4" a="1"/>
  <c r="A66" i="4"/>
  <c r="B66" i="4"/>
  <c r="C66" i="4"/>
  <c r="D66" i="4"/>
  <c r="A67" i="4" a="1"/>
  <c r="A67" i="4"/>
  <c r="B67" i="4"/>
  <c r="C67" i="4"/>
  <c r="D67" i="4"/>
  <c r="A68" i="4" a="1"/>
  <c r="A68" i="4"/>
  <c r="B68" i="4"/>
  <c r="C68" i="4"/>
  <c r="D68" i="4"/>
  <c r="A69" i="4" a="1"/>
  <c r="A69" i="4"/>
  <c r="B69" i="4"/>
  <c r="C69" i="4"/>
  <c r="D69" i="4"/>
  <c r="A70" i="4" a="1"/>
  <c r="A70" i="4"/>
  <c r="B70" i="4"/>
  <c r="C70" i="4"/>
  <c r="D70" i="4"/>
  <c r="A71" i="4" a="1"/>
  <c r="A71" i="4"/>
  <c r="B71" i="4"/>
  <c r="C71" i="4"/>
  <c r="D71" i="4"/>
  <c r="A72" i="4" a="1"/>
  <c r="A72" i="4"/>
  <c r="B72" i="4"/>
  <c r="C72" i="4"/>
  <c r="D72" i="4"/>
  <c r="A73" i="4" a="1"/>
  <c r="A73" i="4"/>
  <c r="B73" i="4"/>
  <c r="C73" i="4"/>
  <c r="D73" i="4"/>
  <c r="A74" i="4" a="1"/>
  <c r="A74" i="4"/>
  <c r="B74" i="4"/>
  <c r="C74" i="4"/>
  <c r="D74" i="4"/>
  <c r="A75" i="4" a="1"/>
  <c r="A75" i="4"/>
  <c r="B75" i="4"/>
  <c r="C75" i="4"/>
  <c r="D75" i="4"/>
  <c r="A76" i="4" a="1"/>
  <c r="A76" i="4"/>
  <c r="B76" i="4"/>
  <c r="C76" i="4"/>
  <c r="D76" i="4"/>
  <c r="A77" i="4" a="1"/>
  <c r="A77" i="4"/>
  <c r="B77" i="4"/>
  <c r="C77" i="4"/>
  <c r="D77" i="4"/>
  <c r="A78" i="4" a="1"/>
  <c r="A78" i="4"/>
  <c r="B78" i="4"/>
  <c r="C78" i="4"/>
  <c r="D78" i="4"/>
  <c r="A79" i="4" a="1"/>
  <c r="A79" i="4"/>
  <c r="B79" i="4"/>
  <c r="C79" i="4"/>
  <c r="D79" i="4"/>
  <c r="A80" i="4" a="1"/>
  <c r="A80" i="4"/>
  <c r="B80" i="4"/>
  <c r="C80" i="4"/>
  <c r="D80" i="4"/>
  <c r="A81" i="4" a="1"/>
  <c r="A81" i="4"/>
  <c r="B81" i="4"/>
  <c r="C81" i="4"/>
  <c r="D81" i="4"/>
  <c r="A82" i="4" a="1"/>
  <c r="A82" i="4"/>
  <c r="B82" i="4"/>
  <c r="C82" i="4"/>
  <c r="D82" i="4"/>
  <c r="A83" i="4" a="1"/>
  <c r="A83" i="4"/>
  <c r="B83" i="4"/>
  <c r="C83" i="4"/>
  <c r="D83" i="4"/>
  <c r="A84" i="4" a="1"/>
  <c r="A84" i="4"/>
  <c r="B84" i="4"/>
  <c r="C84" i="4"/>
  <c r="D84" i="4"/>
  <c r="A85" i="4" a="1"/>
  <c r="A85" i="4"/>
  <c r="B85" i="4"/>
  <c r="C85" i="4"/>
  <c r="D85" i="4"/>
  <c r="A86" i="4" a="1"/>
  <c r="A86" i="4"/>
  <c r="B86" i="4"/>
  <c r="C86" i="4"/>
  <c r="D86" i="4"/>
  <c r="A87" i="4" a="1"/>
  <c r="A87" i="4"/>
  <c r="B87" i="4"/>
  <c r="C87" i="4"/>
  <c r="D87" i="4"/>
  <c r="A88" i="4" a="1"/>
  <c r="A88" i="4"/>
  <c r="B88" i="4"/>
  <c r="C88" i="4"/>
  <c r="D88" i="4"/>
  <c r="A89" i="4" a="1"/>
  <c r="A89" i="4"/>
  <c r="B89" i="4"/>
  <c r="C89" i="4"/>
  <c r="D89" i="4"/>
  <c r="A90" i="4" a="1"/>
  <c r="A90" i="4"/>
  <c r="B90" i="4"/>
  <c r="C90" i="4"/>
  <c r="D90" i="4"/>
  <c r="A91" i="4" a="1"/>
  <c r="A91" i="4"/>
  <c r="B91" i="4"/>
  <c r="C91" i="4"/>
  <c r="D91" i="4"/>
  <c r="A92" i="4" a="1"/>
  <c r="A92" i="4"/>
  <c r="B92" i="4"/>
  <c r="C92" i="4"/>
  <c r="D92" i="4"/>
  <c r="A93" i="4" a="1"/>
  <c r="A93" i="4"/>
  <c r="B93" i="4"/>
  <c r="C93" i="4"/>
  <c r="D93" i="4"/>
  <c r="A94" i="4" a="1"/>
  <c r="A94" i="4"/>
  <c r="B94" i="4"/>
  <c r="C94" i="4"/>
  <c r="D94" i="4"/>
  <c r="A95" i="4" a="1"/>
  <c r="A95" i="4"/>
  <c r="B95" i="4"/>
  <c r="C95" i="4"/>
  <c r="D95" i="4"/>
  <c r="A96" i="4" a="1"/>
  <c r="A96" i="4"/>
  <c r="B96" i="4"/>
  <c r="C96" i="4"/>
  <c r="D96" i="4"/>
  <c r="A97" i="4" a="1"/>
  <c r="A97" i="4"/>
  <c r="B97" i="4"/>
  <c r="C97" i="4"/>
  <c r="D97" i="4"/>
  <c r="A98" i="4" a="1"/>
  <c r="A98" i="4"/>
  <c r="B98" i="4"/>
  <c r="C98" i="4"/>
  <c r="D98" i="4"/>
  <c r="A99" i="4" a="1"/>
  <c r="A99" i="4"/>
  <c r="B99" i="4"/>
  <c r="C99" i="4"/>
  <c r="D99" i="4"/>
  <c r="A100" i="4" a="1"/>
  <c r="A100" i="4"/>
  <c r="B100" i="4"/>
  <c r="C100" i="4"/>
  <c r="D100" i="4"/>
  <c r="A101" i="4" a="1"/>
  <c r="A101" i="4"/>
  <c r="B101" i="4"/>
  <c r="C101" i="4"/>
  <c r="D101" i="4"/>
  <c r="A102" i="4" a="1"/>
  <c r="A102" i="4"/>
  <c r="B102" i="4"/>
  <c r="C102" i="4"/>
  <c r="D102" i="4"/>
  <c r="A103" i="4" a="1"/>
  <c r="A103" i="4"/>
  <c r="B103" i="4"/>
  <c r="C103" i="4"/>
  <c r="D103" i="4"/>
  <c r="A104" i="4" a="1"/>
  <c r="A104" i="4"/>
  <c r="B104" i="4"/>
  <c r="C104" i="4"/>
  <c r="D104" i="4"/>
  <c r="A105" i="4" a="1"/>
  <c r="A105" i="4"/>
  <c r="B105" i="4"/>
  <c r="C105" i="4"/>
  <c r="D105" i="4"/>
  <c r="A106" i="4" a="1"/>
  <c r="A106" i="4"/>
  <c r="B106" i="4"/>
  <c r="C106" i="4"/>
  <c r="D106" i="4"/>
  <c r="A107" i="4" a="1"/>
  <c r="A107" i="4"/>
  <c r="B107" i="4"/>
  <c r="C107" i="4"/>
  <c r="D107" i="4"/>
  <c r="A108" i="4" a="1"/>
  <c r="A108" i="4"/>
  <c r="B108" i="4"/>
  <c r="C108" i="4"/>
  <c r="D108" i="4"/>
  <c r="A109" i="4" a="1"/>
  <c r="A109" i="4"/>
  <c r="B109" i="4"/>
  <c r="C109" i="4"/>
  <c r="D109" i="4"/>
  <c r="A110" i="4" a="1"/>
  <c r="A110" i="4"/>
  <c r="B110" i="4"/>
  <c r="C110" i="4"/>
  <c r="D110" i="4"/>
  <c r="A111" i="4" a="1"/>
  <c r="A111" i="4"/>
  <c r="B111" i="4"/>
  <c r="C111" i="4"/>
  <c r="D111" i="4"/>
  <c r="A112" i="4" a="1"/>
  <c r="A112" i="4"/>
  <c r="B112" i="4"/>
  <c r="C112" i="4"/>
  <c r="D112" i="4"/>
  <c r="A113" i="4" a="1"/>
  <c r="A113" i="4"/>
  <c r="B113" i="4"/>
  <c r="C113" i="4"/>
  <c r="D113" i="4"/>
  <c r="A114" i="4" a="1"/>
  <c r="A114" i="4"/>
  <c r="B114" i="4"/>
  <c r="C114" i="4"/>
  <c r="D114" i="4"/>
  <c r="A115" i="4" a="1"/>
  <c r="A115" i="4"/>
  <c r="B115" i="4"/>
  <c r="C115" i="4"/>
  <c r="D115" i="4"/>
  <c r="A116" i="4" a="1"/>
  <c r="A116" i="4"/>
  <c r="B116" i="4"/>
  <c r="C116" i="4"/>
  <c r="D116" i="4"/>
  <c r="A117" i="4" a="1"/>
  <c r="A117" i="4"/>
  <c r="B117" i="4"/>
  <c r="C117" i="4"/>
  <c r="D117" i="4"/>
  <c r="A118" i="4" a="1"/>
  <c r="A118" i="4"/>
  <c r="B118" i="4"/>
  <c r="C118" i="4"/>
  <c r="D118" i="4"/>
  <c r="A119" i="4" a="1"/>
  <c r="A119" i="4"/>
  <c r="B119" i="4"/>
  <c r="C119" i="4"/>
  <c r="D119" i="4"/>
  <c r="A120" i="4" a="1"/>
  <c r="A120" i="4"/>
  <c r="B120" i="4"/>
  <c r="C120" i="4"/>
  <c r="D120" i="4"/>
  <c r="A121" i="4" a="1"/>
  <c r="A121" i="4"/>
  <c r="B121" i="4"/>
  <c r="C121" i="4"/>
  <c r="D121" i="4"/>
  <c r="A122" i="4" a="1"/>
  <c r="A122" i="4"/>
  <c r="B122" i="4"/>
  <c r="C122" i="4"/>
  <c r="D122" i="4"/>
  <c r="A123" i="4" a="1"/>
  <c r="A123" i="4"/>
  <c r="B123" i="4"/>
  <c r="C123" i="4"/>
  <c r="D123" i="4"/>
  <c r="A124" i="4" a="1"/>
  <c r="A124" i="4"/>
  <c r="B124" i="4"/>
  <c r="C124" i="4"/>
  <c r="D124" i="4"/>
  <c r="A125" i="4" a="1"/>
  <c r="A125" i="4"/>
  <c r="B125" i="4"/>
  <c r="C125" i="4"/>
  <c r="D125" i="4"/>
  <c r="A126" i="4" a="1"/>
  <c r="A126" i="4"/>
  <c r="B126" i="4"/>
  <c r="C126" i="4"/>
  <c r="D126" i="4"/>
  <c r="A127" i="4" a="1"/>
  <c r="A127" i="4"/>
  <c r="B127" i="4"/>
  <c r="C127" i="4"/>
  <c r="D127" i="4"/>
  <c r="A128" i="4" a="1"/>
  <c r="A128" i="4"/>
  <c r="B128" i="4"/>
  <c r="C128" i="4"/>
  <c r="D128" i="4"/>
  <c r="A129" i="4" a="1"/>
  <c r="A129" i="4"/>
  <c r="B129" i="4"/>
  <c r="C129" i="4"/>
  <c r="D129" i="4"/>
  <c r="A130" i="4" a="1"/>
  <c r="A130" i="4"/>
  <c r="B130" i="4"/>
  <c r="C130" i="4"/>
  <c r="D130" i="4"/>
  <c r="A131" i="4" a="1"/>
  <c r="A131" i="4"/>
  <c r="B131" i="4"/>
  <c r="C131" i="4"/>
  <c r="D131" i="4"/>
  <c r="A132" i="4" a="1"/>
  <c r="A132" i="4"/>
  <c r="B132" i="4"/>
  <c r="C132" i="4"/>
  <c r="D132" i="4"/>
  <c r="A133" i="4" a="1"/>
  <c r="A133" i="4"/>
  <c r="B133" i="4"/>
  <c r="C133" i="4"/>
  <c r="D133" i="4"/>
  <c r="A134" i="4" a="1"/>
  <c r="A134" i="4"/>
  <c r="B134" i="4"/>
  <c r="C134" i="4"/>
  <c r="D134" i="4"/>
  <c r="A135" i="4" a="1"/>
  <c r="A135" i="4"/>
  <c r="B135" i="4"/>
  <c r="C135" i="4"/>
  <c r="D135" i="4"/>
  <c r="A136" i="4" a="1"/>
  <c r="A136" i="4"/>
  <c r="B136" i="4"/>
  <c r="C136" i="4"/>
  <c r="D136" i="4"/>
  <c r="A137" i="4" a="1"/>
  <c r="A137" i="4"/>
  <c r="B137" i="4"/>
  <c r="C137" i="4"/>
  <c r="D137" i="4"/>
  <c r="A138" i="4" a="1"/>
  <c r="A138" i="4"/>
  <c r="B138" i="4"/>
  <c r="C138" i="4"/>
  <c r="D138" i="4"/>
  <c r="A139" i="4" a="1"/>
  <c r="A139" i="4"/>
  <c r="B139" i="4"/>
  <c r="C139" i="4"/>
  <c r="D139" i="4"/>
  <c r="A140" i="4" a="1"/>
  <c r="A140" i="4"/>
  <c r="B140" i="4"/>
  <c r="C140" i="4"/>
  <c r="D140" i="4"/>
  <c r="A141" i="4" a="1"/>
  <c r="A141" i="4"/>
  <c r="B141" i="4"/>
  <c r="C141" i="4"/>
  <c r="D141" i="4"/>
  <c r="A142" i="4" a="1"/>
  <c r="A142" i="4"/>
  <c r="B142" i="4"/>
  <c r="C142" i="4"/>
  <c r="D142" i="4"/>
  <c r="A143" i="4" a="1"/>
  <c r="A143" i="4"/>
  <c r="B143" i="4"/>
  <c r="C143" i="4"/>
  <c r="D143" i="4"/>
  <c r="A144" i="4" a="1"/>
  <c r="A144" i="4"/>
  <c r="B144" i="4"/>
  <c r="C144" i="4"/>
  <c r="D144" i="4"/>
  <c r="A145" i="4" a="1"/>
  <c r="A145" i="4"/>
  <c r="B145" i="4"/>
  <c r="C145" i="4"/>
  <c r="D145" i="4"/>
  <c r="A146" i="4" a="1"/>
  <c r="A146" i="4"/>
  <c r="B146" i="4"/>
  <c r="C146" i="4"/>
  <c r="D146" i="4"/>
  <c r="A147" i="4" a="1"/>
  <c r="A147" i="4"/>
  <c r="B147" i="4"/>
  <c r="C147" i="4"/>
  <c r="D147" i="4"/>
  <c r="A148" i="4" a="1"/>
  <c r="A148" i="4"/>
  <c r="B148" i="4"/>
  <c r="C148" i="4"/>
  <c r="D148" i="4"/>
  <c r="A149" i="4" a="1"/>
  <c r="A149" i="4"/>
  <c r="B149" i="4"/>
  <c r="C149" i="4"/>
  <c r="D149" i="4"/>
  <c r="A150" i="4" a="1"/>
  <c r="A150" i="4"/>
  <c r="B150" i="4"/>
  <c r="C150" i="4"/>
  <c r="D150" i="4"/>
  <c r="A151" i="4" a="1"/>
  <c r="A151" i="4"/>
  <c r="B151" i="4"/>
  <c r="C151" i="4"/>
  <c r="D151" i="4"/>
  <c r="A152" i="4" a="1"/>
  <c r="A152" i="4"/>
  <c r="B152" i="4"/>
  <c r="C152" i="4"/>
  <c r="D152" i="4"/>
  <c r="A153" i="4" a="1"/>
  <c r="A153" i="4"/>
  <c r="B153" i="4"/>
  <c r="C153" i="4"/>
  <c r="D153" i="4"/>
  <c r="A154" i="4" a="1"/>
  <c r="A154" i="4"/>
  <c r="B154" i="4"/>
  <c r="C154" i="4"/>
  <c r="D154" i="4"/>
  <c r="A155" i="4" a="1"/>
  <c r="A155" i="4"/>
  <c r="B155" i="4"/>
  <c r="C155" i="4"/>
  <c r="D155" i="4"/>
  <c r="A156" i="4" a="1"/>
  <c r="A156" i="4"/>
  <c r="B156" i="4"/>
  <c r="C156" i="4"/>
  <c r="D156" i="4"/>
  <c r="A157" i="4" a="1"/>
  <c r="A157" i="4"/>
  <c r="B157" i="4"/>
  <c r="C157" i="4"/>
  <c r="D157" i="4"/>
  <c r="A158" i="4" a="1"/>
  <c r="A158" i="4"/>
  <c r="B158" i="4"/>
  <c r="C158" i="4"/>
  <c r="D158" i="4"/>
  <c r="A159" i="4" a="1"/>
  <c r="A159" i="4"/>
  <c r="B159" i="4"/>
  <c r="C159" i="4"/>
  <c r="D159" i="4"/>
  <c r="A160" i="4" a="1"/>
  <c r="A160" i="4"/>
  <c r="B160" i="4"/>
  <c r="C160" i="4"/>
  <c r="D160" i="4"/>
  <c r="A161" i="4" a="1"/>
  <c r="A161" i="4"/>
  <c r="B161" i="4"/>
  <c r="C161" i="4"/>
  <c r="D161" i="4"/>
  <c r="A162" i="4" a="1"/>
  <c r="A162" i="4"/>
  <c r="B162" i="4"/>
  <c r="C162" i="4"/>
  <c r="D162" i="4"/>
  <c r="A163" i="4" a="1"/>
  <c r="A163" i="4"/>
  <c r="B163" i="4"/>
  <c r="C163" i="4"/>
  <c r="D163" i="4"/>
  <c r="A164" i="4" a="1"/>
  <c r="A164" i="4"/>
  <c r="B164" i="4"/>
  <c r="C164" i="4"/>
  <c r="D164" i="4"/>
  <c r="A165" i="4" a="1"/>
  <c r="A165" i="4"/>
  <c r="B165" i="4"/>
  <c r="C165" i="4"/>
  <c r="D165" i="4"/>
  <c r="A166" i="4" a="1"/>
  <c r="A166" i="4"/>
  <c r="B166" i="4"/>
  <c r="C166" i="4"/>
  <c r="D166" i="4"/>
  <c r="A167" i="4" a="1"/>
  <c r="A167" i="4"/>
  <c r="B167" i="4"/>
  <c r="C167" i="4"/>
  <c r="D167" i="4"/>
  <c r="A168" i="4" a="1"/>
  <c r="A168" i="4"/>
  <c r="B168" i="4"/>
  <c r="C168" i="4"/>
  <c r="D168" i="4"/>
  <c r="A169" i="4" a="1"/>
  <c r="A169" i="4"/>
  <c r="B169" i="4"/>
  <c r="C169" i="4"/>
  <c r="D169" i="4"/>
  <c r="A170" i="4" a="1"/>
  <c r="A170" i="4"/>
  <c r="B170" i="4"/>
  <c r="C170" i="4"/>
  <c r="D170" i="4"/>
  <c r="A171" i="4" a="1"/>
  <c r="A171" i="4"/>
  <c r="B171" i="4"/>
  <c r="C171" i="4"/>
  <c r="D171" i="4"/>
  <c r="A172" i="4" a="1"/>
  <c r="A172" i="4"/>
  <c r="B172" i="4"/>
  <c r="C172" i="4"/>
  <c r="D172" i="4"/>
  <c r="A173" i="4" a="1"/>
  <c r="A173" i="4"/>
  <c r="B173" i="4"/>
  <c r="C173" i="4"/>
  <c r="D173" i="4"/>
  <c r="A174" i="4" a="1"/>
  <c r="A174" i="4"/>
  <c r="B174" i="4"/>
  <c r="C174" i="4"/>
  <c r="D174" i="4"/>
  <c r="A175" i="4" a="1"/>
  <c r="A175" i="4"/>
  <c r="B175" i="4"/>
  <c r="C175" i="4"/>
  <c r="D175" i="4"/>
  <c r="A176" i="4" a="1"/>
  <c r="A176" i="4"/>
  <c r="B176" i="4"/>
  <c r="C176" i="4"/>
  <c r="D176" i="4"/>
  <c r="A177" i="4" a="1"/>
  <c r="A177" i="4"/>
  <c r="B177" i="4"/>
  <c r="C177" i="4"/>
  <c r="D177" i="4"/>
  <c r="A178" i="4" a="1"/>
  <c r="A178" i="4"/>
  <c r="B178" i="4"/>
  <c r="C178" i="4"/>
  <c r="D178" i="4"/>
  <c r="A179" i="4" a="1"/>
  <c r="A179" i="4"/>
  <c r="B179" i="4"/>
  <c r="C179" i="4"/>
  <c r="D179" i="4"/>
  <c r="A180" i="4" a="1"/>
  <c r="A180" i="4"/>
  <c r="B180" i="4"/>
  <c r="C180" i="4"/>
  <c r="D180" i="4"/>
  <c r="A181" i="4" a="1"/>
  <c r="A181" i="4"/>
  <c r="B181" i="4"/>
  <c r="C181" i="4"/>
  <c r="D181" i="4"/>
  <c r="A182" i="4" a="1"/>
  <c r="A182" i="4"/>
  <c r="B182" i="4"/>
  <c r="C182" i="4"/>
  <c r="D182" i="4"/>
  <c r="A183" i="4" a="1"/>
  <c r="A183" i="4"/>
  <c r="B183" i="4"/>
  <c r="C183" i="4"/>
  <c r="D183" i="4"/>
  <c r="A184" i="4" a="1"/>
  <c r="A184" i="4"/>
  <c r="B184" i="4"/>
  <c r="C184" i="4"/>
  <c r="D184" i="4"/>
  <c r="A185" i="4" a="1"/>
  <c r="A185" i="4"/>
  <c r="B185" i="4"/>
  <c r="C185" i="4"/>
  <c r="D185" i="4"/>
  <c r="A186" i="4" a="1"/>
  <c r="A186" i="4"/>
  <c r="B186" i="4"/>
  <c r="C186" i="4"/>
  <c r="D186" i="4"/>
  <c r="A187" i="4" a="1"/>
  <c r="A187" i="4"/>
  <c r="B187" i="4"/>
  <c r="C187" i="4"/>
  <c r="D187" i="4"/>
  <c r="A188" i="4" a="1"/>
  <c r="A188" i="4"/>
  <c r="B188" i="4"/>
  <c r="C188" i="4"/>
  <c r="D188" i="4"/>
  <c r="A189" i="4" a="1"/>
  <c r="A189" i="4"/>
  <c r="B189" i="4"/>
  <c r="C189" i="4"/>
  <c r="D189" i="4"/>
  <c r="A190" i="4" a="1"/>
  <c r="A190" i="4"/>
  <c r="B190" i="4"/>
  <c r="C190" i="4"/>
  <c r="D190" i="4"/>
  <c r="A191" i="4" a="1"/>
  <c r="A191" i="4"/>
  <c r="B191" i="4"/>
  <c r="C191" i="4"/>
  <c r="D191" i="4"/>
  <c r="A192" i="4" a="1"/>
  <c r="A192" i="4"/>
  <c r="B192" i="4"/>
  <c r="C192" i="4"/>
  <c r="D192" i="4"/>
  <c r="A193" i="4" a="1"/>
  <c r="A193" i="4"/>
  <c r="B193" i="4"/>
  <c r="C193" i="4"/>
  <c r="D193" i="4"/>
  <c r="A194" i="4" a="1"/>
  <c r="A194" i="4"/>
  <c r="B194" i="4"/>
  <c r="C194" i="4"/>
  <c r="D194" i="4"/>
  <c r="A195" i="4" a="1"/>
  <c r="A195" i="4"/>
  <c r="B195" i="4"/>
  <c r="C195" i="4"/>
  <c r="D195" i="4"/>
  <c r="A196" i="4" a="1"/>
  <c r="A196" i="4"/>
  <c r="B196" i="4"/>
  <c r="C196" i="4"/>
  <c r="D196" i="4"/>
  <c r="A197" i="4" a="1"/>
  <c r="A197" i="4"/>
  <c r="B197" i="4"/>
  <c r="C197" i="4"/>
  <c r="D197" i="4"/>
  <c r="A198" i="4" a="1"/>
  <c r="A198" i="4"/>
  <c r="B198" i="4"/>
  <c r="C198" i="4"/>
  <c r="D198" i="4"/>
  <c r="A199" i="4" a="1"/>
  <c r="A199" i="4"/>
  <c r="B199" i="4"/>
  <c r="C199" i="4"/>
  <c r="D199" i="4"/>
  <c r="A200" i="4" a="1"/>
  <c r="A200" i="4"/>
  <c r="B200" i="4"/>
  <c r="C200" i="4"/>
  <c r="D200" i="4"/>
  <c r="A201" i="4" a="1"/>
  <c r="A201" i="4"/>
  <c r="B201" i="4"/>
  <c r="C201" i="4"/>
  <c r="D201" i="4"/>
  <c r="A202" i="4" a="1"/>
  <c r="A202" i="4"/>
  <c r="B202" i="4"/>
  <c r="C202" i="4"/>
  <c r="D202" i="4"/>
  <c r="A203" i="4" a="1"/>
  <c r="A203" i="4"/>
  <c r="B203" i="4"/>
  <c r="C203" i="4"/>
  <c r="D203" i="4"/>
  <c r="A204" i="4" a="1"/>
  <c r="A204" i="4"/>
  <c r="B204" i="4"/>
  <c r="C204" i="4"/>
  <c r="D204" i="4"/>
  <c r="A205" i="4" a="1"/>
  <c r="A205" i="4"/>
  <c r="B205" i="4"/>
  <c r="C205" i="4"/>
  <c r="D205" i="4"/>
  <c r="A206" i="4" a="1"/>
  <c r="A206" i="4"/>
  <c r="B206" i="4"/>
  <c r="C206" i="4"/>
  <c r="D206" i="4"/>
  <c r="A207" i="4" a="1"/>
  <c r="A207" i="4"/>
  <c r="B207" i="4"/>
  <c r="C207" i="4"/>
  <c r="D207" i="4"/>
  <c r="A208" i="4" a="1"/>
  <c r="A208" i="4"/>
  <c r="B208" i="4"/>
  <c r="C208" i="4"/>
  <c r="D208" i="4"/>
  <c r="A209" i="4" a="1"/>
  <c r="A209" i="4"/>
  <c r="B209" i="4"/>
  <c r="C209" i="4"/>
  <c r="D209" i="4"/>
  <c r="A210" i="4" a="1"/>
  <c r="A210" i="4"/>
  <c r="B210" i="4"/>
  <c r="C210" i="4"/>
  <c r="D210" i="4"/>
  <c r="A211" i="4" a="1"/>
  <c r="A211" i="4"/>
  <c r="B211" i="4"/>
  <c r="C211" i="4"/>
  <c r="D211" i="4"/>
  <c r="A212" i="4" a="1"/>
  <c r="A212" i="4"/>
  <c r="B212" i="4"/>
  <c r="C212" i="4"/>
  <c r="D212" i="4"/>
  <c r="A213" i="4" a="1"/>
  <c r="A213" i="4"/>
  <c r="B213" i="4"/>
  <c r="C213" i="4"/>
  <c r="D213" i="4"/>
  <c r="A214" i="4" a="1"/>
  <c r="A214" i="4"/>
  <c r="B214" i="4"/>
  <c r="C214" i="4"/>
  <c r="D214" i="4"/>
  <c r="A215" i="4" a="1"/>
  <c r="A215" i="4"/>
  <c r="B215" i="4"/>
  <c r="C215" i="4"/>
  <c r="D215" i="4"/>
  <c r="A216" i="4" a="1"/>
  <c r="A216" i="4"/>
  <c r="B216" i="4"/>
  <c r="C216" i="4"/>
  <c r="D216" i="4"/>
  <c r="A217" i="4" a="1"/>
  <c r="A217" i="4"/>
  <c r="B217" i="4"/>
  <c r="C217" i="4"/>
  <c r="D217" i="4"/>
  <c r="A218" i="4" a="1"/>
  <c r="A218" i="4"/>
  <c r="B218" i="4"/>
  <c r="C218" i="4"/>
  <c r="D218" i="4"/>
  <c r="A219" i="4" a="1"/>
  <c r="A219" i="4"/>
  <c r="B219" i="4"/>
  <c r="C219" i="4"/>
  <c r="D219" i="4"/>
  <c r="A220" i="4" a="1"/>
  <c r="A220" i="4"/>
  <c r="B220" i="4"/>
  <c r="C220" i="4"/>
  <c r="D220" i="4"/>
  <c r="A221" i="4" a="1"/>
  <c r="A221" i="4"/>
  <c r="B221" i="4"/>
  <c r="C221" i="4"/>
  <c r="D221" i="4"/>
  <c r="A222" i="4" a="1"/>
  <c r="A222" i="4"/>
  <c r="B222" i="4"/>
  <c r="C222" i="4"/>
  <c r="D222" i="4"/>
  <c r="A223" i="4" a="1"/>
  <c r="A223" i="4"/>
  <c r="B223" i="4"/>
  <c r="C223" i="4"/>
  <c r="D223" i="4"/>
  <c r="A224" i="4" a="1"/>
  <c r="A224" i="4"/>
  <c r="B224" i="4"/>
  <c r="C224" i="4"/>
  <c r="D224" i="4"/>
  <c r="A225" i="4" a="1"/>
  <c r="A225" i="4"/>
  <c r="B225" i="4"/>
  <c r="C225" i="4"/>
  <c r="D225" i="4"/>
  <c r="A226" i="4" a="1"/>
  <c r="A226" i="4"/>
  <c r="B226" i="4"/>
  <c r="C226" i="4"/>
  <c r="D226" i="4"/>
  <c r="A227" i="4" a="1"/>
  <c r="A227" i="4"/>
  <c r="B227" i="4"/>
  <c r="C227" i="4"/>
  <c r="D227" i="4"/>
  <c r="A228" i="4" a="1"/>
  <c r="A228" i="4"/>
  <c r="B228" i="4"/>
  <c r="C228" i="4"/>
  <c r="D228" i="4"/>
  <c r="A229" i="4" a="1"/>
  <c r="A229" i="4"/>
  <c r="B229" i="4"/>
  <c r="C229" i="4"/>
  <c r="D229" i="4"/>
  <c r="A230" i="4" a="1"/>
  <c r="A230" i="4"/>
  <c r="B230" i="4"/>
  <c r="C230" i="4"/>
  <c r="D230" i="4"/>
  <c r="A231" i="4" a="1"/>
  <c r="A231" i="4"/>
  <c r="B231" i="4"/>
  <c r="C231" i="4"/>
  <c r="D231" i="4"/>
  <c r="R33" i="1"/>
  <c r="S33" i="1"/>
  <c r="T33" i="1"/>
  <c r="U33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F5" i="1"/>
  <c r="F10" i="1"/>
  <c r="F12" i="1"/>
  <c r="F6" i="1"/>
  <c r="F11" i="1"/>
  <c r="F31" i="1"/>
  <c r="F2" i="1"/>
  <c r="F3" i="1"/>
  <c r="F4" i="1"/>
  <c r="F7" i="1"/>
  <c r="F8" i="1"/>
  <c r="F9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K2" i="1"/>
  <c r="K3" i="1"/>
  <c r="K4" i="1"/>
  <c r="K5" i="1"/>
  <c r="K6" i="1"/>
  <c r="K7" i="1"/>
  <c r="K8" i="1"/>
  <c r="K9" i="1"/>
  <c r="K10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L2" i="2"/>
  <c r="L3" i="2"/>
  <c r="L4" i="2"/>
  <c r="L5" i="2"/>
  <c r="L6" i="2"/>
  <c r="L7" i="2"/>
  <c r="L8" i="2"/>
  <c r="L9" i="2"/>
  <c r="L10" i="2"/>
  <c r="M23" i="3"/>
  <c r="N23" i="3"/>
  <c r="O23" i="3"/>
  <c r="P23" i="3"/>
  <c r="Q23" i="3"/>
  <c r="R23" i="3"/>
  <c r="S23" i="3"/>
  <c r="M24" i="3"/>
  <c r="O24" i="3"/>
  <c r="P24" i="3"/>
  <c r="Q24" i="3"/>
  <c r="R24" i="3"/>
  <c r="S24" i="3"/>
  <c r="M25" i="3"/>
  <c r="N25" i="3"/>
  <c r="O25" i="3"/>
  <c r="P25" i="3"/>
  <c r="Q25" i="3"/>
  <c r="R25" i="3"/>
  <c r="S25" i="3"/>
  <c r="G26" i="3"/>
  <c r="M26" i="3"/>
  <c r="N26" i="3"/>
  <c r="O26" i="3"/>
  <c r="P26" i="3"/>
  <c r="Q26" i="3"/>
  <c r="R26" i="3"/>
  <c r="S26" i="3"/>
  <c r="G27" i="3"/>
  <c r="M27" i="3"/>
  <c r="N27" i="3"/>
  <c r="O27" i="3"/>
  <c r="P27" i="3"/>
  <c r="Q27" i="3"/>
  <c r="R27" i="3"/>
  <c r="S27" i="3"/>
  <c r="G28" i="3"/>
  <c r="M28" i="3"/>
  <c r="N28" i="3"/>
  <c r="O28" i="3"/>
  <c r="P28" i="3"/>
  <c r="Q28" i="3"/>
  <c r="R28" i="3"/>
  <c r="S28" i="3"/>
  <c r="G29" i="3"/>
  <c r="M29" i="3"/>
  <c r="N29" i="3"/>
  <c r="O29" i="3"/>
  <c r="P29" i="3"/>
  <c r="Q29" i="3"/>
  <c r="R29" i="3"/>
  <c r="S29" i="3"/>
  <c r="G30" i="3"/>
  <c r="M30" i="3"/>
  <c r="N30" i="3"/>
  <c r="O30" i="3"/>
  <c r="P30" i="3"/>
  <c r="Q30" i="3"/>
  <c r="R30" i="3"/>
  <c r="S30" i="3"/>
  <c r="G31" i="3"/>
  <c r="M31" i="3"/>
  <c r="N31" i="3"/>
  <c r="O31" i="3"/>
  <c r="P31" i="3"/>
  <c r="Q31" i="3"/>
  <c r="R31" i="3"/>
  <c r="S31" i="3"/>
  <c r="G32" i="3"/>
  <c r="M32" i="3"/>
  <c r="N32" i="3"/>
  <c r="O32" i="3"/>
  <c r="P32" i="3"/>
  <c r="Q32" i="3"/>
  <c r="R32" i="3"/>
  <c r="S32" i="3"/>
  <c r="G33" i="3"/>
  <c r="M33" i="3"/>
  <c r="N33" i="3"/>
  <c r="O33" i="3"/>
  <c r="P33" i="3"/>
  <c r="Q33" i="3"/>
  <c r="R33" i="3"/>
  <c r="S33" i="3"/>
  <c r="G34" i="3"/>
  <c r="M34" i="3"/>
  <c r="N34" i="3"/>
  <c r="O34" i="3"/>
  <c r="P34" i="3"/>
  <c r="Q34" i="3"/>
  <c r="R34" i="3"/>
  <c r="S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G36" i="3"/>
  <c r="M36" i="3"/>
  <c r="N36" i="3"/>
  <c r="O36" i="3"/>
  <c r="P36" i="3"/>
  <c r="Q36" i="3"/>
  <c r="R36" i="3"/>
  <c r="S36" i="3"/>
  <c r="G37" i="3"/>
  <c r="M37" i="3"/>
  <c r="N37" i="3"/>
  <c r="O37" i="3"/>
  <c r="P37" i="3"/>
  <c r="Q37" i="3"/>
  <c r="R37" i="3"/>
  <c r="S37" i="3"/>
  <c r="G38" i="3"/>
  <c r="M38" i="3"/>
  <c r="N38" i="3"/>
  <c r="O38" i="3"/>
  <c r="P38" i="3"/>
  <c r="Q38" i="3"/>
  <c r="R38" i="3"/>
  <c r="S38" i="3"/>
  <c r="G39" i="3"/>
  <c r="M39" i="3"/>
  <c r="N39" i="3"/>
  <c r="O39" i="3"/>
  <c r="P39" i="3"/>
  <c r="Q39" i="3"/>
  <c r="R39" i="3"/>
  <c r="S39" i="3"/>
  <c r="G40" i="3"/>
  <c r="M40" i="3"/>
  <c r="N40" i="3"/>
  <c r="O40" i="3"/>
  <c r="P40" i="3"/>
  <c r="Q40" i="3"/>
  <c r="R40" i="3"/>
  <c r="S40" i="3"/>
  <c r="G41" i="3"/>
  <c r="M41" i="3"/>
  <c r="N41" i="3"/>
  <c r="O41" i="3"/>
  <c r="P41" i="3"/>
  <c r="Q41" i="3"/>
  <c r="R41" i="3"/>
  <c r="S41" i="3"/>
  <c r="G42" i="3"/>
  <c r="M42" i="3"/>
  <c r="N42" i="3"/>
  <c r="O42" i="3"/>
  <c r="P42" i="3"/>
  <c r="Q42" i="3"/>
  <c r="R42" i="3"/>
  <c r="S42" i="3"/>
  <c r="G43" i="3"/>
  <c r="M43" i="3"/>
  <c r="N43" i="3"/>
  <c r="O43" i="3"/>
  <c r="P43" i="3"/>
  <c r="Q43" i="3"/>
  <c r="R43" i="3"/>
  <c r="S43" i="3"/>
  <c r="G44" i="3"/>
  <c r="M44" i="3"/>
  <c r="N44" i="3"/>
  <c r="O44" i="3"/>
  <c r="P44" i="3"/>
  <c r="Q44" i="3"/>
  <c r="R44" i="3"/>
  <c r="S44" i="3"/>
  <c r="G45" i="3"/>
  <c r="M45" i="3"/>
  <c r="N45" i="3"/>
  <c r="O45" i="3"/>
  <c r="P45" i="3"/>
  <c r="Q45" i="3"/>
  <c r="R45" i="3"/>
  <c r="S45" i="3"/>
  <c r="G46" i="3"/>
  <c r="M46" i="3"/>
  <c r="N46" i="3"/>
  <c r="O46" i="3"/>
  <c r="P46" i="3"/>
  <c r="Q46" i="3"/>
  <c r="R46" i="3"/>
  <c r="S46" i="3"/>
  <c r="G47" i="3"/>
  <c r="M47" i="3"/>
  <c r="N47" i="3"/>
  <c r="O47" i="3"/>
  <c r="P47" i="3"/>
  <c r="Q47" i="3"/>
  <c r="R47" i="3"/>
  <c r="S47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B54" i="3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B62" i="3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B68" i="3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B71" i="3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B75" i="3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B76" i="3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B79" i="3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B82" i="3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B83" i="3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B84" i="3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B87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B90" i="3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B95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B96" i="3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B97" i="3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B99" i="3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B101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B102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B105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B108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B120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B121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B122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B124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B125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B126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B127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B130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B132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B134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B135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M2" i="2"/>
  <c r="M3" i="2"/>
  <c r="M4" i="2"/>
  <c r="M5" i="2"/>
  <c r="M6" i="2"/>
  <c r="M7" i="2"/>
  <c r="M8" i="2"/>
  <c r="M9" i="2"/>
  <c r="M10" i="2"/>
  <c r="E7" i="3"/>
  <c r="E8" i="3"/>
  <c r="E6" i="3" a="1"/>
  <c r="E6" i="3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E21" i="3"/>
  <c r="E20" i="3"/>
  <c r="E19" i="3"/>
  <c r="E18" i="3"/>
  <c r="E17" i="3"/>
  <c r="E16" i="3"/>
  <c r="E15" i="3"/>
  <c r="E14" i="3"/>
  <c r="E13" i="3"/>
  <c r="C14" i="3"/>
  <c r="F14" i="3"/>
  <c r="C15" i="3"/>
  <c r="F15" i="3"/>
  <c r="C16" i="3"/>
  <c r="F16" i="3"/>
  <c r="C17" i="3"/>
  <c r="F17" i="3"/>
  <c r="C18" i="3"/>
  <c r="F18" i="3"/>
  <c r="C19" i="3"/>
  <c r="F19" i="3"/>
  <c r="C20" i="3"/>
  <c r="F20" i="3"/>
  <c r="C21" i="3"/>
  <c r="D21" i="3"/>
  <c r="D16" i="3"/>
  <c r="D19" i="3"/>
  <c r="D15" i="3"/>
  <c r="G5" i="4"/>
  <c r="G2" i="4"/>
  <c r="G3" i="4"/>
  <c r="G4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P5" i="4"/>
  <c r="P8" i="4"/>
  <c r="P34" i="4"/>
  <c r="P35" i="4"/>
  <c r="P41" i="4"/>
  <c r="P42" i="4"/>
  <c r="P44" i="4"/>
  <c r="P46" i="4"/>
  <c r="P47" i="4"/>
  <c r="P9" i="4"/>
  <c r="P15" i="4"/>
  <c r="P16" i="4"/>
  <c r="P17" i="4"/>
  <c r="P74" i="4"/>
  <c r="O5" i="4"/>
  <c r="O8" i="4"/>
  <c r="O34" i="4"/>
  <c r="O35" i="4"/>
  <c r="O41" i="4"/>
  <c r="O42" i="4"/>
  <c r="O44" i="4"/>
  <c r="O46" i="4"/>
  <c r="O47" i="4"/>
  <c r="O9" i="4"/>
  <c r="O15" i="4"/>
  <c r="O16" i="4"/>
  <c r="O17" i="4"/>
  <c r="O74" i="4"/>
  <c r="I5" i="4"/>
  <c r="I34" i="4"/>
  <c r="I35" i="4"/>
  <c r="I8" i="4"/>
  <c r="I41" i="4"/>
  <c r="I42" i="4"/>
  <c r="I44" i="4"/>
  <c r="I46" i="4"/>
  <c r="I47" i="4"/>
  <c r="I9" i="4"/>
  <c r="I15" i="4"/>
  <c r="I16" i="4"/>
  <c r="I17" i="4"/>
  <c r="I74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P231" i="4"/>
  <c r="O231" i="4"/>
  <c r="L231" i="4"/>
  <c r="N231" i="4"/>
  <c r="P230" i="4"/>
  <c r="O230" i="4"/>
  <c r="L230" i="4"/>
  <c r="N230" i="4"/>
  <c r="P229" i="4"/>
  <c r="O229" i="4"/>
  <c r="L229" i="4"/>
  <c r="N229" i="4"/>
  <c r="P228" i="4"/>
  <c r="O228" i="4"/>
  <c r="L228" i="4"/>
  <c r="N228" i="4"/>
  <c r="P227" i="4"/>
  <c r="O227" i="4"/>
  <c r="L227" i="4"/>
  <c r="N227" i="4"/>
  <c r="P226" i="4"/>
  <c r="O226" i="4"/>
  <c r="L226" i="4"/>
  <c r="N226" i="4"/>
  <c r="P225" i="4"/>
  <c r="O225" i="4"/>
  <c r="L225" i="4"/>
  <c r="N225" i="4"/>
  <c r="P224" i="4"/>
  <c r="O224" i="4"/>
  <c r="L224" i="4"/>
  <c r="N224" i="4"/>
  <c r="P223" i="4"/>
  <c r="O223" i="4"/>
  <c r="L223" i="4"/>
  <c r="N223" i="4"/>
  <c r="P222" i="4"/>
  <c r="O222" i="4"/>
  <c r="L222" i="4"/>
  <c r="N222" i="4"/>
  <c r="P221" i="4"/>
  <c r="O221" i="4"/>
  <c r="L221" i="4"/>
  <c r="N221" i="4"/>
  <c r="P220" i="4"/>
  <c r="O220" i="4"/>
  <c r="L220" i="4"/>
  <c r="N220" i="4"/>
  <c r="P219" i="4"/>
  <c r="O219" i="4"/>
  <c r="L219" i="4"/>
  <c r="N219" i="4"/>
  <c r="P218" i="4"/>
  <c r="O218" i="4"/>
  <c r="L218" i="4"/>
  <c r="N218" i="4"/>
  <c r="P217" i="4"/>
  <c r="O217" i="4"/>
  <c r="L217" i="4"/>
  <c r="N217" i="4"/>
  <c r="P216" i="4"/>
  <c r="O216" i="4"/>
  <c r="L216" i="4"/>
  <c r="N216" i="4"/>
  <c r="P215" i="4"/>
  <c r="O215" i="4"/>
  <c r="L215" i="4"/>
  <c r="N215" i="4"/>
  <c r="P214" i="4"/>
  <c r="O214" i="4"/>
  <c r="L214" i="4"/>
  <c r="N214" i="4"/>
  <c r="P213" i="4"/>
  <c r="O213" i="4"/>
  <c r="L213" i="4"/>
  <c r="N213" i="4"/>
  <c r="P212" i="4"/>
  <c r="O212" i="4"/>
  <c r="L212" i="4"/>
  <c r="N212" i="4"/>
  <c r="P211" i="4"/>
  <c r="O211" i="4"/>
  <c r="L211" i="4"/>
  <c r="N211" i="4"/>
  <c r="P210" i="4"/>
  <c r="O210" i="4"/>
  <c r="L210" i="4"/>
  <c r="N210" i="4"/>
  <c r="P209" i="4"/>
  <c r="O209" i="4"/>
  <c r="L209" i="4"/>
  <c r="N209" i="4"/>
  <c r="P208" i="4"/>
  <c r="O208" i="4"/>
  <c r="L208" i="4"/>
  <c r="N208" i="4"/>
  <c r="P207" i="4"/>
  <c r="O207" i="4"/>
  <c r="L207" i="4"/>
  <c r="N207" i="4"/>
  <c r="P206" i="4"/>
  <c r="O206" i="4"/>
  <c r="L206" i="4"/>
  <c r="N206" i="4"/>
  <c r="P205" i="4"/>
  <c r="O205" i="4"/>
  <c r="L205" i="4"/>
  <c r="N205" i="4"/>
  <c r="P204" i="4"/>
  <c r="O204" i="4"/>
  <c r="L204" i="4"/>
  <c r="N204" i="4"/>
  <c r="P203" i="4"/>
  <c r="O203" i="4"/>
  <c r="L203" i="4"/>
  <c r="N203" i="4"/>
  <c r="P202" i="4"/>
  <c r="O202" i="4"/>
  <c r="L202" i="4"/>
  <c r="N202" i="4"/>
  <c r="P201" i="4"/>
  <c r="O201" i="4"/>
  <c r="L201" i="4"/>
  <c r="N201" i="4"/>
  <c r="P200" i="4"/>
  <c r="O200" i="4"/>
  <c r="L200" i="4"/>
  <c r="N200" i="4"/>
  <c r="P199" i="4"/>
  <c r="O199" i="4"/>
  <c r="L199" i="4"/>
  <c r="N199" i="4"/>
  <c r="P198" i="4"/>
  <c r="O198" i="4"/>
  <c r="L198" i="4"/>
  <c r="N198" i="4"/>
  <c r="P197" i="4"/>
  <c r="O197" i="4"/>
  <c r="L197" i="4"/>
  <c r="N197" i="4"/>
  <c r="P196" i="4"/>
  <c r="O196" i="4"/>
  <c r="L196" i="4"/>
  <c r="N196" i="4"/>
  <c r="P195" i="4"/>
  <c r="O195" i="4"/>
  <c r="L195" i="4"/>
  <c r="N195" i="4"/>
  <c r="P194" i="4"/>
  <c r="O194" i="4"/>
  <c r="L194" i="4"/>
  <c r="N194" i="4"/>
  <c r="P193" i="4"/>
  <c r="O193" i="4"/>
  <c r="L193" i="4"/>
  <c r="N193" i="4"/>
  <c r="P192" i="4"/>
  <c r="O192" i="4"/>
  <c r="L192" i="4"/>
  <c r="N192" i="4"/>
  <c r="P191" i="4"/>
  <c r="O191" i="4"/>
  <c r="L191" i="4"/>
  <c r="N191" i="4"/>
  <c r="P190" i="4"/>
  <c r="O190" i="4"/>
  <c r="L190" i="4"/>
  <c r="N190" i="4"/>
  <c r="P189" i="4"/>
  <c r="O189" i="4"/>
  <c r="L189" i="4"/>
  <c r="N189" i="4"/>
  <c r="P188" i="4"/>
  <c r="O188" i="4"/>
  <c r="L188" i="4"/>
  <c r="N188" i="4"/>
  <c r="P187" i="4"/>
  <c r="O187" i="4"/>
  <c r="L187" i="4"/>
  <c r="N187" i="4"/>
  <c r="P186" i="4"/>
  <c r="O186" i="4"/>
  <c r="L186" i="4"/>
  <c r="N186" i="4"/>
  <c r="P185" i="4"/>
  <c r="O185" i="4"/>
  <c r="L185" i="4"/>
  <c r="N185" i="4"/>
  <c r="P184" i="4"/>
  <c r="O184" i="4"/>
  <c r="L184" i="4"/>
  <c r="N184" i="4"/>
  <c r="P183" i="4"/>
  <c r="O183" i="4"/>
  <c r="L183" i="4"/>
  <c r="N183" i="4"/>
  <c r="P182" i="4"/>
  <c r="O182" i="4"/>
  <c r="L182" i="4"/>
  <c r="N182" i="4"/>
  <c r="P181" i="4"/>
  <c r="O181" i="4"/>
  <c r="L181" i="4"/>
  <c r="N181" i="4"/>
  <c r="P180" i="4"/>
  <c r="O180" i="4"/>
  <c r="L180" i="4"/>
  <c r="N180" i="4"/>
  <c r="P179" i="4"/>
  <c r="O179" i="4"/>
  <c r="L179" i="4"/>
  <c r="N179" i="4"/>
  <c r="P178" i="4"/>
  <c r="O178" i="4"/>
  <c r="L178" i="4"/>
  <c r="N178" i="4"/>
  <c r="P177" i="4"/>
  <c r="O177" i="4"/>
  <c r="L177" i="4"/>
  <c r="N177" i="4"/>
  <c r="P176" i="4"/>
  <c r="O176" i="4"/>
  <c r="L176" i="4"/>
  <c r="N176" i="4"/>
  <c r="P175" i="4"/>
  <c r="O175" i="4"/>
  <c r="L175" i="4"/>
  <c r="N175" i="4"/>
  <c r="P174" i="4"/>
  <c r="O174" i="4"/>
  <c r="L174" i="4"/>
  <c r="N174" i="4"/>
  <c r="P173" i="4"/>
  <c r="O173" i="4"/>
  <c r="L173" i="4"/>
  <c r="N173" i="4"/>
  <c r="P172" i="4"/>
  <c r="O172" i="4"/>
  <c r="L172" i="4"/>
  <c r="N172" i="4"/>
  <c r="P171" i="4"/>
  <c r="O171" i="4"/>
  <c r="L171" i="4"/>
  <c r="N171" i="4"/>
  <c r="P170" i="4"/>
  <c r="O170" i="4"/>
  <c r="L170" i="4"/>
  <c r="N170" i="4"/>
  <c r="P169" i="4"/>
  <c r="O169" i="4"/>
  <c r="L169" i="4"/>
  <c r="N169" i="4"/>
  <c r="P168" i="4"/>
  <c r="O168" i="4"/>
  <c r="L168" i="4"/>
  <c r="N168" i="4"/>
  <c r="P167" i="4"/>
  <c r="O167" i="4"/>
  <c r="L167" i="4"/>
  <c r="N167" i="4"/>
  <c r="P166" i="4"/>
  <c r="O166" i="4"/>
  <c r="L166" i="4"/>
  <c r="N166" i="4"/>
  <c r="P165" i="4"/>
  <c r="O165" i="4"/>
  <c r="L165" i="4"/>
  <c r="N165" i="4"/>
  <c r="P164" i="4"/>
  <c r="O164" i="4"/>
  <c r="L164" i="4"/>
  <c r="N164" i="4"/>
  <c r="P163" i="4"/>
  <c r="O163" i="4"/>
  <c r="L163" i="4"/>
  <c r="N163" i="4"/>
  <c r="P162" i="4"/>
  <c r="O162" i="4"/>
  <c r="L162" i="4"/>
  <c r="N162" i="4"/>
  <c r="P161" i="4"/>
  <c r="O161" i="4"/>
  <c r="L161" i="4"/>
  <c r="N161" i="4"/>
  <c r="P160" i="4"/>
  <c r="O160" i="4"/>
  <c r="L160" i="4"/>
  <c r="N160" i="4"/>
  <c r="P159" i="4"/>
  <c r="O159" i="4"/>
  <c r="L159" i="4"/>
  <c r="N159" i="4"/>
  <c r="P158" i="4"/>
  <c r="O158" i="4"/>
  <c r="L158" i="4"/>
  <c r="N158" i="4"/>
  <c r="P157" i="4"/>
  <c r="O157" i="4"/>
  <c r="L157" i="4"/>
  <c r="N157" i="4"/>
  <c r="P156" i="4"/>
  <c r="O156" i="4"/>
  <c r="L156" i="4"/>
  <c r="N156" i="4"/>
  <c r="P155" i="4"/>
  <c r="O155" i="4"/>
  <c r="L155" i="4"/>
  <c r="N155" i="4"/>
  <c r="P154" i="4"/>
  <c r="O154" i="4"/>
  <c r="L154" i="4"/>
  <c r="N154" i="4"/>
  <c r="P153" i="4"/>
  <c r="O153" i="4"/>
  <c r="L153" i="4"/>
  <c r="N153" i="4"/>
  <c r="P152" i="4"/>
  <c r="O152" i="4"/>
  <c r="L152" i="4"/>
  <c r="N152" i="4"/>
  <c r="P151" i="4"/>
  <c r="O151" i="4"/>
  <c r="L151" i="4"/>
  <c r="N151" i="4"/>
  <c r="P150" i="4"/>
  <c r="O150" i="4"/>
  <c r="L150" i="4"/>
  <c r="N150" i="4"/>
  <c r="P149" i="4"/>
  <c r="O149" i="4"/>
  <c r="L149" i="4"/>
  <c r="N149" i="4"/>
  <c r="P148" i="4"/>
  <c r="O148" i="4"/>
  <c r="L148" i="4"/>
  <c r="N148" i="4"/>
  <c r="P147" i="4"/>
  <c r="O147" i="4"/>
  <c r="L147" i="4"/>
  <c r="N147" i="4"/>
  <c r="P146" i="4"/>
  <c r="O146" i="4"/>
  <c r="L146" i="4"/>
  <c r="N146" i="4"/>
  <c r="P145" i="4"/>
  <c r="O145" i="4"/>
  <c r="L145" i="4"/>
  <c r="N145" i="4"/>
  <c r="P144" i="4"/>
  <c r="O144" i="4"/>
  <c r="L144" i="4"/>
  <c r="N144" i="4"/>
  <c r="P143" i="4"/>
  <c r="O143" i="4"/>
  <c r="L143" i="4"/>
  <c r="N143" i="4"/>
  <c r="P142" i="4"/>
  <c r="O142" i="4"/>
  <c r="L142" i="4"/>
  <c r="N142" i="4"/>
  <c r="P141" i="4"/>
  <c r="O141" i="4"/>
  <c r="L141" i="4"/>
  <c r="N141" i="4"/>
  <c r="P140" i="4"/>
  <c r="O140" i="4"/>
  <c r="L140" i="4"/>
  <c r="N140" i="4"/>
  <c r="P139" i="4"/>
  <c r="O139" i="4"/>
  <c r="L139" i="4"/>
  <c r="N139" i="4"/>
  <c r="P138" i="4"/>
  <c r="O138" i="4"/>
  <c r="L138" i="4"/>
  <c r="N138" i="4"/>
  <c r="P137" i="4"/>
  <c r="O137" i="4"/>
  <c r="L137" i="4"/>
  <c r="N137" i="4"/>
  <c r="P136" i="4"/>
  <c r="O136" i="4"/>
  <c r="L136" i="4"/>
  <c r="N136" i="4"/>
  <c r="P135" i="4"/>
  <c r="O135" i="4"/>
  <c r="L135" i="4"/>
  <c r="N135" i="4"/>
  <c r="P134" i="4"/>
  <c r="O134" i="4"/>
  <c r="L134" i="4"/>
  <c r="N134" i="4"/>
  <c r="P133" i="4"/>
  <c r="O133" i="4"/>
  <c r="L133" i="4"/>
  <c r="N133" i="4"/>
  <c r="P132" i="4"/>
  <c r="O132" i="4"/>
  <c r="L132" i="4"/>
  <c r="N132" i="4"/>
  <c r="P131" i="4"/>
  <c r="O131" i="4"/>
  <c r="L131" i="4"/>
  <c r="N131" i="4"/>
  <c r="P130" i="4"/>
  <c r="O130" i="4"/>
  <c r="L130" i="4"/>
  <c r="N130" i="4"/>
  <c r="P129" i="4"/>
  <c r="O129" i="4"/>
  <c r="L129" i="4"/>
  <c r="N129" i="4"/>
  <c r="P128" i="4"/>
  <c r="O128" i="4"/>
  <c r="L128" i="4"/>
  <c r="N128" i="4"/>
  <c r="P127" i="4"/>
  <c r="O127" i="4"/>
  <c r="L127" i="4"/>
  <c r="N127" i="4"/>
  <c r="P126" i="4"/>
  <c r="O126" i="4"/>
  <c r="L126" i="4"/>
  <c r="N126" i="4"/>
  <c r="P125" i="4"/>
  <c r="O125" i="4"/>
  <c r="L125" i="4"/>
  <c r="N125" i="4"/>
  <c r="P124" i="4"/>
  <c r="O124" i="4"/>
  <c r="L124" i="4"/>
  <c r="N124" i="4"/>
  <c r="P123" i="4"/>
  <c r="O123" i="4"/>
  <c r="L123" i="4"/>
  <c r="N123" i="4"/>
  <c r="P122" i="4"/>
  <c r="O122" i="4"/>
  <c r="L122" i="4"/>
  <c r="N122" i="4"/>
  <c r="P121" i="4"/>
  <c r="O121" i="4"/>
  <c r="L121" i="4"/>
  <c r="N121" i="4"/>
  <c r="P120" i="4"/>
  <c r="O120" i="4"/>
  <c r="L120" i="4"/>
  <c r="N120" i="4"/>
  <c r="P119" i="4"/>
  <c r="O119" i="4"/>
  <c r="L119" i="4"/>
  <c r="N119" i="4"/>
  <c r="P118" i="4"/>
  <c r="O118" i="4"/>
  <c r="L118" i="4"/>
  <c r="N118" i="4"/>
  <c r="P117" i="4"/>
  <c r="O117" i="4"/>
  <c r="L117" i="4"/>
  <c r="N117" i="4"/>
  <c r="P116" i="4"/>
  <c r="O116" i="4"/>
  <c r="L116" i="4"/>
  <c r="N116" i="4"/>
  <c r="P115" i="4"/>
  <c r="O115" i="4"/>
  <c r="L115" i="4"/>
  <c r="N115" i="4"/>
  <c r="P114" i="4"/>
  <c r="O114" i="4"/>
  <c r="L114" i="4"/>
  <c r="N114" i="4"/>
  <c r="P113" i="4"/>
  <c r="O113" i="4"/>
  <c r="L113" i="4"/>
  <c r="N113" i="4"/>
  <c r="P112" i="4"/>
  <c r="O112" i="4"/>
  <c r="L112" i="4"/>
  <c r="N112" i="4"/>
  <c r="P111" i="4"/>
  <c r="O111" i="4"/>
  <c r="L111" i="4"/>
  <c r="N111" i="4"/>
  <c r="P110" i="4"/>
  <c r="O110" i="4"/>
  <c r="L110" i="4"/>
  <c r="N110" i="4"/>
  <c r="P109" i="4"/>
  <c r="O109" i="4"/>
  <c r="L109" i="4"/>
  <c r="N109" i="4"/>
  <c r="P108" i="4"/>
  <c r="O108" i="4"/>
  <c r="L108" i="4"/>
  <c r="N108" i="4"/>
  <c r="P107" i="4"/>
  <c r="O107" i="4"/>
  <c r="L107" i="4"/>
  <c r="N107" i="4"/>
  <c r="P106" i="4"/>
  <c r="O106" i="4"/>
  <c r="L106" i="4"/>
  <c r="N106" i="4"/>
  <c r="P105" i="4"/>
  <c r="O105" i="4"/>
  <c r="L105" i="4"/>
  <c r="N105" i="4"/>
  <c r="P104" i="4"/>
  <c r="O104" i="4"/>
  <c r="L104" i="4"/>
  <c r="N104" i="4"/>
  <c r="P103" i="4"/>
  <c r="O103" i="4"/>
  <c r="L103" i="4"/>
  <c r="N103" i="4"/>
  <c r="P102" i="4"/>
  <c r="O102" i="4"/>
  <c r="L102" i="4"/>
  <c r="N102" i="4"/>
  <c r="P101" i="4"/>
  <c r="O101" i="4"/>
  <c r="L101" i="4"/>
  <c r="N101" i="4"/>
  <c r="P100" i="4"/>
  <c r="O100" i="4"/>
  <c r="L100" i="4"/>
  <c r="N100" i="4"/>
  <c r="P99" i="4"/>
  <c r="O99" i="4"/>
  <c r="L99" i="4"/>
  <c r="N99" i="4"/>
  <c r="P98" i="4"/>
  <c r="O98" i="4"/>
  <c r="L98" i="4"/>
  <c r="N98" i="4"/>
  <c r="P97" i="4"/>
  <c r="O97" i="4"/>
  <c r="L97" i="4"/>
  <c r="N97" i="4"/>
  <c r="P96" i="4"/>
  <c r="O96" i="4"/>
  <c r="L96" i="4"/>
  <c r="N96" i="4"/>
  <c r="P95" i="4"/>
  <c r="O95" i="4"/>
  <c r="L95" i="4"/>
  <c r="N95" i="4"/>
  <c r="P94" i="4"/>
  <c r="O94" i="4"/>
  <c r="L94" i="4"/>
  <c r="N94" i="4"/>
  <c r="P93" i="4"/>
  <c r="O93" i="4"/>
  <c r="L93" i="4"/>
  <c r="N93" i="4"/>
  <c r="P92" i="4"/>
  <c r="O92" i="4"/>
  <c r="L92" i="4"/>
  <c r="N92" i="4"/>
  <c r="P91" i="4"/>
  <c r="O91" i="4"/>
  <c r="L91" i="4"/>
  <c r="N91" i="4"/>
  <c r="P90" i="4"/>
  <c r="O90" i="4"/>
  <c r="L90" i="4"/>
  <c r="N90" i="4"/>
  <c r="P89" i="4"/>
  <c r="O89" i="4"/>
  <c r="L89" i="4"/>
  <c r="N89" i="4"/>
  <c r="P88" i="4"/>
  <c r="O88" i="4"/>
  <c r="L88" i="4"/>
  <c r="N88" i="4"/>
  <c r="P87" i="4"/>
  <c r="O87" i="4"/>
  <c r="L87" i="4"/>
  <c r="N87" i="4"/>
  <c r="P86" i="4"/>
  <c r="O86" i="4"/>
  <c r="L86" i="4"/>
  <c r="N86" i="4"/>
  <c r="P85" i="4"/>
  <c r="O85" i="4"/>
  <c r="L85" i="4"/>
  <c r="N85" i="4"/>
  <c r="P84" i="4"/>
  <c r="O84" i="4"/>
  <c r="L84" i="4"/>
  <c r="N84" i="4"/>
  <c r="P83" i="4"/>
  <c r="O83" i="4"/>
  <c r="L83" i="4"/>
  <c r="N83" i="4"/>
  <c r="P82" i="4"/>
  <c r="O82" i="4"/>
  <c r="L82" i="4"/>
  <c r="N82" i="4"/>
  <c r="P81" i="4"/>
  <c r="O81" i="4"/>
  <c r="L81" i="4"/>
  <c r="N81" i="4"/>
  <c r="P80" i="4"/>
  <c r="O80" i="4"/>
  <c r="L80" i="4"/>
  <c r="N80" i="4"/>
  <c r="P79" i="4"/>
  <c r="O79" i="4"/>
  <c r="L79" i="4"/>
  <c r="N79" i="4"/>
  <c r="P78" i="4"/>
  <c r="O78" i="4"/>
  <c r="L78" i="4"/>
  <c r="N78" i="4"/>
  <c r="P77" i="4"/>
  <c r="O77" i="4"/>
  <c r="L77" i="4"/>
  <c r="N77" i="4"/>
  <c r="P76" i="4"/>
  <c r="O76" i="4"/>
  <c r="L76" i="4"/>
  <c r="N76" i="4"/>
  <c r="P75" i="4"/>
  <c r="O75" i="4"/>
  <c r="L75" i="4"/>
  <c r="N75" i="4"/>
  <c r="I75" i="4"/>
  <c r="L74" i="4"/>
  <c r="N74" i="4"/>
  <c r="P73" i="4"/>
  <c r="O73" i="4"/>
  <c r="L73" i="4"/>
  <c r="N73" i="4"/>
  <c r="I73" i="4"/>
  <c r="P72" i="4"/>
  <c r="O72" i="4"/>
  <c r="L72" i="4"/>
  <c r="N72" i="4"/>
  <c r="I72" i="4"/>
  <c r="P71" i="4"/>
  <c r="O71" i="4"/>
  <c r="L71" i="4"/>
  <c r="N71" i="4"/>
  <c r="I71" i="4"/>
  <c r="P70" i="4"/>
  <c r="O70" i="4"/>
  <c r="L70" i="4"/>
  <c r="N70" i="4"/>
  <c r="I70" i="4"/>
  <c r="P69" i="4"/>
  <c r="O69" i="4"/>
  <c r="L69" i="4"/>
  <c r="N69" i="4"/>
  <c r="I69" i="4"/>
  <c r="P68" i="4"/>
  <c r="O68" i="4"/>
  <c r="L68" i="4"/>
  <c r="N68" i="4"/>
  <c r="I68" i="4"/>
  <c r="P67" i="4"/>
  <c r="O67" i="4"/>
  <c r="L67" i="4"/>
  <c r="N67" i="4"/>
  <c r="I67" i="4"/>
  <c r="P66" i="4"/>
  <c r="O66" i="4"/>
  <c r="L66" i="4"/>
  <c r="N66" i="4"/>
  <c r="I66" i="4"/>
  <c r="P65" i="4"/>
  <c r="O65" i="4"/>
  <c r="L65" i="4"/>
  <c r="N65" i="4"/>
  <c r="I65" i="4"/>
  <c r="P64" i="4"/>
  <c r="O64" i="4"/>
  <c r="L64" i="4"/>
  <c r="N64" i="4"/>
  <c r="I64" i="4"/>
  <c r="P63" i="4"/>
  <c r="O63" i="4"/>
  <c r="L63" i="4"/>
  <c r="N63" i="4"/>
  <c r="I63" i="4"/>
  <c r="P62" i="4"/>
  <c r="O62" i="4"/>
  <c r="L62" i="4"/>
  <c r="N62" i="4"/>
  <c r="I62" i="4"/>
  <c r="P61" i="4"/>
  <c r="O61" i="4"/>
  <c r="L61" i="4"/>
  <c r="N61" i="4"/>
  <c r="I61" i="4"/>
  <c r="P60" i="4"/>
  <c r="O60" i="4"/>
  <c r="L60" i="4"/>
  <c r="N60" i="4"/>
  <c r="I60" i="4"/>
  <c r="P59" i="4"/>
  <c r="O59" i="4"/>
  <c r="L59" i="4"/>
  <c r="N59" i="4"/>
  <c r="I59" i="4"/>
  <c r="P58" i="4"/>
  <c r="O58" i="4"/>
  <c r="L58" i="4"/>
  <c r="N58" i="4"/>
  <c r="I58" i="4"/>
  <c r="P57" i="4"/>
  <c r="O57" i="4"/>
  <c r="L57" i="4"/>
  <c r="N57" i="4"/>
  <c r="I57" i="4"/>
  <c r="P56" i="4"/>
  <c r="O56" i="4"/>
  <c r="L56" i="4"/>
  <c r="N56" i="4"/>
  <c r="I56" i="4"/>
  <c r="P55" i="4"/>
  <c r="O55" i="4"/>
  <c r="L55" i="4"/>
  <c r="N55" i="4"/>
  <c r="I55" i="4"/>
  <c r="P54" i="4"/>
  <c r="O54" i="4"/>
  <c r="L54" i="4"/>
  <c r="N54" i="4"/>
  <c r="I54" i="4"/>
  <c r="P53" i="4"/>
  <c r="O53" i="4"/>
  <c r="L53" i="4"/>
  <c r="N53" i="4"/>
  <c r="I53" i="4"/>
  <c r="P52" i="4"/>
  <c r="O52" i="4"/>
  <c r="L52" i="4"/>
  <c r="N52" i="4"/>
  <c r="I52" i="4"/>
  <c r="P51" i="4"/>
  <c r="O51" i="4"/>
  <c r="L51" i="4"/>
  <c r="N51" i="4"/>
  <c r="I51" i="4"/>
  <c r="P50" i="4"/>
  <c r="O50" i="4"/>
  <c r="L50" i="4"/>
  <c r="N50" i="4"/>
  <c r="I50" i="4"/>
  <c r="P49" i="4"/>
  <c r="O49" i="4"/>
  <c r="L49" i="4"/>
  <c r="N49" i="4"/>
  <c r="I49" i="4"/>
  <c r="P48" i="4"/>
  <c r="O48" i="4"/>
  <c r="L48" i="4"/>
  <c r="N48" i="4"/>
  <c r="I48" i="4"/>
  <c r="L47" i="4"/>
  <c r="N47" i="4"/>
  <c r="L46" i="4"/>
  <c r="N46" i="4"/>
  <c r="P45" i="4"/>
  <c r="O45" i="4"/>
  <c r="L45" i="4"/>
  <c r="N45" i="4"/>
  <c r="I45" i="4"/>
  <c r="L44" i="4"/>
  <c r="N44" i="4"/>
  <c r="P43" i="4"/>
  <c r="O43" i="4"/>
  <c r="L43" i="4"/>
  <c r="N43" i="4"/>
  <c r="I43" i="4"/>
  <c r="L42" i="4"/>
  <c r="N42" i="4"/>
  <c r="L41" i="4"/>
  <c r="N41" i="4"/>
  <c r="P40" i="4"/>
  <c r="O40" i="4"/>
  <c r="L40" i="4"/>
  <c r="N40" i="4"/>
  <c r="I40" i="4"/>
  <c r="P39" i="4"/>
  <c r="O39" i="4"/>
  <c r="L39" i="4"/>
  <c r="N39" i="4"/>
  <c r="I39" i="4"/>
  <c r="P38" i="4"/>
  <c r="O38" i="4"/>
  <c r="L38" i="4"/>
  <c r="N38" i="4"/>
  <c r="I38" i="4"/>
  <c r="P37" i="4"/>
  <c r="O37" i="4"/>
  <c r="L37" i="4"/>
  <c r="N37" i="4"/>
  <c r="I37" i="4"/>
  <c r="P36" i="4"/>
  <c r="O36" i="4"/>
  <c r="L36" i="4"/>
  <c r="N36" i="4"/>
  <c r="I36" i="4"/>
  <c r="L35" i="4"/>
  <c r="N35" i="4"/>
  <c r="L34" i="4"/>
  <c r="N34" i="4"/>
  <c r="P33" i="4"/>
  <c r="O33" i="4"/>
  <c r="L33" i="4"/>
  <c r="N33" i="4"/>
  <c r="I33" i="4"/>
  <c r="P32" i="4"/>
  <c r="O32" i="4"/>
  <c r="L32" i="4"/>
  <c r="N32" i="4"/>
  <c r="I32" i="4"/>
  <c r="P31" i="4"/>
  <c r="O31" i="4"/>
  <c r="L31" i="4"/>
  <c r="N31" i="4"/>
  <c r="I31" i="4"/>
  <c r="P30" i="4"/>
  <c r="O30" i="4"/>
  <c r="L30" i="4"/>
  <c r="N30" i="4"/>
  <c r="I30" i="4"/>
  <c r="P29" i="4"/>
  <c r="O29" i="4"/>
  <c r="L29" i="4"/>
  <c r="N29" i="4"/>
  <c r="I29" i="4"/>
  <c r="P28" i="4"/>
  <c r="O28" i="4"/>
  <c r="L28" i="4"/>
  <c r="N28" i="4"/>
  <c r="I28" i="4"/>
  <c r="P27" i="4"/>
  <c r="O27" i="4"/>
  <c r="L27" i="4"/>
  <c r="N27" i="4"/>
  <c r="I27" i="4"/>
  <c r="P26" i="4"/>
  <c r="O26" i="4"/>
  <c r="L26" i="4"/>
  <c r="N26" i="4"/>
  <c r="I26" i="4"/>
  <c r="P25" i="4"/>
  <c r="O25" i="4"/>
  <c r="L25" i="4"/>
  <c r="N25" i="4"/>
  <c r="I25" i="4"/>
  <c r="P24" i="4"/>
  <c r="O24" i="4"/>
  <c r="L24" i="4"/>
  <c r="N24" i="4"/>
  <c r="I24" i="4"/>
  <c r="P23" i="4"/>
  <c r="O23" i="4"/>
  <c r="L23" i="4"/>
  <c r="N23" i="4"/>
  <c r="I23" i="4"/>
  <c r="P22" i="4"/>
  <c r="O22" i="4"/>
  <c r="L22" i="4"/>
  <c r="N22" i="4"/>
  <c r="I22" i="4"/>
  <c r="P21" i="4"/>
  <c r="O21" i="4"/>
  <c r="L21" i="4"/>
  <c r="N21" i="4"/>
  <c r="I21" i="4"/>
  <c r="P20" i="4"/>
  <c r="O20" i="4"/>
  <c r="L20" i="4"/>
  <c r="N20" i="4"/>
  <c r="I20" i="4"/>
  <c r="P19" i="4"/>
  <c r="O19" i="4"/>
  <c r="L19" i="4"/>
  <c r="N19" i="4"/>
  <c r="I19" i="4"/>
  <c r="P18" i="4"/>
  <c r="O18" i="4"/>
  <c r="L18" i="4"/>
  <c r="N18" i="4"/>
  <c r="I18" i="4"/>
  <c r="L17" i="4"/>
  <c r="N17" i="4"/>
  <c r="L16" i="4"/>
  <c r="N16" i="4"/>
  <c r="L15" i="4"/>
  <c r="N15" i="4"/>
  <c r="P14" i="4"/>
  <c r="O14" i="4"/>
  <c r="L14" i="4"/>
  <c r="N14" i="4"/>
  <c r="I14" i="4"/>
  <c r="P13" i="4"/>
  <c r="O13" i="4"/>
  <c r="L13" i="4"/>
  <c r="N13" i="4"/>
  <c r="I13" i="4"/>
  <c r="P12" i="4"/>
  <c r="O12" i="4"/>
  <c r="L12" i="4"/>
  <c r="N12" i="4"/>
  <c r="I12" i="4"/>
  <c r="P11" i="4"/>
  <c r="O11" i="4"/>
  <c r="L11" i="4"/>
  <c r="N11" i="4"/>
  <c r="I11" i="4"/>
  <c r="P10" i="4"/>
  <c r="O10" i="4"/>
  <c r="L10" i="4"/>
  <c r="N10" i="4"/>
  <c r="I10" i="4"/>
  <c r="L9" i="4"/>
  <c r="N9" i="4"/>
  <c r="L8" i="4"/>
  <c r="N8" i="4"/>
  <c r="P7" i="4"/>
  <c r="O7" i="4"/>
  <c r="L7" i="4"/>
  <c r="N7" i="4"/>
  <c r="I7" i="4"/>
  <c r="P6" i="4"/>
  <c r="O6" i="4"/>
  <c r="L6" i="4"/>
  <c r="N6" i="4"/>
  <c r="I6" i="4"/>
  <c r="L5" i="4"/>
  <c r="N5" i="4"/>
  <c r="P4" i="4"/>
  <c r="O4" i="4"/>
  <c r="L4" i="4"/>
  <c r="N4" i="4"/>
  <c r="I4" i="4"/>
  <c r="P3" i="4"/>
  <c r="O3" i="4"/>
  <c r="L3" i="4"/>
  <c r="N3" i="4"/>
  <c r="I3" i="4"/>
  <c r="P2" i="4"/>
  <c r="O2" i="4"/>
  <c r="L2" i="4"/>
  <c r="N2" i="4"/>
  <c r="I2" i="4"/>
  <c r="D20" i="3"/>
  <c r="D18" i="3"/>
  <c r="D17" i="3"/>
  <c r="D14" i="3"/>
  <c r="E12" i="3"/>
  <c r="C12" i="3"/>
  <c r="F12" i="3"/>
  <c r="C13" i="3"/>
  <c r="D13" i="3"/>
  <c r="F13" i="3"/>
  <c r="F21" i="3"/>
  <c r="K12" i="3"/>
  <c r="I12" i="3"/>
  <c r="J12" i="3"/>
  <c r="K13" i="3"/>
  <c r="L12" i="3"/>
  <c r="I13" i="3"/>
  <c r="J13" i="3"/>
  <c r="K14" i="3"/>
  <c r="L13" i="3"/>
  <c r="I14" i="3"/>
  <c r="J14" i="3"/>
  <c r="K15" i="3"/>
  <c r="L14" i="3"/>
  <c r="I15" i="3"/>
  <c r="J15" i="3"/>
  <c r="K16" i="3"/>
  <c r="L15" i="3"/>
  <c r="I16" i="3"/>
  <c r="J16" i="3"/>
  <c r="K17" i="3"/>
  <c r="L16" i="3"/>
  <c r="I17" i="3"/>
  <c r="J17" i="3"/>
  <c r="K18" i="3"/>
  <c r="L17" i="3"/>
  <c r="I18" i="3"/>
  <c r="J18" i="3"/>
  <c r="K19" i="3"/>
  <c r="L18" i="3"/>
  <c r="I19" i="3"/>
  <c r="J19" i="3"/>
  <c r="K20" i="3"/>
  <c r="L19" i="3"/>
  <c r="I20" i="3"/>
  <c r="J20" i="3"/>
  <c r="K21" i="3"/>
  <c r="L20" i="3"/>
  <c r="I21" i="3"/>
  <c r="J21" i="3"/>
  <c r="L21" i="3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E25" i="3"/>
  <c r="C25" i="3"/>
  <c r="D25" i="3"/>
  <c r="F25" i="3"/>
  <c r="E26" i="3"/>
  <c r="C26" i="3"/>
  <c r="D26" i="3"/>
  <c r="E27" i="3"/>
  <c r="C27" i="3"/>
  <c r="D27" i="3"/>
  <c r="F27" i="3"/>
  <c r="F26" i="3"/>
  <c r="E28" i="3"/>
  <c r="C28" i="3"/>
  <c r="D28" i="3"/>
  <c r="E29" i="3"/>
  <c r="F28" i="3"/>
  <c r="C29" i="3"/>
  <c r="D29" i="3"/>
  <c r="F29" i="3"/>
  <c r="E30" i="3"/>
  <c r="C30" i="3"/>
  <c r="D30" i="3"/>
  <c r="F30" i="3"/>
  <c r="E31" i="3"/>
  <c r="C31" i="3"/>
  <c r="D31" i="3"/>
  <c r="F31" i="3"/>
  <c r="E32" i="3"/>
  <c r="C32" i="3"/>
  <c r="D32" i="3"/>
  <c r="E33" i="3"/>
  <c r="F32" i="3"/>
  <c r="C33" i="3"/>
  <c r="D33" i="3"/>
  <c r="F33" i="3"/>
  <c r="E34" i="3"/>
  <c r="C34" i="3"/>
  <c r="D34" i="3"/>
  <c r="F34" i="3"/>
  <c r="K25" i="3"/>
  <c r="I25" i="3"/>
  <c r="J25" i="3"/>
  <c r="K26" i="3"/>
  <c r="L25" i="3"/>
  <c r="I26" i="3"/>
  <c r="J26" i="3"/>
  <c r="K27" i="3"/>
  <c r="L26" i="3"/>
  <c r="I27" i="3"/>
  <c r="J27" i="3"/>
  <c r="K28" i="3"/>
  <c r="L27" i="3"/>
  <c r="I28" i="3"/>
  <c r="J28" i="3"/>
  <c r="K29" i="3"/>
  <c r="L28" i="3"/>
  <c r="I29" i="3"/>
  <c r="J29" i="3"/>
  <c r="K30" i="3"/>
  <c r="L29" i="3"/>
  <c r="I30" i="3"/>
  <c r="J30" i="3"/>
  <c r="K31" i="3"/>
  <c r="L30" i="3"/>
  <c r="I31" i="3"/>
  <c r="J31" i="3"/>
  <c r="K32" i="3"/>
  <c r="L31" i="3"/>
  <c r="I32" i="3"/>
  <c r="J32" i="3"/>
  <c r="K33" i="3"/>
  <c r="L32" i="3"/>
  <c r="I33" i="3"/>
  <c r="J33" i="3"/>
  <c r="K34" i="3"/>
  <c r="L33" i="3"/>
  <c r="I34" i="3"/>
  <c r="J34" i="3"/>
  <c r="L34" i="3"/>
  <c r="Q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Q113" i="4"/>
  <c r="Q114" i="4"/>
  <c r="Q115" i="4"/>
  <c r="Q116" i="4"/>
  <c r="Q117" i="4"/>
  <c r="Q118" i="4"/>
  <c r="Q119" i="4"/>
  <c r="Q120" i="4"/>
  <c r="Q121" i="4"/>
  <c r="Q122" i="4"/>
  <c r="Q123" i="4"/>
  <c r="Q124" i="4"/>
  <c r="Q125" i="4"/>
  <c r="Q126" i="4"/>
  <c r="Q127" i="4"/>
  <c r="Q128" i="4"/>
  <c r="Q129" i="4"/>
  <c r="Q130" i="4"/>
  <c r="Q131" i="4"/>
  <c r="Q132" i="4"/>
  <c r="Q133" i="4"/>
  <c r="Q134" i="4"/>
  <c r="Q135" i="4"/>
  <c r="Q136" i="4"/>
  <c r="Q137" i="4"/>
  <c r="Q138" i="4"/>
  <c r="Q139" i="4"/>
  <c r="Q140" i="4"/>
  <c r="Q141" i="4"/>
  <c r="Q142" i="4"/>
  <c r="Q143" i="4"/>
  <c r="Q144" i="4"/>
  <c r="Q145" i="4"/>
  <c r="Q146" i="4"/>
  <c r="Q147" i="4"/>
  <c r="Q148" i="4"/>
  <c r="Q149" i="4"/>
  <c r="Q150" i="4"/>
  <c r="Q151" i="4"/>
  <c r="Q152" i="4"/>
  <c r="Q153" i="4"/>
  <c r="Q154" i="4"/>
  <c r="Q155" i="4"/>
  <c r="Q156" i="4"/>
  <c r="Q157" i="4"/>
  <c r="Q158" i="4"/>
  <c r="Q159" i="4"/>
  <c r="Q160" i="4"/>
  <c r="Q161" i="4"/>
  <c r="Q162" i="4"/>
  <c r="Q163" i="4"/>
  <c r="Q164" i="4"/>
  <c r="Q165" i="4"/>
  <c r="Q166" i="4"/>
  <c r="Q167" i="4"/>
  <c r="Q168" i="4"/>
  <c r="Q169" i="4"/>
  <c r="Q170" i="4"/>
  <c r="Q171" i="4"/>
  <c r="Q172" i="4"/>
  <c r="Q173" i="4"/>
  <c r="Q174" i="4"/>
  <c r="Q175" i="4"/>
  <c r="Q176" i="4"/>
  <c r="Q177" i="4"/>
  <c r="Q178" i="4"/>
  <c r="Q179" i="4"/>
  <c r="Q180" i="4"/>
  <c r="Q181" i="4"/>
  <c r="Q182" i="4"/>
  <c r="Q183" i="4"/>
  <c r="Q184" i="4"/>
  <c r="Q185" i="4"/>
  <c r="Q186" i="4"/>
  <c r="Q187" i="4"/>
  <c r="Q188" i="4"/>
  <c r="Q189" i="4"/>
  <c r="Q190" i="4"/>
  <c r="Q191" i="4"/>
  <c r="Q192" i="4"/>
  <c r="Q193" i="4"/>
  <c r="Q194" i="4"/>
  <c r="Q195" i="4"/>
  <c r="Q196" i="4"/>
  <c r="Q197" i="4"/>
  <c r="Q198" i="4"/>
  <c r="Q199" i="4"/>
  <c r="Q200" i="4"/>
  <c r="Q201" i="4"/>
  <c r="Q202" i="4"/>
  <c r="Q203" i="4"/>
  <c r="Q204" i="4"/>
  <c r="Q205" i="4"/>
  <c r="Q206" i="4"/>
  <c r="Q207" i="4"/>
  <c r="Q208" i="4"/>
  <c r="Q209" i="4"/>
  <c r="Q210" i="4"/>
  <c r="Q211" i="4"/>
  <c r="Q212" i="4"/>
  <c r="Q213" i="4"/>
  <c r="Q214" i="4"/>
  <c r="Q215" i="4"/>
  <c r="Q216" i="4"/>
  <c r="Q217" i="4"/>
  <c r="Q218" i="4"/>
  <c r="Q219" i="4"/>
  <c r="Q220" i="4"/>
  <c r="Q221" i="4"/>
  <c r="Q222" i="4"/>
  <c r="Q223" i="4"/>
  <c r="Q224" i="4"/>
  <c r="Q225" i="4"/>
  <c r="Q226" i="4"/>
  <c r="Q227" i="4"/>
  <c r="Q228" i="4"/>
  <c r="Q229" i="4"/>
  <c r="Q230" i="4"/>
  <c r="Q231" i="4"/>
  <c r="E38" i="3"/>
  <c r="C38" i="3"/>
  <c r="D38" i="3"/>
  <c r="F38" i="3"/>
  <c r="E39" i="3"/>
  <c r="C39" i="3"/>
  <c r="D39" i="3"/>
  <c r="F39" i="3"/>
  <c r="E40" i="3"/>
  <c r="C40" i="3"/>
  <c r="D40" i="3"/>
  <c r="F40" i="3"/>
  <c r="E41" i="3"/>
  <c r="C41" i="3"/>
  <c r="D41" i="3"/>
  <c r="F41" i="3"/>
  <c r="E42" i="3"/>
  <c r="C42" i="3"/>
  <c r="D42" i="3"/>
  <c r="F42" i="3"/>
  <c r="E43" i="3"/>
  <c r="C43" i="3"/>
  <c r="D43" i="3"/>
  <c r="F43" i="3"/>
  <c r="E44" i="3"/>
  <c r="C44" i="3"/>
  <c r="D44" i="3"/>
  <c r="F44" i="3"/>
  <c r="E45" i="3"/>
  <c r="C45" i="3"/>
  <c r="D45" i="3"/>
  <c r="F45" i="3"/>
  <c r="E46" i="3"/>
  <c r="C46" i="3"/>
  <c r="D46" i="3"/>
  <c r="F46" i="3"/>
  <c r="E47" i="3"/>
  <c r="C47" i="3"/>
  <c r="D47" i="3"/>
  <c r="F47" i="3"/>
  <c r="K38" i="3"/>
  <c r="I38" i="3"/>
  <c r="J38" i="3"/>
  <c r="K39" i="3"/>
  <c r="L38" i="3"/>
  <c r="I39" i="3"/>
  <c r="J39" i="3"/>
  <c r="K40" i="3"/>
  <c r="L39" i="3"/>
  <c r="I40" i="3"/>
  <c r="J40" i="3"/>
  <c r="K41" i="3"/>
  <c r="L40" i="3"/>
  <c r="I41" i="3"/>
  <c r="J41" i="3"/>
  <c r="K42" i="3"/>
  <c r="L41" i="3"/>
  <c r="I42" i="3"/>
  <c r="J42" i="3"/>
  <c r="K43" i="3"/>
  <c r="L42" i="3"/>
  <c r="I43" i="3"/>
  <c r="J43" i="3"/>
  <c r="K44" i="3"/>
  <c r="L43" i="3"/>
  <c r="I44" i="3"/>
  <c r="J44" i="3"/>
  <c r="K45" i="3"/>
  <c r="L44" i="3"/>
  <c r="I45" i="3"/>
  <c r="J45" i="3"/>
  <c r="K46" i="3"/>
  <c r="L45" i="3"/>
  <c r="I46" i="3"/>
  <c r="J46" i="3"/>
  <c r="K47" i="3"/>
  <c r="L46" i="3"/>
  <c r="I47" i="3"/>
  <c r="J47" i="3"/>
  <c r="L47" i="3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M231" i="4"/>
  <c r="M230" i="4"/>
  <c r="M229" i="4"/>
  <c r="M228" i="4"/>
  <c r="M227" i="4"/>
  <c r="M226" i="4"/>
  <c r="M225" i="4"/>
  <c r="M224" i="4"/>
  <c r="M223" i="4"/>
  <c r="M222" i="4"/>
  <c r="M221" i="4"/>
  <c r="M220" i="4"/>
  <c r="M219" i="4"/>
  <c r="M218" i="4"/>
  <c r="M217" i="4"/>
  <c r="M216" i="4"/>
  <c r="M215" i="4"/>
  <c r="M214" i="4"/>
  <c r="M213" i="4"/>
  <c r="M212" i="4"/>
  <c r="M211" i="4"/>
  <c r="M210" i="4"/>
  <c r="M209" i="4"/>
  <c r="M208" i="4"/>
  <c r="M207" i="4"/>
  <c r="M206" i="4"/>
  <c r="M205" i="4"/>
  <c r="M204" i="4"/>
  <c r="M203" i="4"/>
  <c r="M202" i="4"/>
  <c r="M201" i="4"/>
  <c r="M200" i="4"/>
  <c r="M199" i="4"/>
  <c r="M198" i="4"/>
  <c r="M197" i="4"/>
  <c r="M196" i="4"/>
  <c r="M195" i="4"/>
  <c r="M194" i="4"/>
  <c r="M193" i="4"/>
  <c r="M192" i="4"/>
  <c r="M191" i="4"/>
  <c r="M190" i="4"/>
  <c r="M189" i="4"/>
  <c r="M188" i="4"/>
  <c r="M187" i="4"/>
  <c r="M186" i="4"/>
  <c r="M185" i="4"/>
  <c r="M184" i="4"/>
  <c r="M183" i="4"/>
  <c r="M182" i="4"/>
  <c r="M181" i="4"/>
  <c r="M180" i="4"/>
  <c r="M179" i="4"/>
  <c r="M178" i="4"/>
  <c r="M177" i="4"/>
  <c r="M176" i="4"/>
  <c r="M175" i="4"/>
  <c r="M174" i="4"/>
  <c r="M173" i="4"/>
  <c r="M172" i="4"/>
  <c r="M171" i="4"/>
  <c r="M170" i="4"/>
  <c r="M169" i="4"/>
  <c r="M168" i="4"/>
  <c r="M167" i="4"/>
  <c r="M166" i="4"/>
  <c r="M165" i="4"/>
  <c r="M164" i="4"/>
  <c r="M163" i="4"/>
  <c r="M162" i="4"/>
  <c r="M161" i="4"/>
  <c r="M160" i="4"/>
  <c r="M159" i="4"/>
  <c r="M158" i="4"/>
  <c r="M157" i="4"/>
  <c r="M156" i="4"/>
  <c r="M155" i="4"/>
  <c r="M154" i="4"/>
  <c r="M153" i="4"/>
  <c r="M152" i="4"/>
  <c r="M151" i="4"/>
  <c r="M150" i="4"/>
  <c r="M149" i="4"/>
  <c r="M148" i="4"/>
  <c r="M147" i="4"/>
  <c r="M146" i="4"/>
  <c r="M145" i="4"/>
  <c r="M144" i="4"/>
  <c r="M143" i="4"/>
  <c r="M142" i="4"/>
  <c r="M141" i="4"/>
  <c r="M140" i="4"/>
  <c r="M139" i="4"/>
  <c r="M138" i="4"/>
  <c r="M137" i="4"/>
  <c r="M136" i="4"/>
  <c r="M135" i="4"/>
  <c r="M134" i="4"/>
  <c r="M133" i="4"/>
  <c r="M132" i="4"/>
  <c r="M131" i="4"/>
  <c r="M130" i="4"/>
  <c r="M129" i="4"/>
  <c r="M128" i="4"/>
  <c r="M127" i="4"/>
  <c r="M126" i="4"/>
  <c r="M125" i="4"/>
  <c r="M124" i="4"/>
  <c r="M123" i="4"/>
  <c r="M122" i="4"/>
  <c r="M121" i="4"/>
  <c r="M120" i="4"/>
  <c r="M119" i="4"/>
  <c r="M118" i="4"/>
  <c r="M117" i="4"/>
  <c r="M116" i="4"/>
  <c r="M115" i="4"/>
  <c r="M114" i="4"/>
  <c r="M113" i="4"/>
  <c r="M112" i="4"/>
  <c r="M111" i="4"/>
  <c r="M110" i="4"/>
  <c r="M109" i="4"/>
  <c r="M108" i="4"/>
  <c r="M107" i="4"/>
  <c r="M106" i="4"/>
  <c r="M105" i="4"/>
  <c r="M104" i="4"/>
  <c r="M103" i="4"/>
  <c r="M102" i="4"/>
  <c r="M101" i="4"/>
  <c r="M100" i="4"/>
  <c r="M99" i="4"/>
  <c r="M98" i="4"/>
  <c r="M97" i="4"/>
  <c r="M96" i="4"/>
  <c r="M95" i="4"/>
  <c r="M94" i="4"/>
  <c r="M93" i="4"/>
  <c r="M92" i="4"/>
  <c r="M91" i="4"/>
  <c r="M90" i="4"/>
  <c r="M89" i="4"/>
  <c r="M88" i="4"/>
  <c r="M87" i="4"/>
  <c r="M86" i="4"/>
  <c r="M85" i="4"/>
  <c r="M84" i="4"/>
  <c r="M83" i="4"/>
  <c r="M82" i="4"/>
  <c r="M81" i="4"/>
  <c r="M80" i="4"/>
  <c r="M79" i="4"/>
  <c r="M78" i="4"/>
  <c r="M77" i="4"/>
  <c r="M76" i="4"/>
  <c r="M75" i="4"/>
  <c r="M74" i="4"/>
  <c r="M73" i="4"/>
  <c r="M72" i="4"/>
  <c r="M71" i="4"/>
  <c r="M70" i="4"/>
  <c r="M69" i="4"/>
  <c r="M68" i="4"/>
  <c r="M67" i="4"/>
  <c r="M66" i="4"/>
  <c r="M65" i="4"/>
  <c r="M64" i="4"/>
  <c r="M63" i="4"/>
  <c r="M62" i="4"/>
  <c r="M61" i="4"/>
  <c r="M60" i="4"/>
  <c r="M59" i="4"/>
  <c r="M58" i="4"/>
  <c r="M57" i="4"/>
  <c r="M56" i="4"/>
  <c r="M55" i="4"/>
  <c r="M54" i="4"/>
  <c r="M53" i="4"/>
  <c r="M52" i="4"/>
  <c r="M51" i="4"/>
  <c r="M50" i="4"/>
  <c r="M49" i="4"/>
  <c r="M48" i="4"/>
  <c r="M47" i="4"/>
  <c r="M46" i="4"/>
  <c r="M45" i="4"/>
  <c r="M44" i="4"/>
  <c r="M43" i="4"/>
  <c r="M42" i="4"/>
  <c r="M41" i="4"/>
  <c r="M40" i="4"/>
  <c r="M39" i="4"/>
  <c r="M38" i="4"/>
  <c r="M37" i="4"/>
  <c r="M36" i="4"/>
  <c r="M35" i="4"/>
  <c r="M34" i="4"/>
  <c r="M33" i="4"/>
  <c r="R32" i="1"/>
  <c r="M32" i="4"/>
  <c r="R31" i="1"/>
  <c r="M31" i="4"/>
  <c r="R30" i="1"/>
  <c r="M30" i="4"/>
  <c r="R29" i="1"/>
  <c r="M29" i="4"/>
  <c r="R28" i="1"/>
  <c r="M28" i="4"/>
  <c r="R27" i="1"/>
  <c r="M27" i="4"/>
  <c r="R26" i="1"/>
  <c r="M26" i="4"/>
  <c r="R25" i="1"/>
  <c r="M25" i="4"/>
  <c r="R24" i="1"/>
  <c r="M24" i="4"/>
  <c r="R23" i="1"/>
  <c r="M23" i="4"/>
  <c r="R22" i="1"/>
  <c r="M22" i="4"/>
  <c r="R21" i="1"/>
  <c r="M21" i="4"/>
  <c r="R20" i="1"/>
  <c r="M20" i="4"/>
  <c r="R19" i="1"/>
  <c r="M19" i="4"/>
  <c r="R18" i="1"/>
  <c r="M18" i="4"/>
  <c r="R17" i="1"/>
  <c r="M17" i="4"/>
  <c r="R16" i="1"/>
  <c r="M16" i="4"/>
  <c r="R15" i="1"/>
  <c r="M15" i="4"/>
  <c r="R14" i="1"/>
  <c r="M14" i="4"/>
  <c r="R13" i="1"/>
  <c r="M13" i="4"/>
  <c r="R12" i="1"/>
  <c r="M12" i="4"/>
  <c r="R11" i="1"/>
  <c r="M11" i="4"/>
  <c r="R10" i="1"/>
  <c r="M10" i="4"/>
  <c r="R9" i="1"/>
  <c r="M9" i="4"/>
  <c r="R8" i="1"/>
  <c r="M8" i="4"/>
  <c r="R7" i="1"/>
  <c r="M7" i="4"/>
  <c r="R6" i="1"/>
  <c r="M6" i="4"/>
  <c r="R5" i="1"/>
  <c r="M5" i="4"/>
  <c r="R4" i="1"/>
  <c r="M4" i="4"/>
  <c r="R3" i="1"/>
  <c r="M3" i="4"/>
  <c r="R2" i="1"/>
  <c r="M2" i="4"/>
  <c r="D12" i="3"/>
  <c r="J5" i="4" a="1"/>
  <c r="J5" i="4"/>
  <c r="K5" i="4"/>
  <c r="J8" i="4" a="1"/>
  <c r="J8" i="4"/>
  <c r="K8" i="4"/>
  <c r="J34" i="4" a="1"/>
  <c r="J34" i="4"/>
  <c r="K34" i="4"/>
  <c r="J35" i="4" a="1"/>
  <c r="J35" i="4"/>
  <c r="K35" i="4"/>
  <c r="J41" i="4" a="1"/>
  <c r="J41" i="4"/>
  <c r="K41" i="4"/>
  <c r="J42" i="4" a="1"/>
  <c r="J42" i="4"/>
  <c r="K42" i="4"/>
  <c r="J44" i="4" a="1"/>
  <c r="J44" i="4"/>
  <c r="K44" i="4"/>
  <c r="J46" i="4" a="1"/>
  <c r="J46" i="4"/>
  <c r="K46" i="4"/>
  <c r="J47" i="4" a="1"/>
  <c r="J47" i="4"/>
  <c r="K47" i="4"/>
  <c r="J9" i="4" a="1"/>
  <c r="J9" i="4"/>
  <c r="K9" i="4"/>
  <c r="J15" i="4" a="1"/>
  <c r="J15" i="4"/>
  <c r="K15" i="4"/>
  <c r="J16" i="4" a="1"/>
  <c r="J16" i="4"/>
  <c r="K16" i="4"/>
  <c r="J17" i="4" a="1"/>
  <c r="J17" i="4"/>
  <c r="K17" i="4"/>
  <c r="J74" i="4" a="1"/>
  <c r="J74" i="4"/>
  <c r="K74" i="4"/>
  <c r="J231" i="4" a="1"/>
  <c r="J231" i="4"/>
  <c r="K231" i="4"/>
  <c r="J230" i="4" a="1"/>
  <c r="J230" i="4"/>
  <c r="K230" i="4"/>
  <c r="J229" i="4" a="1"/>
  <c r="J229" i="4"/>
  <c r="K229" i="4"/>
  <c r="J228" i="4" a="1"/>
  <c r="J228" i="4"/>
  <c r="K228" i="4"/>
  <c r="J227" i="4" a="1"/>
  <c r="J227" i="4"/>
  <c r="K227" i="4"/>
  <c r="J226" i="4" a="1"/>
  <c r="J226" i="4"/>
  <c r="K226" i="4"/>
  <c r="J225" i="4" a="1"/>
  <c r="J225" i="4"/>
  <c r="K225" i="4"/>
  <c r="J224" i="4" a="1"/>
  <c r="J224" i="4"/>
  <c r="K224" i="4"/>
  <c r="J223" i="4" a="1"/>
  <c r="J223" i="4"/>
  <c r="K223" i="4"/>
  <c r="J222" i="4" a="1"/>
  <c r="J222" i="4"/>
  <c r="K222" i="4"/>
  <c r="J221" i="4" a="1"/>
  <c r="J221" i="4"/>
  <c r="K221" i="4"/>
  <c r="J220" i="4" a="1"/>
  <c r="J220" i="4"/>
  <c r="K220" i="4"/>
  <c r="J219" i="4" a="1"/>
  <c r="J219" i="4"/>
  <c r="K219" i="4"/>
  <c r="J218" i="4" a="1"/>
  <c r="J218" i="4"/>
  <c r="K218" i="4"/>
  <c r="J217" i="4" a="1"/>
  <c r="J217" i="4"/>
  <c r="K217" i="4"/>
  <c r="J216" i="4" a="1"/>
  <c r="J216" i="4"/>
  <c r="K216" i="4"/>
  <c r="J215" i="4" a="1"/>
  <c r="J215" i="4"/>
  <c r="K215" i="4"/>
  <c r="J214" i="4" a="1"/>
  <c r="J214" i="4"/>
  <c r="K214" i="4"/>
  <c r="J213" i="4" a="1"/>
  <c r="J213" i="4"/>
  <c r="K213" i="4"/>
  <c r="J212" i="4" a="1"/>
  <c r="J212" i="4"/>
  <c r="K212" i="4"/>
  <c r="J211" i="4" a="1"/>
  <c r="J211" i="4"/>
  <c r="K211" i="4"/>
  <c r="J210" i="4" a="1"/>
  <c r="J210" i="4"/>
  <c r="K210" i="4"/>
  <c r="J209" i="4" a="1"/>
  <c r="J209" i="4"/>
  <c r="K209" i="4"/>
  <c r="J208" i="4" a="1"/>
  <c r="J208" i="4"/>
  <c r="K208" i="4"/>
  <c r="J207" i="4" a="1"/>
  <c r="J207" i="4"/>
  <c r="K207" i="4"/>
  <c r="J206" i="4" a="1"/>
  <c r="J206" i="4"/>
  <c r="K206" i="4"/>
  <c r="J205" i="4" a="1"/>
  <c r="J205" i="4"/>
  <c r="K205" i="4"/>
  <c r="J204" i="4" a="1"/>
  <c r="J204" i="4"/>
  <c r="K204" i="4"/>
  <c r="J203" i="4" a="1"/>
  <c r="J203" i="4"/>
  <c r="K203" i="4"/>
  <c r="J202" i="4" a="1"/>
  <c r="J202" i="4"/>
  <c r="K202" i="4"/>
  <c r="J201" i="4" a="1"/>
  <c r="J201" i="4"/>
  <c r="K201" i="4"/>
  <c r="J200" i="4" a="1"/>
  <c r="J200" i="4"/>
  <c r="K200" i="4"/>
  <c r="J199" i="4" a="1"/>
  <c r="J199" i="4"/>
  <c r="K199" i="4"/>
  <c r="J198" i="4" a="1"/>
  <c r="J198" i="4"/>
  <c r="K198" i="4"/>
  <c r="J197" i="4" a="1"/>
  <c r="J197" i="4"/>
  <c r="K197" i="4"/>
  <c r="J196" i="4" a="1"/>
  <c r="J196" i="4"/>
  <c r="K196" i="4"/>
  <c r="J195" i="4" a="1"/>
  <c r="J195" i="4"/>
  <c r="K195" i="4"/>
  <c r="J194" i="4" a="1"/>
  <c r="J194" i="4"/>
  <c r="K194" i="4"/>
  <c r="J193" i="4" a="1"/>
  <c r="J193" i="4"/>
  <c r="K193" i="4"/>
  <c r="J192" i="4" a="1"/>
  <c r="J192" i="4"/>
  <c r="K192" i="4"/>
  <c r="J191" i="4" a="1"/>
  <c r="J191" i="4"/>
  <c r="K191" i="4"/>
  <c r="J190" i="4" a="1"/>
  <c r="J190" i="4"/>
  <c r="K190" i="4"/>
  <c r="J189" i="4" a="1"/>
  <c r="J189" i="4"/>
  <c r="K189" i="4"/>
  <c r="J188" i="4" a="1"/>
  <c r="J188" i="4"/>
  <c r="K188" i="4"/>
  <c r="J187" i="4" a="1"/>
  <c r="J187" i="4"/>
  <c r="K187" i="4"/>
  <c r="J186" i="4" a="1"/>
  <c r="J186" i="4"/>
  <c r="K186" i="4"/>
  <c r="J185" i="4" a="1"/>
  <c r="J185" i="4"/>
  <c r="K185" i="4"/>
  <c r="J184" i="4" a="1"/>
  <c r="J184" i="4"/>
  <c r="K184" i="4"/>
  <c r="J183" i="4" a="1"/>
  <c r="J183" i="4"/>
  <c r="K183" i="4"/>
  <c r="J182" i="4" a="1"/>
  <c r="J182" i="4"/>
  <c r="K182" i="4"/>
  <c r="J181" i="4" a="1"/>
  <c r="J181" i="4"/>
  <c r="K181" i="4"/>
  <c r="J180" i="4" a="1"/>
  <c r="J180" i="4"/>
  <c r="K180" i="4"/>
  <c r="J179" i="4" a="1"/>
  <c r="J179" i="4"/>
  <c r="K179" i="4"/>
  <c r="J178" i="4" a="1"/>
  <c r="J178" i="4"/>
  <c r="K178" i="4"/>
  <c r="J177" i="4" a="1"/>
  <c r="J177" i="4"/>
  <c r="K177" i="4"/>
  <c r="J176" i="4" a="1"/>
  <c r="J176" i="4"/>
  <c r="K176" i="4"/>
  <c r="J175" i="4" a="1"/>
  <c r="J175" i="4"/>
  <c r="K175" i="4"/>
  <c r="J174" i="4" a="1"/>
  <c r="J174" i="4"/>
  <c r="K174" i="4"/>
  <c r="J173" i="4" a="1"/>
  <c r="J173" i="4"/>
  <c r="K173" i="4"/>
  <c r="J172" i="4" a="1"/>
  <c r="J172" i="4"/>
  <c r="K172" i="4"/>
  <c r="J171" i="4" a="1"/>
  <c r="J171" i="4"/>
  <c r="K171" i="4"/>
  <c r="J170" i="4" a="1"/>
  <c r="J170" i="4"/>
  <c r="K170" i="4"/>
  <c r="J169" i="4" a="1"/>
  <c r="J169" i="4"/>
  <c r="K169" i="4"/>
  <c r="J168" i="4" a="1"/>
  <c r="J168" i="4"/>
  <c r="K168" i="4"/>
  <c r="J167" i="4" a="1"/>
  <c r="J167" i="4"/>
  <c r="K167" i="4"/>
  <c r="J166" i="4" a="1"/>
  <c r="J166" i="4"/>
  <c r="K166" i="4"/>
  <c r="J165" i="4" a="1"/>
  <c r="J165" i="4"/>
  <c r="K165" i="4"/>
  <c r="J164" i="4" a="1"/>
  <c r="J164" i="4"/>
  <c r="K164" i="4"/>
  <c r="J163" i="4" a="1"/>
  <c r="J163" i="4"/>
  <c r="K163" i="4"/>
  <c r="J162" i="4" a="1"/>
  <c r="J162" i="4"/>
  <c r="K162" i="4"/>
  <c r="J161" i="4" a="1"/>
  <c r="J161" i="4"/>
  <c r="K161" i="4"/>
  <c r="J160" i="4" a="1"/>
  <c r="J160" i="4"/>
  <c r="K160" i="4"/>
  <c r="J159" i="4" a="1"/>
  <c r="J159" i="4"/>
  <c r="K159" i="4"/>
  <c r="J158" i="4" a="1"/>
  <c r="J158" i="4"/>
  <c r="K158" i="4"/>
  <c r="J157" i="4" a="1"/>
  <c r="J157" i="4"/>
  <c r="K157" i="4"/>
  <c r="J156" i="4" a="1"/>
  <c r="J156" i="4"/>
  <c r="K156" i="4"/>
  <c r="J155" i="4" a="1"/>
  <c r="J155" i="4"/>
  <c r="K155" i="4"/>
  <c r="J154" i="4" a="1"/>
  <c r="J154" i="4"/>
  <c r="K154" i="4"/>
  <c r="J153" i="4" a="1"/>
  <c r="J153" i="4"/>
  <c r="K153" i="4"/>
  <c r="J152" i="4" a="1"/>
  <c r="J152" i="4"/>
  <c r="K152" i="4"/>
  <c r="J151" i="4" a="1"/>
  <c r="J151" i="4"/>
  <c r="K151" i="4"/>
  <c r="J150" i="4" a="1"/>
  <c r="J150" i="4"/>
  <c r="K150" i="4"/>
  <c r="J149" i="4" a="1"/>
  <c r="J149" i="4"/>
  <c r="K149" i="4"/>
  <c r="J148" i="4" a="1"/>
  <c r="J148" i="4"/>
  <c r="K148" i="4"/>
  <c r="J147" i="4" a="1"/>
  <c r="J147" i="4"/>
  <c r="K147" i="4"/>
  <c r="J146" i="4" a="1"/>
  <c r="J146" i="4"/>
  <c r="K146" i="4"/>
  <c r="J145" i="4" a="1"/>
  <c r="J145" i="4"/>
  <c r="K145" i="4"/>
  <c r="J144" i="4" a="1"/>
  <c r="J144" i="4"/>
  <c r="K144" i="4"/>
  <c r="J143" i="4" a="1"/>
  <c r="J143" i="4"/>
  <c r="K143" i="4"/>
  <c r="J142" i="4" a="1"/>
  <c r="J142" i="4"/>
  <c r="K142" i="4"/>
  <c r="J141" i="4" a="1"/>
  <c r="J141" i="4"/>
  <c r="K141" i="4"/>
  <c r="J140" i="4" a="1"/>
  <c r="J140" i="4"/>
  <c r="K140" i="4"/>
  <c r="J139" i="4" a="1"/>
  <c r="J139" i="4"/>
  <c r="K139" i="4"/>
  <c r="J138" i="4" a="1"/>
  <c r="J138" i="4"/>
  <c r="K138" i="4"/>
  <c r="J137" i="4" a="1"/>
  <c r="J137" i="4"/>
  <c r="K137" i="4"/>
  <c r="J136" i="4" a="1"/>
  <c r="J136" i="4"/>
  <c r="K136" i="4"/>
  <c r="J135" i="4" a="1"/>
  <c r="J135" i="4"/>
  <c r="K135" i="4"/>
  <c r="J134" i="4" a="1"/>
  <c r="J134" i="4"/>
  <c r="K134" i="4"/>
  <c r="J133" i="4" a="1"/>
  <c r="J133" i="4"/>
  <c r="K133" i="4"/>
  <c r="J132" i="4" a="1"/>
  <c r="J132" i="4"/>
  <c r="K132" i="4"/>
  <c r="J131" i="4" a="1"/>
  <c r="J131" i="4"/>
  <c r="K131" i="4"/>
  <c r="J130" i="4" a="1"/>
  <c r="J130" i="4"/>
  <c r="K130" i="4"/>
  <c r="J129" i="4" a="1"/>
  <c r="J129" i="4"/>
  <c r="K129" i="4"/>
  <c r="J128" i="4" a="1"/>
  <c r="J128" i="4"/>
  <c r="K128" i="4"/>
  <c r="J127" i="4" a="1"/>
  <c r="J127" i="4"/>
  <c r="K127" i="4"/>
  <c r="J126" i="4" a="1"/>
  <c r="J126" i="4"/>
  <c r="K126" i="4"/>
  <c r="J125" i="4" a="1"/>
  <c r="J125" i="4"/>
  <c r="K125" i="4"/>
  <c r="J124" i="4" a="1"/>
  <c r="J124" i="4"/>
  <c r="K124" i="4"/>
  <c r="J123" i="4" a="1"/>
  <c r="J123" i="4"/>
  <c r="K123" i="4"/>
  <c r="J122" i="4" a="1"/>
  <c r="J122" i="4"/>
  <c r="K122" i="4"/>
  <c r="J121" i="4" a="1"/>
  <c r="J121" i="4"/>
  <c r="K121" i="4"/>
  <c r="J120" i="4" a="1"/>
  <c r="J120" i="4"/>
  <c r="K120" i="4"/>
  <c r="J119" i="4" a="1"/>
  <c r="J119" i="4"/>
  <c r="K119" i="4"/>
  <c r="J118" i="4" a="1"/>
  <c r="J118" i="4"/>
  <c r="K118" i="4"/>
  <c r="J117" i="4" a="1"/>
  <c r="J117" i="4"/>
  <c r="K117" i="4"/>
  <c r="J116" i="4" a="1"/>
  <c r="J116" i="4"/>
  <c r="K116" i="4"/>
  <c r="J115" i="4" a="1"/>
  <c r="J115" i="4"/>
  <c r="K115" i="4"/>
  <c r="J114" i="4" a="1"/>
  <c r="J114" i="4"/>
  <c r="K114" i="4"/>
  <c r="J113" i="4" a="1"/>
  <c r="J113" i="4"/>
  <c r="K113" i="4"/>
  <c r="J112" i="4" a="1"/>
  <c r="J112" i="4"/>
  <c r="K112" i="4"/>
  <c r="J111" i="4" a="1"/>
  <c r="J111" i="4"/>
  <c r="K111" i="4"/>
  <c r="J110" i="4" a="1"/>
  <c r="J110" i="4"/>
  <c r="K110" i="4"/>
  <c r="J109" i="4" a="1"/>
  <c r="J109" i="4"/>
  <c r="K109" i="4"/>
  <c r="J108" i="4" a="1"/>
  <c r="J108" i="4"/>
  <c r="K108" i="4"/>
  <c r="J107" i="4" a="1"/>
  <c r="J107" i="4"/>
  <c r="K107" i="4"/>
  <c r="J106" i="4" a="1"/>
  <c r="J106" i="4"/>
  <c r="K106" i="4"/>
  <c r="J105" i="4" a="1"/>
  <c r="J105" i="4"/>
  <c r="K105" i="4"/>
  <c r="J104" i="4" a="1"/>
  <c r="J104" i="4"/>
  <c r="K104" i="4"/>
  <c r="J103" i="4" a="1"/>
  <c r="J103" i="4"/>
  <c r="K103" i="4"/>
  <c r="J102" i="4" a="1"/>
  <c r="J102" i="4"/>
  <c r="K102" i="4"/>
  <c r="J101" i="4" a="1"/>
  <c r="J101" i="4"/>
  <c r="K101" i="4"/>
  <c r="J100" i="4" a="1"/>
  <c r="J100" i="4"/>
  <c r="K100" i="4"/>
  <c r="J99" i="4" a="1"/>
  <c r="J99" i="4"/>
  <c r="K99" i="4"/>
  <c r="J98" i="4" a="1"/>
  <c r="J98" i="4"/>
  <c r="K98" i="4"/>
  <c r="J97" i="4" a="1"/>
  <c r="J97" i="4"/>
  <c r="K97" i="4"/>
  <c r="J96" i="4" a="1"/>
  <c r="J96" i="4"/>
  <c r="K96" i="4"/>
  <c r="J95" i="4" a="1"/>
  <c r="J95" i="4"/>
  <c r="K95" i="4"/>
  <c r="J94" i="4" a="1"/>
  <c r="J94" i="4"/>
  <c r="K94" i="4"/>
  <c r="J93" i="4" a="1"/>
  <c r="J93" i="4"/>
  <c r="K93" i="4"/>
  <c r="J92" i="4" a="1"/>
  <c r="J92" i="4"/>
  <c r="K92" i="4"/>
  <c r="J91" i="4" a="1"/>
  <c r="J91" i="4"/>
  <c r="K91" i="4"/>
  <c r="J90" i="4" a="1"/>
  <c r="J90" i="4"/>
  <c r="K90" i="4"/>
  <c r="J89" i="4" a="1"/>
  <c r="J89" i="4"/>
  <c r="K89" i="4"/>
  <c r="J88" i="4" a="1"/>
  <c r="J88" i="4"/>
  <c r="K88" i="4"/>
  <c r="J87" i="4" a="1"/>
  <c r="J87" i="4"/>
  <c r="K87" i="4"/>
  <c r="J86" i="4" a="1"/>
  <c r="J86" i="4"/>
  <c r="K86" i="4"/>
  <c r="J85" i="4" a="1"/>
  <c r="J85" i="4"/>
  <c r="K85" i="4"/>
  <c r="J84" i="4" a="1"/>
  <c r="J84" i="4"/>
  <c r="K84" i="4"/>
  <c r="J83" i="4" a="1"/>
  <c r="J83" i="4"/>
  <c r="K83" i="4"/>
  <c r="J82" i="4" a="1"/>
  <c r="J82" i="4"/>
  <c r="K82" i="4"/>
  <c r="J81" i="4" a="1"/>
  <c r="J81" i="4"/>
  <c r="K81" i="4"/>
  <c r="J80" i="4" a="1"/>
  <c r="J80" i="4"/>
  <c r="K80" i="4"/>
  <c r="J79" i="4" a="1"/>
  <c r="J79" i="4"/>
  <c r="K79" i="4"/>
  <c r="J78" i="4" a="1"/>
  <c r="J78" i="4"/>
  <c r="K78" i="4"/>
  <c r="J77" i="4" a="1"/>
  <c r="J77" i="4"/>
  <c r="K77" i="4"/>
  <c r="J76" i="4" a="1"/>
  <c r="J76" i="4"/>
  <c r="K76" i="4"/>
  <c r="J75" i="4" a="1"/>
  <c r="J75" i="4"/>
  <c r="K75" i="4"/>
  <c r="J73" i="4" a="1"/>
  <c r="J73" i="4"/>
  <c r="K73" i="4"/>
  <c r="J72" i="4" a="1"/>
  <c r="J72" i="4"/>
  <c r="K72" i="4"/>
  <c r="J71" i="4" a="1"/>
  <c r="J71" i="4"/>
  <c r="K71" i="4"/>
  <c r="J70" i="4" a="1"/>
  <c r="J70" i="4"/>
  <c r="K70" i="4"/>
  <c r="J69" i="4" a="1"/>
  <c r="J69" i="4"/>
  <c r="K69" i="4"/>
  <c r="J68" i="4" a="1"/>
  <c r="J68" i="4"/>
  <c r="K68" i="4"/>
  <c r="J67" i="4" a="1"/>
  <c r="J67" i="4"/>
  <c r="K67" i="4"/>
  <c r="J66" i="4" a="1"/>
  <c r="J66" i="4"/>
  <c r="K66" i="4"/>
  <c r="J65" i="4" a="1"/>
  <c r="J65" i="4"/>
  <c r="K65" i="4"/>
  <c r="J64" i="4" a="1"/>
  <c r="J64" i="4"/>
  <c r="K64" i="4"/>
  <c r="J63" i="4" a="1"/>
  <c r="J63" i="4"/>
  <c r="K63" i="4"/>
  <c r="J62" i="4" a="1"/>
  <c r="J62" i="4"/>
  <c r="K62" i="4"/>
  <c r="J61" i="4" a="1"/>
  <c r="J61" i="4"/>
  <c r="K61" i="4"/>
  <c r="J60" i="4" a="1"/>
  <c r="J60" i="4"/>
  <c r="K60" i="4"/>
  <c r="J59" i="4" a="1"/>
  <c r="J59" i="4"/>
  <c r="K59" i="4"/>
  <c r="J58" i="4" a="1"/>
  <c r="J58" i="4"/>
  <c r="K58" i="4"/>
  <c r="J57" i="4" a="1"/>
  <c r="J57" i="4"/>
  <c r="K57" i="4"/>
  <c r="J56" i="4" a="1"/>
  <c r="J56" i="4"/>
  <c r="K56" i="4"/>
  <c r="J55" i="4" a="1"/>
  <c r="J55" i="4"/>
  <c r="K55" i="4"/>
  <c r="J54" i="4" a="1"/>
  <c r="J54" i="4"/>
  <c r="K54" i="4"/>
  <c r="J53" i="4" a="1"/>
  <c r="J53" i="4"/>
  <c r="K53" i="4"/>
  <c r="J52" i="4" a="1"/>
  <c r="J52" i="4"/>
  <c r="K52" i="4"/>
  <c r="J51" i="4" a="1"/>
  <c r="J51" i="4"/>
  <c r="K51" i="4"/>
  <c r="J50" i="4" a="1"/>
  <c r="J50" i="4"/>
  <c r="K50" i="4"/>
  <c r="J49" i="4" a="1"/>
  <c r="J49" i="4"/>
  <c r="K49" i="4"/>
  <c r="J48" i="4" a="1"/>
  <c r="J48" i="4"/>
  <c r="K48" i="4"/>
  <c r="J45" i="4" a="1"/>
  <c r="J45" i="4"/>
  <c r="K45" i="4"/>
  <c r="J43" i="4" a="1"/>
  <c r="J43" i="4"/>
  <c r="K43" i="4"/>
  <c r="J40" i="4" a="1"/>
  <c r="J40" i="4"/>
  <c r="K40" i="4"/>
  <c r="J39" i="4" a="1"/>
  <c r="J39" i="4"/>
  <c r="K39" i="4"/>
  <c r="J38" i="4" a="1"/>
  <c r="J38" i="4"/>
  <c r="K38" i="4"/>
  <c r="J37" i="4" a="1"/>
  <c r="J37" i="4"/>
  <c r="K37" i="4"/>
  <c r="J36" i="4" a="1"/>
  <c r="J36" i="4"/>
  <c r="K36" i="4"/>
  <c r="J33" i="4" a="1"/>
  <c r="J33" i="4"/>
  <c r="K33" i="4"/>
  <c r="J32" i="4" a="1"/>
  <c r="J32" i="4"/>
  <c r="K32" i="4"/>
  <c r="J31" i="4" a="1"/>
  <c r="J31" i="4"/>
  <c r="K31" i="4"/>
  <c r="J30" i="4" a="1"/>
  <c r="J30" i="4"/>
  <c r="K30" i="4"/>
  <c r="J29" i="4" a="1"/>
  <c r="J29" i="4"/>
  <c r="K29" i="4"/>
  <c r="J28" i="4" a="1"/>
  <c r="J28" i="4"/>
  <c r="K28" i="4"/>
  <c r="J27" i="4" a="1"/>
  <c r="J27" i="4"/>
  <c r="K27" i="4"/>
  <c r="J26" i="4" a="1"/>
  <c r="J26" i="4"/>
  <c r="K26" i="4"/>
  <c r="J25" i="4" a="1"/>
  <c r="J25" i="4"/>
  <c r="K25" i="4"/>
  <c r="J24" i="4" a="1"/>
  <c r="J24" i="4"/>
  <c r="K24" i="4"/>
  <c r="J23" i="4" a="1"/>
  <c r="J23" i="4"/>
  <c r="K23" i="4"/>
  <c r="J22" i="4" a="1"/>
  <c r="J22" i="4"/>
  <c r="K22" i="4"/>
  <c r="J21" i="4" a="1"/>
  <c r="J21" i="4"/>
  <c r="K21" i="4"/>
  <c r="J20" i="4" a="1"/>
  <c r="J20" i="4"/>
  <c r="K20" i="4"/>
  <c r="J19" i="4" a="1"/>
  <c r="J19" i="4"/>
  <c r="K19" i="4"/>
  <c r="J18" i="4" a="1"/>
  <c r="J18" i="4"/>
  <c r="K18" i="4"/>
  <c r="J14" i="4" a="1"/>
  <c r="J14" i="4"/>
  <c r="K14" i="4"/>
  <c r="J13" i="4" a="1"/>
  <c r="J13" i="4"/>
  <c r="K13" i="4"/>
  <c r="J12" i="4" a="1"/>
  <c r="J12" i="4"/>
  <c r="K12" i="4"/>
  <c r="J11" i="4" a="1"/>
  <c r="J11" i="4"/>
  <c r="K11" i="4"/>
  <c r="J10" i="4" a="1"/>
  <c r="J10" i="4"/>
  <c r="K10" i="4"/>
  <c r="J7" i="4" a="1"/>
  <c r="J7" i="4"/>
  <c r="K7" i="4"/>
  <c r="J6" i="4" a="1"/>
  <c r="J6" i="4"/>
  <c r="K6" i="4"/>
  <c r="J4" i="4" a="1"/>
  <c r="J4" i="4"/>
  <c r="K4" i="4"/>
  <c r="J3" i="4" a="1"/>
  <c r="J3" i="4"/>
  <c r="K3" i="4"/>
  <c r="J2" i="4" a="1"/>
  <c r="J2" i="4"/>
  <c r="K2" i="4"/>
</calcChain>
</file>

<file path=xl/sharedStrings.xml><?xml version="1.0" encoding="utf-8"?>
<sst xmlns="http://schemas.openxmlformats.org/spreadsheetml/2006/main" count="147" uniqueCount="72">
  <si>
    <t>Type</t>
  </si>
  <si>
    <t>Date d'achat</t>
  </si>
  <si>
    <t>Prix d'achat</t>
  </si>
  <si>
    <t>Frais accessoires</t>
  </si>
  <si>
    <t>Valeur résiduelle amort. comptable</t>
  </si>
  <si>
    <t>Durée amort. comptable</t>
  </si>
  <si>
    <t>JBSystems Orion LED</t>
  </si>
  <si>
    <t>Autre matériel</t>
  </si>
  <si>
    <t>Visuel</t>
  </si>
  <si>
    <t>Showtec Disco Star</t>
  </si>
  <si>
    <t>Antari F-80Z Fog Machine</t>
  </si>
  <si>
    <t>Showtec LED Par 64 Short Pro</t>
  </si>
  <si>
    <t>Date de sortie d'inventaire</t>
  </si>
  <si>
    <t>No facture</t>
  </si>
  <si>
    <t>No produit</t>
  </si>
  <si>
    <t>Date de début</t>
  </si>
  <si>
    <t>Date de fin</t>
  </si>
  <si>
    <t>Manifestation</t>
  </si>
  <si>
    <t>Produit</t>
  </si>
  <si>
    <t>FA18003</t>
  </si>
  <si>
    <t>No produit simpl</t>
  </si>
  <si>
    <t>Qté</t>
  </si>
  <si>
    <t>Prix total</t>
  </si>
  <si>
    <t>Coûts d'acquisition</t>
  </si>
  <si>
    <t>Statut</t>
  </si>
  <si>
    <t>STOCK</t>
  </si>
  <si>
    <t>Nom produit</t>
  </si>
  <si>
    <t>Revenus</t>
  </si>
  <si>
    <t>Rentabilité</t>
  </si>
  <si>
    <t>FA18005</t>
  </si>
  <si>
    <t>Nbre d'appareils actifs</t>
  </si>
  <si>
    <t>Nbre de produits actifs</t>
  </si>
  <si>
    <t>Revenus/Coûts</t>
  </si>
  <si>
    <t>Jours de loc</t>
  </si>
  <si>
    <t>Nbre jours locations</t>
  </si>
  <si>
    <t>Jours de loc*Qté</t>
  </si>
  <si>
    <t>Revenu cumulé</t>
  </si>
  <si>
    <t>Rentabilisé</t>
  </si>
  <si>
    <t>Date de rentabilisation</t>
  </si>
  <si>
    <t>Fréquence de location</t>
  </si>
  <si>
    <t>Âge</t>
  </si>
  <si>
    <t>Part du CA global</t>
  </si>
  <si>
    <t>Proportion coûts suppl.</t>
  </si>
  <si>
    <t>Durée pour rentabilisation</t>
  </si>
  <si>
    <t>Bénéfices
/Coûts</t>
  </si>
  <si>
    <t>Nbre de locations</t>
  </si>
  <si>
    <t>Cumul jours de loc</t>
  </si>
  <si>
    <t>Cumul jours de loc*Qté</t>
  </si>
  <si>
    <t>Nbre jours locs pour rentab.</t>
  </si>
  <si>
    <t>Valeur à neuf du matériel actif</t>
  </si>
  <si>
    <t>10 articles les plus loués</t>
  </si>
  <si>
    <t>Rang</t>
  </si>
  <si>
    <t>Nbre jours location</t>
  </si>
  <si>
    <t>Ligne correspondante</t>
  </si>
  <si>
    <t>10 articles les moins loués</t>
  </si>
  <si>
    <t>10 articles les plus rentables</t>
  </si>
  <si>
    <t>10 articles les moins rentables</t>
  </si>
  <si>
    <t>10 articles les plus performants</t>
  </si>
  <si>
    <t>Performance</t>
  </si>
  <si>
    <t>Rentabilité
/Âge</t>
  </si>
  <si>
    <t>10 articles les moins performants</t>
  </si>
  <si>
    <t>Jours de loc brut</t>
  </si>
  <si>
    <t>No produit brut</t>
  </si>
  <si>
    <t>Qté brute</t>
  </si>
  <si>
    <t>Prix total brut</t>
  </si>
  <si>
    <t>Date de début brute</t>
  </si>
  <si>
    <t>Date de fin brute</t>
  </si>
  <si>
    <t>Vide ?</t>
  </si>
  <si>
    <t/>
  </si>
  <si>
    <t>00034</t>
  </si>
  <si>
    <t>5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</si>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</sst>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 &quot;fr.&quot;\ * #,##0.00_ ;_ &quot;fr.&quot;\ * \-#,##0.00_ ;_ &quot;fr.&quot;\ * &quot;-&quot;??_ ;_ @_ "/>
    <numFmt numFmtId="43" formatCode="_ * #,##0.00_ ;_ * \-#,##0.00_ ;_ * &quot;-&quot;??_ ;_ @_ "/>
    <numFmt numFmtId="164" formatCode="00000"/>
    <numFmt numFmtId="165" formatCode="00000.0"/>
    <numFmt numFmtId="166" formatCode="00000.00"/>
    <numFmt numFmtId="167" formatCode="_ * #,##0_ ;_ * \-#,##0_ ;_ * &quot;-&quot;??_ ;_ @_ "/>
    <numFmt numFmtId="168" formatCode="0.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555A"/>
        <bgColor indexed="64"/>
      </patternFill>
    </fill>
    <fill>
      <patternFill patternType="solid">
        <fgColor rgb="FFFFB628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67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44" fontId="0" fillId="0" borderId="0" xfId="0" applyNumberFormat="1"/>
    <xf numFmtId="1" fontId="0" fillId="0" borderId="0" xfId="0" applyNumberFormat="1"/>
    <xf numFmtId="166" fontId="0" fillId="0" borderId="0" xfId="0" applyNumberFormat="1"/>
    <xf numFmtId="14" fontId="0" fillId="0" borderId="0" xfId="0" applyNumberFormat="1" applyFill="1"/>
    <xf numFmtId="9" fontId="0" fillId="0" borderId="0" xfId="1" applyFont="1"/>
    <xf numFmtId="165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4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vertical="center" wrapText="1"/>
    </xf>
    <xf numFmtId="0" fontId="0" fillId="0" borderId="0" xfId="0" applyNumberFormat="1"/>
    <xf numFmtId="44" fontId="0" fillId="0" borderId="0" xfId="0" applyNumberFormat="1" applyBorder="1"/>
    <xf numFmtId="9" fontId="0" fillId="0" borderId="0" xfId="0" applyNumberFormat="1"/>
    <xf numFmtId="14" fontId="0" fillId="0" borderId="0" xfId="0" applyNumberFormat="1" applyAlignment="1">
      <alignment wrapText="1"/>
    </xf>
    <xf numFmtId="10" fontId="0" fillId="0" borderId="0" xfId="0" applyNumberFormat="1"/>
    <xf numFmtId="9" fontId="0" fillId="0" borderId="0" xfId="1" applyNumberFormat="1" applyFont="1"/>
    <xf numFmtId="10" fontId="0" fillId="0" borderId="0" xfId="0" applyNumberFormat="1" applyAlignment="1">
      <alignment wrapText="1"/>
    </xf>
    <xf numFmtId="10" fontId="0" fillId="0" borderId="0" xfId="0" applyNumberFormat="1" applyAlignment="1">
      <alignment vertical="center" wrapText="1"/>
    </xf>
    <xf numFmtId="9" fontId="0" fillId="0" borderId="0" xfId="0" applyNumberFormat="1" applyAlignment="1">
      <alignment wrapText="1"/>
    </xf>
    <xf numFmtId="0" fontId="0" fillId="0" borderId="0" xfId="0"/>
    <xf numFmtId="167" fontId="0" fillId="0" borderId="0" xfId="2" applyNumberFormat="1" applyFont="1"/>
    <xf numFmtId="167" fontId="0" fillId="0" borderId="0" xfId="2" applyNumberFormat="1" applyFont="1" applyAlignment="1">
      <alignment wrapText="1"/>
    </xf>
    <xf numFmtId="168" fontId="0" fillId="0" borderId="0" xfId="0" applyNumberFormat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2" fontId="0" fillId="0" borderId="0" xfId="0" applyNumberFormat="1" applyAlignment="1">
      <alignment wrapText="1"/>
    </xf>
    <xf numFmtId="2" fontId="0" fillId="0" borderId="0" xfId="1" applyNumberFormat="1" applyFont="1"/>
    <xf numFmtId="2" fontId="0" fillId="0" borderId="0" xfId="0" applyNumberFormat="1"/>
    <xf numFmtId="168" fontId="0" fillId="0" borderId="4" xfId="0" applyNumberFormat="1" applyBorder="1" applyAlignment="1">
      <alignment vertical="center" wrapText="1"/>
    </xf>
    <xf numFmtId="0" fontId="0" fillId="0" borderId="5" xfId="0" applyBorder="1"/>
    <xf numFmtId="168" fontId="0" fillId="0" borderId="4" xfId="0" applyNumberFormat="1" applyBorder="1"/>
    <xf numFmtId="168" fontId="0" fillId="0" borderId="6" xfId="0" applyNumberFormat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/>
    <xf numFmtId="9" fontId="0" fillId="0" borderId="5" xfId="1" applyNumberFormat="1" applyFont="1" applyBorder="1"/>
    <xf numFmtId="9" fontId="0" fillId="0" borderId="8" xfId="1" applyNumberFormat="1" applyFont="1" applyBorder="1"/>
    <xf numFmtId="2" fontId="0" fillId="0" borderId="5" xfId="1" applyNumberFormat="1" applyFont="1" applyBorder="1"/>
    <xf numFmtId="2" fontId="0" fillId="0" borderId="8" xfId="1" applyNumberFormat="1" applyFont="1" applyBorder="1"/>
    <xf numFmtId="0" fontId="3" fillId="0" borderId="9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164" fontId="3" fillId="0" borderId="10" xfId="0" applyNumberFormat="1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168" fontId="0" fillId="5" borderId="4" xfId="0" applyNumberFormat="1" applyFill="1" applyBorder="1" applyAlignment="1">
      <alignment vertical="center" wrapText="1"/>
    </xf>
    <xf numFmtId="0" fontId="0" fillId="5" borderId="0" xfId="0" applyFill="1" applyBorder="1" applyAlignment="1">
      <alignment vertical="center" wrapText="1"/>
    </xf>
    <xf numFmtId="0" fontId="0" fillId="5" borderId="5" xfId="0" applyFill="1" applyBorder="1"/>
    <xf numFmtId="168" fontId="0" fillId="5" borderId="4" xfId="0" applyNumberFormat="1" applyFill="1" applyBorder="1"/>
    <xf numFmtId="9" fontId="0" fillId="5" borderId="5" xfId="1" applyNumberFormat="1" applyFont="1" applyFill="1" applyBorder="1"/>
    <xf numFmtId="2" fontId="0" fillId="5" borderId="5" xfId="1" applyNumberFormat="1" applyFont="1" applyFill="1" applyBorder="1"/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9" fontId="0" fillId="0" borderId="0" xfId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58">
    <dxf>
      <fill>
        <patternFill>
          <bgColor theme="9"/>
        </patternFill>
      </fill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4" formatCode="0.00%"/>
    </dxf>
    <dxf>
      <numFmt numFmtId="34" formatCode="_ &quot;fr.&quot;\ * #,##0.00_ ;_ &quot;fr.&quot;\ * \-#,##0.00_ ;_ &quot;fr.&quot;\ * &quot;-&quot;??_ ;_ @_ "/>
    </dxf>
    <dxf>
      <numFmt numFmtId="19" formatCode="dd/mm/yyyy"/>
    </dxf>
    <dxf>
      <numFmt numFmtId="1" formatCode="0"/>
    </dxf>
    <dxf>
      <numFmt numFmtId="34" formatCode="_ &quot;fr.&quot;\ * #,##0.00_ ;_ &quot;fr.&quot;\ * \-#,##0.00_ ;_ &quot;fr.&quot;\ * &quot;-&quot;??_ ;_ @_ "/>
    </dxf>
    <dxf>
      <numFmt numFmtId="34" formatCode="_ &quot;fr.&quot;\ * #,##0.00_ ;_ &quot;fr.&quot;\ * \-#,##0.00_ ;_ &quot;fr.&quot;\ * &quot;-&quot;??_ ;_ @_ "/>
    </dxf>
    <dxf>
      <numFmt numFmtId="34" formatCode="_ &quot;fr.&quot;\ * #,##0.00_ ;_ &quot;fr.&quot;\ * \-#,##0.00_ ;_ &quot;fr.&quot;\ * &quot;-&quot;??_ ;_ @_ "/>
    </dxf>
    <dxf>
      <numFmt numFmtId="34" formatCode="_ &quot;fr.&quot;\ * #,##0.00_ ;_ &quot;fr.&quot;\ * \-#,##0.00_ ;_ &quot;fr.&quot;\ * &quot;-&quot;??_ ;_ @_ "/>
    </dxf>
    <dxf>
      <numFmt numFmtId="19" formatCode="dd/mm/yyyy"/>
    </dxf>
    <dxf>
      <numFmt numFmtId="164" formatCode="00000"/>
    </dxf>
    <dxf>
      <numFmt numFmtId="166" formatCode="00000.00"/>
    </dxf>
    <dxf>
      <numFmt numFmtId="34" formatCode="_ &quot;fr.&quot;\ * #,##0.00_ ;_ &quot;fr.&quot;\ * \-#,##0.00_ ;_ &quot;fr.&quot;\ * &quot;-&quot;??_ ;_ @_ "/>
      <alignment horizontal="general" vertical="center" textRotation="0" wrapText="1" indent="0" justifyLastLine="0" shrinkToFit="0" readingOrder="0"/>
    </dxf>
    <dxf>
      <numFmt numFmtId="2" formatCode="0.00"/>
    </dxf>
    <dxf>
      <numFmt numFmtId="14" formatCode="0.00%"/>
    </dxf>
    <dxf>
      <numFmt numFmtId="13" formatCode="0%"/>
    </dxf>
    <dxf>
      <numFmt numFmtId="167" formatCode="_ * #,##0_ ;_ * \-#,##0_ ;_ * &quot;-&quot;??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 * #,##0_ ;_ * \-#,##0_ ;_ * &quot;-&quot;??_ ;_ @_ "/>
    </dxf>
    <dxf>
      <numFmt numFmtId="167" formatCode="_ * #,##0_ ;_ * \-#,##0_ ;_ * &quot;-&quot;??_ ;_ @_ "/>
    </dxf>
    <dxf>
      <numFmt numFmtId="167" formatCode="_ * #,##0_ ;_ * \-#,##0_ ;_ * &quot;-&quot;??_ ;_ @_ "/>
    </dxf>
    <dxf>
      <numFmt numFmtId="19" formatCode="dd/mm/yyyy"/>
    </dxf>
    <dxf>
      <numFmt numFmtId="34" formatCode="_ &quot;fr.&quot;\ * #,##0.00_ ;_ &quot;fr.&quot;\ * \-#,##0.00_ ;_ &quot;fr.&quot;\ * &quot;-&quot;??_ ;_ @_ "/>
    </dxf>
    <dxf>
      <numFmt numFmtId="13" formatCode="0%"/>
    </dxf>
    <dxf>
      <numFmt numFmtId="34" formatCode="_ &quot;fr.&quot;\ * #,##0.00_ ;_ &quot;fr.&quot;\ * \-#,##0.00_ ;_ &quot;fr.&quot;\ * &quot;-&quot;??_ ;_ @_ "/>
    </dxf>
    <dxf>
      <numFmt numFmtId="0" formatCode="General"/>
    </dxf>
    <dxf>
      <numFmt numFmtId="1" formatCode="0"/>
    </dxf>
    <dxf>
      <numFmt numFmtId="34" formatCode="_ &quot;fr.&quot;\ * #,##0.00_ ;_ &quot;fr.&quot;\ * \-#,##0.00_ ;_ &quot;fr.&quot;\ * &quot;-&quot;??_ ;_ @_ "/>
    </dxf>
    <dxf>
      <numFmt numFmtId="0" formatCode="General"/>
    </dxf>
    <dxf>
      <numFmt numFmtId="0" formatCode="General"/>
    </dxf>
    <dxf>
      <numFmt numFmtId="164" formatCode="000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4" formatCode="_ &quot;fr.&quot;\ * #,##0.00_ ;_ &quot;fr.&quot;\ * \-#,##0.00_ ;_ &quot;fr.&quot;\ * &quot;-&quot;??_ ;_ @_ "/>
    </dxf>
    <dxf>
      <numFmt numFmtId="1" formatCode="0"/>
    </dxf>
    <dxf>
      <numFmt numFmtId="34" formatCode="_ &quot;fr.&quot;\ * #,##0.00_ ;_ &quot;fr.&quot;\ * \-#,##0.00_ ;_ &quot;fr.&quot;\ * &quot;-&quot;??_ ;_ @_ "/>
    </dxf>
    <dxf>
      <numFmt numFmtId="34" formatCode="_ &quot;fr.&quot;\ * #,##0.00_ ;_ &quot;fr.&quot;\ * \-#,##0.00_ ;_ &quot;fr.&quot;\ * &quot;-&quot;??_ ;_ @_ "/>
    </dxf>
    <dxf>
      <numFmt numFmtId="1" formatCode="0"/>
    </dxf>
    <dxf>
      <numFmt numFmtId="1" formatCode="0"/>
    </dxf>
    <dxf>
      <numFmt numFmtId="164" formatCode="00000"/>
    </dxf>
    <dxf>
      <numFmt numFmtId="164" formatCode="00000"/>
    </dxf>
    <dxf>
      <numFmt numFmtId="164" formatCode="00000"/>
    </dxf>
    <dxf>
      <numFmt numFmtId="1" formatCode="0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70AD47"/>
      <color rgb="FFFFB628"/>
      <color rgb="FFFF55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1009650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location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A8ED45-AC36-45BF-A8DC-2198FA64DFCC}" name="BD_Locations" displayName="BD_Locations" ref="A1:U33" totalsRowShown="0" headerRowDxfId="57">
  <autoFilter ref="A1:U33" xr:uid="{80D3653B-1E79-43BD-8664-E9A3F08179F8}"/>
  <tableColumns count="21">
    <tableColumn id="1" xr3:uid="{7A90CB01-C5A7-4902-A991-4CE96BEAE5F7}" name="No facture"/>
    <tableColumn id="2" xr3:uid="{41A68E31-F817-441A-A77D-34BB5DB3792B}" name="Manifestation"/>
    <tableColumn id="3" xr3:uid="{B60F7E65-AB10-4B97-9472-7B702313454D}" name="Date de début brute" dataDxfId="56"/>
    <tableColumn id="25" xr3:uid="{637A20D9-D59E-4886-AD52-B0176A51E1B2}" name="Date de début" dataDxfId="55">
      <calculatedColumnFormula>IFERROR(DATEVALUE(BD_Locations[[#This Row],[Date de début brute]]),BD_Locations[[#This Row],[Date de début brute]])</calculatedColumnFormula>
    </tableColumn>
    <tableColumn id="4" xr3:uid="{A4ADE359-5A6E-4504-9CB8-23BDCFE682C7}" name="Date de fin brute" dataDxfId="54"/>
    <tableColumn id="28" xr3:uid="{D6FEEC97-2882-46A4-B3A7-467F3991A016}" name="Date de fin" dataDxfId="53">
      <calculatedColumnFormula>IFERROR(DATEVALUE(BD_Locations[[#This Row],[Date de fin brute]]),BD_Locations[[#This Row],[Date de fin brute]])</calculatedColumnFormula>
    </tableColumn>
    <tableColumn id="9" xr3:uid="{D84D52D8-7AE8-4DF2-8481-61C54AEAD74A}" name="Jours de loc brut" dataDxfId="52">
      <calculatedColumnFormula>BD_Locations[[#This Row],[Date de fin brute]]-BD_Locations[[#This Row],[Date de début brute]]+1</calculatedColumnFormula>
    </tableColumn>
    <tableColumn id="15" xr3:uid="{C02FDAA0-114B-4EBB-9B73-923C505BA96E}" name="Jours de loc" dataDxfId="51">
      <calculatedColumnFormula>_xlfn.NUMBERVALUE(BD_Locations[[#This Row],[Jours de loc brut]])</calculatedColumnFormula>
    </tableColumn>
    <tableColumn id="5" xr3:uid="{07DB0BBA-CC8A-4880-8124-B4123CA4D389}" name="No produit brut" dataDxfId="50"/>
    <tableColumn id="16" xr3:uid="{D2F30B05-72C1-4C97-A32A-EDF14E39A3DE}" name="No produit" dataDxfId="49">
      <calculatedColumnFormula>_xlfn.NUMBERVALUE(BD_Locations[[#This Row],[No produit brut]])</calculatedColumnFormula>
    </tableColumn>
    <tableColumn id="8" xr3:uid="{FF5115B0-5C2D-48CF-B41D-8FAB9F396948}" name="Produit" dataDxfId="48">
      <calculatedColumnFormula>VLOOKUP(BD_Locations[[#This Row],[No produit]],BD_Produits[[No produit simpl]:[Produit]],2,FALSE)</calculatedColumnFormula>
    </tableColumn>
    <tableColumn id="7" xr3:uid="{0DA541E4-47DB-4C13-80F0-B2CFD09DD7FA}" name="Qté brute" dataDxfId="47"/>
    <tableColumn id="17" xr3:uid="{9696638D-EDD4-4DD0-A925-87C6AB3E1914}" name="Qté" dataDxfId="46">
      <calculatedColumnFormula>_xlfn.NUMBERVALUE(BD_Locations[[#This Row],[Qté brute]])</calculatedColumnFormula>
    </tableColumn>
    <tableColumn id="6" xr3:uid="{161EBBE3-227E-451C-9272-199B2076F2E3}" name="Prix total brut" dataDxfId="45"/>
    <tableColumn id="18" xr3:uid="{85096EF4-A828-46FF-8616-55A0B75B1ACE}" name="Prix total" dataDxfId="44">
      <calculatedColumnFormula>_xlfn.NUMBERVALUE(BD_Locations[[#This Row],[Prix total brut]])</calculatedColumnFormula>
    </tableColumn>
    <tableColumn id="10" xr3:uid="{01606BA9-E066-4D29-BA5D-BECA94084558}" name="Jours de loc*Qté" dataDxfId="43">
      <calculatedColumnFormula>BD_Locations[[#This Row],[Jours de loc]]*BD_Locations[[#This Row],[Qté]]</calculatedColumnFormula>
    </tableColumn>
    <tableColumn id="11" xr3:uid="{EF11C2F2-94E7-4653-AB01-F208B61806C7}" name="Revenu cumulé" dataDxfId="42">
      <calculatedColumnFormula>SUMIF($J$2:BD_Locations[[#This Row],[No produit]],BD_Locations[[#This Row],[No produit]],$O$2:BD_Locations[[#This Row],[Prix total]])</calculatedColumnFormula>
    </tableColumn>
    <tableColumn id="13" xr3:uid="{0AA6A116-C947-42F1-92CD-E097B8E02152}" name="Rentabilisé" dataDxfId="41">
      <calculatedColumnFormula>IFERROR(IF(BD_Locations[[#This Row],[Revenu cumulé]]&gt;=VLOOKUP(BD_Locations[No produit],Locations[No produit]:Locations[Coûts d''acquisition],4,FALSE),"OK","non"),"")</calculatedColumnFormula>
    </tableColumn>
    <tableColumn id="12" xr3:uid="{0A24F27D-7C09-449E-A987-188749CECA8F}" name="Cumul jours de loc" dataDxfId="40">
      <calculatedColumnFormula>SUMIF($J$2:BD_Locations[[#This Row],[No produit]],BD_Locations[[#This Row],[No produit]],$H$2:BD_Locations[[#This Row],[Jours de loc]])</calculatedColumnFormula>
    </tableColumn>
    <tableColumn id="14" xr3:uid="{44C75534-7849-4222-87F6-CDBE48484AEE}" name="Cumul jours de loc*Qté" dataDxfId="39">
      <calculatedColumnFormula>SUMIF($J$2:BD_Locations[[#This Row],[No produit]],BD_Locations[[#This Row],[No produit]],$P$2:BD_Locations[[#This Row],[Jours de loc*Qté]])</calculatedColumnFormula>
    </tableColumn>
    <tableColumn id="19" xr3:uid="{8A324B5C-6A54-4DBC-9695-7D805A5AE1C9}" name="Vide ?" dataDxfId="38">
      <calculatedColumnFormula>IF(BD_Locations[[#This Row],[No produit brut]]="","vide","")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648B978-76E0-4F72-A064-3A6C65F4274D}" name="Locations" displayName="Locations" ref="A1:Q231" totalsRowShown="0">
  <autoFilter ref="A1:Q231" xr:uid="{EDC22686-235D-4BAE-9017-06DF8909030E}"/>
  <sortState xmlns:xlrd2="http://schemas.microsoft.com/office/spreadsheetml/2017/richdata2" ref="A2:Q231">
    <sortCondition ref="A1:A231"/>
  </sortState>
  <tableColumns count="17">
    <tableColumn id="1" xr3:uid="{63A4BA13-4CC5-416F-B854-3A2A4A494F5B}" name="No produit" dataDxfId="37">
      <calculatedColumnFormula array="1">INDEX(BD_Produits[No produit simpl],SMALL(IF(FREQUENCY(IF(BD_Produits[No produit simpl]&lt;&gt;"",MATCH(BD_Produits[No produit simpl],BD_Produits[No produit simpl],0)), ROW(BD_Produits[No produit simpl])-ROW('BD Produits'!$B$2)+1),ROW(BD_Produits[No produit simpl])-ROW($B$2)+1),ROWS(A$2:A2)))</calculatedColumnFormula>
    </tableColumn>
    <tableColumn id="2" xr3:uid="{A7D897FE-B223-4955-9D29-7EA2BFCD3AB6}" name="Nom produit" dataDxfId="36">
      <calculatedColumnFormula>VLOOKUP(Locations[No produit],BD_Produits[[No produit simpl]:[Produit]],2,FALSE)</calculatedColumnFormula>
    </tableColumn>
    <tableColumn id="3" xr3:uid="{69D4CD46-EFDA-42A5-9FD6-D68E4271FFD5}" name="Qté" dataDxfId="35">
      <calculatedColumnFormula>COUNTIF(BD_Produits[No produit simpl],Locations[[#This Row],[No produit]])</calculatedColumnFormula>
    </tableColumn>
    <tableColumn id="4" xr3:uid="{C53F0296-2C1F-43B2-B48C-C88F54461D4F}" name="Coûts d'acquisition" dataDxfId="34">
      <calculatedColumnFormula>SUMIF(BD_Produits[No produit simpl],Locations[[#This Row],[No produit]],BD_Produits[Coûts d''acquisition])</calculatedColumnFormula>
    </tableColumn>
    <tableColumn id="10" xr3:uid="{E87930CF-D530-4C71-96E3-3F32E14443FF}" name="Nbre de locations" dataDxfId="33">
      <calculatedColumnFormula>SUMIF(BD_Locations[No produit],Locations[[#This Row],[No produit]],BD_Locations[Qté])</calculatedColumnFormula>
    </tableColumn>
    <tableColumn id="5" xr3:uid="{B4D6FC16-49C5-42D7-B7E2-89AC37C9FF62}" name="Nbre jours locations" dataDxfId="32">
      <calculatedColumnFormula>SUMIF(BD_Locations[No produit],Locations[[#This Row],[No produit]],BD_Locations[Jours de loc*Qté])</calculatedColumnFormula>
    </tableColumn>
    <tableColumn id="6" xr3:uid="{46582FCF-6F4B-4526-AF4E-BCCF804D2216}" name="Revenus" dataDxfId="31">
      <calculatedColumnFormula>SUMIF(BD_Locations[No produit],Locations[[#This Row],[No produit]],BD_Locations[Prix total])</calculatedColumnFormula>
    </tableColumn>
    <tableColumn id="7" xr3:uid="{CD393FD5-CB13-4FA3-928C-239B44C06DDF}" name="Rentabilité" dataDxfId="30">
      <calculatedColumnFormula>IFERROR(Locations[[#This Row],[Revenus]]/Locations[[#This Row],[Coûts d''acquisition]],0)</calculatedColumnFormula>
    </tableColumn>
    <tableColumn id="8" xr3:uid="{DD17D018-44D2-4AB3-BFF2-BFAA833D0862}" name="Revenus/Coûts" dataDxfId="29">
      <calculatedColumnFormula>Locations[[#This Row],[Revenus]]-Locations[[#This Row],[Coûts d''acquisition]]</calculatedColumnFormula>
    </tableColumn>
    <tableColumn id="11" xr3:uid="{D29808F4-0E75-42E5-941E-3ED1166D4271}" name="Date de rentabilisation" dataDxfId="28">
      <calculatedColumnFormula array="1">IFERROR(INDEX(BD_Locations[Date de fin],MATCH(Locations[[#This Row],[No produit]]&amp;"OK",BD_Locations[No produit]&amp;BD_Locations[Rentabilisé],0)),"")</calculatedColumnFormula>
    </tableColumn>
    <tableColumn id="17" xr3:uid="{5F6117E4-A983-453D-A753-EC21942792CA}" name="Durée pour rentabilisation" dataDxfId="27" dataCellStyle="Milliers">
      <calculatedColumnFormula>IFERROR(Locations[[#This Row],[Date de rentabilisation]]-VLOOKUP(Locations[No produit],BD_Produits[[No produit simpl]:[Date d''achat]],4,FALSE),0)</calculatedColumnFormula>
    </tableColumn>
    <tableColumn id="13" xr3:uid="{BBC73F54-8A9F-41B7-9AF6-24EA32EE3F4C}" name="Âge" dataDxfId="26" dataCellStyle="Milliers">
      <calculatedColumnFormula>TODAY()-VLOOKUP(Locations[No produit],BD_Produits[[No produit simpl]:[Date d''achat]],4,FALSE)+1</calculatedColumnFormula>
    </tableColumn>
    <tableColumn id="9" xr3:uid="{D378BAEB-57F6-4C1A-860B-365EB25A7B03}" name="Nbre jours locs pour rentab." dataDxfId="25" dataCellStyle="Milliers">
      <calculatedColumnFormula>IFERROR(INDEX(BD_Locations[Cumul jours de loc*Qté],MATCH(Locations[[#This Row],[No produit]]&amp;"OK",BD_Locations[No produit]&amp;BD_Locations[Rentabilisé],0)),"")</calculatedColumnFormula>
    </tableColumn>
    <tableColumn id="12" xr3:uid="{D92F288D-201C-4FFE-AB7B-B99E59A91823}" name="Fréquence de location" dataDxfId="24" dataCellStyle="Milliers">
      <calculatedColumnFormula>IFERROR(Locations[Âge]/Locations[[#This Row],[Nbre jours locations]],0)</calculatedColumnFormula>
    </tableColumn>
    <tableColumn id="14" xr3:uid="{9B72EA25-5461-4ECC-ADC8-EA0AAC3A01E8}" name="Bénéfices_x000a_/Coûts" dataDxfId="23">
      <calculatedColumnFormula>IFERROR((Locations[[#This Row],[Revenus]]-Locations[[#This Row],[Coûts d''acquisition]])/Locations[[#This Row],[Coûts d''acquisition]],0)</calculatedColumnFormula>
    </tableColumn>
    <tableColumn id="15" xr3:uid="{F1926EA0-07AA-4448-85CD-29143E01506D}" name="Part du CA global" dataDxfId="22">
      <calculatedColumnFormula>Locations[Revenus]/SUM(Locations[Revenus])</calculatedColumnFormula>
    </tableColumn>
    <tableColumn id="16" xr3:uid="{CB0BEAFC-5173-4C1F-8F76-EB7F9675F4AA}" name="Rentabilité_x000a_/Âge" dataDxfId="21" dataCellStyle="Pourcentage">
      <calculatedColumnFormula>IFERROR(Locations[[#This Row],[Rentabilité]]/Locations[[#This Row],[Âge]]*100,"")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C44BE6-DA03-4999-932C-5389EB73D5E1}" name="BD_Produits" displayName="BD_Produits" ref="A1:M10" totalsRowShown="0" headerRowDxfId="20">
  <autoFilter ref="A1:M10" xr:uid="{5631D3B8-A6A0-4933-8730-99B69FCB62BB}"/>
  <sortState xmlns:xlrd2="http://schemas.microsoft.com/office/spreadsheetml/2017/richdata2" ref="A2:K10">
    <sortCondition ref="A1:A10"/>
  </sortState>
  <tableColumns count="13">
    <tableColumn id="1" xr3:uid="{EA947F96-EA5D-41E7-A939-42975B647005}" name="No produit" dataDxfId="19"/>
    <tableColumn id="10" xr3:uid="{3F290D6B-FD13-43DA-9A8B-9E6AC7999A49}" name="No produit simpl" dataDxfId="18">
      <calculatedColumnFormula>IFERROR(LEFT(BD_Produits[[#This Row],[No produit]],FIND(".",BD_Produits[[#This Row],[No produit]])-1)*1,"")</calculatedColumnFormula>
    </tableColumn>
    <tableColumn id="2" xr3:uid="{E62F47EE-159D-4A45-9849-E29AFEBDE4D8}" name="Produit"/>
    <tableColumn id="3" xr3:uid="{88D5AA3D-A78B-4353-B8FC-245141499FFC}" name="Type"/>
    <tableColumn id="4" xr3:uid="{39774CE7-762D-4A70-A0FB-98AF9F584858}" name="Date d'achat" dataDxfId="17"/>
    <tableColumn id="5" xr3:uid="{D2DED636-7B3E-4F76-9B5B-F0B901B83482}" name="Prix d'achat" dataDxfId="16"/>
    <tableColumn id="6" xr3:uid="{E814DA38-3D63-4B40-A741-28DB890ACEBB}" name="Frais accessoires" dataDxfId="15"/>
    <tableColumn id="11" xr3:uid="{AEF1264F-FBEC-463F-B71B-59C4DC01F2C3}" name="Coûts d'acquisition" dataDxfId="14">
      <calculatedColumnFormula>SUM(BD_Produits[[#This Row],[Prix d''achat]:[Frais accessoires]])</calculatedColumnFormula>
    </tableColumn>
    <tableColumn id="7" xr3:uid="{0B979074-634B-4DFC-A641-FD246F05BC3A}" name="Valeur résiduelle amort. comptable" dataDxfId="13"/>
    <tableColumn id="8" xr3:uid="{B3F9FBA1-4D92-427D-8559-1F22BC48C8C5}" name="Durée amort. comptable" dataDxfId="12"/>
    <tableColumn id="9" xr3:uid="{2776C830-1314-445B-9D23-4A13B4CFE4A3}" name="Date de sortie d'inventaire" dataDxfId="11"/>
    <tableColumn id="12" xr3:uid="{9349DD3D-0150-44C1-9313-4F2240388748}" name="Statut" dataDxfId="10">
      <calculatedColumnFormula>IF(BD_Produits[[#This Row],[No produit]]="","",IF(AND(BD_Produits[[#This Row],[Date de sortie d''inventaire]]&lt;&gt;0,BD_Produits[[#This Row],[Date de sortie d''inventaire]]&lt;TODAY()),"Inactif","Actif"))</calculatedColumnFormula>
    </tableColumn>
    <tableColumn id="13" xr3:uid="{82EACA1E-C777-49D8-B5CD-4331B08DEA07}" name="Proportion coûts suppl." dataDxfId="9">
      <calculatedColumnFormula>IFERROR(BD_Produits[[#This Row],[Frais accessoires]]/BD_Produits[[#This Row],[Coûts d''acquisition]],0)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2F1F6-AC03-40B8-A4D3-ECA4B58C1F0C}">
  <sheetPr codeName="Feuil1"/>
  <dimension ref="B2:S136"/>
  <sheetViews>
    <sheetView workbookViewId="0">
      <selection activeCell="D6" sqref="D6"/>
    </sheetView>
  </sheetViews>
  <sheetFormatPr baseColWidth="10" defaultRowHeight="15" x14ac:dyDescent="0.25"/>
  <cols>
    <col min="2" max="2" width="5.7109375" customWidth="1"/>
    <col min="3" max="3" width="11.42578125" customWidth="1"/>
    <col min="4" max="4" width="47.85546875" style="1" customWidth="1"/>
    <col min="5" max="5" width="14.28515625" customWidth="1"/>
    <col min="6" max="6" width="15.85546875" hidden="1" customWidth="1"/>
    <col min="7" max="7" width="7.85546875" customWidth="1"/>
    <col min="8" max="8" width="5.7109375" customWidth="1"/>
    <col min="9" max="9" width="11.42578125" customWidth="1"/>
    <col min="10" max="10" width="47.85546875" customWidth="1"/>
    <col min="11" max="11" width="14.28515625" customWidth="1"/>
    <col min="12" max="12" width="15" hidden="1" customWidth="1"/>
    <col min="13" max="14" width="29.7109375" bestFit="1" customWidth="1"/>
  </cols>
  <sheetData>
    <row r="2" spans="2:14" x14ac:dyDescent="0.25">
      <c r="B2" s="10"/>
      <c r="C2" s="10"/>
      <c r="G2" s="10"/>
      <c r="H2" s="10"/>
    </row>
    <row r="3" spans="2:14" x14ac:dyDescent="0.25">
      <c r="B3" s="10"/>
      <c r="C3" s="10"/>
      <c r="G3" s="10"/>
      <c r="H3" s="10"/>
    </row>
    <row r="4" spans="2:14" x14ac:dyDescent="0.25">
      <c r="N4" s="60"/>
    </row>
    <row r="5" spans="2:14" x14ac:dyDescent="0.25">
      <c r="B5" s="14" t="s">
        <v>25</v>
      </c>
      <c r="N5" s="60"/>
    </row>
    <row r="6" spans="2:14" x14ac:dyDescent="0.25">
      <c r="B6" t="s">
        <v>31</v>
      </c>
      <c r="E6">
        <f t="array" aca="1" ref="E6" ca="1">SUMPRODUCT((BD_Produits[Statut]="Actif")/COUNTIF(BD_Produits[No produit simpl],BD_Produits[No produit simpl]))</f>
        <v>1</v>
      </c>
    </row>
    <row r="7" spans="2:14" x14ac:dyDescent="0.25">
      <c r="B7" t="s">
        <v>30</v>
      </c>
      <c r="E7">
        <f ca="1">COUNTIF(BD_Produits[Statut],"Actif")</f>
        <v>1</v>
      </c>
    </row>
    <row r="8" spans="2:14" x14ac:dyDescent="0.25">
      <c r="B8" t="s">
        <v>49</v>
      </c>
      <c r="E8" s="4">
        <f ca="1">SUMIF(BD_Produits[Statut],"Actif",BD_Produits[Coûts d''acquisition])</f>
        <v>89</v>
      </c>
      <c r="H8" s="29"/>
      <c r="I8" s="29"/>
      <c r="J8" s="29"/>
    </row>
    <row r="9" spans="2:14" x14ac:dyDescent="0.25">
      <c r="H9" s="29"/>
      <c r="I9" s="29"/>
      <c r="J9" s="29"/>
    </row>
    <row r="10" spans="2:14" x14ac:dyDescent="0.25">
      <c r="B10" s="61" t="s">
        <v>50</v>
      </c>
      <c r="C10" s="62"/>
      <c r="D10" s="62"/>
      <c r="E10" s="63"/>
      <c r="H10" s="61" t="s">
        <v>54</v>
      </c>
      <c r="I10" s="62"/>
      <c r="J10" s="62"/>
      <c r="K10" s="63"/>
      <c r="L10" s="25"/>
    </row>
    <row r="11" spans="2:14" s="10" customFormat="1" ht="30" customHeight="1" x14ac:dyDescent="0.25">
      <c r="B11" s="44" t="s">
        <v>51</v>
      </c>
      <c r="C11" s="45" t="s">
        <v>14</v>
      </c>
      <c r="D11" s="46" t="s">
        <v>26</v>
      </c>
      <c r="E11" s="47" t="s">
        <v>52</v>
      </c>
      <c r="F11" s="15" t="s">
        <v>53</v>
      </c>
      <c r="H11" s="44" t="s">
        <v>51</v>
      </c>
      <c r="I11" s="45" t="s">
        <v>14</v>
      </c>
      <c r="J11" s="46" t="s">
        <v>26</v>
      </c>
      <c r="K11" s="47" t="s">
        <v>52</v>
      </c>
      <c r="L11" s="15" t="s">
        <v>53</v>
      </c>
    </row>
    <row r="12" spans="2:14" s="10" customFormat="1" x14ac:dyDescent="0.25">
      <c r="B12" s="48">
        <v>1</v>
      </c>
      <c r="C12" s="64">
        <f ca="1">INDEX(Locations[No produit],IF(E12&lt;&gt;E11,MATCH(E12,Locations[Nbre jours locations],0),MATCH(E12,OFFSET(Locations[Nbre jours locations],F10,0),0)+F10))</f>
        <v>5</v>
      </c>
      <c r="D12" s="49" t="str">
        <f ca="1">VLOOKUP(C12,BD_Produits[[No produit simpl]:[Produit]],2,FALSE)</f>
        <v>Showtec LED Par 64 Short Pro</v>
      </c>
      <c r="E12" s="50">
        <f>LARGE(Locations[Nbre jours locations],B12)</f>
        <v>8</v>
      </c>
      <c r="F12" s="25">
        <f ca="1">MATCH(C12,Locations[No produit],0)</f>
        <v>4</v>
      </c>
      <c r="G12" s="1"/>
      <c r="H12" s="48">
        <v>1</v>
      </c>
      <c r="I12" s="64">
        <f ca="1">INDEX(Locations[No produit],IF(K12&lt;&gt;K11,MATCH(K12,Locations[Nbre jours locations],0),MATCH(K12,OFFSET(Locations[Nbre jours locations],L10,0),0)+L10))</f>
        <v>3</v>
      </c>
      <c r="J12" s="49" t="str">
        <f ca="1">VLOOKUP(I12,BD_Produits[[No produit simpl]:[Produit]],2,FALSE)</f>
        <v>Showtec Disco Star</v>
      </c>
      <c r="K12" s="50">
        <f>SMALL(Locations[Nbre jours locations],H12)</f>
        <v>0</v>
      </c>
      <c r="L12" s="25">
        <f ca="1">MATCH(I12,Locations[No produit],0)</f>
        <v>2</v>
      </c>
    </row>
    <row r="13" spans="2:14" x14ac:dyDescent="0.25">
      <c r="B13" s="36">
        <v>2</v>
      </c>
      <c r="C13" s="65">
        <f ca="1">INDEX(Locations[No produit],IF(E13&lt;&gt;E12,MATCH(E13,Locations[Nbre jours locations],0),MATCH(E13,OFFSET(Locations[Nbre jours locations],F12,0),0)+F12))</f>
        <v>2</v>
      </c>
      <c r="D13" s="30" t="str">
        <f ca="1">VLOOKUP(C13,BD_Produits[[No produit simpl]:[Produit]],2,FALSE)</f>
        <v>JBSystems Orion LED</v>
      </c>
      <c r="E13" s="35">
        <f>LARGE(Locations[Nbre jours locations],B13)</f>
        <v>1</v>
      </c>
      <c r="F13" s="25">
        <f ca="1">MATCH(C13,Locations[No produit],0)</f>
        <v>1</v>
      </c>
      <c r="G13" s="1"/>
      <c r="H13" s="36">
        <v>2</v>
      </c>
      <c r="I13" s="65">
        <f ca="1">INDEX(Locations[No produit],IF(K13&lt;&gt;K12,MATCH(K13,Locations[Nbre jours locations],0),MATCH(K13,OFFSET(Locations[Nbre jours locations],L12,0),0)+L12))</f>
        <v>4</v>
      </c>
      <c r="J13" s="30" t="str">
        <f ca="1">VLOOKUP(I13,BD_Produits[[No produit simpl]:[Produit]],2,FALSE)</f>
        <v>Antari F-80Z Fog Machine</v>
      </c>
      <c r="K13" s="35">
        <f>SMALL(Locations[Nbre jours locations],H13)</f>
        <v>0</v>
      </c>
      <c r="L13" s="25">
        <f ca="1">MATCH(I13,Locations[No produit],0)</f>
        <v>3</v>
      </c>
    </row>
    <row r="14" spans="2:14" x14ac:dyDescent="0.25">
      <c r="B14" s="51">
        <v>3</v>
      </c>
      <c r="C14" s="64">
        <f ca="1">INDEX(Locations[No produit],IF(E14&lt;&gt;E13,MATCH(E14,Locations[Nbre jours locations],0),MATCH(E14,OFFSET(Locations[Nbre jours locations],F13,0),0)+F13))</f>
        <v>3</v>
      </c>
      <c r="D14" s="49" t="str">
        <f ca="1">VLOOKUP(C14,BD_Produits[[No produit simpl]:[Produit]],2,FALSE)</f>
        <v>Showtec Disco Star</v>
      </c>
      <c r="E14" s="50">
        <f>LARGE(Locations[Nbre jours locations],B14)</f>
        <v>0</v>
      </c>
      <c r="F14" s="25">
        <f ca="1">MATCH(C14,Locations[No produit],0)</f>
        <v>2</v>
      </c>
      <c r="G14" s="1"/>
      <c r="H14" s="51">
        <v>3</v>
      </c>
      <c r="I14" s="64" t="e">
        <f ca="1">INDEX(Locations[No produit],IF(K14&lt;&gt;K13,MATCH(K14,Locations[Nbre jours locations],0),MATCH(K14,OFFSET(Locations[Nbre jours locations],L13,0),0)+L13))</f>
        <v>#NUM!</v>
      </c>
      <c r="J14" s="49" t="e">
        <f ca="1">VLOOKUP(I14,BD_Produits[[No produit simpl]:[Produit]],2,FALSE)</f>
        <v>#NUM!</v>
      </c>
      <c r="K14" s="50">
        <f>SMALL(Locations[Nbre jours locations],H14)</f>
        <v>0</v>
      </c>
      <c r="L14" s="25" t="e">
        <f ca="1">MATCH(I14,Locations[No produit],0)</f>
        <v>#NUM!</v>
      </c>
    </row>
    <row r="15" spans="2:14" ht="15" customHeight="1" x14ac:dyDescent="0.25">
      <c r="B15" s="34">
        <v>4</v>
      </c>
      <c r="C15" s="65">
        <f ca="1">INDEX(Locations[No produit],IF(E15&lt;&gt;E14,MATCH(E15,Locations[Nbre jours locations],0),MATCH(E15,OFFSET(Locations[Nbre jours locations],F14,0),0)+F14))</f>
        <v>4</v>
      </c>
      <c r="D15" s="30" t="str">
        <f ca="1">VLOOKUP(C15,BD_Produits[[No produit simpl]:[Produit]],2,FALSE)</f>
        <v>Antari F-80Z Fog Machine</v>
      </c>
      <c r="E15" s="35">
        <f>LARGE(Locations[Nbre jours locations],B15)</f>
        <v>0</v>
      </c>
      <c r="F15" s="25">
        <f ca="1">MATCH(C15,Locations[No produit],0)</f>
        <v>3</v>
      </c>
      <c r="G15" s="1"/>
      <c r="H15" s="34">
        <v>4</v>
      </c>
      <c r="I15" s="65" t="e">
        <f ca="1">INDEX(Locations[No produit],IF(K15&lt;&gt;K14,MATCH(K15,Locations[Nbre jours locations],0),MATCH(K15,OFFSET(Locations[Nbre jours locations],L14,0),0)+L14))</f>
        <v>#NUM!</v>
      </c>
      <c r="J15" s="30" t="e">
        <f ca="1">VLOOKUP(I15,BD_Produits[[No produit simpl]:[Produit]],2,FALSE)</f>
        <v>#NUM!</v>
      </c>
      <c r="K15" s="35">
        <f>SMALL(Locations[Nbre jours locations],H15)</f>
        <v>0</v>
      </c>
      <c r="L15" s="25" t="e">
        <f ca="1">MATCH(I15,Locations[No produit],0)</f>
        <v>#NUM!</v>
      </c>
    </row>
    <row r="16" spans="2:14" x14ac:dyDescent="0.25">
      <c r="B16" s="51">
        <v>5</v>
      </c>
      <c r="C16" s="64" t="e">
        <f ca="1">INDEX(Locations[No produit],IF(E16&lt;&gt;E15,MATCH(E16,Locations[Nbre jours locations],0),MATCH(E16,OFFSET(Locations[Nbre jours locations],F15,0),0)+F15))</f>
        <v>#NUM!</v>
      </c>
      <c r="D16" s="49" t="e">
        <f ca="1">VLOOKUP(C16,BD_Produits[[No produit simpl]:[Produit]],2,FALSE)</f>
        <v>#NUM!</v>
      </c>
      <c r="E16" s="50">
        <f>LARGE(Locations[Nbre jours locations],B16)</f>
        <v>0</v>
      </c>
      <c r="F16" s="25" t="e">
        <f ca="1">MATCH(C16,Locations[No produit],0)</f>
        <v>#NUM!</v>
      </c>
      <c r="G16" s="1"/>
      <c r="H16" s="51">
        <v>5</v>
      </c>
      <c r="I16" s="64" t="e">
        <f ca="1">INDEX(Locations[No produit],IF(K16&lt;&gt;K15,MATCH(K16,Locations[Nbre jours locations],0),MATCH(K16,OFFSET(Locations[Nbre jours locations],L15,0),0)+L15))</f>
        <v>#NUM!</v>
      </c>
      <c r="J16" s="49" t="e">
        <f ca="1">VLOOKUP(I16,BD_Produits[[No produit simpl]:[Produit]],2,FALSE)</f>
        <v>#NUM!</v>
      </c>
      <c r="K16" s="50">
        <f>SMALL(Locations[Nbre jours locations],H16)</f>
        <v>0</v>
      </c>
      <c r="L16" s="25" t="e">
        <f ca="1">MATCH(I16,Locations[No produit],0)</f>
        <v>#NUM!</v>
      </c>
    </row>
    <row r="17" spans="2:19" x14ac:dyDescent="0.25">
      <c r="B17" s="36">
        <v>6</v>
      </c>
      <c r="C17" s="65" t="e">
        <f ca="1">INDEX(Locations[No produit],IF(E17&lt;&gt;E16,MATCH(E17,Locations[Nbre jours locations],0),MATCH(E17,OFFSET(Locations[Nbre jours locations],F16,0),0)+F16))</f>
        <v>#NUM!</v>
      </c>
      <c r="D17" s="30" t="e">
        <f ca="1">VLOOKUP(C17,BD_Produits[[No produit simpl]:[Produit]],2,FALSE)</f>
        <v>#NUM!</v>
      </c>
      <c r="E17" s="35">
        <f>LARGE(Locations[Nbre jours locations],B17)</f>
        <v>0</v>
      </c>
      <c r="F17" s="25" t="e">
        <f ca="1">MATCH(C17,Locations[No produit],0)</f>
        <v>#NUM!</v>
      </c>
      <c r="G17" s="1"/>
      <c r="H17" s="36">
        <v>6</v>
      </c>
      <c r="I17" s="65" t="e">
        <f ca="1">INDEX(Locations[No produit],IF(K17&lt;&gt;K16,MATCH(K17,Locations[Nbre jours locations],0),MATCH(K17,OFFSET(Locations[Nbre jours locations],L16,0),0)+L16))</f>
        <v>#NUM!</v>
      </c>
      <c r="J17" s="30" t="e">
        <f ca="1">VLOOKUP(I17,BD_Produits[[No produit simpl]:[Produit]],2,FALSE)</f>
        <v>#NUM!</v>
      </c>
      <c r="K17" s="35">
        <f>SMALL(Locations[Nbre jours locations],H17)</f>
        <v>0</v>
      </c>
      <c r="L17" s="25" t="e">
        <f ca="1">MATCH(I17,Locations[No produit],0)</f>
        <v>#NUM!</v>
      </c>
    </row>
    <row r="18" spans="2:19" x14ac:dyDescent="0.25">
      <c r="B18" s="48">
        <v>7</v>
      </c>
      <c r="C18" s="64" t="e">
        <f ca="1">INDEX(Locations[No produit],IF(E18&lt;&gt;E17,MATCH(E18,Locations[Nbre jours locations],0),MATCH(E18,OFFSET(Locations[Nbre jours locations],F17,0),0)+F17))</f>
        <v>#NUM!</v>
      </c>
      <c r="D18" s="49" t="e">
        <f ca="1">VLOOKUP(C18,BD_Produits[[No produit simpl]:[Produit]],2,FALSE)</f>
        <v>#NUM!</v>
      </c>
      <c r="E18" s="50">
        <f>LARGE(Locations[Nbre jours locations],B18)</f>
        <v>0</v>
      </c>
      <c r="F18" s="25" t="e">
        <f ca="1">MATCH(C18,Locations[No produit],0)</f>
        <v>#NUM!</v>
      </c>
      <c r="G18" s="1"/>
      <c r="H18" s="48">
        <v>7</v>
      </c>
      <c r="I18" s="64" t="e">
        <f ca="1">INDEX(Locations[No produit],IF(K18&lt;&gt;K17,MATCH(K18,Locations[Nbre jours locations],0),MATCH(K18,OFFSET(Locations[Nbre jours locations],L17,0),0)+L17))</f>
        <v>#NUM!</v>
      </c>
      <c r="J18" s="49" t="e">
        <f ca="1">VLOOKUP(I18,BD_Produits[[No produit simpl]:[Produit]],2,FALSE)</f>
        <v>#NUM!</v>
      </c>
      <c r="K18" s="50">
        <f>SMALL(Locations[Nbre jours locations],H18)</f>
        <v>0</v>
      </c>
      <c r="L18" s="25" t="e">
        <f ca="1">MATCH(I18,Locations[No produit],0)</f>
        <v>#NUM!</v>
      </c>
    </row>
    <row r="19" spans="2:19" x14ac:dyDescent="0.25">
      <c r="B19" s="36">
        <v>8</v>
      </c>
      <c r="C19" s="65" t="e">
        <f ca="1">INDEX(Locations[No produit],IF(E19&lt;&gt;E18,MATCH(E19,Locations[Nbre jours locations],0),MATCH(E19,OFFSET(Locations[Nbre jours locations],F18,0),0)+F18))</f>
        <v>#NUM!</v>
      </c>
      <c r="D19" s="30" t="e">
        <f ca="1">VLOOKUP(C19,BD_Produits[[No produit simpl]:[Produit]],2,FALSE)</f>
        <v>#NUM!</v>
      </c>
      <c r="E19" s="35">
        <f>LARGE(Locations[Nbre jours locations],B19)</f>
        <v>0</v>
      </c>
      <c r="F19" s="25" t="e">
        <f ca="1">MATCH(C19,Locations[No produit],0)</f>
        <v>#NUM!</v>
      </c>
      <c r="G19" s="1"/>
      <c r="H19" s="36">
        <v>8</v>
      </c>
      <c r="I19" s="65" t="e">
        <f ca="1">INDEX(Locations[No produit],IF(K19&lt;&gt;K18,MATCH(K19,Locations[Nbre jours locations],0),MATCH(K19,OFFSET(Locations[Nbre jours locations],L18,0),0)+L18))</f>
        <v>#NUM!</v>
      </c>
      <c r="J19" s="30" t="e">
        <f ca="1">VLOOKUP(I19,BD_Produits[[No produit simpl]:[Produit]],2,FALSE)</f>
        <v>#NUM!</v>
      </c>
      <c r="K19" s="35">
        <f>SMALL(Locations[Nbre jours locations],H19)</f>
        <v>0</v>
      </c>
      <c r="L19" s="25" t="e">
        <f ca="1">MATCH(I19,Locations[No produit],0)</f>
        <v>#NUM!</v>
      </c>
    </row>
    <row r="20" spans="2:19" x14ac:dyDescent="0.25">
      <c r="B20" s="51">
        <v>9</v>
      </c>
      <c r="C20" s="64" t="e">
        <f ca="1">INDEX(Locations[No produit],IF(E20&lt;&gt;E19,MATCH(E20,Locations[Nbre jours locations],0),MATCH(E20,OFFSET(Locations[Nbre jours locations],F19,0),0)+F19))</f>
        <v>#NUM!</v>
      </c>
      <c r="D20" s="49" t="e">
        <f ca="1">VLOOKUP(C20,BD_Produits[[No produit simpl]:[Produit]],2,FALSE)</f>
        <v>#NUM!</v>
      </c>
      <c r="E20" s="50">
        <f>LARGE(Locations[Nbre jours locations],B20)</f>
        <v>0</v>
      </c>
      <c r="F20" s="25" t="e">
        <f ca="1">MATCH(C20,Locations[No produit],0)</f>
        <v>#NUM!</v>
      </c>
      <c r="G20" s="1"/>
      <c r="H20" s="51">
        <v>9</v>
      </c>
      <c r="I20" s="64" t="e">
        <f ca="1">INDEX(Locations[No produit],IF(K20&lt;&gt;K19,MATCH(K20,Locations[Nbre jours locations],0),MATCH(K20,OFFSET(Locations[Nbre jours locations],L19,0),0)+L19))</f>
        <v>#NUM!</v>
      </c>
      <c r="J20" s="49" t="e">
        <f ca="1">VLOOKUP(I20,BD_Produits[[No produit simpl]:[Produit]],2,FALSE)</f>
        <v>#NUM!</v>
      </c>
      <c r="K20" s="50">
        <f>SMALL(Locations[Nbre jours locations],H20)</f>
        <v>0</v>
      </c>
      <c r="L20" s="25" t="e">
        <f ca="1">MATCH(I20,Locations[No produit],0)</f>
        <v>#NUM!</v>
      </c>
    </row>
    <row r="21" spans="2:19" x14ac:dyDescent="0.25">
      <c r="B21" s="37">
        <v>10</v>
      </c>
      <c r="C21" s="66" t="e">
        <f ca="1">INDEX(Locations[No produit],IF(E21&lt;&gt;E20,MATCH(E21,Locations[Nbre jours locations],0),MATCH(E21,OFFSET(Locations[Nbre jours locations],F20,0),0)+F20))</f>
        <v>#NUM!</v>
      </c>
      <c r="D21" s="38" t="e">
        <f ca="1">VLOOKUP(C21,BD_Produits[[No produit simpl]:[Produit]],2,FALSE)</f>
        <v>#NUM!</v>
      </c>
      <c r="E21" s="39">
        <f>LARGE(Locations[Nbre jours locations],B21)</f>
        <v>0</v>
      </c>
      <c r="F21" s="25" t="e">
        <f ca="1">MATCH(C21,Locations[No produit],0)</f>
        <v>#NUM!</v>
      </c>
      <c r="G21" s="1"/>
      <c r="H21" s="37">
        <v>10</v>
      </c>
      <c r="I21" s="66" t="e">
        <f ca="1">INDEX(Locations[No produit],IF(K21&lt;&gt;K20,MATCH(K21,Locations[Nbre jours locations],0),MATCH(K21,OFFSET(Locations[Nbre jours locations],L20,0),0)+L20))</f>
        <v>#NUM!</v>
      </c>
      <c r="J21" s="38" t="e">
        <f ca="1">VLOOKUP(I21,BD_Produits[[No produit simpl]:[Produit]],2,FALSE)</f>
        <v>#NUM!</v>
      </c>
      <c r="K21" s="39">
        <f>SMALL(Locations[Nbre jours locations],H21)</f>
        <v>0</v>
      </c>
      <c r="L21" s="25" t="e">
        <f ca="1">MATCH(I21,Locations[No produit],0)</f>
        <v>#NUM!</v>
      </c>
    </row>
    <row r="22" spans="2:19" x14ac:dyDescent="0.25">
      <c r="B22" s="28"/>
      <c r="C22" s="1"/>
      <c r="D22" s="10"/>
      <c r="E22" s="25"/>
      <c r="F22" s="25"/>
      <c r="H22" s="29"/>
      <c r="I22" s="30"/>
      <c r="J22" s="29"/>
    </row>
    <row r="23" spans="2:19" x14ac:dyDescent="0.25">
      <c r="B23" s="57" t="s">
        <v>55</v>
      </c>
      <c r="C23" s="58"/>
      <c r="D23" s="58"/>
      <c r="E23" s="59"/>
      <c r="F23" s="25"/>
      <c r="G23" s="25"/>
      <c r="H23" s="57" t="s">
        <v>56</v>
      </c>
      <c r="I23" s="58"/>
      <c r="J23" s="58"/>
      <c r="K23" s="59"/>
      <c r="L23" s="25"/>
      <c r="M23" s="25" t="str">
        <f>IF(Locations!L240="","",Locations!L240)</f>
        <v/>
      </c>
      <c r="N23" s="25" t="str">
        <f>IF(Locations!M240="","",Locations!M240)</f>
        <v/>
      </c>
      <c r="O23" s="25" t="str">
        <f>IF(Locations!N240="","",Locations!N240)</f>
        <v/>
      </c>
      <c r="P23" s="25" t="str">
        <f>IF(Locations!O240="","",Locations!O240)</f>
        <v/>
      </c>
      <c r="Q23" s="25" t="str">
        <f>IF(Locations!P240="","",Locations!P240)</f>
        <v/>
      </c>
      <c r="R23" s="25" t="str">
        <f>IF(Locations!Q240="","",Locations!Q240)</f>
        <v/>
      </c>
      <c r="S23" s="25" t="str">
        <f>IF(Locations!R240="","",Locations!R240)</f>
        <v/>
      </c>
    </row>
    <row r="24" spans="2:19" ht="30" x14ac:dyDescent="0.25">
      <c r="B24" s="44" t="s">
        <v>51</v>
      </c>
      <c r="C24" s="45" t="s">
        <v>14</v>
      </c>
      <c r="D24" s="46" t="s">
        <v>26</v>
      </c>
      <c r="E24" s="47" t="s">
        <v>28</v>
      </c>
      <c r="F24" s="15" t="s">
        <v>53</v>
      </c>
      <c r="G24" s="25"/>
      <c r="H24" s="44" t="s">
        <v>51</v>
      </c>
      <c r="I24" s="45" t="s">
        <v>14</v>
      </c>
      <c r="J24" s="46" t="s">
        <v>26</v>
      </c>
      <c r="K24" s="47" t="s">
        <v>28</v>
      </c>
      <c r="L24" s="15" t="s">
        <v>53</v>
      </c>
      <c r="M24" s="25" t="str">
        <f>IF(Locations!L241="","",Locations!L241)</f>
        <v/>
      </c>
      <c r="N24" s="25"/>
      <c r="O24" s="25" t="str">
        <f>IF(Locations!N241="","",Locations!N241)</f>
        <v/>
      </c>
      <c r="P24" s="25" t="str">
        <f>IF(Locations!O241="","",Locations!O241)</f>
        <v/>
      </c>
      <c r="Q24" s="25" t="str">
        <f>IF(Locations!P241="","",Locations!P241)</f>
        <v/>
      </c>
      <c r="R24" s="25" t="str">
        <f>IF(Locations!Q241="","",Locations!Q241)</f>
        <v/>
      </c>
      <c r="S24" s="25" t="str">
        <f>IF(Locations!R241="","",Locations!R241)</f>
        <v/>
      </c>
    </row>
    <row r="25" spans="2:19" x14ac:dyDescent="0.25">
      <c r="B25" s="48">
        <v>1</v>
      </c>
      <c r="C25" s="64">
        <f ca="1">INDEX(Locations[No produit],IF(E25&lt;&gt;E24,MATCH(E25,Locations[Rentabilité],0),MATCH(E25,OFFSET(Locations[Rentabilité],F23,0),0)+F23))</f>
        <v>5</v>
      </c>
      <c r="D25" s="49" t="str">
        <f ca="1">VLOOKUP(C25,BD_Produits[[No produit simpl]:[Produit]],2,FALSE)</f>
        <v>Showtec LED Par 64 Short Pro</v>
      </c>
      <c r="E25" s="52">
        <f>LARGE(Locations[Rentabilité],B25)</f>
        <v>0.12512500000000001</v>
      </c>
      <c r="F25" s="25">
        <f ca="1">MATCH(C25,Locations[No produit],0)</f>
        <v>4</v>
      </c>
      <c r="G25" s="25"/>
      <c r="H25" s="48">
        <v>1</v>
      </c>
      <c r="I25" s="64">
        <f ca="1">INDEX(Locations[No produit],IF(K25&lt;&gt;K24,MATCH(K25,Locations[Rentabilité],0),MATCH(K25,OFFSET(Locations[Rentabilité],L23,0),0)+L23))</f>
        <v>3</v>
      </c>
      <c r="J25" s="49" t="str">
        <f ca="1">VLOOKUP(I25,BD_Produits[[No produit simpl]:[Produit]],2,FALSE)</f>
        <v>Showtec Disco Star</v>
      </c>
      <c r="K25" s="52">
        <f>SMALL(Locations[Rentabilité],H25)</f>
        <v>0</v>
      </c>
      <c r="L25" s="25">
        <f ca="1">MATCH(I25,Locations[No produit],0)</f>
        <v>2</v>
      </c>
      <c r="M25" s="25" t="str">
        <f>IF(Locations!L242="","",Locations!L242)</f>
        <v/>
      </c>
      <c r="N25" s="25" t="str">
        <f>IF(Locations!M242="","",Locations!M242)</f>
        <v/>
      </c>
      <c r="O25" s="25" t="str">
        <f>IF(Locations!N242="","",Locations!N242)</f>
        <v/>
      </c>
      <c r="P25" s="25" t="str">
        <f>IF(Locations!O242="","",Locations!O242)</f>
        <v/>
      </c>
      <c r="Q25" s="25" t="str">
        <f>IF(Locations!P242="","",Locations!P242)</f>
        <v/>
      </c>
      <c r="R25" s="25" t="str">
        <f>IF(Locations!Q242="","",Locations!Q242)</f>
        <v/>
      </c>
      <c r="S25" s="25" t="str">
        <f>IF(Locations!R242="","",Locations!R242)</f>
        <v/>
      </c>
    </row>
    <row r="26" spans="2:19" x14ac:dyDescent="0.25">
      <c r="B26" s="36">
        <v>2</v>
      </c>
      <c r="C26" s="65">
        <f ca="1">INDEX(Locations[No produit],IF(E26&lt;&gt;E25,MATCH(E26,Locations[Rentabilité],0),MATCH(E26,OFFSET(Locations[Rentabilité],F25,0),0)+F25))</f>
        <v>2</v>
      </c>
      <c r="D26" s="30" t="str">
        <f ca="1">VLOOKUP(C26,BD_Produits[[No produit simpl]:[Produit]],2,FALSE)</f>
        <v>JBSystems Orion LED</v>
      </c>
      <c r="E26" s="40">
        <f>LARGE(Locations[Rentabilité],B26)</f>
        <v>8.8816568047337272E-2</v>
      </c>
      <c r="F26" s="25">
        <f ca="1">MATCH(C26,Locations[No produit],0)</f>
        <v>1</v>
      </c>
      <c r="G26" s="25" t="str">
        <f>IF(Locations!F243="","",Locations!F243)</f>
        <v/>
      </c>
      <c r="H26" s="36">
        <v>2</v>
      </c>
      <c r="I26" s="65">
        <f ca="1">INDEX(Locations[No produit],IF(K26&lt;&gt;K25,MATCH(K26,Locations[Rentabilité],0),MATCH(K26,OFFSET(Locations[Rentabilité],L25,0),0)+L25))</f>
        <v>4</v>
      </c>
      <c r="J26" s="30" t="str">
        <f ca="1">VLOOKUP(I26,BD_Produits[[No produit simpl]:[Produit]],2,FALSE)</f>
        <v>Antari F-80Z Fog Machine</v>
      </c>
      <c r="K26" s="40">
        <f>SMALL(Locations[Rentabilité],H26)</f>
        <v>0</v>
      </c>
      <c r="L26" s="25">
        <f ca="1">MATCH(I26,Locations[No produit],0)</f>
        <v>3</v>
      </c>
      <c r="M26" s="25" t="str">
        <f>IF(Locations!L243="","",Locations!L243)</f>
        <v/>
      </c>
      <c r="N26" s="25" t="str">
        <f>IF(Locations!M243="","",Locations!M243)</f>
        <v/>
      </c>
      <c r="O26" s="25" t="str">
        <f>IF(Locations!N243="","",Locations!N243)</f>
        <v/>
      </c>
      <c r="P26" s="25" t="str">
        <f>IF(Locations!O243="","",Locations!O243)</f>
        <v/>
      </c>
      <c r="Q26" s="25" t="str">
        <f>IF(Locations!P243="","",Locations!P243)</f>
        <v/>
      </c>
      <c r="R26" s="25" t="str">
        <f>IF(Locations!Q243="","",Locations!Q243)</f>
        <v/>
      </c>
      <c r="S26" s="25" t="str">
        <f>IF(Locations!R243="","",Locations!R243)</f>
        <v/>
      </c>
    </row>
    <row r="27" spans="2:19" x14ac:dyDescent="0.25">
      <c r="B27" s="51">
        <v>3</v>
      </c>
      <c r="C27" s="64">
        <f ca="1">INDEX(Locations[No produit],IF(E27&lt;&gt;E26,MATCH(E27,Locations[Rentabilité],0),MATCH(E27,OFFSET(Locations[Rentabilité],F26,0),0)+F26))</f>
        <v>3</v>
      </c>
      <c r="D27" s="49" t="str">
        <f ca="1">VLOOKUP(C27,BD_Produits[[No produit simpl]:[Produit]],2,FALSE)</f>
        <v>Showtec Disco Star</v>
      </c>
      <c r="E27" s="52">
        <f>LARGE(Locations[Rentabilité],B27)</f>
        <v>0</v>
      </c>
      <c r="F27" s="25">
        <f ca="1">MATCH(C27,Locations[No produit],0)</f>
        <v>2</v>
      </c>
      <c r="G27" s="25" t="str">
        <f>IF(Locations!F244="","",Locations!F244)</f>
        <v/>
      </c>
      <c r="H27" s="51">
        <v>3</v>
      </c>
      <c r="I27" s="64" t="e">
        <f ca="1">INDEX(Locations[No produit],IF(K27&lt;&gt;K26,MATCH(K27,Locations[Rentabilité],0),MATCH(K27,OFFSET(Locations[Rentabilité],L26,0),0)+L26))</f>
        <v>#NUM!</v>
      </c>
      <c r="J27" s="49" t="e">
        <f ca="1">VLOOKUP(I27,BD_Produits[[No produit simpl]:[Produit]],2,FALSE)</f>
        <v>#NUM!</v>
      </c>
      <c r="K27" s="52">
        <f>SMALL(Locations[Rentabilité],H27)</f>
        <v>0</v>
      </c>
      <c r="L27" s="25" t="e">
        <f ca="1">MATCH(I27,Locations[No produit],0)</f>
        <v>#NUM!</v>
      </c>
      <c r="M27" s="25" t="str">
        <f>IF(Locations!L244="","",Locations!L244)</f>
        <v/>
      </c>
      <c r="N27" s="25" t="str">
        <f>IF(Locations!M244="","",Locations!M244)</f>
        <v/>
      </c>
      <c r="O27" s="25" t="str">
        <f>IF(Locations!N244="","",Locations!N244)</f>
        <v/>
      </c>
      <c r="P27" s="25" t="str">
        <f>IF(Locations!O244="","",Locations!O244)</f>
        <v/>
      </c>
      <c r="Q27" s="25" t="str">
        <f>IF(Locations!P244="","",Locations!P244)</f>
        <v/>
      </c>
      <c r="R27" s="25" t="str">
        <f>IF(Locations!Q244="","",Locations!Q244)</f>
        <v/>
      </c>
      <c r="S27" s="25" t="str">
        <f>IF(Locations!R244="","",Locations!R244)</f>
        <v/>
      </c>
    </row>
    <row r="28" spans="2:19" x14ac:dyDescent="0.25">
      <c r="B28" s="34">
        <v>4</v>
      </c>
      <c r="C28" s="65">
        <f ca="1">INDEX(Locations[No produit],IF(E28&lt;&gt;E27,MATCH(E28,Locations[Rentabilité],0),MATCH(E28,OFFSET(Locations[Rentabilité],F27,0),0)+F27))</f>
        <v>4</v>
      </c>
      <c r="D28" s="30" t="str">
        <f ca="1">VLOOKUP(C28,BD_Produits[[No produit simpl]:[Produit]],2,FALSE)</f>
        <v>Antari F-80Z Fog Machine</v>
      </c>
      <c r="E28" s="40">
        <f>LARGE(Locations[Rentabilité],B28)</f>
        <v>0</v>
      </c>
      <c r="F28" s="25">
        <f ca="1">MATCH(C28,Locations[No produit],0)</f>
        <v>3</v>
      </c>
      <c r="G28" s="25" t="str">
        <f>IF(Locations!F245="","",Locations!F245)</f>
        <v/>
      </c>
      <c r="H28" s="34">
        <v>4</v>
      </c>
      <c r="I28" s="65" t="e">
        <f ca="1">INDEX(Locations[No produit],IF(K28&lt;&gt;K27,MATCH(K28,Locations[Rentabilité],0),MATCH(K28,OFFSET(Locations[Rentabilité],L27,0),0)+L27))</f>
        <v>#NUM!</v>
      </c>
      <c r="J28" s="30" t="e">
        <f ca="1">VLOOKUP(I28,BD_Produits[[No produit simpl]:[Produit]],2,FALSE)</f>
        <v>#NUM!</v>
      </c>
      <c r="K28" s="40">
        <f>SMALL(Locations[Rentabilité],H28)</f>
        <v>0</v>
      </c>
      <c r="L28" s="25" t="e">
        <f ca="1">MATCH(I28,Locations[No produit],0)</f>
        <v>#NUM!</v>
      </c>
      <c r="M28" s="25" t="str">
        <f>IF(Locations!L245="","",Locations!L245)</f>
        <v/>
      </c>
      <c r="N28" s="25" t="str">
        <f>IF(Locations!M245="","",Locations!M245)</f>
        <v/>
      </c>
      <c r="O28" s="25" t="str">
        <f>IF(Locations!N245="","",Locations!N245)</f>
        <v/>
      </c>
      <c r="P28" s="25" t="str">
        <f>IF(Locations!O245="","",Locations!O245)</f>
        <v/>
      </c>
      <c r="Q28" s="25" t="str">
        <f>IF(Locations!P245="","",Locations!P245)</f>
        <v/>
      </c>
      <c r="R28" s="25" t="str">
        <f>IF(Locations!Q245="","",Locations!Q245)</f>
        <v/>
      </c>
      <c r="S28" s="25" t="str">
        <f>IF(Locations!R245="","",Locations!R245)</f>
        <v/>
      </c>
    </row>
    <row r="29" spans="2:19" x14ac:dyDescent="0.25">
      <c r="B29" s="51">
        <v>5</v>
      </c>
      <c r="C29" s="64" t="e">
        <f ca="1">INDEX(Locations[No produit],IF(E29&lt;&gt;E28,MATCH(E29,Locations[Rentabilité],0),MATCH(E29,OFFSET(Locations[Rentabilité],F28,0),0)+F28))</f>
        <v>#NUM!</v>
      </c>
      <c r="D29" s="49" t="e">
        <f ca="1">VLOOKUP(C29,BD_Produits[[No produit simpl]:[Produit]],2,FALSE)</f>
        <v>#NUM!</v>
      </c>
      <c r="E29" s="52">
        <f>LARGE(Locations[Rentabilité],B29)</f>
        <v>0</v>
      </c>
      <c r="F29" s="25" t="e">
        <f ca="1">MATCH(C29,Locations[No produit],0)</f>
        <v>#NUM!</v>
      </c>
      <c r="G29" s="25" t="str">
        <f>IF(Locations!F246="","",Locations!F246)</f>
        <v/>
      </c>
      <c r="H29" s="51">
        <v>5</v>
      </c>
      <c r="I29" s="64" t="e">
        <f ca="1">INDEX(Locations[No produit],IF(K29&lt;&gt;K28,MATCH(K29,Locations[Rentabilité],0),MATCH(K29,OFFSET(Locations[Rentabilité],L28,0),0)+L28))</f>
        <v>#NUM!</v>
      </c>
      <c r="J29" s="49" t="e">
        <f ca="1">VLOOKUP(I29,BD_Produits[[No produit simpl]:[Produit]],2,FALSE)</f>
        <v>#NUM!</v>
      </c>
      <c r="K29" s="52">
        <f>SMALL(Locations[Rentabilité],H29)</f>
        <v>0</v>
      </c>
      <c r="L29" s="25" t="e">
        <f ca="1">MATCH(I29,Locations[No produit],0)</f>
        <v>#NUM!</v>
      </c>
      <c r="M29" s="25" t="str">
        <f>IF(Locations!L246="","",Locations!L246)</f>
        <v/>
      </c>
      <c r="N29" s="25" t="str">
        <f>IF(Locations!M246="","",Locations!M246)</f>
        <v/>
      </c>
      <c r="O29" s="25" t="str">
        <f>IF(Locations!N246="","",Locations!N246)</f>
        <v/>
      </c>
      <c r="P29" s="25" t="str">
        <f>IF(Locations!O246="","",Locations!O246)</f>
        <v/>
      </c>
      <c r="Q29" s="25" t="str">
        <f>IF(Locations!P246="","",Locations!P246)</f>
        <v/>
      </c>
      <c r="R29" s="25" t="str">
        <f>IF(Locations!Q246="","",Locations!Q246)</f>
        <v/>
      </c>
      <c r="S29" s="25" t="str">
        <f>IF(Locations!R246="","",Locations!R246)</f>
        <v/>
      </c>
    </row>
    <row r="30" spans="2:19" x14ac:dyDescent="0.25">
      <c r="B30" s="36">
        <v>6</v>
      </c>
      <c r="C30" s="65" t="e">
        <f ca="1">INDEX(Locations[No produit],IF(E30&lt;&gt;E29,MATCH(E30,Locations[Rentabilité],0),MATCH(E30,OFFSET(Locations[Rentabilité],F29,0),0)+F29))</f>
        <v>#NUM!</v>
      </c>
      <c r="D30" s="30" t="e">
        <f ca="1">VLOOKUP(C30,BD_Produits[[No produit simpl]:[Produit]],2,FALSE)</f>
        <v>#NUM!</v>
      </c>
      <c r="E30" s="40">
        <f>LARGE(Locations[Rentabilité],B30)</f>
        <v>0</v>
      </c>
      <c r="F30" s="25" t="e">
        <f ca="1">MATCH(C30,Locations[No produit],0)</f>
        <v>#NUM!</v>
      </c>
      <c r="G30" s="25" t="str">
        <f>IF(Locations!F247="","",Locations!F247)</f>
        <v/>
      </c>
      <c r="H30" s="36">
        <v>6</v>
      </c>
      <c r="I30" s="65" t="e">
        <f ca="1">INDEX(Locations[No produit],IF(K30&lt;&gt;K29,MATCH(K30,Locations[Rentabilité],0),MATCH(K30,OFFSET(Locations[Rentabilité],L29,0),0)+L29))</f>
        <v>#NUM!</v>
      </c>
      <c r="J30" s="30" t="e">
        <f ca="1">VLOOKUP(I30,BD_Produits[[No produit simpl]:[Produit]],2,FALSE)</f>
        <v>#NUM!</v>
      </c>
      <c r="K30" s="40">
        <f>SMALL(Locations[Rentabilité],H30)</f>
        <v>0</v>
      </c>
      <c r="L30" s="25" t="e">
        <f ca="1">MATCH(I30,Locations[No produit],0)</f>
        <v>#NUM!</v>
      </c>
      <c r="M30" s="25" t="str">
        <f>IF(Locations!L247="","",Locations!L247)</f>
        <v/>
      </c>
      <c r="N30" s="25" t="str">
        <f>IF(Locations!M247="","",Locations!M247)</f>
        <v/>
      </c>
      <c r="O30" s="25" t="str">
        <f>IF(Locations!N247="","",Locations!N247)</f>
        <v/>
      </c>
      <c r="P30" s="25" t="str">
        <f>IF(Locations!O247="","",Locations!O247)</f>
        <v/>
      </c>
      <c r="Q30" s="25" t="str">
        <f>IF(Locations!P247="","",Locations!P247)</f>
        <v/>
      </c>
      <c r="R30" s="25" t="str">
        <f>IF(Locations!Q247="","",Locations!Q247)</f>
        <v/>
      </c>
      <c r="S30" s="25" t="str">
        <f>IF(Locations!R247="","",Locations!R247)</f>
        <v/>
      </c>
    </row>
    <row r="31" spans="2:19" x14ac:dyDescent="0.25">
      <c r="B31" s="48">
        <v>7</v>
      </c>
      <c r="C31" s="64" t="e">
        <f ca="1">INDEX(Locations[No produit],IF(E31&lt;&gt;E30,MATCH(E31,Locations[Rentabilité],0),MATCH(E31,OFFSET(Locations[Rentabilité],F30,0),0)+F30))</f>
        <v>#NUM!</v>
      </c>
      <c r="D31" s="49" t="e">
        <f ca="1">VLOOKUP(C31,BD_Produits[[No produit simpl]:[Produit]],2,FALSE)</f>
        <v>#NUM!</v>
      </c>
      <c r="E31" s="52">
        <f>LARGE(Locations[Rentabilité],B31)</f>
        <v>0</v>
      </c>
      <c r="F31" s="25" t="e">
        <f ca="1">MATCH(C31,Locations[No produit],0)</f>
        <v>#NUM!</v>
      </c>
      <c r="G31" s="25" t="str">
        <f>IF(Locations!F248="","",Locations!F248)</f>
        <v/>
      </c>
      <c r="H31" s="48">
        <v>7</v>
      </c>
      <c r="I31" s="64" t="e">
        <f ca="1">INDEX(Locations[No produit],IF(K31&lt;&gt;K30,MATCH(K31,Locations[Rentabilité],0),MATCH(K31,OFFSET(Locations[Rentabilité],L30,0),0)+L30))</f>
        <v>#NUM!</v>
      </c>
      <c r="J31" s="49" t="e">
        <f ca="1">VLOOKUP(I31,BD_Produits[[No produit simpl]:[Produit]],2,FALSE)</f>
        <v>#NUM!</v>
      </c>
      <c r="K31" s="52">
        <f>SMALL(Locations[Rentabilité],H31)</f>
        <v>0</v>
      </c>
      <c r="L31" s="25" t="e">
        <f ca="1">MATCH(I31,Locations[No produit],0)</f>
        <v>#NUM!</v>
      </c>
      <c r="M31" s="25" t="str">
        <f>IF(Locations!L248="","",Locations!L248)</f>
        <v/>
      </c>
      <c r="N31" s="25" t="str">
        <f>IF(Locations!M248="","",Locations!M248)</f>
        <v/>
      </c>
      <c r="O31" s="25" t="str">
        <f>IF(Locations!N248="","",Locations!N248)</f>
        <v/>
      </c>
      <c r="P31" s="25" t="str">
        <f>IF(Locations!O248="","",Locations!O248)</f>
        <v/>
      </c>
      <c r="Q31" s="25" t="str">
        <f>IF(Locations!P248="","",Locations!P248)</f>
        <v/>
      </c>
      <c r="R31" s="25" t="str">
        <f>IF(Locations!Q248="","",Locations!Q248)</f>
        <v/>
      </c>
      <c r="S31" s="25" t="str">
        <f>IF(Locations!R248="","",Locations!R248)</f>
        <v/>
      </c>
    </row>
    <row r="32" spans="2:19" x14ac:dyDescent="0.25">
      <c r="B32" s="36">
        <v>8</v>
      </c>
      <c r="C32" s="65" t="e">
        <f ca="1">INDEX(Locations[No produit],IF(E32&lt;&gt;E31,MATCH(E32,Locations[Rentabilité],0),MATCH(E32,OFFSET(Locations[Rentabilité],F31,0),0)+F31))</f>
        <v>#NUM!</v>
      </c>
      <c r="D32" s="30" t="e">
        <f ca="1">VLOOKUP(C32,BD_Produits[[No produit simpl]:[Produit]],2,FALSE)</f>
        <v>#NUM!</v>
      </c>
      <c r="E32" s="40">
        <f>LARGE(Locations[Rentabilité],B32)</f>
        <v>0</v>
      </c>
      <c r="F32" s="25" t="e">
        <f ca="1">MATCH(C32,Locations[No produit],0)</f>
        <v>#NUM!</v>
      </c>
      <c r="G32" s="25" t="str">
        <f>IF(Locations!F249="","",Locations!F249)</f>
        <v/>
      </c>
      <c r="H32" s="36">
        <v>8</v>
      </c>
      <c r="I32" s="65" t="e">
        <f ca="1">INDEX(Locations[No produit],IF(K32&lt;&gt;K31,MATCH(K32,Locations[Rentabilité],0),MATCH(K32,OFFSET(Locations[Rentabilité],L31,0),0)+L31))</f>
        <v>#NUM!</v>
      </c>
      <c r="J32" s="30" t="e">
        <f ca="1">VLOOKUP(I32,BD_Produits[[No produit simpl]:[Produit]],2,FALSE)</f>
        <v>#NUM!</v>
      </c>
      <c r="K32" s="40">
        <f>SMALL(Locations[Rentabilité],H32)</f>
        <v>0</v>
      </c>
      <c r="L32" s="25" t="e">
        <f ca="1">MATCH(I32,Locations[No produit],0)</f>
        <v>#NUM!</v>
      </c>
      <c r="M32" s="25" t="str">
        <f>IF(Locations!L249="","",Locations!L249)</f>
        <v/>
      </c>
      <c r="N32" s="25" t="str">
        <f>IF(Locations!M249="","",Locations!M249)</f>
        <v/>
      </c>
      <c r="O32" s="25" t="str">
        <f>IF(Locations!N249="","",Locations!N249)</f>
        <v/>
      </c>
      <c r="P32" s="25" t="str">
        <f>IF(Locations!O249="","",Locations!O249)</f>
        <v/>
      </c>
      <c r="Q32" s="25" t="str">
        <f>IF(Locations!P249="","",Locations!P249)</f>
        <v/>
      </c>
      <c r="R32" s="25" t="str">
        <f>IF(Locations!Q249="","",Locations!Q249)</f>
        <v/>
      </c>
      <c r="S32" s="25" t="str">
        <f>IF(Locations!R249="","",Locations!R249)</f>
        <v/>
      </c>
    </row>
    <row r="33" spans="2:19" x14ac:dyDescent="0.25">
      <c r="B33" s="51">
        <v>9</v>
      </c>
      <c r="C33" s="64" t="e">
        <f ca="1">INDEX(Locations[No produit],IF(E33&lt;&gt;E32,MATCH(E33,Locations[Rentabilité],0),MATCH(E33,OFFSET(Locations[Rentabilité],F32,0),0)+F32))</f>
        <v>#NUM!</v>
      </c>
      <c r="D33" s="49" t="e">
        <f ca="1">VLOOKUP(C33,BD_Produits[[No produit simpl]:[Produit]],2,FALSE)</f>
        <v>#NUM!</v>
      </c>
      <c r="E33" s="52">
        <f>LARGE(Locations[Rentabilité],B33)</f>
        <v>0</v>
      </c>
      <c r="F33" s="25" t="e">
        <f ca="1">MATCH(C33,Locations[No produit],0)</f>
        <v>#NUM!</v>
      </c>
      <c r="G33" s="25" t="str">
        <f>IF(Locations!F250="","",Locations!F250)</f>
        <v/>
      </c>
      <c r="H33" s="51">
        <v>9</v>
      </c>
      <c r="I33" s="64" t="e">
        <f ca="1">INDEX(Locations[No produit],IF(K33&lt;&gt;K32,MATCH(K33,Locations[Rentabilité],0),MATCH(K33,OFFSET(Locations[Rentabilité],L32,0),0)+L32))</f>
        <v>#NUM!</v>
      </c>
      <c r="J33" s="49" t="e">
        <f ca="1">VLOOKUP(I33,BD_Produits[[No produit simpl]:[Produit]],2,FALSE)</f>
        <v>#NUM!</v>
      </c>
      <c r="K33" s="52">
        <f>SMALL(Locations[Rentabilité],H33)</f>
        <v>0</v>
      </c>
      <c r="L33" s="25" t="e">
        <f ca="1">MATCH(I33,Locations[No produit],0)</f>
        <v>#NUM!</v>
      </c>
      <c r="M33" s="25" t="str">
        <f>IF(Locations!L250="","",Locations!L250)</f>
        <v/>
      </c>
      <c r="N33" s="25" t="str">
        <f>IF(Locations!M250="","",Locations!M250)</f>
        <v/>
      </c>
      <c r="O33" s="25" t="str">
        <f>IF(Locations!N250="","",Locations!N250)</f>
        <v/>
      </c>
      <c r="P33" s="25" t="str">
        <f>IF(Locations!O250="","",Locations!O250)</f>
        <v/>
      </c>
      <c r="Q33" s="25" t="str">
        <f>IF(Locations!P250="","",Locations!P250)</f>
        <v/>
      </c>
      <c r="R33" s="25" t="str">
        <f>IF(Locations!Q250="","",Locations!Q250)</f>
        <v/>
      </c>
      <c r="S33" s="25" t="str">
        <f>IF(Locations!R250="","",Locations!R250)</f>
        <v/>
      </c>
    </row>
    <row r="34" spans="2:19" x14ac:dyDescent="0.25">
      <c r="B34" s="37">
        <v>10</v>
      </c>
      <c r="C34" s="66" t="e">
        <f ca="1">INDEX(Locations[No produit],IF(E34&lt;&gt;E33,MATCH(E34,Locations[Rentabilité],0),MATCH(E34,OFFSET(Locations[Rentabilité],F33,0),0)+F33))</f>
        <v>#NUM!</v>
      </c>
      <c r="D34" s="38" t="e">
        <f ca="1">VLOOKUP(C34,BD_Produits[[No produit simpl]:[Produit]],2,FALSE)</f>
        <v>#NUM!</v>
      </c>
      <c r="E34" s="41">
        <f>LARGE(Locations[Rentabilité],B34)</f>
        <v>0</v>
      </c>
      <c r="F34" s="25" t="e">
        <f ca="1">MATCH(C34,Locations[No produit],0)</f>
        <v>#NUM!</v>
      </c>
      <c r="G34" s="25" t="str">
        <f>IF(Locations!F251="","",Locations!F251)</f>
        <v/>
      </c>
      <c r="H34" s="37">
        <v>10</v>
      </c>
      <c r="I34" s="66" t="e">
        <f ca="1">INDEX(Locations[No produit],IF(K34&lt;&gt;K33,MATCH(K34,Locations[Rentabilité],0),MATCH(K34,OFFSET(Locations[Rentabilité],L33,0),0)+L33))</f>
        <v>#NUM!</v>
      </c>
      <c r="J34" s="38" t="e">
        <f ca="1">VLOOKUP(I34,BD_Produits[[No produit simpl]:[Produit]],2,FALSE)</f>
        <v>#NUM!</v>
      </c>
      <c r="K34" s="41">
        <f>SMALL(Locations[Rentabilité],H34)</f>
        <v>0</v>
      </c>
      <c r="L34" s="25" t="e">
        <f ca="1">MATCH(I34,Locations[No produit],0)</f>
        <v>#NUM!</v>
      </c>
      <c r="M34" s="25" t="str">
        <f>IF(Locations!L251="","",Locations!L251)</f>
        <v/>
      </c>
      <c r="N34" s="25" t="str">
        <f>IF(Locations!M251="","",Locations!M251)</f>
        <v/>
      </c>
      <c r="O34" s="25" t="str">
        <f>IF(Locations!N251="","",Locations!N251)</f>
        <v/>
      </c>
      <c r="P34" s="25" t="str">
        <f>IF(Locations!O251="","",Locations!O251)</f>
        <v/>
      </c>
      <c r="Q34" s="25" t="str">
        <f>IF(Locations!P251="","",Locations!P251)</f>
        <v/>
      </c>
      <c r="R34" s="25" t="str">
        <f>IF(Locations!Q251="","",Locations!Q251)</f>
        <v/>
      </c>
      <c r="S34" s="25" t="str">
        <f>IF(Locations!R251="","",Locations!R251)</f>
        <v/>
      </c>
    </row>
    <row r="35" spans="2:19" x14ac:dyDescent="0.25">
      <c r="B35" s="25" t="str">
        <f>IF(Locations!A252="","",Locations!A252)</f>
        <v/>
      </c>
      <c r="C35" s="25" t="str">
        <f>IF(Locations!B252="","",Locations!B252)</f>
        <v/>
      </c>
      <c r="D35" s="25" t="str">
        <f>IF(Locations!C252="","",Locations!C252)</f>
        <v/>
      </c>
      <c r="E35" s="25" t="str">
        <f>IF(Locations!D252="","",Locations!D252)</f>
        <v/>
      </c>
      <c r="F35" s="25" t="str">
        <f>IF(Locations!E252="","",Locations!E252)</f>
        <v/>
      </c>
      <c r="G35" s="25" t="str">
        <f>IF(Locations!F252="","",Locations!F252)</f>
        <v/>
      </c>
      <c r="H35" s="25" t="str">
        <f>IF(Locations!G252="","",Locations!G252)</f>
        <v/>
      </c>
      <c r="I35" s="25" t="str">
        <f>IF(Locations!H252="","",Locations!H252)</f>
        <v/>
      </c>
      <c r="J35" s="25" t="str">
        <f>IF(Locations!I252="","",Locations!I252)</f>
        <v/>
      </c>
      <c r="K35" s="25" t="str">
        <f>IF(Locations!J252="","",Locations!J252)</f>
        <v/>
      </c>
      <c r="L35" s="25" t="str">
        <f>IF(Locations!K252="","",Locations!K252)</f>
        <v/>
      </c>
      <c r="M35" s="25" t="str">
        <f>IF(Locations!L252="","",Locations!L252)</f>
        <v/>
      </c>
      <c r="N35" s="25" t="str">
        <f>IF(Locations!M252="","",Locations!M252)</f>
        <v/>
      </c>
      <c r="O35" s="25" t="str">
        <f>IF(Locations!N252="","",Locations!N252)</f>
        <v/>
      </c>
      <c r="P35" s="25" t="str">
        <f>IF(Locations!O252="","",Locations!O252)</f>
        <v/>
      </c>
      <c r="Q35" s="25" t="str">
        <f>IF(Locations!P252="","",Locations!P252)</f>
        <v/>
      </c>
      <c r="R35" s="25" t="str">
        <f>IF(Locations!Q252="","",Locations!Q252)</f>
        <v/>
      </c>
      <c r="S35" s="25" t="str">
        <f>IF(Locations!R252="","",Locations!R252)</f>
        <v/>
      </c>
    </row>
    <row r="36" spans="2:19" x14ac:dyDescent="0.25">
      <c r="B36" s="54" t="s">
        <v>57</v>
      </c>
      <c r="C36" s="55"/>
      <c r="D36" s="55"/>
      <c r="E36" s="56"/>
      <c r="F36" s="25"/>
      <c r="G36" s="25" t="str">
        <f>IF(Locations!F253="","",Locations!F253)</f>
        <v/>
      </c>
      <c r="H36" s="54" t="s">
        <v>60</v>
      </c>
      <c r="I36" s="55"/>
      <c r="J36" s="55"/>
      <c r="K36" s="56"/>
      <c r="L36" s="25"/>
      <c r="M36" s="25" t="str">
        <f>IF(Locations!L253="","",Locations!L253)</f>
        <v/>
      </c>
      <c r="N36" s="25" t="str">
        <f>IF(Locations!M253="","",Locations!M253)</f>
        <v/>
      </c>
      <c r="O36" s="25" t="str">
        <f>IF(Locations!N253="","",Locations!N253)</f>
        <v/>
      </c>
      <c r="P36" s="25" t="str">
        <f>IF(Locations!O253="","",Locations!O253)</f>
        <v/>
      </c>
      <c r="Q36" s="25" t="str">
        <f>IF(Locations!P253="","",Locations!P253)</f>
        <v/>
      </c>
      <c r="R36" s="25" t="str">
        <f>IF(Locations!Q253="","",Locations!Q253)</f>
        <v/>
      </c>
      <c r="S36" s="25" t="str">
        <f>IF(Locations!R253="","",Locations!R253)</f>
        <v/>
      </c>
    </row>
    <row r="37" spans="2:19" ht="30" x14ac:dyDescent="0.25">
      <c r="B37" s="44" t="s">
        <v>51</v>
      </c>
      <c r="C37" s="45" t="s">
        <v>14</v>
      </c>
      <c r="D37" s="46" t="s">
        <v>26</v>
      </c>
      <c r="E37" s="47" t="s">
        <v>58</v>
      </c>
      <c r="F37" s="15" t="s">
        <v>53</v>
      </c>
      <c r="G37" s="25" t="str">
        <f>IF(Locations!F254="","",Locations!F254)</f>
        <v/>
      </c>
      <c r="H37" s="44" t="s">
        <v>51</v>
      </c>
      <c r="I37" s="45" t="s">
        <v>14</v>
      </c>
      <c r="J37" s="46" t="s">
        <v>26</v>
      </c>
      <c r="K37" s="47" t="s">
        <v>58</v>
      </c>
      <c r="L37" s="15" t="s">
        <v>53</v>
      </c>
      <c r="M37" s="25" t="str">
        <f>IF(Locations!L254="","",Locations!L254)</f>
        <v/>
      </c>
      <c r="N37" s="25" t="str">
        <f>IF(Locations!M254="","",Locations!M254)</f>
        <v/>
      </c>
      <c r="O37" s="25" t="str">
        <f>IF(Locations!N254="","",Locations!N254)</f>
        <v/>
      </c>
      <c r="P37" s="25" t="str">
        <f>IF(Locations!O254="","",Locations!O254)</f>
        <v/>
      </c>
      <c r="Q37" s="25" t="str">
        <f>IF(Locations!P254="","",Locations!P254)</f>
        <v/>
      </c>
      <c r="R37" s="25" t="str">
        <f>IF(Locations!Q254="","",Locations!Q254)</f>
        <v/>
      </c>
      <c r="S37" s="25" t="str">
        <f>IF(Locations!R254="","",Locations!R254)</f>
        <v/>
      </c>
    </row>
    <row r="38" spans="2:19" x14ac:dyDescent="0.25">
      <c r="B38" s="48">
        <v>1</v>
      </c>
      <c r="C38" s="64">
        <f ca="1">INDEX(Locations[No produit],IF(E38&lt;&gt;E37,MATCH(E38,Locations[Rentabilité
/Âge],0),MATCH(E38,OFFSET(Locations[Rentabilité
/Âge],F36,0),0)+F36))</f>
        <v>5</v>
      </c>
      <c r="D38" s="49" t="str">
        <f ca="1">VLOOKUP(C38,BD_Produits[[No produit simpl]:[Produit]],2,FALSE)</f>
        <v>Showtec LED Par 64 Short Pro</v>
      </c>
      <c r="E38" s="53">
        <f ca="1">LARGE(Locations[Rentabilité
/Âge],B38)</f>
        <v>4.6845750655185332E-3</v>
      </c>
      <c r="F38" s="25">
        <f ca="1">MATCH(C38,Locations[No produit],0)</f>
        <v>4</v>
      </c>
      <c r="G38" s="25" t="str">
        <f>IF(Locations!F255="","",Locations!F255)</f>
        <v/>
      </c>
      <c r="H38" s="48">
        <v>1</v>
      </c>
      <c r="I38" s="64">
        <f ca="1">INDEX(Locations[No produit],IF(K38&lt;&gt;K37,MATCH(K38,Locations[Rentabilité
/Âge],0),MATCH(K38,OFFSET(Locations[Rentabilité
/Âge],L36,0),0)+L36))</f>
        <v>3</v>
      </c>
      <c r="J38" s="49" t="str">
        <f ca="1">VLOOKUP(I38,BD_Produits[[No produit simpl]:[Produit]],2,FALSE)</f>
        <v>Showtec Disco Star</v>
      </c>
      <c r="K38" s="53">
        <f ca="1">SMALL(Locations[Rentabilité
/Âge],H38)</f>
        <v>0</v>
      </c>
      <c r="L38" s="25">
        <f ca="1">MATCH(I38,Locations[No produit],0)</f>
        <v>2</v>
      </c>
      <c r="M38" s="25" t="str">
        <f>IF(Locations!L255="","",Locations!L255)</f>
        <v/>
      </c>
      <c r="N38" s="25" t="str">
        <f>IF(Locations!M255="","",Locations!M255)</f>
        <v/>
      </c>
      <c r="O38" s="25" t="str">
        <f>IF(Locations!N255="","",Locations!N255)</f>
        <v/>
      </c>
      <c r="P38" s="25" t="str">
        <f>IF(Locations!O255="","",Locations!O255)</f>
        <v/>
      </c>
      <c r="Q38" s="25" t="str">
        <f>IF(Locations!P255="","",Locations!P255)</f>
        <v/>
      </c>
      <c r="R38" s="25" t="str">
        <f>IF(Locations!Q255="","",Locations!Q255)</f>
        <v/>
      </c>
      <c r="S38" s="25" t="str">
        <f>IF(Locations!R255="","",Locations!R255)</f>
        <v/>
      </c>
    </row>
    <row r="39" spans="2:19" x14ac:dyDescent="0.25">
      <c r="B39" s="36">
        <v>2</v>
      </c>
      <c r="C39" s="65">
        <f ca="1">INDEX(Locations[No produit],IF(E39&lt;&gt;E38,MATCH(E39,Locations[Rentabilité
/Âge],0),MATCH(E39,OFFSET(Locations[Rentabilité
/Âge],F38,0),0)+F38))</f>
        <v>2</v>
      </c>
      <c r="D39" s="30" t="str">
        <f ca="1">VLOOKUP(C39,BD_Produits[[No produit simpl]:[Produit]],2,FALSE)</f>
        <v>JBSystems Orion LED</v>
      </c>
      <c r="E39" s="42">
        <f ca="1">LARGE(Locations[Rentabilité
/Âge],B39)</f>
        <v>3.7084162023940407E-3</v>
      </c>
      <c r="F39" s="25">
        <f ca="1">MATCH(C39,Locations[No produit],0)</f>
        <v>1</v>
      </c>
      <c r="G39" s="25" t="str">
        <f>IF(Locations!F256="","",Locations!F256)</f>
        <v/>
      </c>
      <c r="H39" s="36">
        <v>2</v>
      </c>
      <c r="I39" s="65">
        <f ca="1">INDEX(Locations[No produit],IF(K39&lt;&gt;K38,MATCH(K39,Locations[Rentabilité
/Âge],0),MATCH(K39,OFFSET(Locations[Rentabilité
/Âge],L38,0),0)+L38))</f>
        <v>4</v>
      </c>
      <c r="J39" s="30" t="str">
        <f ca="1">VLOOKUP(I39,BD_Produits[[No produit simpl]:[Produit]],2,FALSE)</f>
        <v>Antari F-80Z Fog Machine</v>
      </c>
      <c r="K39" s="42">
        <f ca="1">SMALL(Locations[Rentabilité
/Âge],H39)</f>
        <v>0</v>
      </c>
      <c r="L39" s="25">
        <f ca="1">MATCH(I39,Locations[No produit],0)</f>
        <v>3</v>
      </c>
      <c r="M39" s="25" t="str">
        <f>IF(Locations!L256="","",Locations!L256)</f>
        <v/>
      </c>
      <c r="N39" s="25" t="str">
        <f>IF(Locations!M256="","",Locations!M256)</f>
        <v/>
      </c>
      <c r="O39" s="25" t="str">
        <f>IF(Locations!N256="","",Locations!N256)</f>
        <v/>
      </c>
      <c r="P39" s="25" t="str">
        <f>IF(Locations!O256="","",Locations!O256)</f>
        <v/>
      </c>
      <c r="Q39" s="25" t="str">
        <f>IF(Locations!P256="","",Locations!P256)</f>
        <v/>
      </c>
      <c r="R39" s="25" t="str">
        <f>IF(Locations!Q256="","",Locations!Q256)</f>
        <v/>
      </c>
      <c r="S39" s="25" t="str">
        <f>IF(Locations!R256="","",Locations!R256)</f>
        <v/>
      </c>
    </row>
    <row r="40" spans="2:19" x14ac:dyDescent="0.25">
      <c r="B40" s="51">
        <v>3</v>
      </c>
      <c r="C40" s="64">
        <f ca="1">INDEX(Locations[No produit],IF(E40&lt;&gt;E39,MATCH(E40,Locations[Rentabilité
/Âge],0),MATCH(E40,OFFSET(Locations[Rentabilité
/Âge],F39,0),0)+F39))</f>
        <v>3</v>
      </c>
      <c r="D40" s="49" t="str">
        <f ca="1">VLOOKUP(C40,BD_Produits[[No produit simpl]:[Produit]],2,FALSE)</f>
        <v>Showtec Disco Star</v>
      </c>
      <c r="E40" s="53">
        <f ca="1">LARGE(Locations[Rentabilité
/Âge],B40)</f>
        <v>0</v>
      </c>
      <c r="F40" s="25">
        <f ca="1">MATCH(C40,Locations[No produit],0)</f>
        <v>2</v>
      </c>
      <c r="G40" s="25" t="str">
        <f>IF(Locations!F257="","",Locations!F257)</f>
        <v/>
      </c>
      <c r="H40" s="51">
        <v>3</v>
      </c>
      <c r="I40" s="64">
        <f ca="1">INDEX(Locations[No produit],IF(K40&lt;&gt;K39,MATCH(K40,Locations[Rentabilité
/Âge],0),MATCH(K40,OFFSET(Locations[Rentabilité
/Âge],L39,0),0)+L39))</f>
        <v>2</v>
      </c>
      <c r="J40" s="49" t="str">
        <f ca="1">VLOOKUP(I40,BD_Produits[[No produit simpl]:[Produit]],2,FALSE)</f>
        <v>JBSystems Orion LED</v>
      </c>
      <c r="K40" s="53">
        <f ca="1">SMALL(Locations[Rentabilité
/Âge],H40)</f>
        <v>3.7084162023940407E-3</v>
      </c>
      <c r="L40" s="25">
        <f ca="1">MATCH(I40,Locations[No produit],0)</f>
        <v>1</v>
      </c>
      <c r="M40" s="25" t="str">
        <f>IF(Locations!L257="","",Locations!L257)</f>
        <v/>
      </c>
      <c r="N40" s="25" t="str">
        <f>IF(Locations!M257="","",Locations!M257)</f>
        <v/>
      </c>
      <c r="O40" s="25" t="str">
        <f>IF(Locations!N257="","",Locations!N257)</f>
        <v/>
      </c>
      <c r="P40" s="25" t="str">
        <f>IF(Locations!O257="","",Locations!O257)</f>
        <v/>
      </c>
      <c r="Q40" s="25" t="str">
        <f>IF(Locations!P257="","",Locations!P257)</f>
        <v/>
      </c>
      <c r="R40" s="25" t="str">
        <f>IF(Locations!Q257="","",Locations!Q257)</f>
        <v/>
      </c>
      <c r="S40" s="25" t="str">
        <f>IF(Locations!R257="","",Locations!R257)</f>
        <v/>
      </c>
    </row>
    <row r="41" spans="2:19" x14ac:dyDescent="0.25">
      <c r="B41" s="34">
        <v>4</v>
      </c>
      <c r="C41" s="65">
        <f ca="1">INDEX(Locations[No produit],IF(E41&lt;&gt;E40,MATCH(E41,Locations[Rentabilité
/Âge],0),MATCH(E41,OFFSET(Locations[Rentabilité
/Âge],F40,0),0)+F40))</f>
        <v>4</v>
      </c>
      <c r="D41" s="30" t="str">
        <f ca="1">VLOOKUP(C41,BD_Produits[[No produit simpl]:[Produit]],2,FALSE)</f>
        <v>Antari F-80Z Fog Machine</v>
      </c>
      <c r="E41" s="42">
        <f ca="1">LARGE(Locations[Rentabilité
/Âge],B41)</f>
        <v>0</v>
      </c>
      <c r="F41" s="25">
        <f ca="1">MATCH(C41,Locations[No produit],0)</f>
        <v>3</v>
      </c>
      <c r="G41" s="25" t="str">
        <f>IF(Locations!F258="","",Locations!F258)</f>
        <v/>
      </c>
      <c r="H41" s="34">
        <v>4</v>
      </c>
      <c r="I41" s="65">
        <f ca="1">INDEX(Locations[No produit],IF(K41&lt;&gt;K40,MATCH(K41,Locations[Rentabilité
/Âge],0),MATCH(K41,OFFSET(Locations[Rentabilité
/Âge],L40,0),0)+L40))</f>
        <v>5</v>
      </c>
      <c r="J41" s="30" t="str">
        <f ca="1">VLOOKUP(I41,BD_Produits[[No produit simpl]:[Produit]],2,FALSE)</f>
        <v>Showtec LED Par 64 Short Pro</v>
      </c>
      <c r="K41" s="42">
        <f ca="1">SMALL(Locations[Rentabilité
/Âge],H41)</f>
        <v>4.6845750655185332E-3</v>
      </c>
      <c r="L41" s="25">
        <f ca="1">MATCH(I41,Locations[No produit],0)</f>
        <v>4</v>
      </c>
      <c r="M41" s="25" t="str">
        <f>IF(Locations!L258="","",Locations!L258)</f>
        <v/>
      </c>
      <c r="N41" s="25" t="str">
        <f>IF(Locations!M258="","",Locations!M258)</f>
        <v/>
      </c>
      <c r="O41" s="25" t="str">
        <f>IF(Locations!N258="","",Locations!N258)</f>
        <v/>
      </c>
      <c r="P41" s="25" t="str">
        <f>IF(Locations!O258="","",Locations!O258)</f>
        <v/>
      </c>
      <c r="Q41" s="25" t="str">
        <f>IF(Locations!P258="","",Locations!P258)</f>
        <v/>
      </c>
      <c r="R41" s="25" t="str">
        <f>IF(Locations!Q258="","",Locations!Q258)</f>
        <v/>
      </c>
      <c r="S41" s="25" t="str">
        <f>IF(Locations!R258="","",Locations!R258)</f>
        <v/>
      </c>
    </row>
    <row r="42" spans="2:19" x14ac:dyDescent="0.25">
      <c r="B42" s="51">
        <v>5</v>
      </c>
      <c r="C42" s="64" t="e">
        <f ca="1">INDEX(Locations[No produit],IF(E42&lt;&gt;E41,MATCH(E42,Locations[Rentabilité
/Âge],0),MATCH(E42,OFFSET(Locations[Rentabilité
/Âge],F41,0),0)+F41))</f>
        <v>#NUM!</v>
      </c>
      <c r="D42" s="49" t="e">
        <f ca="1">VLOOKUP(C42,BD_Produits[[No produit simpl]:[Produit]],2,FALSE)</f>
        <v>#NUM!</v>
      </c>
      <c r="E42" s="53" t="e">
        <f ca="1">LARGE(Locations[Rentabilité
/Âge],B42)</f>
        <v>#NUM!</v>
      </c>
      <c r="F42" s="25" t="e">
        <f ca="1">MATCH(C42,Locations[No produit],0)</f>
        <v>#NUM!</v>
      </c>
      <c r="G42" s="25" t="str">
        <f>IF(Locations!F259="","",Locations!F259)</f>
        <v/>
      </c>
      <c r="H42" s="51">
        <v>5</v>
      </c>
      <c r="I42" s="64" t="e">
        <f ca="1">INDEX(Locations[No produit],IF(K42&lt;&gt;K41,MATCH(K42,Locations[Rentabilité
/Âge],0),MATCH(K42,OFFSET(Locations[Rentabilité
/Âge],L41,0),0)+L41))</f>
        <v>#NUM!</v>
      </c>
      <c r="J42" s="49" t="e">
        <f ca="1">VLOOKUP(I42,BD_Produits[[No produit simpl]:[Produit]],2,FALSE)</f>
        <v>#NUM!</v>
      </c>
      <c r="K42" s="53" t="e">
        <f ca="1">SMALL(Locations[Rentabilité
/Âge],H42)</f>
        <v>#NUM!</v>
      </c>
      <c r="L42" s="25" t="e">
        <f ca="1">MATCH(I42,Locations[No produit],0)</f>
        <v>#NUM!</v>
      </c>
      <c r="M42" s="25" t="str">
        <f>IF(Locations!L259="","",Locations!L259)</f>
        <v/>
      </c>
      <c r="N42" s="25" t="str">
        <f>IF(Locations!M259="","",Locations!M259)</f>
        <v/>
      </c>
      <c r="O42" s="25" t="str">
        <f>IF(Locations!N259="","",Locations!N259)</f>
        <v/>
      </c>
      <c r="P42" s="25" t="str">
        <f>IF(Locations!O259="","",Locations!O259)</f>
        <v/>
      </c>
      <c r="Q42" s="25" t="str">
        <f>IF(Locations!P259="","",Locations!P259)</f>
        <v/>
      </c>
      <c r="R42" s="25" t="str">
        <f>IF(Locations!Q259="","",Locations!Q259)</f>
        <v/>
      </c>
      <c r="S42" s="25" t="str">
        <f>IF(Locations!R259="","",Locations!R259)</f>
        <v/>
      </c>
    </row>
    <row r="43" spans="2:19" x14ac:dyDescent="0.25">
      <c r="B43" s="36">
        <v>6</v>
      </c>
      <c r="C43" s="65" t="e">
        <f ca="1">INDEX(Locations[No produit],IF(E43&lt;&gt;E42,MATCH(E43,Locations[Rentabilité
/Âge],0),MATCH(E43,OFFSET(Locations[Rentabilité
/Âge],F42,0),0)+F42))</f>
        <v>#NUM!</v>
      </c>
      <c r="D43" s="30" t="e">
        <f ca="1">VLOOKUP(C43,BD_Produits[[No produit simpl]:[Produit]],2,FALSE)</f>
        <v>#NUM!</v>
      </c>
      <c r="E43" s="42" t="e">
        <f ca="1">LARGE(Locations[Rentabilité
/Âge],B43)</f>
        <v>#NUM!</v>
      </c>
      <c r="F43" s="25" t="e">
        <f ca="1">MATCH(C43,Locations[No produit],0)</f>
        <v>#NUM!</v>
      </c>
      <c r="G43" s="25" t="str">
        <f>IF(Locations!F260="","",Locations!F260)</f>
        <v/>
      </c>
      <c r="H43" s="36">
        <v>6</v>
      </c>
      <c r="I43" s="65" t="e">
        <f ca="1">INDEX(Locations[No produit],IF(K43&lt;&gt;K42,MATCH(K43,Locations[Rentabilité
/Âge],0),MATCH(K43,OFFSET(Locations[Rentabilité
/Âge],L42,0),0)+L42))</f>
        <v>#NUM!</v>
      </c>
      <c r="J43" s="30" t="e">
        <f ca="1">VLOOKUP(I43,BD_Produits[[No produit simpl]:[Produit]],2,FALSE)</f>
        <v>#NUM!</v>
      </c>
      <c r="K43" s="42" t="e">
        <f ca="1">SMALL(Locations[Rentabilité
/Âge],H43)</f>
        <v>#NUM!</v>
      </c>
      <c r="L43" s="25" t="e">
        <f ca="1">MATCH(I43,Locations[No produit],0)</f>
        <v>#NUM!</v>
      </c>
      <c r="M43" s="25" t="str">
        <f>IF(Locations!L260="","",Locations!L260)</f>
        <v/>
      </c>
      <c r="N43" s="25" t="str">
        <f>IF(Locations!M260="","",Locations!M260)</f>
        <v/>
      </c>
      <c r="O43" s="25" t="str">
        <f>IF(Locations!N260="","",Locations!N260)</f>
        <v/>
      </c>
      <c r="P43" s="25" t="str">
        <f>IF(Locations!O260="","",Locations!O260)</f>
        <v/>
      </c>
      <c r="Q43" s="25" t="str">
        <f>IF(Locations!P260="","",Locations!P260)</f>
        <v/>
      </c>
      <c r="R43" s="25" t="str">
        <f>IF(Locations!Q260="","",Locations!Q260)</f>
        <v/>
      </c>
      <c r="S43" s="25" t="str">
        <f>IF(Locations!R260="","",Locations!R260)</f>
        <v/>
      </c>
    </row>
    <row r="44" spans="2:19" x14ac:dyDescent="0.25">
      <c r="B44" s="48">
        <v>7</v>
      </c>
      <c r="C44" s="64" t="e">
        <f ca="1">INDEX(Locations[No produit],IF(E44&lt;&gt;E43,MATCH(E44,Locations[Rentabilité
/Âge],0),MATCH(E44,OFFSET(Locations[Rentabilité
/Âge],F43,0),0)+F43))</f>
        <v>#NUM!</v>
      </c>
      <c r="D44" s="49" t="e">
        <f ca="1">VLOOKUP(C44,BD_Produits[[No produit simpl]:[Produit]],2,FALSE)</f>
        <v>#NUM!</v>
      </c>
      <c r="E44" s="53" t="e">
        <f ca="1">LARGE(Locations[Rentabilité
/Âge],B44)</f>
        <v>#NUM!</v>
      </c>
      <c r="F44" s="25" t="e">
        <f ca="1">MATCH(C44,Locations[No produit],0)</f>
        <v>#NUM!</v>
      </c>
      <c r="G44" s="25" t="str">
        <f>IF(Locations!F261="","",Locations!F261)</f>
        <v/>
      </c>
      <c r="H44" s="48">
        <v>7</v>
      </c>
      <c r="I44" s="64" t="e">
        <f ca="1">INDEX(Locations[No produit],IF(K44&lt;&gt;K43,MATCH(K44,Locations[Rentabilité
/Âge],0),MATCH(K44,OFFSET(Locations[Rentabilité
/Âge],L43,0),0)+L43))</f>
        <v>#NUM!</v>
      </c>
      <c r="J44" s="49" t="e">
        <f ca="1">VLOOKUP(I44,BD_Produits[[No produit simpl]:[Produit]],2,FALSE)</f>
        <v>#NUM!</v>
      </c>
      <c r="K44" s="53" t="e">
        <f ca="1">SMALL(Locations[Rentabilité
/Âge],H44)</f>
        <v>#NUM!</v>
      </c>
      <c r="L44" s="25" t="e">
        <f ca="1">MATCH(I44,Locations[No produit],0)</f>
        <v>#NUM!</v>
      </c>
      <c r="M44" s="25" t="str">
        <f>IF(Locations!L261="","",Locations!L261)</f>
        <v/>
      </c>
      <c r="N44" s="25" t="str">
        <f>IF(Locations!M261="","",Locations!M261)</f>
        <v/>
      </c>
      <c r="O44" s="25" t="str">
        <f>IF(Locations!N261="","",Locations!N261)</f>
        <v/>
      </c>
      <c r="P44" s="25" t="str">
        <f>IF(Locations!O261="","",Locations!O261)</f>
        <v/>
      </c>
      <c r="Q44" s="25" t="str">
        <f>IF(Locations!P261="","",Locations!P261)</f>
        <v/>
      </c>
      <c r="R44" s="25" t="str">
        <f>IF(Locations!Q261="","",Locations!Q261)</f>
        <v/>
      </c>
      <c r="S44" s="25" t="str">
        <f>IF(Locations!R261="","",Locations!R261)</f>
        <v/>
      </c>
    </row>
    <row r="45" spans="2:19" x14ac:dyDescent="0.25">
      <c r="B45" s="36">
        <v>8</v>
      </c>
      <c r="C45" s="65" t="e">
        <f ca="1">INDEX(Locations[No produit],IF(E45&lt;&gt;E44,MATCH(E45,Locations[Rentabilité
/Âge],0),MATCH(E45,OFFSET(Locations[Rentabilité
/Âge],F44,0),0)+F44))</f>
        <v>#NUM!</v>
      </c>
      <c r="D45" s="30" t="e">
        <f ca="1">VLOOKUP(C45,BD_Produits[[No produit simpl]:[Produit]],2,FALSE)</f>
        <v>#NUM!</v>
      </c>
      <c r="E45" s="42" t="e">
        <f ca="1">LARGE(Locations[Rentabilité
/Âge],B45)</f>
        <v>#NUM!</v>
      </c>
      <c r="F45" s="25" t="e">
        <f ca="1">MATCH(C45,Locations[No produit],0)</f>
        <v>#NUM!</v>
      </c>
      <c r="G45" s="25" t="str">
        <f>IF(Locations!F262="","",Locations!F262)</f>
        <v/>
      </c>
      <c r="H45" s="36">
        <v>8</v>
      </c>
      <c r="I45" s="65" t="e">
        <f ca="1">INDEX(Locations[No produit],IF(K45&lt;&gt;K44,MATCH(K45,Locations[Rentabilité
/Âge],0),MATCH(K45,OFFSET(Locations[Rentabilité
/Âge],L44,0),0)+L44))</f>
        <v>#NUM!</v>
      </c>
      <c r="J45" s="30" t="e">
        <f ca="1">VLOOKUP(I45,BD_Produits[[No produit simpl]:[Produit]],2,FALSE)</f>
        <v>#NUM!</v>
      </c>
      <c r="K45" s="42" t="e">
        <f ca="1">SMALL(Locations[Rentabilité
/Âge],H45)</f>
        <v>#NUM!</v>
      </c>
      <c r="L45" s="25" t="e">
        <f ca="1">MATCH(I45,Locations[No produit],0)</f>
        <v>#NUM!</v>
      </c>
      <c r="M45" s="25" t="str">
        <f>IF(Locations!L262="","",Locations!L262)</f>
        <v/>
      </c>
      <c r="N45" s="25" t="str">
        <f>IF(Locations!M262="","",Locations!M262)</f>
        <v/>
      </c>
      <c r="O45" s="25" t="str">
        <f>IF(Locations!N262="","",Locations!N262)</f>
        <v/>
      </c>
      <c r="P45" s="25" t="str">
        <f>IF(Locations!O262="","",Locations!O262)</f>
        <v/>
      </c>
      <c r="Q45" s="25" t="str">
        <f>IF(Locations!P262="","",Locations!P262)</f>
        <v/>
      </c>
      <c r="R45" s="25" t="str">
        <f>IF(Locations!Q262="","",Locations!Q262)</f>
        <v/>
      </c>
      <c r="S45" s="25" t="str">
        <f>IF(Locations!R262="","",Locations!R262)</f>
        <v/>
      </c>
    </row>
    <row r="46" spans="2:19" x14ac:dyDescent="0.25">
      <c r="B46" s="51">
        <v>9</v>
      </c>
      <c r="C46" s="64" t="e">
        <f ca="1">INDEX(Locations[No produit],IF(E46&lt;&gt;E45,MATCH(E46,Locations[Rentabilité
/Âge],0),MATCH(E46,OFFSET(Locations[Rentabilité
/Âge],F45,0),0)+F45))</f>
        <v>#NUM!</v>
      </c>
      <c r="D46" s="49" t="e">
        <f ca="1">VLOOKUP(C46,BD_Produits[[No produit simpl]:[Produit]],2,FALSE)</f>
        <v>#NUM!</v>
      </c>
      <c r="E46" s="53" t="e">
        <f ca="1">LARGE(Locations[Rentabilité
/Âge],B46)</f>
        <v>#NUM!</v>
      </c>
      <c r="F46" s="25" t="e">
        <f ca="1">MATCH(C46,Locations[No produit],0)</f>
        <v>#NUM!</v>
      </c>
      <c r="G46" s="25" t="str">
        <f>IF(Locations!F263="","",Locations!F263)</f>
        <v/>
      </c>
      <c r="H46" s="51">
        <v>9</v>
      </c>
      <c r="I46" s="64" t="e">
        <f ca="1">INDEX(Locations[No produit],IF(K46&lt;&gt;K45,MATCH(K46,Locations[Rentabilité
/Âge],0),MATCH(K46,OFFSET(Locations[Rentabilité
/Âge],L45,0),0)+L45))</f>
        <v>#NUM!</v>
      </c>
      <c r="J46" s="49" t="e">
        <f ca="1">VLOOKUP(I46,BD_Produits[[No produit simpl]:[Produit]],2,FALSE)</f>
        <v>#NUM!</v>
      </c>
      <c r="K46" s="53" t="e">
        <f ca="1">SMALL(Locations[Rentabilité
/Âge],H46)</f>
        <v>#NUM!</v>
      </c>
      <c r="L46" s="25" t="e">
        <f ca="1">MATCH(I46,Locations[No produit],0)</f>
        <v>#NUM!</v>
      </c>
      <c r="M46" s="25" t="str">
        <f>IF(Locations!L263="","",Locations!L263)</f>
        <v/>
      </c>
      <c r="N46" s="25" t="str">
        <f>IF(Locations!M263="","",Locations!M263)</f>
        <v/>
      </c>
      <c r="O46" s="25" t="str">
        <f>IF(Locations!N263="","",Locations!N263)</f>
        <v/>
      </c>
      <c r="P46" s="25" t="str">
        <f>IF(Locations!O263="","",Locations!O263)</f>
        <v/>
      </c>
      <c r="Q46" s="25" t="str">
        <f>IF(Locations!P263="","",Locations!P263)</f>
        <v/>
      </c>
      <c r="R46" s="25" t="str">
        <f>IF(Locations!Q263="","",Locations!Q263)</f>
        <v/>
      </c>
      <c r="S46" s="25" t="str">
        <f>IF(Locations!R263="","",Locations!R263)</f>
        <v/>
      </c>
    </row>
    <row r="47" spans="2:19" x14ac:dyDescent="0.25">
      <c r="B47" s="37">
        <v>10</v>
      </c>
      <c r="C47" s="66" t="e">
        <f ca="1">INDEX(Locations[No produit],IF(E47&lt;&gt;E46,MATCH(E47,Locations[Rentabilité
/Âge],0),MATCH(E47,OFFSET(Locations[Rentabilité
/Âge],F46,0),0)+F46))</f>
        <v>#NUM!</v>
      </c>
      <c r="D47" s="38" t="e">
        <f ca="1">VLOOKUP(C47,BD_Produits[[No produit simpl]:[Produit]],2,FALSE)</f>
        <v>#NUM!</v>
      </c>
      <c r="E47" s="43" t="e">
        <f ca="1">LARGE(Locations[Rentabilité
/Âge],B47)</f>
        <v>#NUM!</v>
      </c>
      <c r="F47" s="25" t="e">
        <f ca="1">MATCH(C47,Locations[No produit],0)</f>
        <v>#NUM!</v>
      </c>
      <c r="G47" s="25" t="str">
        <f>IF(Locations!F264="","",Locations!F264)</f>
        <v/>
      </c>
      <c r="H47" s="37">
        <v>10</v>
      </c>
      <c r="I47" s="66" t="e">
        <f ca="1">INDEX(Locations[No produit],IF(K47&lt;&gt;K46,MATCH(K47,Locations[Rentabilité
/Âge],0),MATCH(K47,OFFSET(Locations[Rentabilité
/Âge],L46,0),0)+L46))</f>
        <v>#NUM!</v>
      </c>
      <c r="J47" s="38" t="e">
        <f ca="1">VLOOKUP(I47,BD_Produits[[No produit simpl]:[Produit]],2,FALSE)</f>
        <v>#NUM!</v>
      </c>
      <c r="K47" s="43" t="e">
        <f ca="1">SMALL(Locations[Rentabilité
/Âge],H47)</f>
        <v>#NUM!</v>
      </c>
      <c r="L47" s="25" t="e">
        <f ca="1">MATCH(I47,Locations[No produit],0)</f>
        <v>#NUM!</v>
      </c>
      <c r="M47" s="25" t="str">
        <f>IF(Locations!L264="","",Locations!L264)</f>
        <v/>
      </c>
      <c r="N47" s="25" t="str">
        <f>IF(Locations!M264="","",Locations!M264)</f>
        <v/>
      </c>
      <c r="O47" s="25" t="str">
        <f>IF(Locations!N264="","",Locations!N264)</f>
        <v/>
      </c>
      <c r="P47" s="25" t="str">
        <f>IF(Locations!O264="","",Locations!O264)</f>
        <v/>
      </c>
      <c r="Q47" s="25" t="str">
        <f>IF(Locations!P264="","",Locations!P264)</f>
        <v/>
      </c>
      <c r="R47" s="25" t="str">
        <f>IF(Locations!Q264="","",Locations!Q264)</f>
        <v/>
      </c>
      <c r="S47" s="25" t="str">
        <f>IF(Locations!R264="","",Locations!R264)</f>
        <v/>
      </c>
    </row>
    <row r="48" spans="2:19" x14ac:dyDescent="0.25">
      <c r="B48" s="25" t="str">
        <f>IF(Locations!A265="","",Locations!A265)</f>
        <v/>
      </c>
      <c r="C48" s="25" t="str">
        <f>IF(Locations!B265="","",Locations!B265)</f>
        <v/>
      </c>
      <c r="D48" s="25" t="str">
        <f>IF(Locations!C265="","",Locations!C265)</f>
        <v/>
      </c>
      <c r="E48" s="25" t="str">
        <f>IF(Locations!D265="","",Locations!D265)</f>
        <v/>
      </c>
      <c r="F48" s="25" t="str">
        <f>IF(Locations!E265="","",Locations!E265)</f>
        <v/>
      </c>
      <c r="G48" s="25" t="str">
        <f>IF(Locations!F265="","",Locations!F265)</f>
        <v/>
      </c>
      <c r="H48" s="25" t="str">
        <f>IF(Locations!G265="","",Locations!G265)</f>
        <v/>
      </c>
      <c r="I48" s="25" t="str">
        <f>IF(Locations!H265="","",Locations!H265)</f>
        <v/>
      </c>
      <c r="J48" s="25" t="str">
        <f>IF(Locations!I265="","",Locations!I265)</f>
        <v/>
      </c>
      <c r="K48" s="25" t="str">
        <f>IF(Locations!J265="","",Locations!J265)</f>
        <v/>
      </c>
      <c r="L48" s="25" t="str">
        <f>IF(Locations!K265="","",Locations!K265)</f>
        <v/>
      </c>
      <c r="M48" s="25" t="str">
        <f>IF(Locations!L265="","",Locations!L265)</f>
        <v/>
      </c>
      <c r="N48" s="25" t="str">
        <f>IF(Locations!M265="","",Locations!M265)</f>
        <v/>
      </c>
      <c r="O48" s="25" t="str">
        <f>IF(Locations!N265="","",Locations!N265)</f>
        <v/>
      </c>
      <c r="P48" s="25" t="str">
        <f>IF(Locations!O265="","",Locations!O265)</f>
        <v/>
      </c>
      <c r="Q48" s="25" t="str">
        <f>IF(Locations!P265="","",Locations!P265)</f>
        <v/>
      </c>
      <c r="R48" s="25" t="str">
        <f>IF(Locations!Q265="","",Locations!Q265)</f>
        <v/>
      </c>
      <c r="S48" s="25" t="str">
        <f>IF(Locations!R265="","",Locations!R265)</f>
        <v/>
      </c>
    </row>
    <row r="49" spans="2:19" x14ac:dyDescent="0.25">
      <c r="B49" s="25" t="str">
        <f>IF(Locations!A266="","",Locations!A266)</f>
        <v/>
      </c>
      <c r="C49" s="25" t="str">
        <f>IF(Locations!B266="","",Locations!B266)</f>
        <v/>
      </c>
      <c r="D49" s="25" t="str">
        <f>IF(Locations!C266="","",Locations!C266)</f>
        <v/>
      </c>
      <c r="E49" s="25" t="str">
        <f>IF(Locations!D266="","",Locations!D266)</f>
        <v/>
      </c>
      <c r="F49" s="25" t="str">
        <f>IF(Locations!E266="","",Locations!E266)</f>
        <v/>
      </c>
      <c r="G49" s="25" t="str">
        <f>IF(Locations!F266="","",Locations!F266)</f>
        <v/>
      </c>
      <c r="H49" s="25" t="str">
        <f>IF(Locations!G266="","",Locations!G266)</f>
        <v/>
      </c>
      <c r="I49" s="25" t="str">
        <f>IF(Locations!H266="","",Locations!H266)</f>
        <v/>
      </c>
      <c r="J49" s="25" t="str">
        <f>IF(Locations!I266="","",Locations!I266)</f>
        <v/>
      </c>
      <c r="K49" s="25" t="str">
        <f>IF(Locations!J266="","",Locations!J266)</f>
        <v/>
      </c>
      <c r="L49" s="25" t="str">
        <f>IF(Locations!K266="","",Locations!K266)</f>
        <v/>
      </c>
      <c r="M49" s="25" t="str">
        <f>IF(Locations!L266="","",Locations!L266)</f>
        <v/>
      </c>
      <c r="N49" s="25" t="str">
        <f>IF(Locations!M266="","",Locations!M266)</f>
        <v/>
      </c>
      <c r="O49" s="25" t="str">
        <f>IF(Locations!N266="","",Locations!N266)</f>
        <v/>
      </c>
      <c r="P49" s="25" t="str">
        <f>IF(Locations!O266="","",Locations!O266)</f>
        <v/>
      </c>
      <c r="Q49" s="25" t="str">
        <f>IF(Locations!P266="","",Locations!P266)</f>
        <v/>
      </c>
      <c r="R49" s="25" t="str">
        <f>IF(Locations!Q266="","",Locations!Q266)</f>
        <v/>
      </c>
      <c r="S49" s="25" t="str">
        <f>IF(Locations!R266="","",Locations!R266)</f>
        <v/>
      </c>
    </row>
    <row r="50" spans="2:19" x14ac:dyDescent="0.25">
      <c r="B50" s="25" t="str">
        <f>IF(Locations!A267="","",Locations!A267)</f>
        <v/>
      </c>
      <c r="C50" s="25" t="str">
        <f>IF(Locations!B267="","",Locations!B267)</f>
        <v/>
      </c>
      <c r="D50" s="25" t="str">
        <f>IF(Locations!C267="","",Locations!C267)</f>
        <v/>
      </c>
      <c r="E50" s="25" t="str">
        <f>IF(Locations!D267="","",Locations!D267)</f>
        <v/>
      </c>
      <c r="F50" s="25" t="str">
        <f>IF(Locations!E267="","",Locations!E267)</f>
        <v/>
      </c>
      <c r="G50" s="25" t="str">
        <f>IF(Locations!F267="","",Locations!F267)</f>
        <v/>
      </c>
      <c r="H50" s="25" t="str">
        <f>IF(Locations!G267="","",Locations!G267)</f>
        <v/>
      </c>
      <c r="I50" s="25" t="str">
        <f>IF(Locations!H267="","",Locations!H267)</f>
        <v/>
      </c>
      <c r="J50" s="25" t="str">
        <f>IF(Locations!I267="","",Locations!I267)</f>
        <v/>
      </c>
      <c r="K50" s="25" t="str">
        <f>IF(Locations!J267="","",Locations!J267)</f>
        <v/>
      </c>
      <c r="L50" s="25" t="str">
        <f>IF(Locations!K267="","",Locations!K267)</f>
        <v/>
      </c>
      <c r="M50" s="25" t="str">
        <f>IF(Locations!L267="","",Locations!L267)</f>
        <v/>
      </c>
      <c r="N50" s="25" t="str">
        <f>IF(Locations!M267="","",Locations!M267)</f>
        <v/>
      </c>
      <c r="O50" s="25" t="str">
        <f>IF(Locations!N267="","",Locations!N267)</f>
        <v/>
      </c>
      <c r="P50" s="25" t="str">
        <f>IF(Locations!O267="","",Locations!O267)</f>
        <v/>
      </c>
      <c r="Q50" s="25" t="str">
        <f>IF(Locations!P267="","",Locations!P267)</f>
        <v/>
      </c>
      <c r="R50" s="25" t="str">
        <f>IF(Locations!Q267="","",Locations!Q267)</f>
        <v/>
      </c>
      <c r="S50" s="25" t="str">
        <f>IF(Locations!R267="","",Locations!R267)</f>
        <v/>
      </c>
    </row>
    <row r="51" spans="2:19" x14ac:dyDescent="0.25">
      <c r="B51" s="25" t="str">
        <f>IF(Locations!A268="","",Locations!A268)</f>
        <v/>
      </c>
      <c r="C51" s="25" t="str">
        <f>IF(Locations!B268="","",Locations!B268)</f>
        <v/>
      </c>
      <c r="D51" s="25" t="str">
        <f>IF(Locations!C268="","",Locations!C268)</f>
        <v/>
      </c>
      <c r="E51" s="25" t="str">
        <f>IF(Locations!D268="","",Locations!D268)</f>
        <v/>
      </c>
      <c r="F51" s="25" t="str">
        <f>IF(Locations!E268="","",Locations!E268)</f>
        <v/>
      </c>
      <c r="G51" s="25" t="str">
        <f>IF(Locations!F268="","",Locations!F268)</f>
        <v/>
      </c>
      <c r="H51" s="25" t="str">
        <f>IF(Locations!G268="","",Locations!G268)</f>
        <v/>
      </c>
      <c r="I51" s="25" t="str">
        <f>IF(Locations!H268="","",Locations!H268)</f>
        <v/>
      </c>
      <c r="J51" s="25" t="str">
        <f>IF(Locations!I268="","",Locations!I268)</f>
        <v/>
      </c>
      <c r="K51" s="25" t="str">
        <f>IF(Locations!J268="","",Locations!J268)</f>
        <v/>
      </c>
      <c r="L51" s="25" t="str">
        <f>IF(Locations!K268="","",Locations!K268)</f>
        <v/>
      </c>
      <c r="M51" s="25" t="str">
        <f>IF(Locations!L268="","",Locations!L268)</f>
        <v/>
      </c>
      <c r="N51" s="25" t="str">
        <f>IF(Locations!M268="","",Locations!M268)</f>
        <v/>
      </c>
      <c r="O51" s="25" t="str">
        <f>IF(Locations!N268="","",Locations!N268)</f>
        <v/>
      </c>
      <c r="P51" s="25" t="str">
        <f>IF(Locations!O268="","",Locations!O268)</f>
        <v/>
      </c>
      <c r="Q51" s="25" t="str">
        <f>IF(Locations!P268="","",Locations!P268)</f>
        <v/>
      </c>
      <c r="R51" s="25" t="str">
        <f>IF(Locations!Q268="","",Locations!Q268)</f>
        <v/>
      </c>
      <c r="S51" s="25" t="str">
        <f>IF(Locations!R268="","",Locations!R268)</f>
        <v/>
      </c>
    </row>
    <row r="52" spans="2:19" x14ac:dyDescent="0.25">
      <c r="B52" s="25" t="str">
        <f>IF(Locations!A269="","",Locations!A269)</f>
        <v/>
      </c>
      <c r="C52" s="25" t="str">
        <f>IF(Locations!B269="","",Locations!B269)</f>
        <v/>
      </c>
      <c r="D52" s="25" t="str">
        <f>IF(Locations!C269="","",Locations!C269)</f>
        <v/>
      </c>
      <c r="E52" s="25" t="str">
        <f>IF(Locations!D269="","",Locations!D269)</f>
        <v/>
      </c>
      <c r="F52" s="25" t="str">
        <f>IF(Locations!E269="","",Locations!E269)</f>
        <v/>
      </c>
      <c r="G52" s="25" t="str">
        <f>IF(Locations!F269="","",Locations!F269)</f>
        <v/>
      </c>
      <c r="H52" s="25" t="str">
        <f>IF(Locations!G269="","",Locations!G269)</f>
        <v/>
      </c>
      <c r="I52" s="25" t="str">
        <f>IF(Locations!H269="","",Locations!H269)</f>
        <v/>
      </c>
      <c r="J52" s="25" t="str">
        <f>IF(Locations!I269="","",Locations!I269)</f>
        <v/>
      </c>
      <c r="K52" s="25" t="str">
        <f>IF(Locations!J269="","",Locations!J269)</f>
        <v/>
      </c>
      <c r="L52" s="25" t="str">
        <f>IF(Locations!K269="","",Locations!K269)</f>
        <v/>
      </c>
      <c r="M52" s="25" t="str">
        <f>IF(Locations!L269="","",Locations!L269)</f>
        <v/>
      </c>
      <c r="N52" s="25" t="str">
        <f>IF(Locations!M269="","",Locations!M269)</f>
        <v/>
      </c>
      <c r="O52" s="25" t="str">
        <f>IF(Locations!N269="","",Locations!N269)</f>
        <v/>
      </c>
      <c r="P52" s="25" t="str">
        <f>IF(Locations!O269="","",Locations!O269)</f>
        <v/>
      </c>
      <c r="Q52" s="25" t="str">
        <f>IF(Locations!P269="","",Locations!P269)</f>
        <v/>
      </c>
      <c r="R52" s="25" t="str">
        <f>IF(Locations!Q269="","",Locations!Q269)</f>
        <v/>
      </c>
      <c r="S52" s="25" t="str">
        <f>IF(Locations!R269="","",Locations!R269)</f>
        <v/>
      </c>
    </row>
    <row r="53" spans="2:19" x14ac:dyDescent="0.25">
      <c r="B53" s="25" t="str">
        <f>IF(Locations!A270="","",Locations!A270)</f>
        <v/>
      </c>
      <c r="C53" s="25" t="str">
        <f>IF(Locations!B270="","",Locations!B270)</f>
        <v/>
      </c>
      <c r="D53" s="25" t="str">
        <f>IF(Locations!C270="","",Locations!C270)</f>
        <v/>
      </c>
      <c r="E53" s="25" t="str">
        <f>IF(Locations!D270="","",Locations!D270)</f>
        <v/>
      </c>
      <c r="F53" s="25" t="str">
        <f>IF(Locations!E270="","",Locations!E270)</f>
        <v/>
      </c>
      <c r="G53" s="25" t="str">
        <f>IF(Locations!F270="","",Locations!F270)</f>
        <v/>
      </c>
      <c r="H53" s="25" t="str">
        <f>IF(Locations!G270="","",Locations!G270)</f>
        <v/>
      </c>
      <c r="I53" s="25" t="str">
        <f>IF(Locations!H270="","",Locations!H270)</f>
        <v/>
      </c>
      <c r="J53" s="25" t="str">
        <f>IF(Locations!I270="","",Locations!I270)</f>
        <v/>
      </c>
      <c r="K53" s="25" t="str">
        <f>IF(Locations!J270="","",Locations!J270)</f>
        <v/>
      </c>
      <c r="L53" s="25" t="str">
        <f>IF(Locations!K270="","",Locations!K270)</f>
        <v/>
      </c>
      <c r="M53" s="25" t="str">
        <f>IF(Locations!L270="","",Locations!L270)</f>
        <v/>
      </c>
      <c r="N53" s="25" t="str">
        <f>IF(Locations!M270="","",Locations!M270)</f>
        <v/>
      </c>
      <c r="O53" s="25" t="str">
        <f>IF(Locations!N270="","",Locations!N270)</f>
        <v/>
      </c>
      <c r="P53" s="25" t="str">
        <f>IF(Locations!O270="","",Locations!O270)</f>
        <v/>
      </c>
      <c r="Q53" s="25" t="str">
        <f>IF(Locations!P270="","",Locations!P270)</f>
        <v/>
      </c>
      <c r="R53" s="25" t="str">
        <f>IF(Locations!Q270="","",Locations!Q270)</f>
        <v/>
      </c>
      <c r="S53" s="25" t="str">
        <f>IF(Locations!R270="","",Locations!R270)</f>
        <v/>
      </c>
    </row>
    <row r="54" spans="2:19" x14ac:dyDescent="0.25">
      <c r="B54" s="25" t="str">
        <f>IF(Locations!A271="","",Locations!A271)</f>
        <v/>
      </c>
      <c r="C54" s="25" t="str">
        <f>IF(Locations!B271="","",Locations!B271)</f>
        <v/>
      </c>
      <c r="D54" s="25" t="str">
        <f>IF(Locations!C271="","",Locations!C271)</f>
        <v/>
      </c>
      <c r="E54" s="25" t="str">
        <f>IF(Locations!D271="","",Locations!D271)</f>
        <v/>
      </c>
      <c r="F54" s="25" t="str">
        <f>IF(Locations!E271="","",Locations!E271)</f>
        <v/>
      </c>
      <c r="G54" s="25" t="str">
        <f>IF(Locations!F271="","",Locations!F271)</f>
        <v/>
      </c>
      <c r="H54" s="25" t="str">
        <f>IF(Locations!G271="","",Locations!G271)</f>
        <v/>
      </c>
      <c r="I54" s="25" t="str">
        <f>IF(Locations!H271="","",Locations!H271)</f>
        <v/>
      </c>
      <c r="J54" s="25" t="str">
        <f>IF(Locations!I271="","",Locations!I271)</f>
        <v/>
      </c>
      <c r="K54" s="25" t="str">
        <f>IF(Locations!J271="","",Locations!J271)</f>
        <v/>
      </c>
      <c r="L54" s="25" t="str">
        <f>IF(Locations!K271="","",Locations!K271)</f>
        <v/>
      </c>
      <c r="M54" s="25" t="str">
        <f>IF(Locations!L271="","",Locations!L271)</f>
        <v/>
      </c>
      <c r="N54" s="25" t="str">
        <f>IF(Locations!M271="","",Locations!M271)</f>
        <v/>
      </c>
      <c r="O54" s="25" t="str">
        <f>IF(Locations!N271="","",Locations!N271)</f>
        <v/>
      </c>
      <c r="P54" s="25" t="str">
        <f>IF(Locations!O271="","",Locations!O271)</f>
        <v/>
      </c>
      <c r="Q54" s="25" t="str">
        <f>IF(Locations!P271="","",Locations!P271)</f>
        <v/>
      </c>
      <c r="R54" s="25" t="str">
        <f>IF(Locations!Q271="","",Locations!Q271)</f>
        <v/>
      </c>
      <c r="S54" s="25" t="str">
        <f>IF(Locations!R271="","",Locations!R271)</f>
        <v/>
      </c>
    </row>
    <row r="55" spans="2:19" x14ac:dyDescent="0.25">
      <c r="B55" s="25" t="str">
        <f>IF(Locations!A272="","",Locations!A272)</f>
        <v/>
      </c>
      <c r="C55" s="25" t="str">
        <f>IF(Locations!B272="","",Locations!B272)</f>
        <v/>
      </c>
      <c r="D55" s="25" t="str">
        <f>IF(Locations!C272="","",Locations!C272)</f>
        <v/>
      </c>
      <c r="E55" s="25" t="str">
        <f>IF(Locations!D272="","",Locations!D272)</f>
        <v/>
      </c>
      <c r="F55" s="25" t="str">
        <f>IF(Locations!E272="","",Locations!E272)</f>
        <v/>
      </c>
      <c r="G55" s="25" t="str">
        <f>IF(Locations!F272="","",Locations!F272)</f>
        <v/>
      </c>
      <c r="H55" s="25" t="str">
        <f>IF(Locations!G272="","",Locations!G272)</f>
        <v/>
      </c>
      <c r="I55" s="25" t="str">
        <f>IF(Locations!H272="","",Locations!H272)</f>
        <v/>
      </c>
      <c r="J55" s="25" t="str">
        <f>IF(Locations!I272="","",Locations!I272)</f>
        <v/>
      </c>
      <c r="K55" s="25" t="str">
        <f>IF(Locations!J272="","",Locations!J272)</f>
        <v/>
      </c>
      <c r="L55" s="25" t="str">
        <f>IF(Locations!K272="","",Locations!K272)</f>
        <v/>
      </c>
      <c r="M55" s="25" t="str">
        <f>IF(Locations!L272="","",Locations!L272)</f>
        <v/>
      </c>
      <c r="N55" s="25" t="str">
        <f>IF(Locations!M272="","",Locations!M272)</f>
        <v/>
      </c>
      <c r="O55" s="25" t="str">
        <f>IF(Locations!N272="","",Locations!N272)</f>
        <v/>
      </c>
      <c r="P55" s="25" t="str">
        <f>IF(Locations!O272="","",Locations!O272)</f>
        <v/>
      </c>
      <c r="Q55" s="25" t="str">
        <f>IF(Locations!P272="","",Locations!P272)</f>
        <v/>
      </c>
      <c r="R55" s="25" t="str">
        <f>IF(Locations!Q272="","",Locations!Q272)</f>
        <v/>
      </c>
      <c r="S55" s="25" t="str">
        <f>IF(Locations!R272="","",Locations!R272)</f>
        <v/>
      </c>
    </row>
    <row r="56" spans="2:19" x14ac:dyDescent="0.25">
      <c r="B56" s="25" t="str">
        <f>IF(Locations!A273="","",Locations!A273)</f>
        <v/>
      </c>
      <c r="C56" s="25" t="str">
        <f>IF(Locations!B273="","",Locations!B273)</f>
        <v/>
      </c>
      <c r="D56" s="25" t="str">
        <f>IF(Locations!C273="","",Locations!C273)</f>
        <v/>
      </c>
      <c r="E56" s="25" t="str">
        <f>IF(Locations!D273="","",Locations!D273)</f>
        <v/>
      </c>
      <c r="F56" s="25" t="str">
        <f>IF(Locations!E273="","",Locations!E273)</f>
        <v/>
      </c>
      <c r="G56" s="25" t="str">
        <f>IF(Locations!F273="","",Locations!F273)</f>
        <v/>
      </c>
      <c r="H56" s="25" t="str">
        <f>IF(Locations!G273="","",Locations!G273)</f>
        <v/>
      </c>
      <c r="I56" s="25" t="str">
        <f>IF(Locations!H273="","",Locations!H273)</f>
        <v/>
      </c>
      <c r="J56" s="25" t="str">
        <f>IF(Locations!I273="","",Locations!I273)</f>
        <v/>
      </c>
      <c r="K56" s="25" t="str">
        <f>IF(Locations!J273="","",Locations!J273)</f>
        <v/>
      </c>
      <c r="L56" s="25" t="str">
        <f>IF(Locations!K273="","",Locations!K273)</f>
        <v/>
      </c>
      <c r="M56" s="25" t="str">
        <f>IF(Locations!L273="","",Locations!L273)</f>
        <v/>
      </c>
      <c r="N56" s="25" t="str">
        <f>IF(Locations!M273="","",Locations!M273)</f>
        <v/>
      </c>
      <c r="O56" s="25" t="str">
        <f>IF(Locations!N273="","",Locations!N273)</f>
        <v/>
      </c>
      <c r="P56" s="25" t="str">
        <f>IF(Locations!O273="","",Locations!O273)</f>
        <v/>
      </c>
      <c r="Q56" s="25" t="str">
        <f>IF(Locations!P273="","",Locations!P273)</f>
        <v/>
      </c>
      <c r="R56" s="25" t="str">
        <f>IF(Locations!Q273="","",Locations!Q273)</f>
        <v/>
      </c>
      <c r="S56" s="25" t="str">
        <f>IF(Locations!R273="","",Locations!R273)</f>
        <v/>
      </c>
    </row>
    <row r="57" spans="2:19" x14ac:dyDescent="0.25">
      <c r="B57" s="25" t="str">
        <f>IF(Locations!A274="","",Locations!A274)</f>
        <v/>
      </c>
      <c r="C57" s="25" t="str">
        <f>IF(Locations!B274="","",Locations!B274)</f>
        <v/>
      </c>
      <c r="D57" s="25" t="str">
        <f>IF(Locations!C274="","",Locations!C274)</f>
        <v/>
      </c>
      <c r="E57" s="25" t="str">
        <f>IF(Locations!D274="","",Locations!D274)</f>
        <v/>
      </c>
      <c r="F57" s="25" t="str">
        <f>IF(Locations!E274="","",Locations!E274)</f>
        <v/>
      </c>
      <c r="G57" s="25" t="str">
        <f>IF(Locations!F274="","",Locations!F274)</f>
        <v/>
      </c>
      <c r="H57" s="25" t="str">
        <f>IF(Locations!G274="","",Locations!G274)</f>
        <v/>
      </c>
      <c r="I57" s="25" t="str">
        <f>IF(Locations!H274="","",Locations!H274)</f>
        <v/>
      </c>
      <c r="J57" s="25" t="str">
        <f>IF(Locations!I274="","",Locations!I274)</f>
        <v/>
      </c>
      <c r="K57" s="25" t="str">
        <f>IF(Locations!J274="","",Locations!J274)</f>
        <v/>
      </c>
      <c r="L57" s="25" t="str">
        <f>IF(Locations!K274="","",Locations!K274)</f>
        <v/>
      </c>
      <c r="M57" s="25" t="str">
        <f>IF(Locations!L274="","",Locations!L274)</f>
        <v/>
      </c>
      <c r="N57" s="25" t="str">
        <f>IF(Locations!M274="","",Locations!M274)</f>
        <v/>
      </c>
      <c r="O57" s="25" t="str">
        <f>IF(Locations!N274="","",Locations!N274)</f>
        <v/>
      </c>
      <c r="P57" s="25" t="str">
        <f>IF(Locations!O274="","",Locations!O274)</f>
        <v/>
      </c>
      <c r="Q57" s="25" t="str">
        <f>IF(Locations!P274="","",Locations!P274)</f>
        <v/>
      </c>
      <c r="R57" s="25" t="str">
        <f>IF(Locations!Q274="","",Locations!Q274)</f>
        <v/>
      </c>
      <c r="S57" s="25" t="str">
        <f>IF(Locations!R274="","",Locations!R274)</f>
        <v/>
      </c>
    </row>
    <row r="58" spans="2:19" x14ac:dyDescent="0.25">
      <c r="B58" s="25" t="str">
        <f>IF(Locations!A275="","",Locations!A275)</f>
        <v/>
      </c>
      <c r="C58" s="25" t="str">
        <f>IF(Locations!B275="","",Locations!B275)</f>
        <v/>
      </c>
      <c r="D58" s="25" t="str">
        <f>IF(Locations!C275="","",Locations!C275)</f>
        <v/>
      </c>
      <c r="E58" s="25" t="str">
        <f>IF(Locations!D275="","",Locations!D275)</f>
        <v/>
      </c>
      <c r="F58" s="25" t="str">
        <f>IF(Locations!E275="","",Locations!E275)</f>
        <v/>
      </c>
      <c r="G58" s="25" t="str">
        <f>IF(Locations!F275="","",Locations!F275)</f>
        <v/>
      </c>
      <c r="H58" s="25" t="str">
        <f>IF(Locations!G275="","",Locations!G275)</f>
        <v/>
      </c>
      <c r="I58" s="25" t="str">
        <f>IF(Locations!H275="","",Locations!H275)</f>
        <v/>
      </c>
      <c r="J58" s="25" t="str">
        <f>IF(Locations!I275="","",Locations!I275)</f>
        <v/>
      </c>
      <c r="K58" s="25" t="str">
        <f>IF(Locations!J275="","",Locations!J275)</f>
        <v/>
      </c>
      <c r="L58" s="25" t="str">
        <f>IF(Locations!K275="","",Locations!K275)</f>
        <v/>
      </c>
      <c r="M58" s="25" t="str">
        <f>IF(Locations!L275="","",Locations!L275)</f>
        <v/>
      </c>
      <c r="N58" s="25" t="str">
        <f>IF(Locations!M275="","",Locations!M275)</f>
        <v/>
      </c>
      <c r="O58" s="25" t="str">
        <f>IF(Locations!N275="","",Locations!N275)</f>
        <v/>
      </c>
      <c r="P58" s="25" t="str">
        <f>IF(Locations!O275="","",Locations!O275)</f>
        <v/>
      </c>
      <c r="Q58" s="25" t="str">
        <f>IF(Locations!P275="","",Locations!P275)</f>
        <v/>
      </c>
      <c r="R58" s="25" t="str">
        <f>IF(Locations!Q275="","",Locations!Q275)</f>
        <v/>
      </c>
      <c r="S58" s="25" t="str">
        <f>IF(Locations!R275="","",Locations!R275)</f>
        <v/>
      </c>
    </row>
    <row r="59" spans="2:19" x14ac:dyDescent="0.25">
      <c r="B59" s="25" t="str">
        <f>IF(Locations!A276="","",Locations!A276)</f>
        <v/>
      </c>
      <c r="C59" s="25" t="str">
        <f>IF(Locations!B276="","",Locations!B276)</f>
        <v/>
      </c>
      <c r="D59" s="25" t="str">
        <f>IF(Locations!C276="","",Locations!C276)</f>
        <v/>
      </c>
      <c r="E59" s="25" t="str">
        <f>IF(Locations!D276="","",Locations!D276)</f>
        <v/>
      </c>
      <c r="F59" s="25" t="str">
        <f>IF(Locations!E276="","",Locations!E276)</f>
        <v/>
      </c>
      <c r="G59" s="25" t="str">
        <f>IF(Locations!F276="","",Locations!F276)</f>
        <v/>
      </c>
      <c r="H59" s="25" t="str">
        <f>IF(Locations!G276="","",Locations!G276)</f>
        <v/>
      </c>
      <c r="I59" s="25" t="str">
        <f>IF(Locations!H276="","",Locations!H276)</f>
        <v/>
      </c>
      <c r="J59" s="25" t="str">
        <f>IF(Locations!I276="","",Locations!I276)</f>
        <v/>
      </c>
      <c r="K59" s="25" t="str">
        <f>IF(Locations!J276="","",Locations!J276)</f>
        <v/>
      </c>
      <c r="L59" s="25" t="str">
        <f>IF(Locations!K276="","",Locations!K276)</f>
        <v/>
      </c>
      <c r="M59" s="25" t="str">
        <f>IF(Locations!L276="","",Locations!L276)</f>
        <v/>
      </c>
      <c r="N59" s="25" t="str">
        <f>IF(Locations!M276="","",Locations!M276)</f>
        <v/>
      </c>
      <c r="O59" s="25" t="str">
        <f>IF(Locations!N276="","",Locations!N276)</f>
        <v/>
      </c>
      <c r="P59" s="25" t="str">
        <f>IF(Locations!O276="","",Locations!O276)</f>
        <v/>
      </c>
      <c r="Q59" s="25" t="str">
        <f>IF(Locations!P276="","",Locations!P276)</f>
        <v/>
      </c>
      <c r="R59" s="25" t="str">
        <f>IF(Locations!Q276="","",Locations!Q276)</f>
        <v/>
      </c>
      <c r="S59" s="25" t="str">
        <f>IF(Locations!R276="","",Locations!R276)</f>
        <v/>
      </c>
    </row>
    <row r="60" spans="2:19" x14ac:dyDescent="0.25">
      <c r="B60" s="25" t="str">
        <f>IF(Locations!A277="","",Locations!A277)</f>
        <v/>
      </c>
      <c r="C60" s="25" t="str">
        <f>IF(Locations!B277="","",Locations!B277)</f>
        <v/>
      </c>
      <c r="D60" s="25" t="str">
        <f>IF(Locations!C277="","",Locations!C277)</f>
        <v/>
      </c>
      <c r="E60" s="25" t="str">
        <f>IF(Locations!D277="","",Locations!D277)</f>
        <v/>
      </c>
      <c r="F60" s="25" t="str">
        <f>IF(Locations!E277="","",Locations!E277)</f>
        <v/>
      </c>
      <c r="G60" s="25" t="str">
        <f>IF(Locations!F277="","",Locations!F277)</f>
        <v/>
      </c>
      <c r="H60" s="25" t="str">
        <f>IF(Locations!G277="","",Locations!G277)</f>
        <v/>
      </c>
      <c r="I60" s="25" t="str">
        <f>IF(Locations!H277="","",Locations!H277)</f>
        <v/>
      </c>
      <c r="J60" s="25" t="str">
        <f>IF(Locations!I277="","",Locations!I277)</f>
        <v/>
      </c>
      <c r="K60" s="25" t="str">
        <f>IF(Locations!J277="","",Locations!J277)</f>
        <v/>
      </c>
      <c r="L60" s="25" t="str">
        <f>IF(Locations!K277="","",Locations!K277)</f>
        <v/>
      </c>
      <c r="M60" s="25" t="str">
        <f>IF(Locations!L277="","",Locations!L277)</f>
        <v/>
      </c>
      <c r="N60" s="25" t="str">
        <f>IF(Locations!M277="","",Locations!M277)</f>
        <v/>
      </c>
      <c r="O60" s="25" t="str">
        <f>IF(Locations!N277="","",Locations!N277)</f>
        <v/>
      </c>
      <c r="P60" s="25" t="str">
        <f>IF(Locations!O277="","",Locations!O277)</f>
        <v/>
      </c>
      <c r="Q60" s="25" t="str">
        <f>IF(Locations!P277="","",Locations!P277)</f>
        <v/>
      </c>
      <c r="R60" s="25" t="str">
        <f>IF(Locations!Q277="","",Locations!Q277)</f>
        <v/>
      </c>
      <c r="S60" s="25" t="str">
        <f>IF(Locations!R277="","",Locations!R277)</f>
        <v/>
      </c>
    </row>
    <row r="61" spans="2:19" x14ac:dyDescent="0.25">
      <c r="B61" s="25" t="str">
        <f>IF(Locations!A278="","",Locations!A278)</f>
        <v/>
      </c>
      <c r="C61" s="25" t="str">
        <f>IF(Locations!B278="","",Locations!B278)</f>
        <v/>
      </c>
      <c r="D61" s="25" t="str">
        <f>IF(Locations!C278="","",Locations!C278)</f>
        <v/>
      </c>
      <c r="E61" s="25" t="str">
        <f>IF(Locations!D278="","",Locations!D278)</f>
        <v/>
      </c>
      <c r="F61" s="25" t="str">
        <f>IF(Locations!E278="","",Locations!E278)</f>
        <v/>
      </c>
      <c r="G61" s="25" t="str">
        <f>IF(Locations!F278="","",Locations!F278)</f>
        <v/>
      </c>
      <c r="H61" s="25" t="str">
        <f>IF(Locations!G278="","",Locations!G278)</f>
        <v/>
      </c>
      <c r="I61" s="25" t="str">
        <f>IF(Locations!H278="","",Locations!H278)</f>
        <v/>
      </c>
      <c r="J61" s="25" t="str">
        <f>IF(Locations!I278="","",Locations!I278)</f>
        <v/>
      </c>
      <c r="K61" s="25" t="str">
        <f>IF(Locations!J278="","",Locations!J278)</f>
        <v/>
      </c>
      <c r="L61" s="25" t="str">
        <f>IF(Locations!K278="","",Locations!K278)</f>
        <v/>
      </c>
      <c r="M61" s="25" t="str">
        <f>IF(Locations!L278="","",Locations!L278)</f>
        <v/>
      </c>
      <c r="N61" s="25" t="str">
        <f>IF(Locations!M278="","",Locations!M278)</f>
        <v/>
      </c>
      <c r="O61" s="25" t="str">
        <f>IF(Locations!N278="","",Locations!N278)</f>
        <v/>
      </c>
      <c r="P61" s="25" t="str">
        <f>IF(Locations!O278="","",Locations!O278)</f>
        <v/>
      </c>
      <c r="Q61" s="25" t="str">
        <f>IF(Locations!P278="","",Locations!P278)</f>
        <v/>
      </c>
      <c r="R61" s="25" t="str">
        <f>IF(Locations!Q278="","",Locations!Q278)</f>
        <v/>
      </c>
      <c r="S61" s="25" t="str">
        <f>IF(Locations!R278="","",Locations!R278)</f>
        <v/>
      </c>
    </row>
    <row r="62" spans="2:19" x14ac:dyDescent="0.25">
      <c r="B62" s="25" t="str">
        <f>IF(Locations!A279="","",Locations!A279)</f>
        <v/>
      </c>
      <c r="C62" s="25" t="str">
        <f>IF(Locations!B279="","",Locations!B279)</f>
        <v/>
      </c>
      <c r="D62" s="25" t="str">
        <f>IF(Locations!C279="","",Locations!C279)</f>
        <v/>
      </c>
      <c r="E62" s="25" t="str">
        <f>IF(Locations!D279="","",Locations!D279)</f>
        <v/>
      </c>
      <c r="F62" s="25" t="str">
        <f>IF(Locations!E279="","",Locations!E279)</f>
        <v/>
      </c>
      <c r="G62" s="25" t="str">
        <f>IF(Locations!F279="","",Locations!F279)</f>
        <v/>
      </c>
      <c r="H62" s="25" t="str">
        <f>IF(Locations!G279="","",Locations!G279)</f>
        <v/>
      </c>
      <c r="I62" s="25" t="str">
        <f>IF(Locations!H279="","",Locations!H279)</f>
        <v/>
      </c>
      <c r="J62" s="25" t="str">
        <f>IF(Locations!I279="","",Locations!I279)</f>
        <v/>
      </c>
      <c r="K62" s="25" t="str">
        <f>IF(Locations!J279="","",Locations!J279)</f>
        <v/>
      </c>
      <c r="L62" s="25" t="str">
        <f>IF(Locations!K279="","",Locations!K279)</f>
        <v/>
      </c>
      <c r="M62" s="25" t="str">
        <f>IF(Locations!L279="","",Locations!L279)</f>
        <v/>
      </c>
      <c r="N62" s="25" t="str">
        <f>IF(Locations!M279="","",Locations!M279)</f>
        <v/>
      </c>
      <c r="O62" s="25" t="str">
        <f>IF(Locations!N279="","",Locations!N279)</f>
        <v/>
      </c>
      <c r="P62" s="25" t="str">
        <f>IF(Locations!O279="","",Locations!O279)</f>
        <v/>
      </c>
      <c r="Q62" s="25" t="str">
        <f>IF(Locations!P279="","",Locations!P279)</f>
        <v/>
      </c>
      <c r="R62" s="25" t="str">
        <f>IF(Locations!Q279="","",Locations!Q279)</f>
        <v/>
      </c>
      <c r="S62" s="25" t="str">
        <f>IF(Locations!R279="","",Locations!R279)</f>
        <v/>
      </c>
    </row>
    <row r="63" spans="2:19" x14ac:dyDescent="0.25">
      <c r="B63" s="25" t="str">
        <f>IF(Locations!A280="","",Locations!A280)</f>
        <v/>
      </c>
      <c r="C63" s="25" t="str">
        <f>IF(Locations!B280="","",Locations!B280)</f>
        <v/>
      </c>
      <c r="D63" s="25" t="str">
        <f>IF(Locations!C280="","",Locations!C280)</f>
        <v/>
      </c>
      <c r="E63" s="25" t="str">
        <f>IF(Locations!D280="","",Locations!D280)</f>
        <v/>
      </c>
      <c r="F63" s="25" t="str">
        <f>IF(Locations!E280="","",Locations!E280)</f>
        <v/>
      </c>
      <c r="G63" s="25" t="str">
        <f>IF(Locations!F280="","",Locations!F280)</f>
        <v/>
      </c>
      <c r="H63" s="25" t="str">
        <f>IF(Locations!G280="","",Locations!G280)</f>
        <v/>
      </c>
      <c r="I63" s="25" t="str">
        <f>IF(Locations!H280="","",Locations!H280)</f>
        <v/>
      </c>
      <c r="J63" s="25" t="str">
        <f>IF(Locations!I280="","",Locations!I280)</f>
        <v/>
      </c>
      <c r="K63" s="25" t="str">
        <f>IF(Locations!J280="","",Locations!J280)</f>
        <v/>
      </c>
      <c r="L63" s="25" t="str">
        <f>IF(Locations!K280="","",Locations!K280)</f>
        <v/>
      </c>
      <c r="M63" s="25" t="str">
        <f>IF(Locations!L280="","",Locations!L280)</f>
        <v/>
      </c>
      <c r="N63" s="25" t="str">
        <f>IF(Locations!M280="","",Locations!M280)</f>
        <v/>
      </c>
      <c r="O63" s="25" t="str">
        <f>IF(Locations!N280="","",Locations!N280)</f>
        <v/>
      </c>
      <c r="P63" s="25" t="str">
        <f>IF(Locations!O280="","",Locations!O280)</f>
        <v/>
      </c>
      <c r="Q63" s="25" t="str">
        <f>IF(Locations!P280="","",Locations!P280)</f>
        <v/>
      </c>
      <c r="R63" s="25" t="str">
        <f>IF(Locations!Q280="","",Locations!Q280)</f>
        <v/>
      </c>
      <c r="S63" s="25" t="str">
        <f>IF(Locations!R280="","",Locations!R280)</f>
        <v/>
      </c>
    </row>
    <row r="64" spans="2:19" x14ac:dyDescent="0.25">
      <c r="B64" s="25" t="str">
        <f>IF(Locations!A281="","",Locations!A281)</f>
        <v/>
      </c>
      <c r="C64" s="25" t="str">
        <f>IF(Locations!B281="","",Locations!B281)</f>
        <v/>
      </c>
      <c r="D64" s="25" t="str">
        <f>IF(Locations!C281="","",Locations!C281)</f>
        <v/>
      </c>
      <c r="E64" s="25" t="str">
        <f>IF(Locations!D281="","",Locations!D281)</f>
        <v/>
      </c>
      <c r="F64" s="25" t="str">
        <f>IF(Locations!E281="","",Locations!E281)</f>
        <v/>
      </c>
      <c r="G64" s="25" t="str">
        <f>IF(Locations!F281="","",Locations!F281)</f>
        <v/>
      </c>
      <c r="H64" s="25" t="str">
        <f>IF(Locations!G281="","",Locations!G281)</f>
        <v/>
      </c>
      <c r="I64" s="25" t="str">
        <f>IF(Locations!H281="","",Locations!H281)</f>
        <v/>
      </c>
      <c r="J64" s="25" t="str">
        <f>IF(Locations!I281="","",Locations!I281)</f>
        <v/>
      </c>
      <c r="K64" s="25" t="str">
        <f>IF(Locations!J281="","",Locations!J281)</f>
        <v/>
      </c>
      <c r="L64" s="25" t="str">
        <f>IF(Locations!K281="","",Locations!K281)</f>
        <v/>
      </c>
      <c r="M64" s="25" t="str">
        <f>IF(Locations!L281="","",Locations!L281)</f>
        <v/>
      </c>
      <c r="N64" s="25" t="str">
        <f>IF(Locations!M281="","",Locations!M281)</f>
        <v/>
      </c>
      <c r="O64" s="25" t="str">
        <f>IF(Locations!N281="","",Locations!N281)</f>
        <v/>
      </c>
      <c r="P64" s="25" t="str">
        <f>IF(Locations!O281="","",Locations!O281)</f>
        <v/>
      </c>
      <c r="Q64" s="25" t="str">
        <f>IF(Locations!P281="","",Locations!P281)</f>
        <v/>
      </c>
      <c r="R64" s="25" t="str">
        <f>IF(Locations!Q281="","",Locations!Q281)</f>
        <v/>
      </c>
      <c r="S64" s="25" t="str">
        <f>IF(Locations!R281="","",Locations!R281)</f>
        <v/>
      </c>
    </row>
    <row r="65" spans="2:19" x14ac:dyDescent="0.25">
      <c r="B65" s="25" t="str">
        <f>IF(Locations!A282="","",Locations!A282)</f>
        <v/>
      </c>
      <c r="C65" s="25" t="str">
        <f>IF(Locations!B282="","",Locations!B282)</f>
        <v/>
      </c>
      <c r="D65" s="25" t="str">
        <f>IF(Locations!C282="","",Locations!C282)</f>
        <v/>
      </c>
      <c r="E65" s="25" t="str">
        <f>IF(Locations!D282="","",Locations!D282)</f>
        <v/>
      </c>
      <c r="F65" s="25" t="str">
        <f>IF(Locations!E282="","",Locations!E282)</f>
        <v/>
      </c>
      <c r="G65" s="25" t="str">
        <f>IF(Locations!F282="","",Locations!F282)</f>
        <v/>
      </c>
      <c r="H65" s="25" t="str">
        <f>IF(Locations!G282="","",Locations!G282)</f>
        <v/>
      </c>
      <c r="I65" s="25" t="str">
        <f>IF(Locations!H282="","",Locations!H282)</f>
        <v/>
      </c>
      <c r="J65" s="25" t="str">
        <f>IF(Locations!I282="","",Locations!I282)</f>
        <v/>
      </c>
      <c r="K65" s="25" t="str">
        <f>IF(Locations!J282="","",Locations!J282)</f>
        <v/>
      </c>
      <c r="L65" s="25" t="str">
        <f>IF(Locations!K282="","",Locations!K282)</f>
        <v/>
      </c>
      <c r="M65" s="25" t="str">
        <f>IF(Locations!L282="","",Locations!L282)</f>
        <v/>
      </c>
      <c r="N65" s="25" t="str">
        <f>IF(Locations!M282="","",Locations!M282)</f>
        <v/>
      </c>
      <c r="O65" s="25" t="str">
        <f>IF(Locations!N282="","",Locations!N282)</f>
        <v/>
      </c>
      <c r="P65" s="25" t="str">
        <f>IF(Locations!O282="","",Locations!O282)</f>
        <v/>
      </c>
      <c r="Q65" s="25" t="str">
        <f>IF(Locations!P282="","",Locations!P282)</f>
        <v/>
      </c>
      <c r="R65" s="25" t="str">
        <f>IF(Locations!Q282="","",Locations!Q282)</f>
        <v/>
      </c>
      <c r="S65" s="25" t="str">
        <f>IF(Locations!R282="","",Locations!R282)</f>
        <v/>
      </c>
    </row>
    <row r="66" spans="2:19" x14ac:dyDescent="0.25">
      <c r="B66" s="25" t="str">
        <f>IF(Locations!A283="","",Locations!A283)</f>
        <v/>
      </c>
      <c r="C66" s="25" t="str">
        <f>IF(Locations!B283="","",Locations!B283)</f>
        <v/>
      </c>
      <c r="D66" s="25" t="str">
        <f>IF(Locations!C283="","",Locations!C283)</f>
        <v/>
      </c>
      <c r="E66" s="25" t="str">
        <f>IF(Locations!D283="","",Locations!D283)</f>
        <v/>
      </c>
      <c r="F66" s="25" t="str">
        <f>IF(Locations!E283="","",Locations!E283)</f>
        <v/>
      </c>
      <c r="G66" s="25" t="str">
        <f>IF(Locations!F283="","",Locations!F283)</f>
        <v/>
      </c>
      <c r="H66" s="25" t="str">
        <f>IF(Locations!G283="","",Locations!G283)</f>
        <v/>
      </c>
      <c r="I66" s="25" t="str">
        <f>IF(Locations!H283="","",Locations!H283)</f>
        <v/>
      </c>
      <c r="J66" s="25" t="str">
        <f>IF(Locations!I283="","",Locations!I283)</f>
        <v/>
      </c>
      <c r="K66" s="25" t="str">
        <f>IF(Locations!J283="","",Locations!J283)</f>
        <v/>
      </c>
      <c r="L66" s="25" t="str">
        <f>IF(Locations!K283="","",Locations!K283)</f>
        <v/>
      </c>
      <c r="M66" s="25" t="str">
        <f>IF(Locations!L283="","",Locations!L283)</f>
        <v/>
      </c>
      <c r="N66" s="25" t="str">
        <f>IF(Locations!M283="","",Locations!M283)</f>
        <v/>
      </c>
      <c r="O66" s="25" t="str">
        <f>IF(Locations!N283="","",Locations!N283)</f>
        <v/>
      </c>
      <c r="P66" s="25" t="str">
        <f>IF(Locations!O283="","",Locations!O283)</f>
        <v/>
      </c>
      <c r="Q66" s="25" t="str">
        <f>IF(Locations!P283="","",Locations!P283)</f>
        <v/>
      </c>
      <c r="R66" s="25" t="str">
        <f>IF(Locations!Q283="","",Locations!Q283)</f>
        <v/>
      </c>
      <c r="S66" s="25" t="str">
        <f>IF(Locations!R283="","",Locations!R283)</f>
        <v/>
      </c>
    </row>
    <row r="67" spans="2:19" x14ac:dyDescent="0.25">
      <c r="B67" s="25" t="str">
        <f>IF(Locations!A284="","",Locations!A284)</f>
        <v/>
      </c>
      <c r="C67" s="25" t="str">
        <f>IF(Locations!B284="","",Locations!B284)</f>
        <v/>
      </c>
      <c r="D67" s="25" t="str">
        <f>IF(Locations!C284="","",Locations!C284)</f>
        <v/>
      </c>
      <c r="E67" s="25" t="str">
        <f>IF(Locations!D284="","",Locations!D284)</f>
        <v/>
      </c>
      <c r="F67" s="25" t="str">
        <f>IF(Locations!E284="","",Locations!E284)</f>
        <v/>
      </c>
      <c r="G67" s="25" t="str">
        <f>IF(Locations!F284="","",Locations!F284)</f>
        <v/>
      </c>
      <c r="H67" s="25" t="str">
        <f>IF(Locations!G284="","",Locations!G284)</f>
        <v/>
      </c>
      <c r="I67" s="25" t="str">
        <f>IF(Locations!H284="","",Locations!H284)</f>
        <v/>
      </c>
      <c r="J67" s="25" t="str">
        <f>IF(Locations!I284="","",Locations!I284)</f>
        <v/>
      </c>
      <c r="K67" s="25" t="str">
        <f>IF(Locations!J284="","",Locations!J284)</f>
        <v/>
      </c>
      <c r="L67" s="25" t="str">
        <f>IF(Locations!K284="","",Locations!K284)</f>
        <v/>
      </c>
      <c r="M67" s="25" t="str">
        <f>IF(Locations!L284="","",Locations!L284)</f>
        <v/>
      </c>
      <c r="N67" s="25" t="str">
        <f>IF(Locations!M284="","",Locations!M284)</f>
        <v/>
      </c>
      <c r="O67" s="25" t="str">
        <f>IF(Locations!N284="","",Locations!N284)</f>
        <v/>
      </c>
      <c r="P67" s="25" t="str">
        <f>IF(Locations!O284="","",Locations!O284)</f>
        <v/>
      </c>
      <c r="Q67" s="25" t="str">
        <f>IF(Locations!P284="","",Locations!P284)</f>
        <v/>
      </c>
      <c r="R67" s="25" t="str">
        <f>IF(Locations!Q284="","",Locations!Q284)</f>
        <v/>
      </c>
      <c r="S67" s="25" t="str">
        <f>IF(Locations!R284="","",Locations!R284)</f>
        <v/>
      </c>
    </row>
    <row r="68" spans="2:19" x14ac:dyDescent="0.25">
      <c r="B68" s="25" t="str">
        <f>IF(Locations!A285="","",Locations!A285)</f>
        <v/>
      </c>
      <c r="C68" s="25" t="str">
        <f>IF(Locations!B285="","",Locations!B285)</f>
        <v/>
      </c>
      <c r="D68" s="25" t="str">
        <f>IF(Locations!C285="","",Locations!C285)</f>
        <v/>
      </c>
      <c r="E68" s="25" t="str">
        <f>IF(Locations!D285="","",Locations!D285)</f>
        <v/>
      </c>
      <c r="F68" s="25" t="str">
        <f>IF(Locations!E285="","",Locations!E285)</f>
        <v/>
      </c>
      <c r="G68" s="25" t="str">
        <f>IF(Locations!F285="","",Locations!F285)</f>
        <v/>
      </c>
      <c r="H68" s="25" t="str">
        <f>IF(Locations!G285="","",Locations!G285)</f>
        <v/>
      </c>
      <c r="I68" s="25" t="str">
        <f>IF(Locations!H285="","",Locations!H285)</f>
        <v/>
      </c>
      <c r="J68" s="25" t="str">
        <f>IF(Locations!I285="","",Locations!I285)</f>
        <v/>
      </c>
      <c r="K68" s="25" t="str">
        <f>IF(Locations!J285="","",Locations!J285)</f>
        <v/>
      </c>
      <c r="L68" s="25" t="str">
        <f>IF(Locations!K285="","",Locations!K285)</f>
        <v/>
      </c>
      <c r="M68" s="25" t="str">
        <f>IF(Locations!L285="","",Locations!L285)</f>
        <v/>
      </c>
      <c r="N68" s="25" t="str">
        <f>IF(Locations!M285="","",Locations!M285)</f>
        <v/>
      </c>
      <c r="O68" s="25" t="str">
        <f>IF(Locations!N285="","",Locations!N285)</f>
        <v/>
      </c>
      <c r="P68" s="25" t="str">
        <f>IF(Locations!O285="","",Locations!O285)</f>
        <v/>
      </c>
      <c r="Q68" s="25" t="str">
        <f>IF(Locations!P285="","",Locations!P285)</f>
        <v/>
      </c>
      <c r="R68" s="25" t="str">
        <f>IF(Locations!Q285="","",Locations!Q285)</f>
        <v/>
      </c>
      <c r="S68" s="25" t="str">
        <f>IF(Locations!R285="","",Locations!R285)</f>
        <v/>
      </c>
    </row>
    <row r="69" spans="2:19" x14ac:dyDescent="0.25">
      <c r="B69" s="25" t="str">
        <f>IF(Locations!A286="","",Locations!A286)</f>
        <v/>
      </c>
      <c r="C69" s="25" t="str">
        <f>IF(Locations!B286="","",Locations!B286)</f>
        <v/>
      </c>
      <c r="D69" s="25" t="str">
        <f>IF(Locations!C286="","",Locations!C286)</f>
        <v/>
      </c>
      <c r="E69" s="25" t="str">
        <f>IF(Locations!D286="","",Locations!D286)</f>
        <v/>
      </c>
      <c r="F69" s="25" t="str">
        <f>IF(Locations!E286="","",Locations!E286)</f>
        <v/>
      </c>
      <c r="G69" s="25" t="str">
        <f>IF(Locations!F286="","",Locations!F286)</f>
        <v/>
      </c>
      <c r="H69" s="25" t="str">
        <f>IF(Locations!G286="","",Locations!G286)</f>
        <v/>
      </c>
      <c r="I69" s="25" t="str">
        <f>IF(Locations!H286="","",Locations!H286)</f>
        <v/>
      </c>
      <c r="J69" s="25" t="str">
        <f>IF(Locations!I286="","",Locations!I286)</f>
        <v/>
      </c>
      <c r="K69" s="25" t="str">
        <f>IF(Locations!J286="","",Locations!J286)</f>
        <v/>
      </c>
      <c r="L69" s="25" t="str">
        <f>IF(Locations!K286="","",Locations!K286)</f>
        <v/>
      </c>
      <c r="M69" s="25" t="str">
        <f>IF(Locations!L286="","",Locations!L286)</f>
        <v/>
      </c>
      <c r="N69" s="25" t="str">
        <f>IF(Locations!M286="","",Locations!M286)</f>
        <v/>
      </c>
      <c r="O69" s="25" t="str">
        <f>IF(Locations!N286="","",Locations!N286)</f>
        <v/>
      </c>
      <c r="P69" s="25" t="str">
        <f>IF(Locations!O286="","",Locations!O286)</f>
        <v/>
      </c>
      <c r="Q69" s="25" t="str">
        <f>IF(Locations!P286="","",Locations!P286)</f>
        <v/>
      </c>
      <c r="R69" s="25" t="str">
        <f>IF(Locations!Q286="","",Locations!Q286)</f>
        <v/>
      </c>
      <c r="S69" s="25" t="str">
        <f>IF(Locations!R286="","",Locations!R286)</f>
        <v/>
      </c>
    </row>
    <row r="70" spans="2:19" x14ac:dyDescent="0.25">
      <c r="B70" s="25" t="str">
        <f>IF(Locations!A287="","",Locations!A287)</f>
        <v/>
      </c>
      <c r="C70" s="25" t="str">
        <f>IF(Locations!B287="","",Locations!B287)</f>
        <v/>
      </c>
      <c r="D70" s="25" t="str">
        <f>IF(Locations!C287="","",Locations!C287)</f>
        <v/>
      </c>
      <c r="E70" s="25" t="str">
        <f>IF(Locations!D287="","",Locations!D287)</f>
        <v/>
      </c>
      <c r="F70" s="25" t="str">
        <f>IF(Locations!E287="","",Locations!E287)</f>
        <v/>
      </c>
      <c r="G70" s="25" t="str">
        <f>IF(Locations!F287="","",Locations!F287)</f>
        <v/>
      </c>
      <c r="H70" s="25" t="str">
        <f>IF(Locations!G287="","",Locations!G287)</f>
        <v/>
      </c>
      <c r="I70" s="25" t="str">
        <f>IF(Locations!H287="","",Locations!H287)</f>
        <v/>
      </c>
      <c r="J70" s="25" t="str">
        <f>IF(Locations!I287="","",Locations!I287)</f>
        <v/>
      </c>
      <c r="K70" s="25" t="str">
        <f>IF(Locations!J287="","",Locations!J287)</f>
        <v/>
      </c>
      <c r="L70" s="25" t="str">
        <f>IF(Locations!K287="","",Locations!K287)</f>
        <v/>
      </c>
      <c r="M70" s="25" t="str">
        <f>IF(Locations!L287="","",Locations!L287)</f>
        <v/>
      </c>
      <c r="N70" s="25" t="str">
        <f>IF(Locations!M287="","",Locations!M287)</f>
        <v/>
      </c>
      <c r="O70" s="25" t="str">
        <f>IF(Locations!N287="","",Locations!N287)</f>
        <v/>
      </c>
      <c r="P70" s="25" t="str">
        <f>IF(Locations!O287="","",Locations!O287)</f>
        <v/>
      </c>
      <c r="Q70" s="25" t="str">
        <f>IF(Locations!P287="","",Locations!P287)</f>
        <v/>
      </c>
      <c r="R70" s="25" t="str">
        <f>IF(Locations!Q287="","",Locations!Q287)</f>
        <v/>
      </c>
      <c r="S70" s="25" t="str">
        <f>IF(Locations!R287="","",Locations!R287)</f>
        <v/>
      </c>
    </row>
    <row r="71" spans="2:19" x14ac:dyDescent="0.25">
      <c r="B71" s="25" t="str">
        <f>IF(Locations!A288="","",Locations!A288)</f>
        <v/>
      </c>
      <c r="C71" s="25" t="str">
        <f>IF(Locations!B288="","",Locations!B288)</f>
        <v/>
      </c>
      <c r="D71" s="25" t="str">
        <f>IF(Locations!C288="","",Locations!C288)</f>
        <v/>
      </c>
      <c r="E71" s="25" t="str">
        <f>IF(Locations!D288="","",Locations!D288)</f>
        <v/>
      </c>
      <c r="F71" s="25" t="str">
        <f>IF(Locations!E288="","",Locations!E288)</f>
        <v/>
      </c>
      <c r="G71" s="25" t="str">
        <f>IF(Locations!F288="","",Locations!F288)</f>
        <v/>
      </c>
      <c r="H71" s="25" t="str">
        <f>IF(Locations!G288="","",Locations!G288)</f>
        <v/>
      </c>
      <c r="I71" s="25" t="str">
        <f>IF(Locations!H288="","",Locations!H288)</f>
        <v/>
      </c>
      <c r="J71" s="25" t="str">
        <f>IF(Locations!I288="","",Locations!I288)</f>
        <v/>
      </c>
      <c r="K71" s="25" t="str">
        <f>IF(Locations!J288="","",Locations!J288)</f>
        <v/>
      </c>
      <c r="L71" s="25" t="str">
        <f>IF(Locations!K288="","",Locations!K288)</f>
        <v/>
      </c>
      <c r="M71" s="25" t="str">
        <f>IF(Locations!L288="","",Locations!L288)</f>
        <v/>
      </c>
      <c r="N71" s="25" t="str">
        <f>IF(Locations!M288="","",Locations!M288)</f>
        <v/>
      </c>
      <c r="O71" s="25" t="str">
        <f>IF(Locations!N288="","",Locations!N288)</f>
        <v/>
      </c>
      <c r="P71" s="25" t="str">
        <f>IF(Locations!O288="","",Locations!O288)</f>
        <v/>
      </c>
      <c r="Q71" s="25" t="str">
        <f>IF(Locations!P288="","",Locations!P288)</f>
        <v/>
      </c>
      <c r="R71" s="25" t="str">
        <f>IF(Locations!Q288="","",Locations!Q288)</f>
        <v/>
      </c>
      <c r="S71" s="25" t="str">
        <f>IF(Locations!R288="","",Locations!R288)</f>
        <v/>
      </c>
    </row>
    <row r="72" spans="2:19" x14ac:dyDescent="0.25">
      <c r="B72" s="25" t="str">
        <f>IF(Locations!A289="","",Locations!A289)</f>
        <v/>
      </c>
      <c r="C72" s="25" t="str">
        <f>IF(Locations!B289="","",Locations!B289)</f>
        <v/>
      </c>
      <c r="D72" s="25" t="str">
        <f>IF(Locations!C289="","",Locations!C289)</f>
        <v/>
      </c>
      <c r="E72" s="25" t="str">
        <f>IF(Locations!D289="","",Locations!D289)</f>
        <v/>
      </c>
      <c r="F72" s="25" t="str">
        <f>IF(Locations!E289="","",Locations!E289)</f>
        <v/>
      </c>
      <c r="G72" s="25" t="str">
        <f>IF(Locations!F289="","",Locations!F289)</f>
        <v/>
      </c>
      <c r="H72" s="25" t="str">
        <f>IF(Locations!G289="","",Locations!G289)</f>
        <v/>
      </c>
      <c r="I72" s="25" t="str">
        <f>IF(Locations!H289="","",Locations!H289)</f>
        <v/>
      </c>
      <c r="J72" s="25" t="str">
        <f>IF(Locations!I289="","",Locations!I289)</f>
        <v/>
      </c>
      <c r="K72" s="25" t="str">
        <f>IF(Locations!J289="","",Locations!J289)</f>
        <v/>
      </c>
      <c r="L72" s="25" t="str">
        <f>IF(Locations!K289="","",Locations!K289)</f>
        <v/>
      </c>
      <c r="M72" s="25" t="str">
        <f>IF(Locations!L289="","",Locations!L289)</f>
        <v/>
      </c>
      <c r="N72" s="25" t="str">
        <f>IF(Locations!M289="","",Locations!M289)</f>
        <v/>
      </c>
      <c r="O72" s="25" t="str">
        <f>IF(Locations!N289="","",Locations!N289)</f>
        <v/>
      </c>
      <c r="P72" s="25" t="str">
        <f>IF(Locations!O289="","",Locations!O289)</f>
        <v/>
      </c>
      <c r="Q72" s="25" t="str">
        <f>IF(Locations!P289="","",Locations!P289)</f>
        <v/>
      </c>
      <c r="R72" s="25" t="str">
        <f>IF(Locations!Q289="","",Locations!Q289)</f>
        <v/>
      </c>
      <c r="S72" s="25" t="str">
        <f>IF(Locations!R289="","",Locations!R289)</f>
        <v/>
      </c>
    </row>
    <row r="73" spans="2:19" x14ac:dyDescent="0.25">
      <c r="B73" s="25" t="str">
        <f>IF(Locations!A290="","",Locations!A290)</f>
        <v/>
      </c>
      <c r="C73" s="25" t="str">
        <f>IF(Locations!B290="","",Locations!B290)</f>
        <v/>
      </c>
      <c r="D73" s="25" t="str">
        <f>IF(Locations!C290="","",Locations!C290)</f>
        <v/>
      </c>
      <c r="E73" s="25" t="str">
        <f>IF(Locations!D290="","",Locations!D290)</f>
        <v/>
      </c>
      <c r="F73" s="25" t="str">
        <f>IF(Locations!E290="","",Locations!E290)</f>
        <v/>
      </c>
      <c r="G73" s="25" t="str">
        <f>IF(Locations!F290="","",Locations!F290)</f>
        <v/>
      </c>
      <c r="H73" s="25" t="str">
        <f>IF(Locations!G290="","",Locations!G290)</f>
        <v/>
      </c>
      <c r="I73" s="25" t="str">
        <f>IF(Locations!H290="","",Locations!H290)</f>
        <v/>
      </c>
      <c r="J73" s="25" t="str">
        <f>IF(Locations!I290="","",Locations!I290)</f>
        <v/>
      </c>
      <c r="K73" s="25" t="str">
        <f>IF(Locations!J290="","",Locations!J290)</f>
        <v/>
      </c>
      <c r="L73" s="25" t="str">
        <f>IF(Locations!K290="","",Locations!K290)</f>
        <v/>
      </c>
      <c r="M73" s="25" t="str">
        <f>IF(Locations!L290="","",Locations!L290)</f>
        <v/>
      </c>
      <c r="N73" s="25" t="str">
        <f>IF(Locations!M290="","",Locations!M290)</f>
        <v/>
      </c>
      <c r="O73" s="25" t="str">
        <f>IF(Locations!N290="","",Locations!N290)</f>
        <v/>
      </c>
      <c r="P73" s="25" t="str">
        <f>IF(Locations!O290="","",Locations!O290)</f>
        <v/>
      </c>
      <c r="Q73" s="25" t="str">
        <f>IF(Locations!P290="","",Locations!P290)</f>
        <v/>
      </c>
      <c r="R73" s="25" t="str">
        <f>IF(Locations!Q290="","",Locations!Q290)</f>
        <v/>
      </c>
      <c r="S73" s="25" t="str">
        <f>IF(Locations!R290="","",Locations!R290)</f>
        <v/>
      </c>
    </row>
    <row r="74" spans="2:19" x14ac:dyDescent="0.25">
      <c r="B74" s="25" t="str">
        <f>IF(Locations!A291="","",Locations!A291)</f>
        <v/>
      </c>
      <c r="C74" s="25" t="str">
        <f>IF(Locations!B291="","",Locations!B291)</f>
        <v/>
      </c>
      <c r="D74" s="25" t="str">
        <f>IF(Locations!C291="","",Locations!C291)</f>
        <v/>
      </c>
      <c r="E74" s="25" t="str">
        <f>IF(Locations!D291="","",Locations!D291)</f>
        <v/>
      </c>
      <c r="F74" s="25" t="str">
        <f>IF(Locations!E291="","",Locations!E291)</f>
        <v/>
      </c>
      <c r="G74" s="25" t="str">
        <f>IF(Locations!F291="","",Locations!F291)</f>
        <v/>
      </c>
      <c r="H74" s="25" t="str">
        <f>IF(Locations!G291="","",Locations!G291)</f>
        <v/>
      </c>
      <c r="I74" s="25" t="str">
        <f>IF(Locations!H291="","",Locations!H291)</f>
        <v/>
      </c>
      <c r="J74" s="25" t="str">
        <f>IF(Locations!I291="","",Locations!I291)</f>
        <v/>
      </c>
      <c r="K74" s="25" t="str">
        <f>IF(Locations!J291="","",Locations!J291)</f>
        <v/>
      </c>
      <c r="L74" s="25" t="str">
        <f>IF(Locations!K291="","",Locations!K291)</f>
        <v/>
      </c>
      <c r="M74" s="25" t="str">
        <f>IF(Locations!L291="","",Locations!L291)</f>
        <v/>
      </c>
      <c r="N74" s="25" t="str">
        <f>IF(Locations!M291="","",Locations!M291)</f>
        <v/>
      </c>
      <c r="O74" s="25" t="str">
        <f>IF(Locations!N291="","",Locations!N291)</f>
        <v/>
      </c>
      <c r="P74" s="25" t="str">
        <f>IF(Locations!O291="","",Locations!O291)</f>
        <v/>
      </c>
      <c r="Q74" s="25" t="str">
        <f>IF(Locations!P291="","",Locations!P291)</f>
        <v/>
      </c>
      <c r="R74" s="25" t="str">
        <f>IF(Locations!Q291="","",Locations!Q291)</f>
        <v/>
      </c>
      <c r="S74" s="25" t="str">
        <f>IF(Locations!R291="","",Locations!R291)</f>
        <v/>
      </c>
    </row>
    <row r="75" spans="2:19" x14ac:dyDescent="0.25">
      <c r="B75" s="25" t="str">
        <f>IF(Locations!A292="","",Locations!A292)</f>
        <v/>
      </c>
      <c r="C75" s="25" t="str">
        <f>IF(Locations!B292="","",Locations!B292)</f>
        <v/>
      </c>
      <c r="D75" s="25" t="str">
        <f>IF(Locations!C292="","",Locations!C292)</f>
        <v/>
      </c>
      <c r="E75" s="25" t="str">
        <f>IF(Locations!D292="","",Locations!D292)</f>
        <v/>
      </c>
      <c r="F75" s="25" t="str">
        <f>IF(Locations!E292="","",Locations!E292)</f>
        <v/>
      </c>
      <c r="G75" s="25" t="str">
        <f>IF(Locations!F292="","",Locations!F292)</f>
        <v/>
      </c>
      <c r="H75" s="25" t="str">
        <f>IF(Locations!G292="","",Locations!G292)</f>
        <v/>
      </c>
      <c r="I75" s="25" t="str">
        <f>IF(Locations!H292="","",Locations!H292)</f>
        <v/>
      </c>
      <c r="J75" s="25" t="str">
        <f>IF(Locations!I292="","",Locations!I292)</f>
        <v/>
      </c>
      <c r="K75" s="25" t="str">
        <f>IF(Locations!J292="","",Locations!J292)</f>
        <v/>
      </c>
      <c r="L75" s="25" t="str">
        <f>IF(Locations!K292="","",Locations!K292)</f>
        <v/>
      </c>
      <c r="M75" s="25" t="str">
        <f>IF(Locations!L292="","",Locations!L292)</f>
        <v/>
      </c>
      <c r="N75" s="25" t="str">
        <f>IF(Locations!M292="","",Locations!M292)</f>
        <v/>
      </c>
      <c r="O75" s="25" t="str">
        <f>IF(Locations!N292="","",Locations!N292)</f>
        <v/>
      </c>
      <c r="P75" s="25" t="str">
        <f>IF(Locations!O292="","",Locations!O292)</f>
        <v/>
      </c>
      <c r="Q75" s="25" t="str">
        <f>IF(Locations!P292="","",Locations!P292)</f>
        <v/>
      </c>
      <c r="R75" s="25" t="str">
        <f>IF(Locations!Q292="","",Locations!Q292)</f>
        <v/>
      </c>
      <c r="S75" s="25" t="str">
        <f>IF(Locations!R292="","",Locations!R292)</f>
        <v/>
      </c>
    </row>
    <row r="76" spans="2:19" x14ac:dyDescent="0.25">
      <c r="B76" s="25" t="str">
        <f>IF(Locations!A293="","",Locations!A293)</f>
        <v/>
      </c>
      <c r="C76" s="25" t="str">
        <f>IF(Locations!B293="","",Locations!B293)</f>
        <v/>
      </c>
      <c r="D76" s="25" t="str">
        <f>IF(Locations!C293="","",Locations!C293)</f>
        <v/>
      </c>
      <c r="E76" s="25" t="str">
        <f>IF(Locations!D293="","",Locations!D293)</f>
        <v/>
      </c>
      <c r="F76" s="25" t="str">
        <f>IF(Locations!E293="","",Locations!E293)</f>
        <v/>
      </c>
      <c r="G76" s="25" t="str">
        <f>IF(Locations!F293="","",Locations!F293)</f>
        <v/>
      </c>
      <c r="H76" s="25" t="str">
        <f>IF(Locations!G293="","",Locations!G293)</f>
        <v/>
      </c>
      <c r="I76" s="25" t="str">
        <f>IF(Locations!H293="","",Locations!H293)</f>
        <v/>
      </c>
      <c r="J76" s="25" t="str">
        <f>IF(Locations!I293="","",Locations!I293)</f>
        <v/>
      </c>
      <c r="K76" s="25" t="str">
        <f>IF(Locations!J293="","",Locations!J293)</f>
        <v/>
      </c>
      <c r="L76" s="25" t="str">
        <f>IF(Locations!K293="","",Locations!K293)</f>
        <v/>
      </c>
      <c r="M76" s="25" t="str">
        <f>IF(Locations!L293="","",Locations!L293)</f>
        <v/>
      </c>
      <c r="N76" s="25" t="str">
        <f>IF(Locations!M293="","",Locations!M293)</f>
        <v/>
      </c>
      <c r="O76" s="25" t="str">
        <f>IF(Locations!N293="","",Locations!N293)</f>
        <v/>
      </c>
      <c r="P76" s="25" t="str">
        <f>IF(Locations!O293="","",Locations!O293)</f>
        <v/>
      </c>
      <c r="Q76" s="25" t="str">
        <f>IF(Locations!P293="","",Locations!P293)</f>
        <v/>
      </c>
      <c r="R76" s="25" t="str">
        <f>IF(Locations!Q293="","",Locations!Q293)</f>
        <v/>
      </c>
      <c r="S76" s="25" t="str">
        <f>IF(Locations!R293="","",Locations!R293)</f>
        <v/>
      </c>
    </row>
    <row r="77" spans="2:19" x14ac:dyDescent="0.25">
      <c r="B77" s="25" t="str">
        <f>IF(Locations!A294="","",Locations!A294)</f>
        <v/>
      </c>
      <c r="C77" s="25" t="str">
        <f>IF(Locations!B294="","",Locations!B294)</f>
        <v/>
      </c>
      <c r="D77" s="25" t="str">
        <f>IF(Locations!C294="","",Locations!C294)</f>
        <v/>
      </c>
      <c r="E77" s="25" t="str">
        <f>IF(Locations!D294="","",Locations!D294)</f>
        <v/>
      </c>
      <c r="F77" s="25" t="str">
        <f>IF(Locations!E294="","",Locations!E294)</f>
        <v/>
      </c>
      <c r="G77" s="25" t="str">
        <f>IF(Locations!F294="","",Locations!F294)</f>
        <v/>
      </c>
      <c r="H77" s="25" t="str">
        <f>IF(Locations!G294="","",Locations!G294)</f>
        <v/>
      </c>
      <c r="I77" s="25" t="str">
        <f>IF(Locations!H294="","",Locations!H294)</f>
        <v/>
      </c>
      <c r="J77" s="25" t="str">
        <f>IF(Locations!I294="","",Locations!I294)</f>
        <v/>
      </c>
      <c r="K77" s="25" t="str">
        <f>IF(Locations!J294="","",Locations!J294)</f>
        <v/>
      </c>
      <c r="L77" s="25" t="str">
        <f>IF(Locations!K294="","",Locations!K294)</f>
        <v/>
      </c>
      <c r="M77" s="25" t="str">
        <f>IF(Locations!L294="","",Locations!L294)</f>
        <v/>
      </c>
      <c r="N77" s="25" t="str">
        <f>IF(Locations!M294="","",Locations!M294)</f>
        <v/>
      </c>
      <c r="O77" s="25" t="str">
        <f>IF(Locations!N294="","",Locations!N294)</f>
        <v/>
      </c>
      <c r="P77" s="25" t="str">
        <f>IF(Locations!O294="","",Locations!O294)</f>
        <v/>
      </c>
      <c r="Q77" s="25" t="str">
        <f>IF(Locations!P294="","",Locations!P294)</f>
        <v/>
      </c>
      <c r="R77" s="25" t="str">
        <f>IF(Locations!Q294="","",Locations!Q294)</f>
        <v/>
      </c>
      <c r="S77" s="25" t="str">
        <f>IF(Locations!R294="","",Locations!R294)</f>
        <v/>
      </c>
    </row>
    <row r="78" spans="2:19" x14ac:dyDescent="0.25">
      <c r="B78" s="25" t="str">
        <f>IF(Locations!A295="","",Locations!A295)</f>
        <v/>
      </c>
      <c r="C78" s="25" t="str">
        <f>IF(Locations!B295="","",Locations!B295)</f>
        <v/>
      </c>
      <c r="D78" s="25" t="str">
        <f>IF(Locations!C295="","",Locations!C295)</f>
        <v/>
      </c>
      <c r="E78" s="25" t="str">
        <f>IF(Locations!D295="","",Locations!D295)</f>
        <v/>
      </c>
      <c r="F78" s="25" t="str">
        <f>IF(Locations!E295="","",Locations!E295)</f>
        <v/>
      </c>
      <c r="G78" s="25" t="str">
        <f>IF(Locations!F295="","",Locations!F295)</f>
        <v/>
      </c>
      <c r="H78" s="25" t="str">
        <f>IF(Locations!G295="","",Locations!G295)</f>
        <v/>
      </c>
      <c r="I78" s="25" t="str">
        <f>IF(Locations!H295="","",Locations!H295)</f>
        <v/>
      </c>
      <c r="J78" s="25" t="str">
        <f>IF(Locations!I295="","",Locations!I295)</f>
        <v/>
      </c>
      <c r="K78" s="25" t="str">
        <f>IF(Locations!J295="","",Locations!J295)</f>
        <v/>
      </c>
      <c r="L78" s="25" t="str">
        <f>IF(Locations!K295="","",Locations!K295)</f>
        <v/>
      </c>
      <c r="M78" s="25" t="str">
        <f>IF(Locations!L295="","",Locations!L295)</f>
        <v/>
      </c>
      <c r="N78" s="25" t="str">
        <f>IF(Locations!M295="","",Locations!M295)</f>
        <v/>
      </c>
      <c r="O78" s="25" t="str">
        <f>IF(Locations!N295="","",Locations!N295)</f>
        <v/>
      </c>
      <c r="P78" s="25" t="str">
        <f>IF(Locations!O295="","",Locations!O295)</f>
        <v/>
      </c>
      <c r="Q78" s="25" t="str">
        <f>IF(Locations!P295="","",Locations!P295)</f>
        <v/>
      </c>
      <c r="R78" s="25" t="str">
        <f>IF(Locations!Q295="","",Locations!Q295)</f>
        <v/>
      </c>
      <c r="S78" s="25" t="str">
        <f>IF(Locations!R295="","",Locations!R295)</f>
        <v/>
      </c>
    </row>
    <row r="79" spans="2:19" x14ac:dyDescent="0.25">
      <c r="B79" s="25" t="str">
        <f>IF(Locations!A296="","",Locations!A296)</f>
        <v/>
      </c>
      <c r="C79" s="25" t="str">
        <f>IF(Locations!B296="","",Locations!B296)</f>
        <v/>
      </c>
      <c r="D79" s="25" t="str">
        <f>IF(Locations!C296="","",Locations!C296)</f>
        <v/>
      </c>
      <c r="E79" s="25" t="str">
        <f>IF(Locations!D296="","",Locations!D296)</f>
        <v/>
      </c>
      <c r="F79" s="25" t="str">
        <f>IF(Locations!E296="","",Locations!E296)</f>
        <v/>
      </c>
      <c r="G79" s="25" t="str">
        <f>IF(Locations!F296="","",Locations!F296)</f>
        <v/>
      </c>
      <c r="H79" s="25" t="str">
        <f>IF(Locations!G296="","",Locations!G296)</f>
        <v/>
      </c>
      <c r="I79" s="25" t="str">
        <f>IF(Locations!H296="","",Locations!H296)</f>
        <v/>
      </c>
      <c r="J79" s="25" t="str">
        <f>IF(Locations!I296="","",Locations!I296)</f>
        <v/>
      </c>
      <c r="K79" s="25" t="str">
        <f>IF(Locations!J296="","",Locations!J296)</f>
        <v/>
      </c>
      <c r="L79" s="25" t="str">
        <f>IF(Locations!K296="","",Locations!K296)</f>
        <v/>
      </c>
      <c r="M79" s="25" t="str">
        <f>IF(Locations!L296="","",Locations!L296)</f>
        <v/>
      </c>
      <c r="N79" s="25" t="str">
        <f>IF(Locations!M296="","",Locations!M296)</f>
        <v/>
      </c>
      <c r="O79" s="25" t="str">
        <f>IF(Locations!N296="","",Locations!N296)</f>
        <v/>
      </c>
      <c r="P79" s="25" t="str">
        <f>IF(Locations!O296="","",Locations!O296)</f>
        <v/>
      </c>
      <c r="Q79" s="25" t="str">
        <f>IF(Locations!P296="","",Locations!P296)</f>
        <v/>
      </c>
      <c r="R79" s="25" t="str">
        <f>IF(Locations!Q296="","",Locations!Q296)</f>
        <v/>
      </c>
      <c r="S79" s="25" t="str">
        <f>IF(Locations!R296="","",Locations!R296)</f>
        <v/>
      </c>
    </row>
    <row r="80" spans="2:19" x14ac:dyDescent="0.25">
      <c r="B80" s="25" t="str">
        <f>IF(Locations!A297="","",Locations!A297)</f>
        <v/>
      </c>
      <c r="C80" s="25" t="str">
        <f>IF(Locations!B297="","",Locations!B297)</f>
        <v/>
      </c>
      <c r="D80" s="25" t="str">
        <f>IF(Locations!C297="","",Locations!C297)</f>
        <v/>
      </c>
      <c r="E80" s="25" t="str">
        <f>IF(Locations!D297="","",Locations!D297)</f>
        <v/>
      </c>
      <c r="F80" s="25" t="str">
        <f>IF(Locations!E297="","",Locations!E297)</f>
        <v/>
      </c>
      <c r="G80" s="25" t="str">
        <f>IF(Locations!F297="","",Locations!F297)</f>
        <v/>
      </c>
      <c r="H80" s="25" t="str">
        <f>IF(Locations!G297="","",Locations!G297)</f>
        <v/>
      </c>
      <c r="I80" s="25" t="str">
        <f>IF(Locations!H297="","",Locations!H297)</f>
        <v/>
      </c>
      <c r="J80" s="25" t="str">
        <f>IF(Locations!I297="","",Locations!I297)</f>
        <v/>
      </c>
      <c r="K80" s="25" t="str">
        <f>IF(Locations!J297="","",Locations!J297)</f>
        <v/>
      </c>
      <c r="L80" s="25" t="str">
        <f>IF(Locations!K297="","",Locations!K297)</f>
        <v/>
      </c>
      <c r="M80" s="25" t="str">
        <f>IF(Locations!L297="","",Locations!L297)</f>
        <v/>
      </c>
      <c r="N80" s="25" t="str">
        <f>IF(Locations!M297="","",Locations!M297)</f>
        <v/>
      </c>
      <c r="O80" s="25" t="str">
        <f>IF(Locations!N297="","",Locations!N297)</f>
        <v/>
      </c>
      <c r="P80" s="25" t="str">
        <f>IF(Locations!O297="","",Locations!O297)</f>
        <v/>
      </c>
      <c r="Q80" s="25" t="str">
        <f>IF(Locations!P297="","",Locations!P297)</f>
        <v/>
      </c>
      <c r="R80" s="25" t="str">
        <f>IF(Locations!Q297="","",Locations!Q297)</f>
        <v/>
      </c>
      <c r="S80" s="25" t="str">
        <f>IF(Locations!R297="","",Locations!R297)</f>
        <v/>
      </c>
    </row>
    <row r="81" spans="2:19" x14ac:dyDescent="0.25">
      <c r="B81" s="25" t="str">
        <f>IF(Locations!A298="","",Locations!A298)</f>
        <v/>
      </c>
      <c r="C81" s="25" t="str">
        <f>IF(Locations!B298="","",Locations!B298)</f>
        <v/>
      </c>
      <c r="D81" s="25" t="str">
        <f>IF(Locations!C298="","",Locations!C298)</f>
        <v/>
      </c>
      <c r="E81" s="25" t="str">
        <f>IF(Locations!D298="","",Locations!D298)</f>
        <v/>
      </c>
      <c r="F81" s="25" t="str">
        <f>IF(Locations!E298="","",Locations!E298)</f>
        <v/>
      </c>
      <c r="G81" s="25" t="str">
        <f>IF(Locations!F298="","",Locations!F298)</f>
        <v/>
      </c>
      <c r="H81" s="25" t="str">
        <f>IF(Locations!G298="","",Locations!G298)</f>
        <v/>
      </c>
      <c r="I81" s="25" t="str">
        <f>IF(Locations!H298="","",Locations!H298)</f>
        <v/>
      </c>
      <c r="J81" s="25" t="str">
        <f>IF(Locations!I298="","",Locations!I298)</f>
        <v/>
      </c>
      <c r="K81" s="25" t="str">
        <f>IF(Locations!J298="","",Locations!J298)</f>
        <v/>
      </c>
      <c r="L81" s="25" t="str">
        <f>IF(Locations!K298="","",Locations!K298)</f>
        <v/>
      </c>
      <c r="M81" s="25" t="str">
        <f>IF(Locations!L298="","",Locations!L298)</f>
        <v/>
      </c>
      <c r="N81" s="25" t="str">
        <f>IF(Locations!M298="","",Locations!M298)</f>
        <v/>
      </c>
      <c r="O81" s="25" t="str">
        <f>IF(Locations!N298="","",Locations!N298)</f>
        <v/>
      </c>
      <c r="P81" s="25" t="str">
        <f>IF(Locations!O298="","",Locations!O298)</f>
        <v/>
      </c>
      <c r="Q81" s="25" t="str">
        <f>IF(Locations!P298="","",Locations!P298)</f>
        <v/>
      </c>
      <c r="R81" s="25" t="str">
        <f>IF(Locations!Q298="","",Locations!Q298)</f>
        <v/>
      </c>
      <c r="S81" s="25" t="str">
        <f>IF(Locations!R298="","",Locations!R298)</f>
        <v/>
      </c>
    </row>
    <row r="82" spans="2:19" x14ac:dyDescent="0.25">
      <c r="B82" s="25" t="str">
        <f>IF(Locations!A299="","",Locations!A299)</f>
        <v/>
      </c>
      <c r="C82" s="25" t="str">
        <f>IF(Locations!B299="","",Locations!B299)</f>
        <v/>
      </c>
      <c r="D82" s="25" t="str">
        <f>IF(Locations!C299="","",Locations!C299)</f>
        <v/>
      </c>
      <c r="E82" s="25" t="str">
        <f>IF(Locations!D299="","",Locations!D299)</f>
        <v/>
      </c>
      <c r="F82" s="25" t="str">
        <f>IF(Locations!E299="","",Locations!E299)</f>
        <v/>
      </c>
      <c r="G82" s="25" t="str">
        <f>IF(Locations!F299="","",Locations!F299)</f>
        <v/>
      </c>
      <c r="H82" s="25" t="str">
        <f>IF(Locations!G299="","",Locations!G299)</f>
        <v/>
      </c>
      <c r="I82" s="25" t="str">
        <f>IF(Locations!H299="","",Locations!H299)</f>
        <v/>
      </c>
      <c r="J82" s="25" t="str">
        <f>IF(Locations!I299="","",Locations!I299)</f>
        <v/>
      </c>
      <c r="K82" s="25" t="str">
        <f>IF(Locations!J299="","",Locations!J299)</f>
        <v/>
      </c>
      <c r="L82" s="25" t="str">
        <f>IF(Locations!K299="","",Locations!K299)</f>
        <v/>
      </c>
      <c r="M82" s="25" t="str">
        <f>IF(Locations!L299="","",Locations!L299)</f>
        <v/>
      </c>
      <c r="N82" s="25" t="str">
        <f>IF(Locations!M299="","",Locations!M299)</f>
        <v/>
      </c>
      <c r="O82" s="25" t="str">
        <f>IF(Locations!N299="","",Locations!N299)</f>
        <v/>
      </c>
      <c r="P82" s="25" t="str">
        <f>IF(Locations!O299="","",Locations!O299)</f>
        <v/>
      </c>
      <c r="Q82" s="25" t="str">
        <f>IF(Locations!P299="","",Locations!P299)</f>
        <v/>
      </c>
      <c r="R82" s="25" t="str">
        <f>IF(Locations!Q299="","",Locations!Q299)</f>
        <v/>
      </c>
      <c r="S82" s="25" t="str">
        <f>IF(Locations!R299="","",Locations!R299)</f>
        <v/>
      </c>
    </row>
    <row r="83" spans="2:19" x14ac:dyDescent="0.25">
      <c r="B83" s="25" t="str">
        <f>IF(Locations!A300="","",Locations!A300)</f>
        <v/>
      </c>
      <c r="C83" s="25" t="str">
        <f>IF(Locations!B300="","",Locations!B300)</f>
        <v/>
      </c>
      <c r="D83" s="25" t="str">
        <f>IF(Locations!C300="","",Locations!C300)</f>
        <v/>
      </c>
      <c r="E83" s="25" t="str">
        <f>IF(Locations!D300="","",Locations!D300)</f>
        <v/>
      </c>
      <c r="F83" s="25" t="str">
        <f>IF(Locations!E300="","",Locations!E300)</f>
        <v/>
      </c>
      <c r="G83" s="25" t="str">
        <f>IF(Locations!F300="","",Locations!F300)</f>
        <v/>
      </c>
      <c r="H83" s="25" t="str">
        <f>IF(Locations!G300="","",Locations!G300)</f>
        <v/>
      </c>
      <c r="I83" s="25" t="str">
        <f>IF(Locations!H300="","",Locations!H300)</f>
        <v/>
      </c>
      <c r="J83" s="25" t="str">
        <f>IF(Locations!I300="","",Locations!I300)</f>
        <v/>
      </c>
      <c r="K83" s="25" t="str">
        <f>IF(Locations!J300="","",Locations!J300)</f>
        <v/>
      </c>
      <c r="L83" s="25" t="str">
        <f>IF(Locations!K300="","",Locations!K300)</f>
        <v/>
      </c>
      <c r="M83" s="25" t="str">
        <f>IF(Locations!L300="","",Locations!L300)</f>
        <v/>
      </c>
      <c r="N83" s="25" t="str">
        <f>IF(Locations!M300="","",Locations!M300)</f>
        <v/>
      </c>
      <c r="O83" s="25" t="str">
        <f>IF(Locations!N300="","",Locations!N300)</f>
        <v/>
      </c>
      <c r="P83" s="25" t="str">
        <f>IF(Locations!O300="","",Locations!O300)</f>
        <v/>
      </c>
      <c r="Q83" s="25" t="str">
        <f>IF(Locations!P300="","",Locations!P300)</f>
        <v/>
      </c>
      <c r="R83" s="25" t="str">
        <f>IF(Locations!Q300="","",Locations!Q300)</f>
        <v/>
      </c>
      <c r="S83" s="25" t="str">
        <f>IF(Locations!R300="","",Locations!R300)</f>
        <v/>
      </c>
    </row>
    <row r="84" spans="2:19" x14ac:dyDescent="0.25">
      <c r="B84" s="25" t="str">
        <f>IF(Locations!A301="","",Locations!A301)</f>
        <v/>
      </c>
      <c r="C84" s="25" t="str">
        <f>IF(Locations!B301="","",Locations!B301)</f>
        <v/>
      </c>
      <c r="D84" s="25" t="str">
        <f>IF(Locations!C301="","",Locations!C301)</f>
        <v/>
      </c>
      <c r="E84" s="25" t="str">
        <f>IF(Locations!D301="","",Locations!D301)</f>
        <v/>
      </c>
      <c r="F84" s="25" t="str">
        <f>IF(Locations!E301="","",Locations!E301)</f>
        <v/>
      </c>
      <c r="G84" s="25" t="str">
        <f>IF(Locations!F301="","",Locations!F301)</f>
        <v/>
      </c>
      <c r="H84" s="25" t="str">
        <f>IF(Locations!G301="","",Locations!G301)</f>
        <v/>
      </c>
      <c r="I84" s="25" t="str">
        <f>IF(Locations!H301="","",Locations!H301)</f>
        <v/>
      </c>
      <c r="J84" s="25" t="str">
        <f>IF(Locations!I301="","",Locations!I301)</f>
        <v/>
      </c>
      <c r="K84" s="25" t="str">
        <f>IF(Locations!J301="","",Locations!J301)</f>
        <v/>
      </c>
      <c r="L84" s="25" t="str">
        <f>IF(Locations!K301="","",Locations!K301)</f>
        <v/>
      </c>
      <c r="M84" s="25" t="str">
        <f>IF(Locations!L301="","",Locations!L301)</f>
        <v/>
      </c>
      <c r="N84" s="25" t="str">
        <f>IF(Locations!M301="","",Locations!M301)</f>
        <v/>
      </c>
      <c r="O84" s="25" t="str">
        <f>IF(Locations!N301="","",Locations!N301)</f>
        <v/>
      </c>
      <c r="P84" s="25" t="str">
        <f>IF(Locations!O301="","",Locations!O301)</f>
        <v/>
      </c>
      <c r="Q84" s="25" t="str">
        <f>IF(Locations!P301="","",Locations!P301)</f>
        <v/>
      </c>
      <c r="R84" s="25" t="str">
        <f>IF(Locations!Q301="","",Locations!Q301)</f>
        <v/>
      </c>
      <c r="S84" s="25" t="str">
        <f>IF(Locations!R301="","",Locations!R301)</f>
        <v/>
      </c>
    </row>
    <row r="85" spans="2:19" x14ac:dyDescent="0.25">
      <c r="B85" s="25" t="str">
        <f>IF(Locations!A302="","",Locations!A302)</f>
        <v/>
      </c>
      <c r="C85" s="25" t="str">
        <f>IF(Locations!B302="","",Locations!B302)</f>
        <v/>
      </c>
      <c r="D85" s="25" t="str">
        <f>IF(Locations!C302="","",Locations!C302)</f>
        <v/>
      </c>
      <c r="E85" s="25" t="str">
        <f>IF(Locations!D302="","",Locations!D302)</f>
        <v/>
      </c>
      <c r="F85" s="25" t="str">
        <f>IF(Locations!E302="","",Locations!E302)</f>
        <v/>
      </c>
      <c r="G85" s="25" t="str">
        <f>IF(Locations!F302="","",Locations!F302)</f>
        <v/>
      </c>
      <c r="H85" s="25" t="str">
        <f>IF(Locations!G302="","",Locations!G302)</f>
        <v/>
      </c>
      <c r="I85" s="25" t="str">
        <f>IF(Locations!H302="","",Locations!H302)</f>
        <v/>
      </c>
      <c r="J85" s="25" t="str">
        <f>IF(Locations!I302="","",Locations!I302)</f>
        <v/>
      </c>
      <c r="K85" s="25" t="str">
        <f>IF(Locations!J302="","",Locations!J302)</f>
        <v/>
      </c>
      <c r="L85" s="25" t="str">
        <f>IF(Locations!K302="","",Locations!K302)</f>
        <v/>
      </c>
      <c r="M85" s="25" t="str">
        <f>IF(Locations!L302="","",Locations!L302)</f>
        <v/>
      </c>
      <c r="N85" s="25" t="str">
        <f>IF(Locations!M302="","",Locations!M302)</f>
        <v/>
      </c>
      <c r="O85" s="25" t="str">
        <f>IF(Locations!N302="","",Locations!N302)</f>
        <v/>
      </c>
      <c r="P85" s="25" t="str">
        <f>IF(Locations!O302="","",Locations!O302)</f>
        <v/>
      </c>
      <c r="Q85" s="25" t="str">
        <f>IF(Locations!P302="","",Locations!P302)</f>
        <v/>
      </c>
      <c r="R85" s="25" t="str">
        <f>IF(Locations!Q302="","",Locations!Q302)</f>
        <v/>
      </c>
      <c r="S85" s="25" t="str">
        <f>IF(Locations!R302="","",Locations!R302)</f>
        <v/>
      </c>
    </row>
    <row r="86" spans="2:19" x14ac:dyDescent="0.25">
      <c r="B86" s="25" t="str">
        <f>IF(Locations!A303="","",Locations!A303)</f>
        <v/>
      </c>
      <c r="C86" s="25" t="str">
        <f>IF(Locations!B303="","",Locations!B303)</f>
        <v/>
      </c>
      <c r="D86" s="25" t="str">
        <f>IF(Locations!C303="","",Locations!C303)</f>
        <v/>
      </c>
      <c r="E86" s="25" t="str">
        <f>IF(Locations!D303="","",Locations!D303)</f>
        <v/>
      </c>
      <c r="F86" s="25" t="str">
        <f>IF(Locations!E303="","",Locations!E303)</f>
        <v/>
      </c>
      <c r="G86" s="25" t="str">
        <f>IF(Locations!F303="","",Locations!F303)</f>
        <v/>
      </c>
      <c r="H86" s="25" t="str">
        <f>IF(Locations!G303="","",Locations!G303)</f>
        <v/>
      </c>
      <c r="I86" s="25" t="str">
        <f>IF(Locations!H303="","",Locations!H303)</f>
        <v/>
      </c>
      <c r="J86" s="25" t="str">
        <f>IF(Locations!I303="","",Locations!I303)</f>
        <v/>
      </c>
      <c r="K86" s="25" t="str">
        <f>IF(Locations!J303="","",Locations!J303)</f>
        <v/>
      </c>
      <c r="L86" s="25" t="str">
        <f>IF(Locations!K303="","",Locations!K303)</f>
        <v/>
      </c>
      <c r="M86" s="25" t="str">
        <f>IF(Locations!L303="","",Locations!L303)</f>
        <v/>
      </c>
      <c r="N86" s="25" t="str">
        <f>IF(Locations!M303="","",Locations!M303)</f>
        <v/>
      </c>
      <c r="O86" s="25" t="str">
        <f>IF(Locations!N303="","",Locations!N303)</f>
        <v/>
      </c>
      <c r="P86" s="25" t="str">
        <f>IF(Locations!O303="","",Locations!O303)</f>
        <v/>
      </c>
      <c r="Q86" s="25" t="str">
        <f>IF(Locations!P303="","",Locations!P303)</f>
        <v/>
      </c>
      <c r="R86" s="25" t="str">
        <f>IF(Locations!Q303="","",Locations!Q303)</f>
        <v/>
      </c>
      <c r="S86" s="25" t="str">
        <f>IF(Locations!R303="","",Locations!R303)</f>
        <v/>
      </c>
    </row>
    <row r="87" spans="2:19" x14ac:dyDescent="0.25">
      <c r="B87" s="25" t="str">
        <f>IF(Locations!A304="","",Locations!A304)</f>
        <v/>
      </c>
      <c r="C87" s="25" t="str">
        <f>IF(Locations!B304="","",Locations!B304)</f>
        <v/>
      </c>
      <c r="D87" s="25" t="str">
        <f>IF(Locations!C304="","",Locations!C304)</f>
        <v/>
      </c>
      <c r="E87" s="25" t="str">
        <f>IF(Locations!D304="","",Locations!D304)</f>
        <v/>
      </c>
      <c r="F87" s="25" t="str">
        <f>IF(Locations!E304="","",Locations!E304)</f>
        <v/>
      </c>
      <c r="G87" s="25" t="str">
        <f>IF(Locations!F304="","",Locations!F304)</f>
        <v/>
      </c>
      <c r="H87" s="25" t="str">
        <f>IF(Locations!G304="","",Locations!G304)</f>
        <v/>
      </c>
      <c r="I87" s="25" t="str">
        <f>IF(Locations!H304="","",Locations!H304)</f>
        <v/>
      </c>
      <c r="J87" s="25" t="str">
        <f>IF(Locations!I304="","",Locations!I304)</f>
        <v/>
      </c>
      <c r="K87" s="25" t="str">
        <f>IF(Locations!J304="","",Locations!J304)</f>
        <v/>
      </c>
      <c r="L87" s="25" t="str">
        <f>IF(Locations!K304="","",Locations!K304)</f>
        <v/>
      </c>
      <c r="M87" s="25" t="str">
        <f>IF(Locations!L304="","",Locations!L304)</f>
        <v/>
      </c>
      <c r="N87" s="25" t="str">
        <f>IF(Locations!M304="","",Locations!M304)</f>
        <v/>
      </c>
      <c r="O87" s="25" t="str">
        <f>IF(Locations!N304="","",Locations!N304)</f>
        <v/>
      </c>
      <c r="P87" s="25" t="str">
        <f>IF(Locations!O304="","",Locations!O304)</f>
        <v/>
      </c>
      <c r="Q87" s="25" t="str">
        <f>IF(Locations!P304="","",Locations!P304)</f>
        <v/>
      </c>
      <c r="R87" s="25" t="str">
        <f>IF(Locations!Q304="","",Locations!Q304)</f>
        <v/>
      </c>
      <c r="S87" s="25" t="str">
        <f>IF(Locations!R304="","",Locations!R304)</f>
        <v/>
      </c>
    </row>
    <row r="88" spans="2:19" x14ac:dyDescent="0.25">
      <c r="B88" s="25" t="str">
        <f>IF(Locations!A305="","",Locations!A305)</f>
        <v/>
      </c>
      <c r="C88" s="25" t="str">
        <f>IF(Locations!B305="","",Locations!B305)</f>
        <v/>
      </c>
      <c r="D88" s="25" t="str">
        <f>IF(Locations!C305="","",Locations!C305)</f>
        <v/>
      </c>
      <c r="E88" s="25" t="str">
        <f>IF(Locations!D305="","",Locations!D305)</f>
        <v/>
      </c>
      <c r="F88" s="25" t="str">
        <f>IF(Locations!E305="","",Locations!E305)</f>
        <v/>
      </c>
      <c r="G88" s="25" t="str">
        <f>IF(Locations!F305="","",Locations!F305)</f>
        <v/>
      </c>
      <c r="H88" s="25" t="str">
        <f>IF(Locations!G305="","",Locations!G305)</f>
        <v/>
      </c>
      <c r="I88" s="25" t="str">
        <f>IF(Locations!H305="","",Locations!H305)</f>
        <v/>
      </c>
      <c r="J88" s="25" t="str">
        <f>IF(Locations!I305="","",Locations!I305)</f>
        <v/>
      </c>
      <c r="K88" s="25" t="str">
        <f>IF(Locations!J305="","",Locations!J305)</f>
        <v/>
      </c>
      <c r="L88" s="25" t="str">
        <f>IF(Locations!K305="","",Locations!K305)</f>
        <v/>
      </c>
      <c r="M88" s="25" t="str">
        <f>IF(Locations!L305="","",Locations!L305)</f>
        <v/>
      </c>
      <c r="N88" s="25" t="str">
        <f>IF(Locations!M305="","",Locations!M305)</f>
        <v/>
      </c>
      <c r="O88" s="25" t="str">
        <f>IF(Locations!N305="","",Locations!N305)</f>
        <v/>
      </c>
      <c r="P88" s="25" t="str">
        <f>IF(Locations!O305="","",Locations!O305)</f>
        <v/>
      </c>
      <c r="Q88" s="25" t="str">
        <f>IF(Locations!P305="","",Locations!P305)</f>
        <v/>
      </c>
      <c r="R88" s="25" t="str">
        <f>IF(Locations!Q305="","",Locations!Q305)</f>
        <v/>
      </c>
      <c r="S88" s="25" t="str">
        <f>IF(Locations!R305="","",Locations!R305)</f>
        <v/>
      </c>
    </row>
    <row r="89" spans="2:19" x14ac:dyDescent="0.25">
      <c r="B89" s="25" t="str">
        <f>IF(Locations!A306="","",Locations!A306)</f>
        <v/>
      </c>
      <c r="C89" s="25" t="str">
        <f>IF(Locations!B306="","",Locations!B306)</f>
        <v/>
      </c>
      <c r="D89" s="25" t="str">
        <f>IF(Locations!C306="","",Locations!C306)</f>
        <v/>
      </c>
      <c r="E89" s="25" t="str">
        <f>IF(Locations!D306="","",Locations!D306)</f>
        <v/>
      </c>
      <c r="F89" s="25" t="str">
        <f>IF(Locations!E306="","",Locations!E306)</f>
        <v/>
      </c>
      <c r="G89" s="25" t="str">
        <f>IF(Locations!F306="","",Locations!F306)</f>
        <v/>
      </c>
      <c r="H89" s="25" t="str">
        <f>IF(Locations!G306="","",Locations!G306)</f>
        <v/>
      </c>
      <c r="I89" s="25" t="str">
        <f>IF(Locations!H306="","",Locations!H306)</f>
        <v/>
      </c>
      <c r="J89" s="25" t="str">
        <f>IF(Locations!I306="","",Locations!I306)</f>
        <v/>
      </c>
      <c r="K89" s="25" t="str">
        <f>IF(Locations!J306="","",Locations!J306)</f>
        <v/>
      </c>
      <c r="L89" s="25" t="str">
        <f>IF(Locations!K306="","",Locations!K306)</f>
        <v/>
      </c>
      <c r="M89" s="25" t="str">
        <f>IF(Locations!L306="","",Locations!L306)</f>
        <v/>
      </c>
      <c r="N89" s="25" t="str">
        <f>IF(Locations!M306="","",Locations!M306)</f>
        <v/>
      </c>
      <c r="O89" s="25" t="str">
        <f>IF(Locations!N306="","",Locations!N306)</f>
        <v/>
      </c>
      <c r="P89" s="25" t="str">
        <f>IF(Locations!O306="","",Locations!O306)</f>
        <v/>
      </c>
      <c r="Q89" s="25" t="str">
        <f>IF(Locations!P306="","",Locations!P306)</f>
        <v/>
      </c>
      <c r="R89" s="25" t="str">
        <f>IF(Locations!Q306="","",Locations!Q306)</f>
        <v/>
      </c>
      <c r="S89" s="25" t="str">
        <f>IF(Locations!R306="","",Locations!R306)</f>
        <v/>
      </c>
    </row>
    <row r="90" spans="2:19" x14ac:dyDescent="0.25">
      <c r="B90" s="25" t="str">
        <f>IF(Locations!A307="","",Locations!A307)</f>
        <v/>
      </c>
      <c r="C90" s="25" t="str">
        <f>IF(Locations!B307="","",Locations!B307)</f>
        <v/>
      </c>
      <c r="D90" s="25" t="str">
        <f>IF(Locations!C307="","",Locations!C307)</f>
        <v/>
      </c>
      <c r="E90" s="25" t="str">
        <f>IF(Locations!D307="","",Locations!D307)</f>
        <v/>
      </c>
      <c r="F90" s="25" t="str">
        <f>IF(Locations!E307="","",Locations!E307)</f>
        <v/>
      </c>
      <c r="G90" s="25" t="str">
        <f>IF(Locations!F307="","",Locations!F307)</f>
        <v/>
      </c>
      <c r="H90" s="25" t="str">
        <f>IF(Locations!G307="","",Locations!G307)</f>
        <v/>
      </c>
      <c r="I90" s="25" t="str">
        <f>IF(Locations!H307="","",Locations!H307)</f>
        <v/>
      </c>
      <c r="J90" s="25" t="str">
        <f>IF(Locations!I307="","",Locations!I307)</f>
        <v/>
      </c>
      <c r="K90" s="25" t="str">
        <f>IF(Locations!J307="","",Locations!J307)</f>
        <v/>
      </c>
      <c r="L90" s="25" t="str">
        <f>IF(Locations!K307="","",Locations!K307)</f>
        <v/>
      </c>
      <c r="M90" s="25" t="str">
        <f>IF(Locations!L307="","",Locations!L307)</f>
        <v/>
      </c>
      <c r="N90" s="25" t="str">
        <f>IF(Locations!M307="","",Locations!M307)</f>
        <v/>
      </c>
      <c r="O90" s="25" t="str">
        <f>IF(Locations!N307="","",Locations!N307)</f>
        <v/>
      </c>
      <c r="P90" s="25" t="str">
        <f>IF(Locations!O307="","",Locations!O307)</f>
        <v/>
      </c>
      <c r="Q90" s="25" t="str">
        <f>IF(Locations!P307="","",Locations!P307)</f>
        <v/>
      </c>
      <c r="R90" s="25" t="str">
        <f>IF(Locations!Q307="","",Locations!Q307)</f>
        <v/>
      </c>
      <c r="S90" s="25" t="str">
        <f>IF(Locations!R307="","",Locations!R307)</f>
        <v/>
      </c>
    </row>
    <row r="91" spans="2:19" x14ac:dyDescent="0.25">
      <c r="B91" s="25" t="str">
        <f>IF(Locations!A308="","",Locations!A308)</f>
        <v/>
      </c>
      <c r="C91" s="25" t="str">
        <f>IF(Locations!B308="","",Locations!B308)</f>
        <v/>
      </c>
      <c r="D91" s="25" t="str">
        <f>IF(Locations!C308="","",Locations!C308)</f>
        <v/>
      </c>
      <c r="E91" s="25" t="str">
        <f>IF(Locations!D308="","",Locations!D308)</f>
        <v/>
      </c>
      <c r="F91" s="25" t="str">
        <f>IF(Locations!E308="","",Locations!E308)</f>
        <v/>
      </c>
      <c r="G91" s="25" t="str">
        <f>IF(Locations!F308="","",Locations!F308)</f>
        <v/>
      </c>
      <c r="H91" s="25" t="str">
        <f>IF(Locations!G308="","",Locations!G308)</f>
        <v/>
      </c>
      <c r="I91" s="25" t="str">
        <f>IF(Locations!H308="","",Locations!H308)</f>
        <v/>
      </c>
      <c r="J91" s="25" t="str">
        <f>IF(Locations!I308="","",Locations!I308)</f>
        <v/>
      </c>
      <c r="K91" s="25" t="str">
        <f>IF(Locations!J308="","",Locations!J308)</f>
        <v/>
      </c>
      <c r="L91" s="25" t="str">
        <f>IF(Locations!K308="","",Locations!K308)</f>
        <v/>
      </c>
      <c r="M91" s="25" t="str">
        <f>IF(Locations!L308="","",Locations!L308)</f>
        <v/>
      </c>
      <c r="N91" s="25" t="str">
        <f>IF(Locations!M308="","",Locations!M308)</f>
        <v/>
      </c>
      <c r="O91" s="25" t="str">
        <f>IF(Locations!N308="","",Locations!N308)</f>
        <v/>
      </c>
      <c r="P91" s="25" t="str">
        <f>IF(Locations!O308="","",Locations!O308)</f>
        <v/>
      </c>
      <c r="Q91" s="25" t="str">
        <f>IF(Locations!P308="","",Locations!P308)</f>
        <v/>
      </c>
      <c r="R91" s="25" t="str">
        <f>IF(Locations!Q308="","",Locations!Q308)</f>
        <v/>
      </c>
      <c r="S91" s="25" t="str">
        <f>IF(Locations!R308="","",Locations!R308)</f>
        <v/>
      </c>
    </row>
    <row r="92" spans="2:19" x14ac:dyDescent="0.25">
      <c r="B92" s="25" t="str">
        <f>IF(Locations!A309="","",Locations!A309)</f>
        <v/>
      </c>
      <c r="C92" s="25" t="str">
        <f>IF(Locations!B309="","",Locations!B309)</f>
        <v/>
      </c>
      <c r="D92" s="25" t="str">
        <f>IF(Locations!C309="","",Locations!C309)</f>
        <v/>
      </c>
      <c r="E92" s="25" t="str">
        <f>IF(Locations!D309="","",Locations!D309)</f>
        <v/>
      </c>
      <c r="F92" s="25" t="str">
        <f>IF(Locations!E309="","",Locations!E309)</f>
        <v/>
      </c>
      <c r="G92" s="25" t="str">
        <f>IF(Locations!F309="","",Locations!F309)</f>
        <v/>
      </c>
      <c r="H92" s="25" t="str">
        <f>IF(Locations!G309="","",Locations!G309)</f>
        <v/>
      </c>
      <c r="I92" s="25" t="str">
        <f>IF(Locations!H309="","",Locations!H309)</f>
        <v/>
      </c>
      <c r="J92" s="25" t="str">
        <f>IF(Locations!I309="","",Locations!I309)</f>
        <v/>
      </c>
      <c r="K92" s="25" t="str">
        <f>IF(Locations!J309="","",Locations!J309)</f>
        <v/>
      </c>
      <c r="L92" s="25" t="str">
        <f>IF(Locations!K309="","",Locations!K309)</f>
        <v/>
      </c>
      <c r="M92" s="25" t="str">
        <f>IF(Locations!L309="","",Locations!L309)</f>
        <v/>
      </c>
      <c r="N92" s="25" t="str">
        <f>IF(Locations!M309="","",Locations!M309)</f>
        <v/>
      </c>
      <c r="O92" s="25" t="str">
        <f>IF(Locations!N309="","",Locations!N309)</f>
        <v/>
      </c>
      <c r="P92" s="25" t="str">
        <f>IF(Locations!O309="","",Locations!O309)</f>
        <v/>
      </c>
      <c r="Q92" s="25" t="str">
        <f>IF(Locations!P309="","",Locations!P309)</f>
        <v/>
      </c>
      <c r="R92" s="25" t="str">
        <f>IF(Locations!Q309="","",Locations!Q309)</f>
        <v/>
      </c>
      <c r="S92" s="25" t="str">
        <f>IF(Locations!R309="","",Locations!R309)</f>
        <v/>
      </c>
    </row>
    <row r="93" spans="2:19" x14ac:dyDescent="0.25">
      <c r="B93" s="25" t="str">
        <f>IF(Locations!A310="","",Locations!A310)</f>
        <v/>
      </c>
      <c r="C93" s="25" t="str">
        <f>IF(Locations!B310="","",Locations!B310)</f>
        <v/>
      </c>
      <c r="D93" s="25" t="str">
        <f>IF(Locations!C310="","",Locations!C310)</f>
        <v/>
      </c>
      <c r="E93" s="25" t="str">
        <f>IF(Locations!D310="","",Locations!D310)</f>
        <v/>
      </c>
      <c r="F93" s="25" t="str">
        <f>IF(Locations!E310="","",Locations!E310)</f>
        <v/>
      </c>
      <c r="G93" s="25" t="str">
        <f>IF(Locations!F310="","",Locations!F310)</f>
        <v/>
      </c>
      <c r="H93" s="25" t="str">
        <f>IF(Locations!G310="","",Locations!G310)</f>
        <v/>
      </c>
      <c r="I93" s="25" t="str">
        <f>IF(Locations!H310="","",Locations!H310)</f>
        <v/>
      </c>
      <c r="J93" s="25" t="str">
        <f>IF(Locations!I310="","",Locations!I310)</f>
        <v/>
      </c>
      <c r="K93" s="25" t="str">
        <f>IF(Locations!J310="","",Locations!J310)</f>
        <v/>
      </c>
      <c r="L93" s="25" t="str">
        <f>IF(Locations!K310="","",Locations!K310)</f>
        <v/>
      </c>
      <c r="M93" s="25" t="str">
        <f>IF(Locations!L310="","",Locations!L310)</f>
        <v/>
      </c>
      <c r="N93" s="25" t="str">
        <f>IF(Locations!M310="","",Locations!M310)</f>
        <v/>
      </c>
      <c r="O93" s="25" t="str">
        <f>IF(Locations!N310="","",Locations!N310)</f>
        <v/>
      </c>
      <c r="P93" s="25" t="str">
        <f>IF(Locations!O310="","",Locations!O310)</f>
        <v/>
      </c>
      <c r="Q93" s="25" t="str">
        <f>IF(Locations!P310="","",Locations!P310)</f>
        <v/>
      </c>
      <c r="R93" s="25" t="str">
        <f>IF(Locations!Q310="","",Locations!Q310)</f>
        <v/>
      </c>
      <c r="S93" s="25" t="str">
        <f>IF(Locations!R310="","",Locations!R310)</f>
        <v/>
      </c>
    </row>
    <row r="94" spans="2:19" x14ac:dyDescent="0.25">
      <c r="B94" s="25" t="str">
        <f>IF(Locations!A311="","",Locations!A311)</f>
        <v/>
      </c>
      <c r="C94" s="25" t="str">
        <f>IF(Locations!B311="","",Locations!B311)</f>
        <v/>
      </c>
      <c r="D94" s="25" t="str">
        <f>IF(Locations!C311="","",Locations!C311)</f>
        <v/>
      </c>
      <c r="E94" s="25" t="str">
        <f>IF(Locations!D311="","",Locations!D311)</f>
        <v/>
      </c>
      <c r="F94" s="25" t="str">
        <f>IF(Locations!E311="","",Locations!E311)</f>
        <v/>
      </c>
      <c r="G94" s="25" t="str">
        <f>IF(Locations!F311="","",Locations!F311)</f>
        <v/>
      </c>
      <c r="H94" s="25" t="str">
        <f>IF(Locations!G311="","",Locations!G311)</f>
        <v/>
      </c>
      <c r="I94" s="25" t="str">
        <f>IF(Locations!H311="","",Locations!H311)</f>
        <v/>
      </c>
      <c r="J94" s="25" t="str">
        <f>IF(Locations!I311="","",Locations!I311)</f>
        <v/>
      </c>
      <c r="K94" s="25" t="str">
        <f>IF(Locations!J311="","",Locations!J311)</f>
        <v/>
      </c>
      <c r="L94" s="25" t="str">
        <f>IF(Locations!K311="","",Locations!K311)</f>
        <v/>
      </c>
      <c r="M94" s="25" t="str">
        <f>IF(Locations!L311="","",Locations!L311)</f>
        <v/>
      </c>
      <c r="N94" s="25" t="str">
        <f>IF(Locations!M311="","",Locations!M311)</f>
        <v/>
      </c>
      <c r="O94" s="25" t="str">
        <f>IF(Locations!N311="","",Locations!N311)</f>
        <v/>
      </c>
      <c r="P94" s="25" t="str">
        <f>IF(Locations!O311="","",Locations!O311)</f>
        <v/>
      </c>
      <c r="Q94" s="25" t="str">
        <f>IF(Locations!P311="","",Locations!P311)</f>
        <v/>
      </c>
      <c r="R94" s="25" t="str">
        <f>IF(Locations!Q311="","",Locations!Q311)</f>
        <v/>
      </c>
      <c r="S94" s="25" t="str">
        <f>IF(Locations!R311="","",Locations!R311)</f>
        <v/>
      </c>
    </row>
    <row r="95" spans="2:19" x14ac:dyDescent="0.25">
      <c r="B95" s="25" t="str">
        <f>IF(Locations!A312="","",Locations!A312)</f>
        <v/>
      </c>
      <c r="C95" s="25" t="str">
        <f>IF(Locations!B312="","",Locations!B312)</f>
        <v/>
      </c>
      <c r="D95" s="25" t="str">
        <f>IF(Locations!C312="","",Locations!C312)</f>
        <v/>
      </c>
      <c r="E95" s="25" t="str">
        <f>IF(Locations!D312="","",Locations!D312)</f>
        <v/>
      </c>
      <c r="F95" s="25" t="str">
        <f>IF(Locations!E312="","",Locations!E312)</f>
        <v/>
      </c>
      <c r="G95" s="25" t="str">
        <f>IF(Locations!F312="","",Locations!F312)</f>
        <v/>
      </c>
      <c r="H95" s="25" t="str">
        <f>IF(Locations!G312="","",Locations!G312)</f>
        <v/>
      </c>
      <c r="I95" s="25" t="str">
        <f>IF(Locations!H312="","",Locations!H312)</f>
        <v/>
      </c>
      <c r="J95" s="25" t="str">
        <f>IF(Locations!I312="","",Locations!I312)</f>
        <v/>
      </c>
      <c r="K95" s="25" t="str">
        <f>IF(Locations!J312="","",Locations!J312)</f>
        <v/>
      </c>
      <c r="L95" s="25" t="str">
        <f>IF(Locations!K312="","",Locations!K312)</f>
        <v/>
      </c>
      <c r="M95" s="25" t="str">
        <f>IF(Locations!L312="","",Locations!L312)</f>
        <v/>
      </c>
      <c r="N95" s="25" t="str">
        <f>IF(Locations!M312="","",Locations!M312)</f>
        <v/>
      </c>
      <c r="O95" s="25" t="str">
        <f>IF(Locations!N312="","",Locations!N312)</f>
        <v/>
      </c>
      <c r="P95" s="25" t="str">
        <f>IF(Locations!O312="","",Locations!O312)</f>
        <v/>
      </c>
      <c r="Q95" s="25" t="str">
        <f>IF(Locations!P312="","",Locations!P312)</f>
        <v/>
      </c>
      <c r="R95" s="25" t="str">
        <f>IF(Locations!Q312="","",Locations!Q312)</f>
        <v/>
      </c>
      <c r="S95" s="25" t="str">
        <f>IF(Locations!R312="","",Locations!R312)</f>
        <v/>
      </c>
    </row>
    <row r="96" spans="2:19" x14ac:dyDescent="0.25">
      <c r="B96" s="25" t="str">
        <f>IF(Locations!A313="","",Locations!A313)</f>
        <v/>
      </c>
      <c r="C96" s="25" t="str">
        <f>IF(Locations!B313="","",Locations!B313)</f>
        <v/>
      </c>
      <c r="D96" s="25" t="str">
        <f>IF(Locations!C313="","",Locations!C313)</f>
        <v/>
      </c>
      <c r="E96" s="25" t="str">
        <f>IF(Locations!D313="","",Locations!D313)</f>
        <v/>
      </c>
      <c r="F96" s="25" t="str">
        <f>IF(Locations!E313="","",Locations!E313)</f>
        <v/>
      </c>
      <c r="G96" s="25" t="str">
        <f>IF(Locations!F313="","",Locations!F313)</f>
        <v/>
      </c>
      <c r="H96" s="25" t="str">
        <f>IF(Locations!G313="","",Locations!G313)</f>
        <v/>
      </c>
      <c r="I96" s="25" t="str">
        <f>IF(Locations!H313="","",Locations!H313)</f>
        <v/>
      </c>
      <c r="J96" s="25" t="str">
        <f>IF(Locations!I313="","",Locations!I313)</f>
        <v/>
      </c>
      <c r="K96" s="25" t="str">
        <f>IF(Locations!J313="","",Locations!J313)</f>
        <v/>
      </c>
      <c r="L96" s="25" t="str">
        <f>IF(Locations!K313="","",Locations!K313)</f>
        <v/>
      </c>
      <c r="M96" s="25" t="str">
        <f>IF(Locations!L313="","",Locations!L313)</f>
        <v/>
      </c>
      <c r="N96" s="25" t="str">
        <f>IF(Locations!M313="","",Locations!M313)</f>
        <v/>
      </c>
      <c r="O96" s="25" t="str">
        <f>IF(Locations!N313="","",Locations!N313)</f>
        <v/>
      </c>
      <c r="P96" s="25" t="str">
        <f>IF(Locations!O313="","",Locations!O313)</f>
        <v/>
      </c>
      <c r="Q96" s="25" t="str">
        <f>IF(Locations!P313="","",Locations!P313)</f>
        <v/>
      </c>
      <c r="R96" s="25" t="str">
        <f>IF(Locations!Q313="","",Locations!Q313)</f>
        <v/>
      </c>
      <c r="S96" s="25" t="str">
        <f>IF(Locations!R313="","",Locations!R313)</f>
        <v/>
      </c>
    </row>
    <row r="97" spans="2:19" x14ac:dyDescent="0.25">
      <c r="B97" s="25" t="str">
        <f>IF(Locations!A314="","",Locations!A314)</f>
        <v/>
      </c>
      <c r="C97" s="25" t="str">
        <f>IF(Locations!B314="","",Locations!B314)</f>
        <v/>
      </c>
      <c r="D97" s="25" t="str">
        <f>IF(Locations!C314="","",Locations!C314)</f>
        <v/>
      </c>
      <c r="E97" s="25" t="str">
        <f>IF(Locations!D314="","",Locations!D314)</f>
        <v/>
      </c>
      <c r="F97" s="25" t="str">
        <f>IF(Locations!E314="","",Locations!E314)</f>
        <v/>
      </c>
      <c r="G97" s="25" t="str">
        <f>IF(Locations!F314="","",Locations!F314)</f>
        <v/>
      </c>
      <c r="H97" s="25" t="str">
        <f>IF(Locations!G314="","",Locations!G314)</f>
        <v/>
      </c>
      <c r="I97" s="25" t="str">
        <f>IF(Locations!H314="","",Locations!H314)</f>
        <v/>
      </c>
      <c r="J97" s="25" t="str">
        <f>IF(Locations!I314="","",Locations!I314)</f>
        <v/>
      </c>
      <c r="K97" s="25" t="str">
        <f>IF(Locations!J314="","",Locations!J314)</f>
        <v/>
      </c>
      <c r="L97" s="25" t="str">
        <f>IF(Locations!K314="","",Locations!K314)</f>
        <v/>
      </c>
      <c r="M97" s="25" t="str">
        <f>IF(Locations!L314="","",Locations!L314)</f>
        <v/>
      </c>
      <c r="N97" s="25" t="str">
        <f>IF(Locations!M314="","",Locations!M314)</f>
        <v/>
      </c>
      <c r="O97" s="25" t="str">
        <f>IF(Locations!N314="","",Locations!N314)</f>
        <v/>
      </c>
      <c r="P97" s="25" t="str">
        <f>IF(Locations!O314="","",Locations!O314)</f>
        <v/>
      </c>
      <c r="Q97" s="25" t="str">
        <f>IF(Locations!P314="","",Locations!P314)</f>
        <v/>
      </c>
      <c r="R97" s="25" t="str">
        <f>IF(Locations!Q314="","",Locations!Q314)</f>
        <v/>
      </c>
      <c r="S97" s="25" t="str">
        <f>IF(Locations!R314="","",Locations!R314)</f>
        <v/>
      </c>
    </row>
    <row r="98" spans="2:19" x14ac:dyDescent="0.25">
      <c r="B98" s="25" t="str">
        <f>IF(Locations!A315="","",Locations!A315)</f>
        <v/>
      </c>
      <c r="C98" s="25" t="str">
        <f>IF(Locations!B315="","",Locations!B315)</f>
        <v/>
      </c>
      <c r="D98" s="25" t="str">
        <f>IF(Locations!C315="","",Locations!C315)</f>
        <v/>
      </c>
      <c r="E98" s="25" t="str">
        <f>IF(Locations!D315="","",Locations!D315)</f>
        <v/>
      </c>
      <c r="F98" s="25" t="str">
        <f>IF(Locations!E315="","",Locations!E315)</f>
        <v/>
      </c>
      <c r="G98" s="25" t="str">
        <f>IF(Locations!F315="","",Locations!F315)</f>
        <v/>
      </c>
      <c r="H98" s="25" t="str">
        <f>IF(Locations!G315="","",Locations!G315)</f>
        <v/>
      </c>
      <c r="I98" s="25" t="str">
        <f>IF(Locations!H315="","",Locations!H315)</f>
        <v/>
      </c>
      <c r="J98" s="25" t="str">
        <f>IF(Locations!I315="","",Locations!I315)</f>
        <v/>
      </c>
      <c r="K98" s="25" t="str">
        <f>IF(Locations!J315="","",Locations!J315)</f>
        <v/>
      </c>
      <c r="L98" s="25" t="str">
        <f>IF(Locations!K315="","",Locations!K315)</f>
        <v/>
      </c>
      <c r="M98" s="25" t="str">
        <f>IF(Locations!L315="","",Locations!L315)</f>
        <v/>
      </c>
      <c r="N98" s="25" t="str">
        <f>IF(Locations!M315="","",Locations!M315)</f>
        <v/>
      </c>
      <c r="O98" s="25" t="str">
        <f>IF(Locations!N315="","",Locations!N315)</f>
        <v/>
      </c>
      <c r="P98" s="25" t="str">
        <f>IF(Locations!O315="","",Locations!O315)</f>
        <v/>
      </c>
      <c r="Q98" s="25" t="str">
        <f>IF(Locations!P315="","",Locations!P315)</f>
        <v/>
      </c>
      <c r="R98" s="25" t="str">
        <f>IF(Locations!Q315="","",Locations!Q315)</f>
        <v/>
      </c>
      <c r="S98" s="25" t="str">
        <f>IF(Locations!R315="","",Locations!R315)</f>
        <v/>
      </c>
    </row>
    <row r="99" spans="2:19" x14ac:dyDescent="0.25">
      <c r="B99" s="25" t="str">
        <f>IF(Locations!A316="","",Locations!A316)</f>
        <v/>
      </c>
      <c r="C99" s="25" t="str">
        <f>IF(Locations!B316="","",Locations!B316)</f>
        <v/>
      </c>
      <c r="D99" s="25" t="str">
        <f>IF(Locations!C316="","",Locations!C316)</f>
        <v/>
      </c>
      <c r="E99" s="25" t="str">
        <f>IF(Locations!D316="","",Locations!D316)</f>
        <v/>
      </c>
      <c r="F99" s="25" t="str">
        <f>IF(Locations!E316="","",Locations!E316)</f>
        <v/>
      </c>
      <c r="G99" s="25" t="str">
        <f>IF(Locations!F316="","",Locations!F316)</f>
        <v/>
      </c>
      <c r="H99" s="25" t="str">
        <f>IF(Locations!G316="","",Locations!G316)</f>
        <v/>
      </c>
      <c r="I99" s="25" t="str">
        <f>IF(Locations!H316="","",Locations!H316)</f>
        <v/>
      </c>
      <c r="J99" s="25" t="str">
        <f>IF(Locations!I316="","",Locations!I316)</f>
        <v/>
      </c>
      <c r="K99" s="25" t="str">
        <f>IF(Locations!J316="","",Locations!J316)</f>
        <v/>
      </c>
      <c r="L99" s="25" t="str">
        <f>IF(Locations!K316="","",Locations!K316)</f>
        <v/>
      </c>
      <c r="M99" s="25" t="str">
        <f>IF(Locations!L316="","",Locations!L316)</f>
        <v/>
      </c>
      <c r="N99" s="25" t="str">
        <f>IF(Locations!M316="","",Locations!M316)</f>
        <v/>
      </c>
      <c r="O99" s="25" t="str">
        <f>IF(Locations!N316="","",Locations!N316)</f>
        <v/>
      </c>
      <c r="P99" s="25" t="str">
        <f>IF(Locations!O316="","",Locations!O316)</f>
        <v/>
      </c>
      <c r="Q99" s="25" t="str">
        <f>IF(Locations!P316="","",Locations!P316)</f>
        <v/>
      </c>
      <c r="R99" s="25" t="str">
        <f>IF(Locations!Q316="","",Locations!Q316)</f>
        <v/>
      </c>
      <c r="S99" s="25" t="str">
        <f>IF(Locations!R316="","",Locations!R316)</f>
        <v/>
      </c>
    </row>
    <row r="100" spans="2:19" x14ac:dyDescent="0.25">
      <c r="B100" s="25" t="str">
        <f>IF(Locations!A317="","",Locations!A317)</f>
        <v/>
      </c>
      <c r="C100" s="25" t="str">
        <f>IF(Locations!B317="","",Locations!B317)</f>
        <v/>
      </c>
      <c r="D100" s="25" t="str">
        <f>IF(Locations!C317="","",Locations!C317)</f>
        <v/>
      </c>
      <c r="E100" s="25" t="str">
        <f>IF(Locations!D317="","",Locations!D317)</f>
        <v/>
      </c>
      <c r="F100" s="25" t="str">
        <f>IF(Locations!E317="","",Locations!E317)</f>
        <v/>
      </c>
      <c r="G100" s="25" t="str">
        <f>IF(Locations!F317="","",Locations!F317)</f>
        <v/>
      </c>
      <c r="H100" s="25" t="str">
        <f>IF(Locations!G317="","",Locations!G317)</f>
        <v/>
      </c>
      <c r="I100" s="25" t="str">
        <f>IF(Locations!H317="","",Locations!H317)</f>
        <v/>
      </c>
      <c r="J100" s="25" t="str">
        <f>IF(Locations!I317="","",Locations!I317)</f>
        <v/>
      </c>
      <c r="K100" s="25" t="str">
        <f>IF(Locations!J317="","",Locations!J317)</f>
        <v/>
      </c>
      <c r="L100" s="25" t="str">
        <f>IF(Locations!K317="","",Locations!K317)</f>
        <v/>
      </c>
      <c r="M100" s="25" t="str">
        <f>IF(Locations!L317="","",Locations!L317)</f>
        <v/>
      </c>
      <c r="N100" s="25" t="str">
        <f>IF(Locations!M317="","",Locations!M317)</f>
        <v/>
      </c>
      <c r="O100" s="25" t="str">
        <f>IF(Locations!N317="","",Locations!N317)</f>
        <v/>
      </c>
      <c r="P100" s="25" t="str">
        <f>IF(Locations!O317="","",Locations!O317)</f>
        <v/>
      </c>
      <c r="Q100" s="25" t="str">
        <f>IF(Locations!P317="","",Locations!P317)</f>
        <v/>
      </c>
      <c r="R100" s="25" t="str">
        <f>IF(Locations!Q317="","",Locations!Q317)</f>
        <v/>
      </c>
      <c r="S100" s="25" t="str">
        <f>IF(Locations!R317="","",Locations!R317)</f>
        <v/>
      </c>
    </row>
    <row r="101" spans="2:19" x14ac:dyDescent="0.25">
      <c r="B101" s="25" t="str">
        <f>IF(Locations!A318="","",Locations!A318)</f>
        <v/>
      </c>
      <c r="C101" s="25" t="str">
        <f>IF(Locations!B318="","",Locations!B318)</f>
        <v/>
      </c>
      <c r="D101" s="25" t="str">
        <f>IF(Locations!C318="","",Locations!C318)</f>
        <v/>
      </c>
      <c r="E101" s="25" t="str">
        <f>IF(Locations!D318="","",Locations!D318)</f>
        <v/>
      </c>
      <c r="F101" s="25" t="str">
        <f>IF(Locations!E318="","",Locations!E318)</f>
        <v/>
      </c>
      <c r="G101" s="25" t="str">
        <f>IF(Locations!F318="","",Locations!F318)</f>
        <v/>
      </c>
      <c r="H101" s="25" t="str">
        <f>IF(Locations!G318="","",Locations!G318)</f>
        <v/>
      </c>
      <c r="I101" s="25" t="str">
        <f>IF(Locations!H318="","",Locations!H318)</f>
        <v/>
      </c>
      <c r="J101" s="25" t="str">
        <f>IF(Locations!I318="","",Locations!I318)</f>
        <v/>
      </c>
      <c r="K101" s="25" t="str">
        <f>IF(Locations!J318="","",Locations!J318)</f>
        <v/>
      </c>
      <c r="L101" s="25" t="str">
        <f>IF(Locations!K318="","",Locations!K318)</f>
        <v/>
      </c>
      <c r="M101" s="25" t="str">
        <f>IF(Locations!L318="","",Locations!L318)</f>
        <v/>
      </c>
      <c r="N101" s="25" t="str">
        <f>IF(Locations!M318="","",Locations!M318)</f>
        <v/>
      </c>
      <c r="O101" s="25" t="str">
        <f>IF(Locations!N318="","",Locations!N318)</f>
        <v/>
      </c>
      <c r="P101" s="25" t="str">
        <f>IF(Locations!O318="","",Locations!O318)</f>
        <v/>
      </c>
      <c r="Q101" s="25" t="str">
        <f>IF(Locations!P318="","",Locations!P318)</f>
        <v/>
      </c>
      <c r="R101" s="25" t="str">
        <f>IF(Locations!Q318="","",Locations!Q318)</f>
        <v/>
      </c>
      <c r="S101" s="25" t="str">
        <f>IF(Locations!R318="","",Locations!R318)</f>
        <v/>
      </c>
    </row>
    <row r="102" spans="2:19" x14ac:dyDescent="0.25">
      <c r="B102" s="25" t="str">
        <f>IF(Locations!A319="","",Locations!A319)</f>
        <v/>
      </c>
      <c r="C102" s="25" t="str">
        <f>IF(Locations!B319="","",Locations!B319)</f>
        <v/>
      </c>
      <c r="D102" s="25" t="str">
        <f>IF(Locations!C319="","",Locations!C319)</f>
        <v/>
      </c>
      <c r="E102" s="25" t="str">
        <f>IF(Locations!D319="","",Locations!D319)</f>
        <v/>
      </c>
      <c r="F102" s="25" t="str">
        <f>IF(Locations!E319="","",Locations!E319)</f>
        <v/>
      </c>
      <c r="G102" s="25" t="str">
        <f>IF(Locations!F319="","",Locations!F319)</f>
        <v/>
      </c>
      <c r="H102" s="25" t="str">
        <f>IF(Locations!G319="","",Locations!G319)</f>
        <v/>
      </c>
      <c r="I102" s="25" t="str">
        <f>IF(Locations!H319="","",Locations!H319)</f>
        <v/>
      </c>
      <c r="J102" s="25" t="str">
        <f>IF(Locations!I319="","",Locations!I319)</f>
        <v/>
      </c>
      <c r="K102" s="25" t="str">
        <f>IF(Locations!J319="","",Locations!J319)</f>
        <v/>
      </c>
      <c r="L102" s="25" t="str">
        <f>IF(Locations!K319="","",Locations!K319)</f>
        <v/>
      </c>
      <c r="M102" s="25" t="str">
        <f>IF(Locations!L319="","",Locations!L319)</f>
        <v/>
      </c>
      <c r="N102" s="25" t="str">
        <f>IF(Locations!M319="","",Locations!M319)</f>
        <v/>
      </c>
      <c r="O102" s="25" t="str">
        <f>IF(Locations!N319="","",Locations!N319)</f>
        <v/>
      </c>
      <c r="P102" s="25" t="str">
        <f>IF(Locations!O319="","",Locations!O319)</f>
        <v/>
      </c>
      <c r="Q102" s="25" t="str">
        <f>IF(Locations!P319="","",Locations!P319)</f>
        <v/>
      </c>
      <c r="R102" s="25" t="str">
        <f>IF(Locations!Q319="","",Locations!Q319)</f>
        <v/>
      </c>
      <c r="S102" s="25" t="str">
        <f>IF(Locations!R319="","",Locations!R319)</f>
        <v/>
      </c>
    </row>
    <row r="103" spans="2:19" x14ac:dyDescent="0.25">
      <c r="B103" s="25" t="str">
        <f>IF(Locations!A320="","",Locations!A320)</f>
        <v/>
      </c>
      <c r="C103" s="25" t="str">
        <f>IF(Locations!B320="","",Locations!B320)</f>
        <v/>
      </c>
      <c r="D103" s="25" t="str">
        <f>IF(Locations!C320="","",Locations!C320)</f>
        <v/>
      </c>
      <c r="E103" s="25" t="str">
        <f>IF(Locations!D320="","",Locations!D320)</f>
        <v/>
      </c>
      <c r="F103" s="25" t="str">
        <f>IF(Locations!E320="","",Locations!E320)</f>
        <v/>
      </c>
      <c r="G103" s="25" t="str">
        <f>IF(Locations!F320="","",Locations!F320)</f>
        <v/>
      </c>
      <c r="H103" s="25" t="str">
        <f>IF(Locations!G320="","",Locations!G320)</f>
        <v/>
      </c>
      <c r="I103" s="25" t="str">
        <f>IF(Locations!H320="","",Locations!H320)</f>
        <v/>
      </c>
      <c r="J103" s="25" t="str">
        <f>IF(Locations!I320="","",Locations!I320)</f>
        <v/>
      </c>
      <c r="K103" s="25" t="str">
        <f>IF(Locations!J320="","",Locations!J320)</f>
        <v/>
      </c>
      <c r="L103" s="25" t="str">
        <f>IF(Locations!K320="","",Locations!K320)</f>
        <v/>
      </c>
      <c r="M103" s="25" t="str">
        <f>IF(Locations!L320="","",Locations!L320)</f>
        <v/>
      </c>
      <c r="N103" s="25" t="str">
        <f>IF(Locations!M320="","",Locations!M320)</f>
        <v/>
      </c>
      <c r="O103" s="25" t="str">
        <f>IF(Locations!N320="","",Locations!N320)</f>
        <v/>
      </c>
      <c r="P103" s="25" t="str">
        <f>IF(Locations!O320="","",Locations!O320)</f>
        <v/>
      </c>
      <c r="Q103" s="25" t="str">
        <f>IF(Locations!P320="","",Locations!P320)</f>
        <v/>
      </c>
      <c r="R103" s="25" t="str">
        <f>IF(Locations!Q320="","",Locations!Q320)</f>
        <v/>
      </c>
      <c r="S103" s="25" t="str">
        <f>IF(Locations!R320="","",Locations!R320)</f>
        <v/>
      </c>
    </row>
    <row r="104" spans="2:19" x14ac:dyDescent="0.25">
      <c r="B104" s="25" t="str">
        <f>IF(Locations!A321="","",Locations!A321)</f>
        <v/>
      </c>
      <c r="C104" s="25" t="str">
        <f>IF(Locations!B321="","",Locations!B321)</f>
        <v/>
      </c>
      <c r="D104" s="25" t="str">
        <f>IF(Locations!C321="","",Locations!C321)</f>
        <v/>
      </c>
      <c r="E104" s="25" t="str">
        <f>IF(Locations!D321="","",Locations!D321)</f>
        <v/>
      </c>
      <c r="F104" s="25" t="str">
        <f>IF(Locations!E321="","",Locations!E321)</f>
        <v/>
      </c>
      <c r="G104" s="25" t="str">
        <f>IF(Locations!F321="","",Locations!F321)</f>
        <v/>
      </c>
      <c r="H104" s="25" t="str">
        <f>IF(Locations!G321="","",Locations!G321)</f>
        <v/>
      </c>
      <c r="I104" s="25" t="str">
        <f>IF(Locations!H321="","",Locations!H321)</f>
        <v/>
      </c>
      <c r="J104" s="25" t="str">
        <f>IF(Locations!I321="","",Locations!I321)</f>
        <v/>
      </c>
      <c r="K104" s="25" t="str">
        <f>IF(Locations!J321="","",Locations!J321)</f>
        <v/>
      </c>
      <c r="L104" s="25" t="str">
        <f>IF(Locations!K321="","",Locations!K321)</f>
        <v/>
      </c>
      <c r="M104" s="25" t="str">
        <f>IF(Locations!L321="","",Locations!L321)</f>
        <v/>
      </c>
      <c r="N104" s="25" t="str">
        <f>IF(Locations!M321="","",Locations!M321)</f>
        <v/>
      </c>
      <c r="O104" s="25" t="str">
        <f>IF(Locations!N321="","",Locations!N321)</f>
        <v/>
      </c>
      <c r="P104" s="25" t="str">
        <f>IF(Locations!O321="","",Locations!O321)</f>
        <v/>
      </c>
      <c r="Q104" s="25" t="str">
        <f>IF(Locations!P321="","",Locations!P321)</f>
        <v/>
      </c>
      <c r="R104" s="25" t="str">
        <f>IF(Locations!Q321="","",Locations!Q321)</f>
        <v/>
      </c>
      <c r="S104" s="25" t="str">
        <f>IF(Locations!R321="","",Locations!R321)</f>
        <v/>
      </c>
    </row>
    <row r="105" spans="2:19" x14ac:dyDescent="0.25">
      <c r="B105" s="25" t="str">
        <f>IF(Locations!A322="","",Locations!A322)</f>
        <v/>
      </c>
      <c r="C105" s="25" t="str">
        <f>IF(Locations!B322="","",Locations!B322)</f>
        <v/>
      </c>
      <c r="D105" s="25" t="str">
        <f>IF(Locations!C322="","",Locations!C322)</f>
        <v/>
      </c>
      <c r="E105" s="25" t="str">
        <f>IF(Locations!D322="","",Locations!D322)</f>
        <v/>
      </c>
      <c r="F105" s="25" t="str">
        <f>IF(Locations!E322="","",Locations!E322)</f>
        <v/>
      </c>
      <c r="G105" s="25" t="str">
        <f>IF(Locations!F322="","",Locations!F322)</f>
        <v/>
      </c>
      <c r="H105" s="25" t="str">
        <f>IF(Locations!G322="","",Locations!G322)</f>
        <v/>
      </c>
      <c r="I105" s="25" t="str">
        <f>IF(Locations!H322="","",Locations!H322)</f>
        <v/>
      </c>
      <c r="J105" s="25" t="str">
        <f>IF(Locations!I322="","",Locations!I322)</f>
        <v/>
      </c>
      <c r="K105" s="25" t="str">
        <f>IF(Locations!J322="","",Locations!J322)</f>
        <v/>
      </c>
      <c r="L105" s="25" t="str">
        <f>IF(Locations!K322="","",Locations!K322)</f>
        <v/>
      </c>
      <c r="M105" s="25" t="str">
        <f>IF(Locations!L322="","",Locations!L322)</f>
        <v/>
      </c>
      <c r="N105" s="25" t="str">
        <f>IF(Locations!M322="","",Locations!M322)</f>
        <v/>
      </c>
      <c r="O105" s="25" t="str">
        <f>IF(Locations!N322="","",Locations!N322)</f>
        <v/>
      </c>
      <c r="P105" s="25" t="str">
        <f>IF(Locations!O322="","",Locations!O322)</f>
        <v/>
      </c>
      <c r="Q105" s="25" t="str">
        <f>IF(Locations!P322="","",Locations!P322)</f>
        <v/>
      </c>
      <c r="R105" s="25" t="str">
        <f>IF(Locations!Q322="","",Locations!Q322)</f>
        <v/>
      </c>
      <c r="S105" s="25" t="str">
        <f>IF(Locations!R322="","",Locations!R322)</f>
        <v/>
      </c>
    </row>
    <row r="106" spans="2:19" x14ac:dyDescent="0.25">
      <c r="B106" s="25" t="str">
        <f>IF(Locations!A323="","",Locations!A323)</f>
        <v/>
      </c>
      <c r="C106" s="25" t="str">
        <f>IF(Locations!B323="","",Locations!B323)</f>
        <v/>
      </c>
      <c r="D106" s="25" t="str">
        <f>IF(Locations!C323="","",Locations!C323)</f>
        <v/>
      </c>
      <c r="E106" s="25" t="str">
        <f>IF(Locations!D323="","",Locations!D323)</f>
        <v/>
      </c>
      <c r="F106" s="25" t="str">
        <f>IF(Locations!E323="","",Locations!E323)</f>
        <v/>
      </c>
      <c r="G106" s="25" t="str">
        <f>IF(Locations!F323="","",Locations!F323)</f>
        <v/>
      </c>
      <c r="H106" s="25" t="str">
        <f>IF(Locations!G323="","",Locations!G323)</f>
        <v/>
      </c>
      <c r="I106" s="25" t="str">
        <f>IF(Locations!H323="","",Locations!H323)</f>
        <v/>
      </c>
      <c r="J106" s="25" t="str">
        <f>IF(Locations!I323="","",Locations!I323)</f>
        <v/>
      </c>
      <c r="K106" s="25" t="str">
        <f>IF(Locations!J323="","",Locations!J323)</f>
        <v/>
      </c>
      <c r="L106" s="25" t="str">
        <f>IF(Locations!K323="","",Locations!K323)</f>
        <v/>
      </c>
      <c r="M106" s="25" t="str">
        <f>IF(Locations!L323="","",Locations!L323)</f>
        <v/>
      </c>
      <c r="N106" s="25" t="str">
        <f>IF(Locations!M323="","",Locations!M323)</f>
        <v/>
      </c>
      <c r="O106" s="25" t="str">
        <f>IF(Locations!N323="","",Locations!N323)</f>
        <v/>
      </c>
      <c r="P106" s="25" t="str">
        <f>IF(Locations!O323="","",Locations!O323)</f>
        <v/>
      </c>
      <c r="Q106" s="25" t="str">
        <f>IF(Locations!P323="","",Locations!P323)</f>
        <v/>
      </c>
      <c r="R106" s="25" t="str">
        <f>IF(Locations!Q323="","",Locations!Q323)</f>
        <v/>
      </c>
      <c r="S106" s="25" t="str">
        <f>IF(Locations!R323="","",Locations!R323)</f>
        <v/>
      </c>
    </row>
    <row r="107" spans="2:19" x14ac:dyDescent="0.25">
      <c r="B107" s="25" t="str">
        <f>IF(Locations!A324="","",Locations!A324)</f>
        <v/>
      </c>
      <c r="C107" s="25" t="str">
        <f>IF(Locations!B324="","",Locations!B324)</f>
        <v/>
      </c>
      <c r="D107" s="25" t="str">
        <f>IF(Locations!C324="","",Locations!C324)</f>
        <v/>
      </c>
      <c r="E107" s="25" t="str">
        <f>IF(Locations!D324="","",Locations!D324)</f>
        <v/>
      </c>
      <c r="F107" s="25" t="str">
        <f>IF(Locations!E324="","",Locations!E324)</f>
        <v/>
      </c>
      <c r="G107" s="25" t="str">
        <f>IF(Locations!F324="","",Locations!F324)</f>
        <v/>
      </c>
      <c r="H107" s="25" t="str">
        <f>IF(Locations!G324="","",Locations!G324)</f>
        <v/>
      </c>
      <c r="I107" s="25" t="str">
        <f>IF(Locations!H324="","",Locations!H324)</f>
        <v/>
      </c>
      <c r="J107" s="25" t="str">
        <f>IF(Locations!I324="","",Locations!I324)</f>
        <v/>
      </c>
      <c r="K107" s="25" t="str">
        <f>IF(Locations!J324="","",Locations!J324)</f>
        <v/>
      </c>
      <c r="L107" s="25" t="str">
        <f>IF(Locations!K324="","",Locations!K324)</f>
        <v/>
      </c>
      <c r="M107" s="25" t="str">
        <f>IF(Locations!L324="","",Locations!L324)</f>
        <v/>
      </c>
      <c r="N107" s="25" t="str">
        <f>IF(Locations!M324="","",Locations!M324)</f>
        <v/>
      </c>
      <c r="O107" s="25" t="str">
        <f>IF(Locations!N324="","",Locations!N324)</f>
        <v/>
      </c>
      <c r="P107" s="25" t="str">
        <f>IF(Locations!O324="","",Locations!O324)</f>
        <v/>
      </c>
      <c r="Q107" s="25" t="str">
        <f>IF(Locations!P324="","",Locations!P324)</f>
        <v/>
      </c>
      <c r="R107" s="25" t="str">
        <f>IF(Locations!Q324="","",Locations!Q324)</f>
        <v/>
      </c>
      <c r="S107" s="25" t="str">
        <f>IF(Locations!R324="","",Locations!R324)</f>
        <v/>
      </c>
    </row>
    <row r="108" spans="2:19" x14ac:dyDescent="0.25">
      <c r="B108" s="25" t="str">
        <f>IF(Locations!A325="","",Locations!A325)</f>
        <v/>
      </c>
      <c r="C108" s="25" t="str">
        <f>IF(Locations!B325="","",Locations!B325)</f>
        <v/>
      </c>
      <c r="D108" s="25" t="str">
        <f>IF(Locations!C325="","",Locations!C325)</f>
        <v/>
      </c>
      <c r="E108" s="25" t="str">
        <f>IF(Locations!D325="","",Locations!D325)</f>
        <v/>
      </c>
      <c r="F108" s="25" t="str">
        <f>IF(Locations!E325="","",Locations!E325)</f>
        <v/>
      </c>
      <c r="G108" s="25" t="str">
        <f>IF(Locations!F325="","",Locations!F325)</f>
        <v/>
      </c>
      <c r="H108" s="25" t="str">
        <f>IF(Locations!G325="","",Locations!G325)</f>
        <v/>
      </c>
      <c r="I108" s="25" t="str">
        <f>IF(Locations!H325="","",Locations!H325)</f>
        <v/>
      </c>
      <c r="J108" s="25" t="str">
        <f>IF(Locations!I325="","",Locations!I325)</f>
        <v/>
      </c>
      <c r="K108" s="25" t="str">
        <f>IF(Locations!J325="","",Locations!J325)</f>
        <v/>
      </c>
      <c r="L108" s="25" t="str">
        <f>IF(Locations!K325="","",Locations!K325)</f>
        <v/>
      </c>
      <c r="M108" s="25" t="str">
        <f>IF(Locations!L325="","",Locations!L325)</f>
        <v/>
      </c>
      <c r="N108" s="25" t="str">
        <f>IF(Locations!M325="","",Locations!M325)</f>
        <v/>
      </c>
      <c r="O108" s="25" t="str">
        <f>IF(Locations!N325="","",Locations!N325)</f>
        <v/>
      </c>
      <c r="P108" s="25" t="str">
        <f>IF(Locations!O325="","",Locations!O325)</f>
        <v/>
      </c>
      <c r="Q108" s="25" t="str">
        <f>IF(Locations!P325="","",Locations!P325)</f>
        <v/>
      </c>
      <c r="R108" s="25" t="str">
        <f>IF(Locations!Q325="","",Locations!Q325)</f>
        <v/>
      </c>
      <c r="S108" s="25" t="str">
        <f>IF(Locations!R325="","",Locations!R325)</f>
        <v/>
      </c>
    </row>
    <row r="109" spans="2:19" x14ac:dyDescent="0.25">
      <c r="B109" s="25" t="str">
        <f>IF(Locations!A326="","",Locations!A326)</f>
        <v/>
      </c>
      <c r="C109" s="25" t="str">
        <f>IF(Locations!B326="","",Locations!B326)</f>
        <v/>
      </c>
      <c r="D109" s="25" t="str">
        <f>IF(Locations!C326="","",Locations!C326)</f>
        <v/>
      </c>
      <c r="E109" s="25" t="str">
        <f>IF(Locations!D326="","",Locations!D326)</f>
        <v/>
      </c>
      <c r="F109" s="25" t="str">
        <f>IF(Locations!E326="","",Locations!E326)</f>
        <v/>
      </c>
      <c r="G109" s="25" t="str">
        <f>IF(Locations!F326="","",Locations!F326)</f>
        <v/>
      </c>
      <c r="H109" s="25" t="str">
        <f>IF(Locations!G326="","",Locations!G326)</f>
        <v/>
      </c>
      <c r="I109" s="25" t="str">
        <f>IF(Locations!H326="","",Locations!H326)</f>
        <v/>
      </c>
      <c r="J109" s="25" t="str">
        <f>IF(Locations!I326="","",Locations!I326)</f>
        <v/>
      </c>
      <c r="K109" s="25" t="str">
        <f>IF(Locations!J326="","",Locations!J326)</f>
        <v/>
      </c>
      <c r="L109" s="25" t="str">
        <f>IF(Locations!K326="","",Locations!K326)</f>
        <v/>
      </c>
      <c r="M109" s="25" t="str">
        <f>IF(Locations!L326="","",Locations!L326)</f>
        <v/>
      </c>
      <c r="N109" s="25" t="str">
        <f>IF(Locations!M326="","",Locations!M326)</f>
        <v/>
      </c>
      <c r="O109" s="25" t="str">
        <f>IF(Locations!N326="","",Locations!N326)</f>
        <v/>
      </c>
      <c r="P109" s="25" t="str">
        <f>IF(Locations!O326="","",Locations!O326)</f>
        <v/>
      </c>
      <c r="Q109" s="25" t="str">
        <f>IF(Locations!P326="","",Locations!P326)</f>
        <v/>
      </c>
      <c r="R109" s="25" t="str">
        <f>IF(Locations!Q326="","",Locations!Q326)</f>
        <v/>
      </c>
      <c r="S109" s="25" t="str">
        <f>IF(Locations!R326="","",Locations!R326)</f>
        <v/>
      </c>
    </row>
    <row r="110" spans="2:19" x14ac:dyDescent="0.25">
      <c r="B110" s="25" t="str">
        <f>IF(Locations!A327="","",Locations!A327)</f>
        <v/>
      </c>
      <c r="C110" s="25" t="str">
        <f>IF(Locations!B327="","",Locations!B327)</f>
        <v/>
      </c>
      <c r="D110" s="25" t="str">
        <f>IF(Locations!C327="","",Locations!C327)</f>
        <v/>
      </c>
      <c r="E110" s="25" t="str">
        <f>IF(Locations!D327="","",Locations!D327)</f>
        <v/>
      </c>
      <c r="F110" s="25" t="str">
        <f>IF(Locations!E327="","",Locations!E327)</f>
        <v/>
      </c>
      <c r="G110" s="25" t="str">
        <f>IF(Locations!F327="","",Locations!F327)</f>
        <v/>
      </c>
      <c r="H110" s="25" t="str">
        <f>IF(Locations!G327="","",Locations!G327)</f>
        <v/>
      </c>
      <c r="I110" s="25" t="str">
        <f>IF(Locations!H327="","",Locations!H327)</f>
        <v/>
      </c>
      <c r="J110" s="25" t="str">
        <f>IF(Locations!I327="","",Locations!I327)</f>
        <v/>
      </c>
      <c r="K110" s="25" t="str">
        <f>IF(Locations!J327="","",Locations!J327)</f>
        <v/>
      </c>
      <c r="L110" s="25" t="str">
        <f>IF(Locations!K327="","",Locations!K327)</f>
        <v/>
      </c>
      <c r="M110" s="25" t="str">
        <f>IF(Locations!L327="","",Locations!L327)</f>
        <v/>
      </c>
      <c r="N110" s="25" t="str">
        <f>IF(Locations!M327="","",Locations!M327)</f>
        <v/>
      </c>
      <c r="O110" s="25" t="str">
        <f>IF(Locations!N327="","",Locations!N327)</f>
        <v/>
      </c>
      <c r="P110" s="25" t="str">
        <f>IF(Locations!O327="","",Locations!O327)</f>
        <v/>
      </c>
      <c r="Q110" s="25" t="str">
        <f>IF(Locations!P327="","",Locations!P327)</f>
        <v/>
      </c>
      <c r="R110" s="25" t="str">
        <f>IF(Locations!Q327="","",Locations!Q327)</f>
        <v/>
      </c>
      <c r="S110" s="25" t="str">
        <f>IF(Locations!R327="","",Locations!R327)</f>
        <v/>
      </c>
    </row>
    <row r="111" spans="2:19" x14ac:dyDescent="0.25">
      <c r="B111" s="25" t="str">
        <f>IF(Locations!A328="","",Locations!A328)</f>
        <v/>
      </c>
      <c r="C111" s="25" t="str">
        <f>IF(Locations!B328="","",Locations!B328)</f>
        <v/>
      </c>
      <c r="D111" s="25" t="str">
        <f>IF(Locations!C328="","",Locations!C328)</f>
        <v/>
      </c>
      <c r="E111" s="25" t="str">
        <f>IF(Locations!D328="","",Locations!D328)</f>
        <v/>
      </c>
      <c r="F111" s="25" t="str">
        <f>IF(Locations!E328="","",Locations!E328)</f>
        <v/>
      </c>
      <c r="G111" s="25" t="str">
        <f>IF(Locations!F328="","",Locations!F328)</f>
        <v/>
      </c>
      <c r="H111" s="25" t="str">
        <f>IF(Locations!G328="","",Locations!G328)</f>
        <v/>
      </c>
      <c r="I111" s="25" t="str">
        <f>IF(Locations!H328="","",Locations!H328)</f>
        <v/>
      </c>
      <c r="J111" s="25" t="str">
        <f>IF(Locations!I328="","",Locations!I328)</f>
        <v/>
      </c>
      <c r="K111" s="25" t="str">
        <f>IF(Locations!J328="","",Locations!J328)</f>
        <v/>
      </c>
      <c r="L111" s="25" t="str">
        <f>IF(Locations!K328="","",Locations!K328)</f>
        <v/>
      </c>
      <c r="M111" s="25" t="str">
        <f>IF(Locations!L328="","",Locations!L328)</f>
        <v/>
      </c>
      <c r="N111" s="25" t="str">
        <f>IF(Locations!M328="","",Locations!M328)</f>
        <v/>
      </c>
      <c r="O111" s="25" t="str">
        <f>IF(Locations!N328="","",Locations!N328)</f>
        <v/>
      </c>
      <c r="P111" s="25" t="str">
        <f>IF(Locations!O328="","",Locations!O328)</f>
        <v/>
      </c>
      <c r="Q111" s="25" t="str">
        <f>IF(Locations!P328="","",Locations!P328)</f>
        <v/>
      </c>
      <c r="R111" s="25" t="str">
        <f>IF(Locations!Q328="","",Locations!Q328)</f>
        <v/>
      </c>
      <c r="S111" s="25" t="str">
        <f>IF(Locations!R328="","",Locations!R328)</f>
        <v/>
      </c>
    </row>
    <row r="112" spans="2:19" x14ac:dyDescent="0.25">
      <c r="B112" s="25" t="str">
        <f>IF(Locations!A329="","",Locations!A329)</f>
        <v/>
      </c>
      <c r="C112" s="25" t="str">
        <f>IF(Locations!B329="","",Locations!B329)</f>
        <v/>
      </c>
      <c r="D112" s="25" t="str">
        <f>IF(Locations!C329="","",Locations!C329)</f>
        <v/>
      </c>
      <c r="E112" s="25" t="str">
        <f>IF(Locations!D329="","",Locations!D329)</f>
        <v/>
      </c>
      <c r="F112" s="25" t="str">
        <f>IF(Locations!E329="","",Locations!E329)</f>
        <v/>
      </c>
      <c r="G112" s="25" t="str">
        <f>IF(Locations!F329="","",Locations!F329)</f>
        <v/>
      </c>
      <c r="H112" s="25" t="str">
        <f>IF(Locations!G329="","",Locations!G329)</f>
        <v/>
      </c>
      <c r="I112" s="25" t="str">
        <f>IF(Locations!H329="","",Locations!H329)</f>
        <v/>
      </c>
      <c r="J112" s="25" t="str">
        <f>IF(Locations!I329="","",Locations!I329)</f>
        <v/>
      </c>
      <c r="K112" s="25" t="str">
        <f>IF(Locations!J329="","",Locations!J329)</f>
        <v/>
      </c>
      <c r="L112" s="25" t="str">
        <f>IF(Locations!K329="","",Locations!K329)</f>
        <v/>
      </c>
      <c r="M112" s="25" t="str">
        <f>IF(Locations!L329="","",Locations!L329)</f>
        <v/>
      </c>
      <c r="N112" s="25" t="str">
        <f>IF(Locations!M329="","",Locations!M329)</f>
        <v/>
      </c>
      <c r="O112" s="25" t="str">
        <f>IF(Locations!N329="","",Locations!N329)</f>
        <v/>
      </c>
      <c r="P112" s="25" t="str">
        <f>IF(Locations!O329="","",Locations!O329)</f>
        <v/>
      </c>
      <c r="Q112" s="25" t="str">
        <f>IF(Locations!P329="","",Locations!P329)</f>
        <v/>
      </c>
      <c r="R112" s="25" t="str">
        <f>IF(Locations!Q329="","",Locations!Q329)</f>
        <v/>
      </c>
      <c r="S112" s="25" t="str">
        <f>IF(Locations!R329="","",Locations!R329)</f>
        <v/>
      </c>
    </row>
    <row r="113" spans="2:19" x14ac:dyDescent="0.25">
      <c r="B113" s="25" t="str">
        <f>IF(Locations!A330="","",Locations!A330)</f>
        <v/>
      </c>
      <c r="C113" s="25" t="str">
        <f>IF(Locations!B330="","",Locations!B330)</f>
        <v/>
      </c>
      <c r="D113" s="25" t="str">
        <f>IF(Locations!C330="","",Locations!C330)</f>
        <v/>
      </c>
      <c r="E113" s="25" t="str">
        <f>IF(Locations!D330="","",Locations!D330)</f>
        <v/>
      </c>
      <c r="F113" s="25" t="str">
        <f>IF(Locations!E330="","",Locations!E330)</f>
        <v/>
      </c>
      <c r="G113" s="25" t="str">
        <f>IF(Locations!F330="","",Locations!F330)</f>
        <v/>
      </c>
      <c r="H113" s="25" t="str">
        <f>IF(Locations!G330="","",Locations!G330)</f>
        <v/>
      </c>
      <c r="I113" s="25" t="str">
        <f>IF(Locations!H330="","",Locations!H330)</f>
        <v/>
      </c>
      <c r="J113" s="25" t="str">
        <f>IF(Locations!I330="","",Locations!I330)</f>
        <v/>
      </c>
      <c r="K113" s="25" t="str">
        <f>IF(Locations!J330="","",Locations!J330)</f>
        <v/>
      </c>
      <c r="L113" s="25" t="str">
        <f>IF(Locations!K330="","",Locations!K330)</f>
        <v/>
      </c>
      <c r="M113" s="25" t="str">
        <f>IF(Locations!L330="","",Locations!L330)</f>
        <v/>
      </c>
      <c r="N113" s="25" t="str">
        <f>IF(Locations!M330="","",Locations!M330)</f>
        <v/>
      </c>
      <c r="O113" s="25" t="str">
        <f>IF(Locations!N330="","",Locations!N330)</f>
        <v/>
      </c>
      <c r="P113" s="25" t="str">
        <f>IF(Locations!O330="","",Locations!O330)</f>
        <v/>
      </c>
      <c r="Q113" s="25" t="str">
        <f>IF(Locations!P330="","",Locations!P330)</f>
        <v/>
      </c>
      <c r="R113" s="25" t="str">
        <f>IF(Locations!Q330="","",Locations!Q330)</f>
        <v/>
      </c>
      <c r="S113" s="25" t="str">
        <f>IF(Locations!R330="","",Locations!R330)</f>
        <v/>
      </c>
    </row>
    <row r="114" spans="2:19" x14ac:dyDescent="0.25">
      <c r="B114" s="25" t="str">
        <f>IF(Locations!A331="","",Locations!A331)</f>
        <v/>
      </c>
      <c r="C114" s="25" t="str">
        <f>IF(Locations!B331="","",Locations!B331)</f>
        <v/>
      </c>
      <c r="D114" s="25" t="str">
        <f>IF(Locations!C331="","",Locations!C331)</f>
        <v/>
      </c>
      <c r="E114" s="25" t="str">
        <f>IF(Locations!D331="","",Locations!D331)</f>
        <v/>
      </c>
      <c r="F114" s="25" t="str">
        <f>IF(Locations!E331="","",Locations!E331)</f>
        <v/>
      </c>
      <c r="G114" s="25" t="str">
        <f>IF(Locations!F331="","",Locations!F331)</f>
        <v/>
      </c>
      <c r="H114" s="25" t="str">
        <f>IF(Locations!G331="","",Locations!G331)</f>
        <v/>
      </c>
      <c r="I114" s="25" t="str">
        <f>IF(Locations!H331="","",Locations!H331)</f>
        <v/>
      </c>
      <c r="J114" s="25" t="str">
        <f>IF(Locations!I331="","",Locations!I331)</f>
        <v/>
      </c>
      <c r="K114" s="25" t="str">
        <f>IF(Locations!J331="","",Locations!J331)</f>
        <v/>
      </c>
      <c r="L114" s="25" t="str">
        <f>IF(Locations!K331="","",Locations!K331)</f>
        <v/>
      </c>
      <c r="M114" s="25" t="str">
        <f>IF(Locations!L331="","",Locations!L331)</f>
        <v/>
      </c>
      <c r="N114" s="25" t="str">
        <f>IF(Locations!M331="","",Locations!M331)</f>
        <v/>
      </c>
      <c r="O114" s="25" t="str">
        <f>IF(Locations!N331="","",Locations!N331)</f>
        <v/>
      </c>
      <c r="P114" s="25" t="str">
        <f>IF(Locations!O331="","",Locations!O331)</f>
        <v/>
      </c>
      <c r="Q114" s="25" t="str">
        <f>IF(Locations!P331="","",Locations!P331)</f>
        <v/>
      </c>
      <c r="R114" s="25" t="str">
        <f>IF(Locations!Q331="","",Locations!Q331)</f>
        <v/>
      </c>
      <c r="S114" s="25" t="str">
        <f>IF(Locations!R331="","",Locations!R331)</f>
        <v/>
      </c>
    </row>
    <row r="115" spans="2:19" x14ac:dyDescent="0.25">
      <c r="B115" s="25" t="str">
        <f>IF(Locations!A332="","",Locations!A332)</f>
        <v/>
      </c>
      <c r="C115" s="25" t="str">
        <f>IF(Locations!B332="","",Locations!B332)</f>
        <v/>
      </c>
      <c r="D115" s="25" t="str">
        <f>IF(Locations!C332="","",Locations!C332)</f>
        <v/>
      </c>
      <c r="E115" s="25" t="str">
        <f>IF(Locations!D332="","",Locations!D332)</f>
        <v/>
      </c>
      <c r="F115" s="25" t="str">
        <f>IF(Locations!E332="","",Locations!E332)</f>
        <v/>
      </c>
      <c r="G115" s="25" t="str">
        <f>IF(Locations!F332="","",Locations!F332)</f>
        <v/>
      </c>
      <c r="H115" s="25" t="str">
        <f>IF(Locations!G332="","",Locations!G332)</f>
        <v/>
      </c>
      <c r="I115" s="25" t="str">
        <f>IF(Locations!H332="","",Locations!H332)</f>
        <v/>
      </c>
      <c r="J115" s="25" t="str">
        <f>IF(Locations!I332="","",Locations!I332)</f>
        <v/>
      </c>
      <c r="K115" s="25" t="str">
        <f>IF(Locations!J332="","",Locations!J332)</f>
        <v/>
      </c>
      <c r="L115" s="25" t="str">
        <f>IF(Locations!K332="","",Locations!K332)</f>
        <v/>
      </c>
      <c r="M115" s="25" t="str">
        <f>IF(Locations!L332="","",Locations!L332)</f>
        <v/>
      </c>
      <c r="N115" s="25" t="str">
        <f>IF(Locations!M332="","",Locations!M332)</f>
        <v/>
      </c>
      <c r="O115" s="25" t="str">
        <f>IF(Locations!N332="","",Locations!N332)</f>
        <v/>
      </c>
      <c r="P115" s="25" t="str">
        <f>IF(Locations!O332="","",Locations!O332)</f>
        <v/>
      </c>
      <c r="Q115" s="25" t="str">
        <f>IF(Locations!P332="","",Locations!P332)</f>
        <v/>
      </c>
      <c r="R115" s="25" t="str">
        <f>IF(Locations!Q332="","",Locations!Q332)</f>
        <v/>
      </c>
      <c r="S115" s="25" t="str">
        <f>IF(Locations!R332="","",Locations!R332)</f>
        <v/>
      </c>
    </row>
    <row r="116" spans="2:19" x14ac:dyDescent="0.25">
      <c r="B116" s="25" t="str">
        <f>IF(Locations!A333="","",Locations!A333)</f>
        <v/>
      </c>
      <c r="C116" s="25" t="str">
        <f>IF(Locations!B333="","",Locations!B333)</f>
        <v/>
      </c>
      <c r="D116" s="25" t="str">
        <f>IF(Locations!C333="","",Locations!C333)</f>
        <v/>
      </c>
      <c r="E116" s="25" t="str">
        <f>IF(Locations!D333="","",Locations!D333)</f>
        <v/>
      </c>
      <c r="F116" s="25" t="str">
        <f>IF(Locations!E333="","",Locations!E333)</f>
        <v/>
      </c>
      <c r="G116" s="25" t="str">
        <f>IF(Locations!F333="","",Locations!F333)</f>
        <v/>
      </c>
      <c r="H116" s="25" t="str">
        <f>IF(Locations!G333="","",Locations!G333)</f>
        <v/>
      </c>
      <c r="I116" s="25" t="str">
        <f>IF(Locations!H333="","",Locations!H333)</f>
        <v/>
      </c>
      <c r="J116" s="25" t="str">
        <f>IF(Locations!I333="","",Locations!I333)</f>
        <v/>
      </c>
      <c r="K116" s="25" t="str">
        <f>IF(Locations!J333="","",Locations!J333)</f>
        <v/>
      </c>
      <c r="L116" s="25" t="str">
        <f>IF(Locations!K333="","",Locations!K333)</f>
        <v/>
      </c>
      <c r="M116" s="25" t="str">
        <f>IF(Locations!L333="","",Locations!L333)</f>
        <v/>
      </c>
      <c r="N116" s="25" t="str">
        <f>IF(Locations!M333="","",Locations!M333)</f>
        <v/>
      </c>
      <c r="O116" s="25" t="str">
        <f>IF(Locations!N333="","",Locations!N333)</f>
        <v/>
      </c>
      <c r="P116" s="25" t="str">
        <f>IF(Locations!O333="","",Locations!O333)</f>
        <v/>
      </c>
      <c r="Q116" s="25" t="str">
        <f>IF(Locations!P333="","",Locations!P333)</f>
        <v/>
      </c>
      <c r="R116" s="25" t="str">
        <f>IF(Locations!Q333="","",Locations!Q333)</f>
        <v/>
      </c>
      <c r="S116" s="25" t="str">
        <f>IF(Locations!R333="","",Locations!R333)</f>
        <v/>
      </c>
    </row>
    <row r="117" spans="2:19" x14ac:dyDescent="0.25">
      <c r="B117" s="25" t="str">
        <f>IF(Locations!A334="","",Locations!A334)</f>
        <v/>
      </c>
      <c r="C117" s="25" t="str">
        <f>IF(Locations!B334="","",Locations!B334)</f>
        <v/>
      </c>
      <c r="D117" s="25" t="str">
        <f>IF(Locations!C334="","",Locations!C334)</f>
        <v/>
      </c>
      <c r="E117" s="25" t="str">
        <f>IF(Locations!D334="","",Locations!D334)</f>
        <v/>
      </c>
      <c r="F117" s="25" t="str">
        <f>IF(Locations!E334="","",Locations!E334)</f>
        <v/>
      </c>
      <c r="G117" s="25" t="str">
        <f>IF(Locations!F334="","",Locations!F334)</f>
        <v/>
      </c>
      <c r="H117" s="25" t="str">
        <f>IF(Locations!G334="","",Locations!G334)</f>
        <v/>
      </c>
      <c r="I117" s="25" t="str">
        <f>IF(Locations!H334="","",Locations!H334)</f>
        <v/>
      </c>
      <c r="J117" s="25" t="str">
        <f>IF(Locations!I334="","",Locations!I334)</f>
        <v/>
      </c>
      <c r="K117" s="25" t="str">
        <f>IF(Locations!J334="","",Locations!J334)</f>
        <v/>
      </c>
      <c r="L117" s="25" t="str">
        <f>IF(Locations!K334="","",Locations!K334)</f>
        <v/>
      </c>
      <c r="M117" s="25" t="str">
        <f>IF(Locations!L334="","",Locations!L334)</f>
        <v/>
      </c>
      <c r="N117" s="25" t="str">
        <f>IF(Locations!M334="","",Locations!M334)</f>
        <v/>
      </c>
      <c r="O117" s="25" t="str">
        <f>IF(Locations!N334="","",Locations!N334)</f>
        <v/>
      </c>
      <c r="P117" s="25" t="str">
        <f>IF(Locations!O334="","",Locations!O334)</f>
        <v/>
      </c>
      <c r="Q117" s="25" t="str">
        <f>IF(Locations!P334="","",Locations!P334)</f>
        <v/>
      </c>
      <c r="R117" s="25" t="str">
        <f>IF(Locations!Q334="","",Locations!Q334)</f>
        <v/>
      </c>
      <c r="S117" s="25" t="str">
        <f>IF(Locations!R334="","",Locations!R334)</f>
        <v/>
      </c>
    </row>
    <row r="118" spans="2:19" x14ac:dyDescent="0.25">
      <c r="B118" s="25" t="str">
        <f>IF(Locations!A335="","",Locations!A335)</f>
        <v/>
      </c>
      <c r="C118" s="25" t="str">
        <f>IF(Locations!B335="","",Locations!B335)</f>
        <v/>
      </c>
      <c r="D118" s="25" t="str">
        <f>IF(Locations!C335="","",Locations!C335)</f>
        <v/>
      </c>
      <c r="E118" s="25" t="str">
        <f>IF(Locations!D335="","",Locations!D335)</f>
        <v/>
      </c>
      <c r="F118" s="25" t="str">
        <f>IF(Locations!E335="","",Locations!E335)</f>
        <v/>
      </c>
      <c r="G118" s="25" t="str">
        <f>IF(Locations!F335="","",Locations!F335)</f>
        <v/>
      </c>
      <c r="H118" s="25" t="str">
        <f>IF(Locations!G335="","",Locations!G335)</f>
        <v/>
      </c>
      <c r="I118" s="25" t="str">
        <f>IF(Locations!H335="","",Locations!H335)</f>
        <v/>
      </c>
      <c r="J118" s="25" t="str">
        <f>IF(Locations!I335="","",Locations!I335)</f>
        <v/>
      </c>
      <c r="K118" s="25" t="str">
        <f>IF(Locations!J335="","",Locations!J335)</f>
        <v/>
      </c>
      <c r="L118" s="25" t="str">
        <f>IF(Locations!K335="","",Locations!K335)</f>
        <v/>
      </c>
      <c r="M118" s="25" t="str">
        <f>IF(Locations!L335="","",Locations!L335)</f>
        <v/>
      </c>
      <c r="N118" s="25" t="str">
        <f>IF(Locations!M335="","",Locations!M335)</f>
        <v/>
      </c>
      <c r="O118" s="25" t="str">
        <f>IF(Locations!N335="","",Locations!N335)</f>
        <v/>
      </c>
      <c r="P118" s="25" t="str">
        <f>IF(Locations!O335="","",Locations!O335)</f>
        <v/>
      </c>
      <c r="Q118" s="25" t="str">
        <f>IF(Locations!P335="","",Locations!P335)</f>
        <v/>
      </c>
      <c r="R118" s="25" t="str">
        <f>IF(Locations!Q335="","",Locations!Q335)</f>
        <v/>
      </c>
      <c r="S118" s="25" t="str">
        <f>IF(Locations!R335="","",Locations!R335)</f>
        <v/>
      </c>
    </row>
    <row r="119" spans="2:19" x14ac:dyDescent="0.25">
      <c r="B119" s="25" t="str">
        <f>IF(Locations!A336="","",Locations!A336)</f>
        <v/>
      </c>
      <c r="C119" s="25" t="str">
        <f>IF(Locations!B336="","",Locations!B336)</f>
        <v/>
      </c>
      <c r="D119" s="25" t="str">
        <f>IF(Locations!C336="","",Locations!C336)</f>
        <v/>
      </c>
      <c r="E119" s="25" t="str">
        <f>IF(Locations!D336="","",Locations!D336)</f>
        <v/>
      </c>
      <c r="F119" s="25" t="str">
        <f>IF(Locations!E336="","",Locations!E336)</f>
        <v/>
      </c>
      <c r="G119" s="25" t="str">
        <f>IF(Locations!F336="","",Locations!F336)</f>
        <v/>
      </c>
      <c r="H119" s="25" t="str">
        <f>IF(Locations!G336="","",Locations!G336)</f>
        <v/>
      </c>
      <c r="I119" s="25" t="str">
        <f>IF(Locations!H336="","",Locations!H336)</f>
        <v/>
      </c>
      <c r="J119" s="25" t="str">
        <f>IF(Locations!I336="","",Locations!I336)</f>
        <v/>
      </c>
      <c r="K119" s="25" t="str">
        <f>IF(Locations!J336="","",Locations!J336)</f>
        <v/>
      </c>
      <c r="L119" s="25" t="str">
        <f>IF(Locations!K336="","",Locations!K336)</f>
        <v/>
      </c>
      <c r="M119" s="25" t="str">
        <f>IF(Locations!L336="","",Locations!L336)</f>
        <v/>
      </c>
      <c r="N119" s="25" t="str">
        <f>IF(Locations!M336="","",Locations!M336)</f>
        <v/>
      </c>
      <c r="O119" s="25" t="str">
        <f>IF(Locations!N336="","",Locations!N336)</f>
        <v/>
      </c>
      <c r="P119" s="25" t="str">
        <f>IF(Locations!O336="","",Locations!O336)</f>
        <v/>
      </c>
      <c r="Q119" s="25" t="str">
        <f>IF(Locations!P336="","",Locations!P336)</f>
        <v/>
      </c>
      <c r="R119" s="25" t="str">
        <f>IF(Locations!Q336="","",Locations!Q336)</f>
        <v/>
      </c>
      <c r="S119" s="25" t="str">
        <f>IF(Locations!R336="","",Locations!R336)</f>
        <v/>
      </c>
    </row>
    <row r="120" spans="2:19" x14ac:dyDescent="0.25">
      <c r="B120" s="25" t="str">
        <f>IF(Locations!A337="","",Locations!A337)</f>
        <v/>
      </c>
      <c r="C120" s="25" t="str">
        <f>IF(Locations!B337="","",Locations!B337)</f>
        <v/>
      </c>
      <c r="D120" s="25" t="str">
        <f>IF(Locations!C337="","",Locations!C337)</f>
        <v/>
      </c>
      <c r="E120" s="25" t="str">
        <f>IF(Locations!D337="","",Locations!D337)</f>
        <v/>
      </c>
      <c r="F120" s="25" t="str">
        <f>IF(Locations!E337="","",Locations!E337)</f>
        <v/>
      </c>
      <c r="G120" s="25" t="str">
        <f>IF(Locations!F337="","",Locations!F337)</f>
        <v/>
      </c>
      <c r="H120" s="25" t="str">
        <f>IF(Locations!G337="","",Locations!G337)</f>
        <v/>
      </c>
      <c r="I120" s="25" t="str">
        <f>IF(Locations!H337="","",Locations!H337)</f>
        <v/>
      </c>
      <c r="J120" s="25" t="str">
        <f>IF(Locations!I337="","",Locations!I337)</f>
        <v/>
      </c>
      <c r="K120" s="25" t="str">
        <f>IF(Locations!J337="","",Locations!J337)</f>
        <v/>
      </c>
      <c r="L120" s="25" t="str">
        <f>IF(Locations!K337="","",Locations!K337)</f>
        <v/>
      </c>
      <c r="M120" s="25" t="str">
        <f>IF(Locations!L337="","",Locations!L337)</f>
        <v/>
      </c>
      <c r="N120" s="25" t="str">
        <f>IF(Locations!M337="","",Locations!M337)</f>
        <v/>
      </c>
      <c r="O120" s="25" t="str">
        <f>IF(Locations!N337="","",Locations!N337)</f>
        <v/>
      </c>
      <c r="P120" s="25" t="str">
        <f>IF(Locations!O337="","",Locations!O337)</f>
        <v/>
      </c>
      <c r="Q120" s="25" t="str">
        <f>IF(Locations!P337="","",Locations!P337)</f>
        <v/>
      </c>
      <c r="R120" s="25" t="str">
        <f>IF(Locations!Q337="","",Locations!Q337)</f>
        <v/>
      </c>
      <c r="S120" s="25" t="str">
        <f>IF(Locations!R337="","",Locations!R337)</f>
        <v/>
      </c>
    </row>
    <row r="121" spans="2:19" x14ac:dyDescent="0.25">
      <c r="B121" s="25" t="str">
        <f>IF(Locations!A338="","",Locations!A338)</f>
        <v/>
      </c>
      <c r="C121" s="25" t="str">
        <f>IF(Locations!B338="","",Locations!B338)</f>
        <v/>
      </c>
      <c r="D121" s="25" t="str">
        <f>IF(Locations!C338="","",Locations!C338)</f>
        <v/>
      </c>
      <c r="E121" s="25" t="str">
        <f>IF(Locations!D338="","",Locations!D338)</f>
        <v/>
      </c>
      <c r="F121" s="25" t="str">
        <f>IF(Locations!E338="","",Locations!E338)</f>
        <v/>
      </c>
      <c r="G121" s="25" t="str">
        <f>IF(Locations!F338="","",Locations!F338)</f>
        <v/>
      </c>
      <c r="H121" s="25" t="str">
        <f>IF(Locations!G338="","",Locations!G338)</f>
        <v/>
      </c>
      <c r="I121" s="25" t="str">
        <f>IF(Locations!H338="","",Locations!H338)</f>
        <v/>
      </c>
      <c r="J121" s="25" t="str">
        <f>IF(Locations!I338="","",Locations!I338)</f>
        <v/>
      </c>
      <c r="K121" s="25" t="str">
        <f>IF(Locations!J338="","",Locations!J338)</f>
        <v/>
      </c>
      <c r="L121" s="25" t="str">
        <f>IF(Locations!K338="","",Locations!K338)</f>
        <v/>
      </c>
      <c r="M121" s="25" t="str">
        <f>IF(Locations!L338="","",Locations!L338)</f>
        <v/>
      </c>
      <c r="N121" s="25" t="str">
        <f>IF(Locations!M338="","",Locations!M338)</f>
        <v/>
      </c>
      <c r="O121" s="25" t="str">
        <f>IF(Locations!N338="","",Locations!N338)</f>
        <v/>
      </c>
      <c r="P121" s="25" t="str">
        <f>IF(Locations!O338="","",Locations!O338)</f>
        <v/>
      </c>
      <c r="Q121" s="25" t="str">
        <f>IF(Locations!P338="","",Locations!P338)</f>
        <v/>
      </c>
      <c r="R121" s="25" t="str">
        <f>IF(Locations!Q338="","",Locations!Q338)</f>
        <v/>
      </c>
      <c r="S121" s="25" t="str">
        <f>IF(Locations!R338="","",Locations!R338)</f>
        <v/>
      </c>
    </row>
    <row r="122" spans="2:19" x14ac:dyDescent="0.25">
      <c r="B122" s="25" t="str">
        <f>IF(Locations!A339="","",Locations!A339)</f>
        <v/>
      </c>
      <c r="C122" s="25" t="str">
        <f>IF(Locations!B339="","",Locations!B339)</f>
        <v/>
      </c>
      <c r="D122" s="25" t="str">
        <f>IF(Locations!C339="","",Locations!C339)</f>
        <v/>
      </c>
      <c r="E122" s="25" t="str">
        <f>IF(Locations!D339="","",Locations!D339)</f>
        <v/>
      </c>
      <c r="F122" s="25" t="str">
        <f>IF(Locations!E339="","",Locations!E339)</f>
        <v/>
      </c>
      <c r="G122" s="25" t="str">
        <f>IF(Locations!F339="","",Locations!F339)</f>
        <v/>
      </c>
      <c r="H122" s="25" t="str">
        <f>IF(Locations!G339="","",Locations!G339)</f>
        <v/>
      </c>
      <c r="I122" s="25" t="str">
        <f>IF(Locations!H339="","",Locations!H339)</f>
        <v/>
      </c>
      <c r="J122" s="25" t="str">
        <f>IF(Locations!I339="","",Locations!I339)</f>
        <v/>
      </c>
      <c r="K122" s="25" t="str">
        <f>IF(Locations!J339="","",Locations!J339)</f>
        <v/>
      </c>
      <c r="L122" s="25" t="str">
        <f>IF(Locations!K339="","",Locations!K339)</f>
        <v/>
      </c>
      <c r="M122" s="25" t="str">
        <f>IF(Locations!L339="","",Locations!L339)</f>
        <v/>
      </c>
      <c r="N122" s="25" t="str">
        <f>IF(Locations!M339="","",Locations!M339)</f>
        <v/>
      </c>
      <c r="O122" s="25" t="str">
        <f>IF(Locations!N339="","",Locations!N339)</f>
        <v/>
      </c>
      <c r="P122" s="25" t="str">
        <f>IF(Locations!O339="","",Locations!O339)</f>
        <v/>
      </c>
      <c r="Q122" s="25" t="str">
        <f>IF(Locations!P339="","",Locations!P339)</f>
        <v/>
      </c>
      <c r="R122" s="25" t="str">
        <f>IF(Locations!Q339="","",Locations!Q339)</f>
        <v/>
      </c>
      <c r="S122" s="25" t="str">
        <f>IF(Locations!R339="","",Locations!R339)</f>
        <v/>
      </c>
    </row>
    <row r="123" spans="2:19" x14ac:dyDescent="0.25">
      <c r="B123" s="25" t="str">
        <f>IF(Locations!A340="","",Locations!A340)</f>
        <v/>
      </c>
      <c r="C123" s="25" t="str">
        <f>IF(Locations!B340="","",Locations!B340)</f>
        <v/>
      </c>
      <c r="D123" s="25" t="str">
        <f>IF(Locations!C340="","",Locations!C340)</f>
        <v/>
      </c>
      <c r="E123" s="25" t="str">
        <f>IF(Locations!D340="","",Locations!D340)</f>
        <v/>
      </c>
      <c r="F123" s="25" t="str">
        <f>IF(Locations!E340="","",Locations!E340)</f>
        <v/>
      </c>
      <c r="G123" s="25" t="str">
        <f>IF(Locations!F340="","",Locations!F340)</f>
        <v/>
      </c>
      <c r="H123" s="25" t="str">
        <f>IF(Locations!G340="","",Locations!G340)</f>
        <v/>
      </c>
      <c r="I123" s="25" t="str">
        <f>IF(Locations!H340="","",Locations!H340)</f>
        <v/>
      </c>
      <c r="J123" s="25" t="str">
        <f>IF(Locations!I340="","",Locations!I340)</f>
        <v/>
      </c>
      <c r="K123" s="25" t="str">
        <f>IF(Locations!J340="","",Locations!J340)</f>
        <v/>
      </c>
      <c r="L123" s="25" t="str">
        <f>IF(Locations!K340="","",Locations!K340)</f>
        <v/>
      </c>
      <c r="M123" s="25" t="str">
        <f>IF(Locations!L340="","",Locations!L340)</f>
        <v/>
      </c>
      <c r="N123" s="25" t="str">
        <f>IF(Locations!M340="","",Locations!M340)</f>
        <v/>
      </c>
      <c r="O123" s="25" t="str">
        <f>IF(Locations!N340="","",Locations!N340)</f>
        <v/>
      </c>
      <c r="P123" s="25" t="str">
        <f>IF(Locations!O340="","",Locations!O340)</f>
        <v/>
      </c>
      <c r="Q123" s="25" t="str">
        <f>IF(Locations!P340="","",Locations!P340)</f>
        <v/>
      </c>
      <c r="R123" s="25" t="str">
        <f>IF(Locations!Q340="","",Locations!Q340)</f>
        <v/>
      </c>
      <c r="S123" s="25" t="str">
        <f>IF(Locations!R340="","",Locations!R340)</f>
        <v/>
      </c>
    </row>
    <row r="124" spans="2:19" x14ac:dyDescent="0.25">
      <c r="B124" s="25" t="str">
        <f>IF(Locations!A341="","",Locations!A341)</f>
        <v/>
      </c>
      <c r="C124" s="25" t="str">
        <f>IF(Locations!B341="","",Locations!B341)</f>
        <v/>
      </c>
      <c r="D124" s="25" t="str">
        <f>IF(Locations!C341="","",Locations!C341)</f>
        <v/>
      </c>
      <c r="E124" s="25" t="str">
        <f>IF(Locations!D341="","",Locations!D341)</f>
        <v/>
      </c>
      <c r="F124" s="25" t="str">
        <f>IF(Locations!E341="","",Locations!E341)</f>
        <v/>
      </c>
      <c r="G124" s="25" t="str">
        <f>IF(Locations!F341="","",Locations!F341)</f>
        <v/>
      </c>
      <c r="H124" s="25" t="str">
        <f>IF(Locations!G341="","",Locations!G341)</f>
        <v/>
      </c>
      <c r="I124" s="25" t="str">
        <f>IF(Locations!H341="","",Locations!H341)</f>
        <v/>
      </c>
      <c r="J124" s="25" t="str">
        <f>IF(Locations!I341="","",Locations!I341)</f>
        <v/>
      </c>
      <c r="K124" s="25" t="str">
        <f>IF(Locations!J341="","",Locations!J341)</f>
        <v/>
      </c>
      <c r="L124" s="25" t="str">
        <f>IF(Locations!K341="","",Locations!K341)</f>
        <v/>
      </c>
      <c r="M124" s="25" t="str">
        <f>IF(Locations!L341="","",Locations!L341)</f>
        <v/>
      </c>
      <c r="N124" s="25" t="str">
        <f>IF(Locations!M341="","",Locations!M341)</f>
        <v/>
      </c>
      <c r="O124" s="25" t="str">
        <f>IF(Locations!N341="","",Locations!N341)</f>
        <v/>
      </c>
      <c r="P124" s="25" t="str">
        <f>IF(Locations!O341="","",Locations!O341)</f>
        <v/>
      </c>
      <c r="Q124" s="25" t="str">
        <f>IF(Locations!P341="","",Locations!P341)</f>
        <v/>
      </c>
      <c r="R124" s="25" t="str">
        <f>IF(Locations!Q341="","",Locations!Q341)</f>
        <v/>
      </c>
      <c r="S124" s="25" t="str">
        <f>IF(Locations!R341="","",Locations!R341)</f>
        <v/>
      </c>
    </row>
    <row r="125" spans="2:19" x14ac:dyDescent="0.25">
      <c r="B125" s="25" t="str">
        <f>IF(Locations!A342="","",Locations!A342)</f>
        <v/>
      </c>
      <c r="C125" s="25" t="str">
        <f>IF(Locations!B342="","",Locations!B342)</f>
        <v/>
      </c>
      <c r="D125" s="25" t="str">
        <f>IF(Locations!C342="","",Locations!C342)</f>
        <v/>
      </c>
      <c r="E125" s="25" t="str">
        <f>IF(Locations!D342="","",Locations!D342)</f>
        <v/>
      </c>
      <c r="F125" s="25" t="str">
        <f>IF(Locations!E342="","",Locations!E342)</f>
        <v/>
      </c>
      <c r="G125" s="25" t="str">
        <f>IF(Locations!F342="","",Locations!F342)</f>
        <v/>
      </c>
      <c r="H125" s="25" t="str">
        <f>IF(Locations!G342="","",Locations!G342)</f>
        <v/>
      </c>
      <c r="I125" s="25" t="str">
        <f>IF(Locations!H342="","",Locations!H342)</f>
        <v/>
      </c>
      <c r="J125" s="25" t="str">
        <f>IF(Locations!I342="","",Locations!I342)</f>
        <v/>
      </c>
      <c r="K125" s="25" t="str">
        <f>IF(Locations!J342="","",Locations!J342)</f>
        <v/>
      </c>
      <c r="L125" s="25" t="str">
        <f>IF(Locations!K342="","",Locations!K342)</f>
        <v/>
      </c>
      <c r="M125" s="25" t="str">
        <f>IF(Locations!L342="","",Locations!L342)</f>
        <v/>
      </c>
      <c r="N125" s="25" t="str">
        <f>IF(Locations!M342="","",Locations!M342)</f>
        <v/>
      </c>
      <c r="O125" s="25" t="str">
        <f>IF(Locations!N342="","",Locations!N342)</f>
        <v/>
      </c>
      <c r="P125" s="25" t="str">
        <f>IF(Locations!O342="","",Locations!O342)</f>
        <v/>
      </c>
      <c r="Q125" s="25" t="str">
        <f>IF(Locations!P342="","",Locations!P342)</f>
        <v/>
      </c>
      <c r="R125" s="25" t="str">
        <f>IF(Locations!Q342="","",Locations!Q342)</f>
        <v/>
      </c>
      <c r="S125" s="25" t="str">
        <f>IF(Locations!R342="","",Locations!R342)</f>
        <v/>
      </c>
    </row>
    <row r="126" spans="2:19" x14ac:dyDescent="0.25">
      <c r="B126" s="25" t="str">
        <f>IF(Locations!A343="","",Locations!A343)</f>
        <v/>
      </c>
      <c r="C126" s="25" t="str">
        <f>IF(Locations!B343="","",Locations!B343)</f>
        <v/>
      </c>
      <c r="D126" s="25" t="str">
        <f>IF(Locations!C343="","",Locations!C343)</f>
        <v/>
      </c>
      <c r="E126" s="25" t="str">
        <f>IF(Locations!D343="","",Locations!D343)</f>
        <v/>
      </c>
      <c r="F126" s="25" t="str">
        <f>IF(Locations!E343="","",Locations!E343)</f>
        <v/>
      </c>
      <c r="G126" s="25" t="str">
        <f>IF(Locations!F343="","",Locations!F343)</f>
        <v/>
      </c>
      <c r="H126" s="25" t="str">
        <f>IF(Locations!G343="","",Locations!G343)</f>
        <v/>
      </c>
      <c r="I126" s="25" t="str">
        <f>IF(Locations!H343="","",Locations!H343)</f>
        <v/>
      </c>
      <c r="J126" s="25" t="str">
        <f>IF(Locations!I343="","",Locations!I343)</f>
        <v/>
      </c>
      <c r="K126" s="25" t="str">
        <f>IF(Locations!J343="","",Locations!J343)</f>
        <v/>
      </c>
      <c r="L126" s="25" t="str">
        <f>IF(Locations!K343="","",Locations!K343)</f>
        <v/>
      </c>
      <c r="M126" s="25" t="str">
        <f>IF(Locations!L343="","",Locations!L343)</f>
        <v/>
      </c>
      <c r="N126" s="25" t="str">
        <f>IF(Locations!M343="","",Locations!M343)</f>
        <v/>
      </c>
      <c r="O126" s="25" t="str">
        <f>IF(Locations!N343="","",Locations!N343)</f>
        <v/>
      </c>
      <c r="P126" s="25" t="str">
        <f>IF(Locations!O343="","",Locations!O343)</f>
        <v/>
      </c>
      <c r="Q126" s="25" t="str">
        <f>IF(Locations!P343="","",Locations!P343)</f>
        <v/>
      </c>
      <c r="R126" s="25" t="str">
        <f>IF(Locations!Q343="","",Locations!Q343)</f>
        <v/>
      </c>
      <c r="S126" s="25" t="str">
        <f>IF(Locations!R343="","",Locations!R343)</f>
        <v/>
      </c>
    </row>
    <row r="127" spans="2:19" x14ac:dyDescent="0.25">
      <c r="B127" s="25" t="str">
        <f>IF(Locations!A344="","",Locations!A344)</f>
        <v/>
      </c>
      <c r="C127" s="25" t="str">
        <f>IF(Locations!B344="","",Locations!B344)</f>
        <v/>
      </c>
      <c r="D127" s="25" t="str">
        <f>IF(Locations!C344="","",Locations!C344)</f>
        <v/>
      </c>
      <c r="E127" s="25" t="str">
        <f>IF(Locations!D344="","",Locations!D344)</f>
        <v/>
      </c>
      <c r="F127" s="25" t="str">
        <f>IF(Locations!E344="","",Locations!E344)</f>
        <v/>
      </c>
      <c r="G127" s="25" t="str">
        <f>IF(Locations!F344="","",Locations!F344)</f>
        <v/>
      </c>
      <c r="H127" s="25" t="str">
        <f>IF(Locations!G344="","",Locations!G344)</f>
        <v/>
      </c>
      <c r="I127" s="25" t="str">
        <f>IF(Locations!H344="","",Locations!H344)</f>
        <v/>
      </c>
      <c r="J127" s="25" t="str">
        <f>IF(Locations!I344="","",Locations!I344)</f>
        <v/>
      </c>
      <c r="K127" s="25" t="str">
        <f>IF(Locations!J344="","",Locations!J344)</f>
        <v/>
      </c>
      <c r="L127" s="25" t="str">
        <f>IF(Locations!K344="","",Locations!K344)</f>
        <v/>
      </c>
      <c r="M127" s="25" t="str">
        <f>IF(Locations!L344="","",Locations!L344)</f>
        <v/>
      </c>
      <c r="N127" s="25" t="str">
        <f>IF(Locations!M344="","",Locations!M344)</f>
        <v/>
      </c>
      <c r="O127" s="25" t="str">
        <f>IF(Locations!N344="","",Locations!N344)</f>
        <v/>
      </c>
      <c r="P127" s="25" t="str">
        <f>IF(Locations!O344="","",Locations!O344)</f>
        <v/>
      </c>
      <c r="Q127" s="25" t="str">
        <f>IF(Locations!P344="","",Locations!P344)</f>
        <v/>
      </c>
      <c r="R127" s="25" t="str">
        <f>IF(Locations!Q344="","",Locations!Q344)</f>
        <v/>
      </c>
      <c r="S127" s="25" t="str">
        <f>IF(Locations!R344="","",Locations!R344)</f>
        <v/>
      </c>
    </row>
    <row r="128" spans="2:19" x14ac:dyDescent="0.25">
      <c r="B128" s="25" t="str">
        <f>IF(Locations!A345="","",Locations!A345)</f>
        <v/>
      </c>
      <c r="C128" s="25" t="str">
        <f>IF(Locations!B345="","",Locations!B345)</f>
        <v/>
      </c>
      <c r="D128" s="25" t="str">
        <f>IF(Locations!C345="","",Locations!C345)</f>
        <v/>
      </c>
      <c r="E128" s="25" t="str">
        <f>IF(Locations!D345="","",Locations!D345)</f>
        <v/>
      </c>
      <c r="F128" s="25" t="str">
        <f>IF(Locations!E345="","",Locations!E345)</f>
        <v/>
      </c>
      <c r="G128" s="25" t="str">
        <f>IF(Locations!F345="","",Locations!F345)</f>
        <v/>
      </c>
      <c r="H128" s="25" t="str">
        <f>IF(Locations!G345="","",Locations!G345)</f>
        <v/>
      </c>
      <c r="I128" s="25" t="str">
        <f>IF(Locations!H345="","",Locations!H345)</f>
        <v/>
      </c>
      <c r="J128" s="25" t="str">
        <f>IF(Locations!I345="","",Locations!I345)</f>
        <v/>
      </c>
      <c r="K128" s="25" t="str">
        <f>IF(Locations!J345="","",Locations!J345)</f>
        <v/>
      </c>
      <c r="L128" s="25" t="str">
        <f>IF(Locations!K345="","",Locations!K345)</f>
        <v/>
      </c>
      <c r="M128" s="25" t="str">
        <f>IF(Locations!L345="","",Locations!L345)</f>
        <v/>
      </c>
      <c r="N128" s="25" t="str">
        <f>IF(Locations!M345="","",Locations!M345)</f>
        <v/>
      </c>
      <c r="O128" s="25" t="str">
        <f>IF(Locations!N345="","",Locations!N345)</f>
        <v/>
      </c>
      <c r="P128" s="25" t="str">
        <f>IF(Locations!O345="","",Locations!O345)</f>
        <v/>
      </c>
      <c r="Q128" s="25" t="str">
        <f>IF(Locations!P345="","",Locations!P345)</f>
        <v/>
      </c>
      <c r="R128" s="25" t="str">
        <f>IF(Locations!Q345="","",Locations!Q345)</f>
        <v/>
      </c>
      <c r="S128" s="25" t="str">
        <f>IF(Locations!R345="","",Locations!R345)</f>
        <v/>
      </c>
    </row>
    <row r="129" spans="2:19" x14ac:dyDescent="0.25">
      <c r="B129" s="25" t="str">
        <f>IF(Locations!A346="","",Locations!A346)</f>
        <v/>
      </c>
      <c r="C129" s="25" t="str">
        <f>IF(Locations!B346="","",Locations!B346)</f>
        <v/>
      </c>
      <c r="D129" s="25" t="str">
        <f>IF(Locations!C346="","",Locations!C346)</f>
        <v/>
      </c>
      <c r="E129" s="25" t="str">
        <f>IF(Locations!D346="","",Locations!D346)</f>
        <v/>
      </c>
      <c r="F129" s="25" t="str">
        <f>IF(Locations!E346="","",Locations!E346)</f>
        <v/>
      </c>
      <c r="G129" s="25" t="str">
        <f>IF(Locations!F346="","",Locations!F346)</f>
        <v/>
      </c>
      <c r="H129" s="25" t="str">
        <f>IF(Locations!G346="","",Locations!G346)</f>
        <v/>
      </c>
      <c r="I129" s="25" t="str">
        <f>IF(Locations!H346="","",Locations!H346)</f>
        <v/>
      </c>
      <c r="J129" s="25" t="str">
        <f>IF(Locations!I346="","",Locations!I346)</f>
        <v/>
      </c>
      <c r="K129" s="25" t="str">
        <f>IF(Locations!J346="","",Locations!J346)</f>
        <v/>
      </c>
      <c r="L129" s="25" t="str">
        <f>IF(Locations!K346="","",Locations!K346)</f>
        <v/>
      </c>
      <c r="M129" s="25" t="str">
        <f>IF(Locations!L346="","",Locations!L346)</f>
        <v/>
      </c>
      <c r="N129" s="25" t="str">
        <f>IF(Locations!M346="","",Locations!M346)</f>
        <v/>
      </c>
      <c r="O129" s="25" t="str">
        <f>IF(Locations!N346="","",Locations!N346)</f>
        <v/>
      </c>
      <c r="P129" s="25" t="str">
        <f>IF(Locations!O346="","",Locations!O346)</f>
        <v/>
      </c>
      <c r="Q129" s="25" t="str">
        <f>IF(Locations!P346="","",Locations!P346)</f>
        <v/>
      </c>
      <c r="R129" s="25" t="str">
        <f>IF(Locations!Q346="","",Locations!Q346)</f>
        <v/>
      </c>
      <c r="S129" s="25" t="str">
        <f>IF(Locations!R346="","",Locations!R346)</f>
        <v/>
      </c>
    </row>
    <row r="130" spans="2:19" x14ac:dyDescent="0.25">
      <c r="B130" s="25" t="str">
        <f>IF(Locations!A347="","",Locations!A347)</f>
        <v/>
      </c>
      <c r="C130" s="25" t="str">
        <f>IF(Locations!B347="","",Locations!B347)</f>
        <v/>
      </c>
      <c r="D130" s="25" t="str">
        <f>IF(Locations!C347="","",Locations!C347)</f>
        <v/>
      </c>
      <c r="E130" s="25" t="str">
        <f>IF(Locations!D347="","",Locations!D347)</f>
        <v/>
      </c>
      <c r="F130" s="25" t="str">
        <f>IF(Locations!E347="","",Locations!E347)</f>
        <v/>
      </c>
      <c r="G130" s="25" t="str">
        <f>IF(Locations!F347="","",Locations!F347)</f>
        <v/>
      </c>
      <c r="H130" s="25" t="str">
        <f>IF(Locations!G347="","",Locations!G347)</f>
        <v/>
      </c>
      <c r="I130" s="25" t="str">
        <f>IF(Locations!H347="","",Locations!H347)</f>
        <v/>
      </c>
      <c r="J130" s="25" t="str">
        <f>IF(Locations!I347="","",Locations!I347)</f>
        <v/>
      </c>
      <c r="K130" s="25" t="str">
        <f>IF(Locations!J347="","",Locations!J347)</f>
        <v/>
      </c>
      <c r="L130" s="25" t="str">
        <f>IF(Locations!K347="","",Locations!K347)</f>
        <v/>
      </c>
      <c r="M130" s="25" t="str">
        <f>IF(Locations!L347="","",Locations!L347)</f>
        <v/>
      </c>
      <c r="N130" s="25" t="str">
        <f>IF(Locations!M347="","",Locations!M347)</f>
        <v/>
      </c>
      <c r="O130" s="25" t="str">
        <f>IF(Locations!N347="","",Locations!N347)</f>
        <v/>
      </c>
      <c r="P130" s="25" t="str">
        <f>IF(Locations!O347="","",Locations!O347)</f>
        <v/>
      </c>
      <c r="Q130" s="25" t="str">
        <f>IF(Locations!P347="","",Locations!P347)</f>
        <v/>
      </c>
      <c r="R130" s="25" t="str">
        <f>IF(Locations!Q347="","",Locations!Q347)</f>
        <v/>
      </c>
      <c r="S130" s="25" t="str">
        <f>IF(Locations!R347="","",Locations!R347)</f>
        <v/>
      </c>
    </row>
    <row r="131" spans="2:19" x14ac:dyDescent="0.25">
      <c r="B131" s="25" t="str">
        <f>IF(Locations!A348="","",Locations!A348)</f>
        <v/>
      </c>
      <c r="C131" s="25" t="str">
        <f>IF(Locations!B348="","",Locations!B348)</f>
        <v/>
      </c>
      <c r="D131" s="25" t="str">
        <f>IF(Locations!C348="","",Locations!C348)</f>
        <v/>
      </c>
      <c r="E131" s="25" t="str">
        <f>IF(Locations!D348="","",Locations!D348)</f>
        <v/>
      </c>
      <c r="F131" s="25" t="str">
        <f>IF(Locations!E348="","",Locations!E348)</f>
        <v/>
      </c>
      <c r="G131" s="25" t="str">
        <f>IF(Locations!F348="","",Locations!F348)</f>
        <v/>
      </c>
      <c r="H131" s="25" t="str">
        <f>IF(Locations!G348="","",Locations!G348)</f>
        <v/>
      </c>
      <c r="I131" s="25" t="str">
        <f>IF(Locations!H348="","",Locations!H348)</f>
        <v/>
      </c>
      <c r="J131" s="25" t="str">
        <f>IF(Locations!I348="","",Locations!I348)</f>
        <v/>
      </c>
      <c r="K131" s="25" t="str">
        <f>IF(Locations!J348="","",Locations!J348)</f>
        <v/>
      </c>
      <c r="L131" s="25" t="str">
        <f>IF(Locations!K348="","",Locations!K348)</f>
        <v/>
      </c>
      <c r="M131" s="25" t="str">
        <f>IF(Locations!L348="","",Locations!L348)</f>
        <v/>
      </c>
      <c r="N131" s="25" t="str">
        <f>IF(Locations!M348="","",Locations!M348)</f>
        <v/>
      </c>
      <c r="O131" s="25" t="str">
        <f>IF(Locations!N348="","",Locations!N348)</f>
        <v/>
      </c>
      <c r="P131" s="25" t="str">
        <f>IF(Locations!O348="","",Locations!O348)</f>
        <v/>
      </c>
      <c r="Q131" s="25" t="str">
        <f>IF(Locations!P348="","",Locations!P348)</f>
        <v/>
      </c>
      <c r="R131" s="25" t="str">
        <f>IF(Locations!Q348="","",Locations!Q348)</f>
        <v/>
      </c>
      <c r="S131" s="25" t="str">
        <f>IF(Locations!R348="","",Locations!R348)</f>
        <v/>
      </c>
    </row>
    <row r="132" spans="2:19" x14ac:dyDescent="0.25">
      <c r="B132" s="25" t="str">
        <f>IF(Locations!A349="","",Locations!A349)</f>
        <v/>
      </c>
      <c r="C132" s="25" t="str">
        <f>IF(Locations!B349="","",Locations!B349)</f>
        <v/>
      </c>
      <c r="D132" s="25" t="str">
        <f>IF(Locations!C349="","",Locations!C349)</f>
        <v/>
      </c>
      <c r="E132" s="25" t="str">
        <f>IF(Locations!D349="","",Locations!D349)</f>
        <v/>
      </c>
      <c r="F132" s="25" t="str">
        <f>IF(Locations!E349="","",Locations!E349)</f>
        <v/>
      </c>
      <c r="G132" s="25" t="str">
        <f>IF(Locations!F349="","",Locations!F349)</f>
        <v/>
      </c>
      <c r="H132" s="25" t="str">
        <f>IF(Locations!G349="","",Locations!G349)</f>
        <v/>
      </c>
      <c r="I132" s="25" t="str">
        <f>IF(Locations!H349="","",Locations!H349)</f>
        <v/>
      </c>
      <c r="J132" s="25" t="str">
        <f>IF(Locations!I349="","",Locations!I349)</f>
        <v/>
      </c>
      <c r="K132" s="25" t="str">
        <f>IF(Locations!J349="","",Locations!J349)</f>
        <v/>
      </c>
      <c r="L132" s="25" t="str">
        <f>IF(Locations!K349="","",Locations!K349)</f>
        <v/>
      </c>
      <c r="M132" s="25" t="str">
        <f>IF(Locations!L349="","",Locations!L349)</f>
        <v/>
      </c>
      <c r="N132" s="25" t="str">
        <f>IF(Locations!M349="","",Locations!M349)</f>
        <v/>
      </c>
      <c r="O132" s="25" t="str">
        <f>IF(Locations!N349="","",Locations!N349)</f>
        <v/>
      </c>
      <c r="P132" s="25" t="str">
        <f>IF(Locations!O349="","",Locations!O349)</f>
        <v/>
      </c>
      <c r="Q132" s="25" t="str">
        <f>IF(Locations!P349="","",Locations!P349)</f>
        <v/>
      </c>
      <c r="R132" s="25" t="str">
        <f>IF(Locations!Q349="","",Locations!Q349)</f>
        <v/>
      </c>
      <c r="S132" s="25" t="str">
        <f>IF(Locations!R349="","",Locations!R349)</f>
        <v/>
      </c>
    </row>
    <row r="133" spans="2:19" x14ac:dyDescent="0.25">
      <c r="B133" s="25" t="str">
        <f>IF(Locations!A350="","",Locations!A350)</f>
        <v/>
      </c>
      <c r="C133" s="25" t="str">
        <f>IF(Locations!B350="","",Locations!B350)</f>
        <v/>
      </c>
      <c r="D133" s="25" t="str">
        <f>IF(Locations!C350="","",Locations!C350)</f>
        <v/>
      </c>
      <c r="E133" s="25" t="str">
        <f>IF(Locations!D350="","",Locations!D350)</f>
        <v/>
      </c>
      <c r="F133" s="25" t="str">
        <f>IF(Locations!E350="","",Locations!E350)</f>
        <v/>
      </c>
      <c r="G133" s="25" t="str">
        <f>IF(Locations!F350="","",Locations!F350)</f>
        <v/>
      </c>
      <c r="H133" s="25" t="str">
        <f>IF(Locations!G350="","",Locations!G350)</f>
        <v/>
      </c>
      <c r="I133" s="25" t="str">
        <f>IF(Locations!H350="","",Locations!H350)</f>
        <v/>
      </c>
      <c r="J133" s="25" t="str">
        <f>IF(Locations!I350="","",Locations!I350)</f>
        <v/>
      </c>
      <c r="K133" s="25" t="str">
        <f>IF(Locations!J350="","",Locations!J350)</f>
        <v/>
      </c>
      <c r="L133" s="25" t="str">
        <f>IF(Locations!K350="","",Locations!K350)</f>
        <v/>
      </c>
      <c r="M133" s="25" t="str">
        <f>IF(Locations!L350="","",Locations!L350)</f>
        <v/>
      </c>
      <c r="N133" s="25" t="str">
        <f>IF(Locations!M350="","",Locations!M350)</f>
        <v/>
      </c>
      <c r="O133" s="25" t="str">
        <f>IF(Locations!N350="","",Locations!N350)</f>
        <v/>
      </c>
      <c r="P133" s="25" t="str">
        <f>IF(Locations!O350="","",Locations!O350)</f>
        <v/>
      </c>
      <c r="Q133" s="25" t="str">
        <f>IF(Locations!P350="","",Locations!P350)</f>
        <v/>
      </c>
      <c r="R133" s="25" t="str">
        <f>IF(Locations!Q350="","",Locations!Q350)</f>
        <v/>
      </c>
      <c r="S133" s="25" t="str">
        <f>IF(Locations!R350="","",Locations!R350)</f>
        <v/>
      </c>
    </row>
    <row r="134" spans="2:19" x14ac:dyDescent="0.25">
      <c r="B134" s="25" t="str">
        <f>IF(Locations!A351="","",Locations!A351)</f>
        <v/>
      </c>
      <c r="C134" s="25" t="str">
        <f>IF(Locations!B351="","",Locations!B351)</f>
        <v/>
      </c>
      <c r="D134" s="25" t="str">
        <f>IF(Locations!C351="","",Locations!C351)</f>
        <v/>
      </c>
      <c r="E134" s="25" t="str">
        <f>IF(Locations!D351="","",Locations!D351)</f>
        <v/>
      </c>
      <c r="F134" s="25" t="str">
        <f>IF(Locations!E351="","",Locations!E351)</f>
        <v/>
      </c>
      <c r="G134" s="25" t="str">
        <f>IF(Locations!F351="","",Locations!F351)</f>
        <v/>
      </c>
      <c r="H134" s="25" t="str">
        <f>IF(Locations!G351="","",Locations!G351)</f>
        <v/>
      </c>
      <c r="I134" s="25" t="str">
        <f>IF(Locations!H351="","",Locations!H351)</f>
        <v/>
      </c>
      <c r="J134" s="25" t="str">
        <f>IF(Locations!I351="","",Locations!I351)</f>
        <v/>
      </c>
      <c r="K134" s="25" t="str">
        <f>IF(Locations!J351="","",Locations!J351)</f>
        <v/>
      </c>
      <c r="L134" s="25" t="str">
        <f>IF(Locations!K351="","",Locations!K351)</f>
        <v/>
      </c>
      <c r="M134" s="25" t="str">
        <f>IF(Locations!L351="","",Locations!L351)</f>
        <v/>
      </c>
      <c r="N134" s="25" t="str">
        <f>IF(Locations!M351="","",Locations!M351)</f>
        <v/>
      </c>
      <c r="O134" s="25" t="str">
        <f>IF(Locations!N351="","",Locations!N351)</f>
        <v/>
      </c>
      <c r="P134" s="25" t="str">
        <f>IF(Locations!O351="","",Locations!O351)</f>
        <v/>
      </c>
      <c r="Q134" s="25" t="str">
        <f>IF(Locations!P351="","",Locations!P351)</f>
        <v/>
      </c>
      <c r="R134" s="25" t="str">
        <f>IF(Locations!Q351="","",Locations!Q351)</f>
        <v/>
      </c>
      <c r="S134" s="25" t="str">
        <f>IF(Locations!R351="","",Locations!R351)</f>
        <v/>
      </c>
    </row>
    <row r="135" spans="2:19" x14ac:dyDescent="0.25">
      <c r="B135" s="25" t="str">
        <f>IF(Locations!A352="","",Locations!A352)</f>
        <v/>
      </c>
      <c r="C135" s="25" t="str">
        <f>IF(Locations!B352="","",Locations!B352)</f>
        <v/>
      </c>
      <c r="D135" s="25" t="str">
        <f>IF(Locations!C352="","",Locations!C352)</f>
        <v/>
      </c>
      <c r="E135" s="25" t="str">
        <f>IF(Locations!D352="","",Locations!D352)</f>
        <v/>
      </c>
      <c r="F135" s="25" t="str">
        <f>IF(Locations!E352="","",Locations!E352)</f>
        <v/>
      </c>
      <c r="G135" s="25" t="str">
        <f>IF(Locations!F352="","",Locations!F352)</f>
        <v/>
      </c>
      <c r="H135" s="25" t="str">
        <f>IF(Locations!G352="","",Locations!G352)</f>
        <v/>
      </c>
      <c r="I135" s="25" t="str">
        <f>IF(Locations!H352="","",Locations!H352)</f>
        <v/>
      </c>
      <c r="J135" s="25" t="str">
        <f>IF(Locations!I352="","",Locations!I352)</f>
        <v/>
      </c>
      <c r="K135" s="25" t="str">
        <f>IF(Locations!J352="","",Locations!J352)</f>
        <v/>
      </c>
      <c r="L135" s="25" t="str">
        <f>IF(Locations!K352="","",Locations!K352)</f>
        <v/>
      </c>
      <c r="M135" s="25" t="str">
        <f>IF(Locations!L352="","",Locations!L352)</f>
        <v/>
      </c>
      <c r="N135" s="25" t="str">
        <f>IF(Locations!M352="","",Locations!M352)</f>
        <v/>
      </c>
      <c r="O135" s="25" t="str">
        <f>IF(Locations!N352="","",Locations!N352)</f>
        <v/>
      </c>
      <c r="P135" s="25" t="str">
        <f>IF(Locations!O352="","",Locations!O352)</f>
        <v/>
      </c>
      <c r="Q135" s="25" t="str">
        <f>IF(Locations!P352="","",Locations!P352)</f>
        <v/>
      </c>
      <c r="R135" s="25" t="str">
        <f>IF(Locations!Q352="","",Locations!Q352)</f>
        <v/>
      </c>
      <c r="S135" s="25" t="str">
        <f>IF(Locations!R352="","",Locations!R352)</f>
        <v/>
      </c>
    </row>
    <row r="136" spans="2:19" x14ac:dyDescent="0.25">
      <c r="B136" s="25" t="str">
        <f>IF(Locations!A353="","",Locations!A353)</f>
        <v/>
      </c>
      <c r="C136" s="25" t="str">
        <f>IF(Locations!B353="","",Locations!B353)</f>
        <v/>
      </c>
      <c r="D136" s="25" t="str">
        <f>IF(Locations!C353="","",Locations!C353)</f>
        <v/>
      </c>
      <c r="E136" s="25" t="str">
        <f>IF(Locations!D353="","",Locations!D353)</f>
        <v/>
      </c>
      <c r="F136" s="25" t="str">
        <f>IF(Locations!E353="","",Locations!E353)</f>
        <v/>
      </c>
      <c r="G136" s="25" t="str">
        <f>IF(Locations!F353="","",Locations!F353)</f>
        <v/>
      </c>
      <c r="H136" s="25" t="str">
        <f>IF(Locations!G353="","",Locations!G353)</f>
        <v/>
      </c>
      <c r="I136" s="25" t="str">
        <f>IF(Locations!H353="","",Locations!H353)</f>
        <v/>
      </c>
      <c r="J136" s="25" t="str">
        <f>IF(Locations!I353="","",Locations!I353)</f>
        <v/>
      </c>
      <c r="K136" s="25" t="str">
        <f>IF(Locations!J353="","",Locations!J353)</f>
        <v/>
      </c>
      <c r="L136" s="25" t="str">
        <f>IF(Locations!K353="","",Locations!K353)</f>
        <v/>
      </c>
      <c r="M136" s="25" t="str">
        <f>IF(Locations!L353="","",Locations!L353)</f>
        <v/>
      </c>
      <c r="N136" s="25" t="str">
        <f>IF(Locations!M353="","",Locations!M353)</f>
        <v/>
      </c>
      <c r="O136" s="25" t="str">
        <f>IF(Locations!N353="","",Locations!N353)</f>
        <v/>
      </c>
      <c r="P136" s="25" t="str">
        <f>IF(Locations!O353="","",Locations!O353)</f>
        <v/>
      </c>
      <c r="Q136" s="25" t="str">
        <f>IF(Locations!P353="","",Locations!P353)</f>
        <v/>
      </c>
      <c r="R136" s="25" t="str">
        <f>IF(Locations!Q353="","",Locations!Q353)</f>
        <v/>
      </c>
      <c r="S136" s="25" t="str">
        <f>IF(Locations!R353="","",Locations!R353)</f>
        <v/>
      </c>
    </row>
  </sheetData>
  <mergeCells count="7">
    <mergeCell ref="B36:E36"/>
    <mergeCell ref="H36:K36"/>
    <mergeCell ref="H23:K23"/>
    <mergeCell ref="B23:E23"/>
    <mergeCell ref="N4:N5"/>
    <mergeCell ref="H10:K10"/>
    <mergeCell ref="B10:E10"/>
  </mergeCells>
  <conditionalFormatting sqref="N4">
    <cfRule type="dataBar" priority="2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{80F03B60-444F-444D-A2D9-A3FCD2BE70FE}</x14:id>
        </ext>
      </extLst>
    </cfRule>
  </conditionalFormatting>
  <conditionalFormatting sqref="G12:G21">
    <cfRule type="duplicateValues" dxfId="8" priority="15"/>
  </conditionalFormatting>
  <conditionalFormatting sqref="C12:C22">
    <cfRule type="duplicateValues" dxfId="7" priority="13"/>
  </conditionalFormatting>
  <conditionalFormatting sqref="I12:I21">
    <cfRule type="duplicateValues" dxfId="6" priority="12"/>
  </conditionalFormatting>
  <conditionalFormatting sqref="C25:C34">
    <cfRule type="duplicateValues" dxfId="5" priority="11"/>
  </conditionalFormatting>
  <conditionalFormatting sqref="E25:E34">
    <cfRule type="dataBar" priority="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{A45D41E9-4BAF-4CD8-95EB-1FEE88419789}</x14:id>
        </ext>
      </extLst>
    </cfRule>
  </conditionalFormatting>
  <conditionalFormatting sqref="I25:I34">
    <cfRule type="duplicateValues" dxfId="4" priority="9"/>
  </conditionalFormatting>
  <conditionalFormatting sqref="K25:K34">
    <cfRule type="dataBar" priority="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{A826B7D1-B1D1-4567-BFBC-4F442B61D916}</x14:id>
        </ext>
      </extLst>
    </cfRule>
  </conditionalFormatting>
  <conditionalFormatting sqref="C38:C47">
    <cfRule type="duplicateValues" dxfId="3" priority="7"/>
  </conditionalFormatting>
  <conditionalFormatting sqref="E38:E47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{199CBAE4-0390-4B40-80DC-F579859A2102}</x14:id>
        </ext>
      </extLst>
    </cfRule>
  </conditionalFormatting>
  <conditionalFormatting sqref="I38:I47">
    <cfRule type="duplicateValues" dxfId="2" priority="5"/>
  </conditionalFormatting>
  <conditionalFormatting sqref="K38:K47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{38A4FE4E-3EAC-4FAF-9CF9-72212C7C6F8E}</x14:id>
        </ext>
      </extLst>
    </cfRule>
  </conditionalFormatting>
  <conditionalFormatting sqref="E12:E21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{6573369A-F966-4D49-B8C9-16BCB6F8266E}</x14:id>
        </ext>
      </extLst>
    </cfRule>
  </conditionalFormatting>
  <conditionalFormatting sqref="K12:K21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{83BB0BFA-B9E0-4D40-B56B-4BA3B025ADD7}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location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1009650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0F03B60-444F-444D-A2D9-A3FCD2BE70F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N4</xm:sqref>
        </x14:conditionalFormatting>
        <x14:conditionalFormatting xmlns:xm="http://schemas.microsoft.com/office/excel/2006/main">
          <x14:cfRule type="dataBar" id="{A45D41E9-4BAF-4CD8-95EB-1FEE8841978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E25:E34</xm:sqref>
        </x14:conditionalFormatting>
        <x14:conditionalFormatting xmlns:xm="http://schemas.microsoft.com/office/excel/2006/main">
          <x14:cfRule type="dataBar" id="{A826B7D1-B1D1-4567-BFBC-4F442B61D91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K25:K34</xm:sqref>
        </x14:conditionalFormatting>
        <x14:conditionalFormatting xmlns:xm="http://schemas.microsoft.com/office/excel/2006/main">
          <x14:cfRule type="dataBar" id="{199CBAE4-0390-4B40-80DC-F579859A210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E38:E47</xm:sqref>
        </x14:conditionalFormatting>
        <x14:conditionalFormatting xmlns:xm="http://schemas.microsoft.com/office/excel/2006/main">
          <x14:cfRule type="dataBar" id="{38A4FE4E-3EAC-4FAF-9CF9-72212C7C6F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K38:K47</xm:sqref>
        </x14:conditionalFormatting>
        <x14:conditionalFormatting xmlns:xm="http://schemas.microsoft.com/office/excel/2006/main">
          <x14:cfRule type="dataBar" id="{6573369A-F966-4D49-B8C9-16BCB6F8266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E12:E21</xm:sqref>
        </x14:conditionalFormatting>
        <x14:conditionalFormatting xmlns:xm="http://schemas.microsoft.com/office/excel/2006/main">
          <x14:cfRule type="dataBar" id="{83BB0BFA-B9E0-4D40-B56B-4BA3B025ADD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K12:K21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F7199-5A32-49B7-B7F1-F50EDAD4824B}">
  <sheetPr codeName="Feuil2"/>
  <dimension ref="A1:U33"/>
  <sheetViews>
    <sheetView tabSelected="1" workbookViewId="0">
      <pane ySplit="1" topLeftCell="A2" activePane="bottomLeft" state="frozen"/>
      <selection pane="bottomLeft" activeCell="K11" sqref="K11"/>
    </sheetView>
  </sheetViews>
  <sheetFormatPr baseColWidth="10" defaultRowHeight="15" x14ac:dyDescent="0.25"/>
  <cols>
    <col min="1" max="1" width="12.42578125" customWidth="1"/>
    <col min="2" max="2" width="56.7109375" customWidth="1"/>
    <col min="3" max="3" width="15.7109375" hidden="1" customWidth="1"/>
    <col min="4" max="4" width="13.5703125" customWidth="1"/>
    <col min="5" max="5" width="12.85546875" hidden="1" customWidth="1"/>
    <col min="6" max="6" width="12.85546875" customWidth="1"/>
    <col min="7" max="7" width="12.85546875" hidden="1" customWidth="1"/>
    <col min="8" max="8" width="13.5703125" bestFit="1" customWidth="1"/>
    <col min="9" max="9" width="10" hidden="1" customWidth="1"/>
    <col min="10" max="10" width="11.28515625" customWidth="1"/>
    <col min="11" max="11" width="37" bestFit="1" customWidth="1"/>
    <col min="12" max="12" width="13.28515625" hidden="1" customWidth="1"/>
    <col min="14" max="14" width="0" hidden="1" customWidth="1"/>
    <col min="21" max="21" width="0" hidden="1" customWidth="1"/>
  </cols>
  <sheetData>
    <row r="1" spans="1:21" s="10" customFormat="1" ht="45" x14ac:dyDescent="0.25">
      <c r="A1" s="10" t="s">
        <v>13</v>
      </c>
      <c r="B1" s="10" t="s">
        <v>17</v>
      </c>
      <c r="C1" s="10" t="s">
        <v>65</v>
      </c>
      <c r="D1" s="10" t="s">
        <v>15</v>
      </c>
      <c r="E1" s="10" t="s">
        <v>66</v>
      </c>
      <c r="F1" s="10" t="s">
        <v>16</v>
      </c>
      <c r="G1" s="10" t="s">
        <v>61</v>
      </c>
      <c r="H1" s="10" t="s">
        <v>33</v>
      </c>
      <c r="I1" s="10" t="s">
        <v>62</v>
      </c>
      <c r="J1" s="10" t="s">
        <v>14</v>
      </c>
      <c r="K1" s="10" t="s">
        <v>18</v>
      </c>
      <c r="L1" s="10" t="s">
        <v>63</v>
      </c>
      <c r="M1" s="10" t="s">
        <v>21</v>
      </c>
      <c r="N1" s="10" t="s">
        <v>64</v>
      </c>
      <c r="O1" s="10" t="s">
        <v>22</v>
      </c>
      <c r="P1" s="10" t="s">
        <v>35</v>
      </c>
      <c r="Q1" s="10" t="s">
        <v>36</v>
      </c>
      <c r="R1" s="10" t="s">
        <v>37</v>
      </c>
      <c r="S1" s="10" t="s">
        <v>46</v>
      </c>
      <c r="T1" s="10" t="s">
        <v>47</v>
      </c>
      <c r="U1" s="10" t="s">
        <v>67</v>
      </c>
    </row>
    <row r="2" spans="1:21" x14ac:dyDescent="0.25">
      <c r="A2" t="s">
        <v>19</v>
      </c>
      <c r="C2" s="3">
        <v>43169</v>
      </c>
      <c r="D2" s="3">
        <f>IFERROR(DATEVALUE(BD_Locations[[#This Row],[Date de début brute]]),BD_Locations[[#This Row],[Date de début brute]])</f>
        <v>43169</v>
      </c>
      <c r="E2" s="3">
        <v>43169</v>
      </c>
      <c r="F2" s="3">
        <f>IFERROR(DATEVALUE(BD_Locations[[#This Row],[Date de fin brute]]),BD_Locations[[#This Row],[Date de fin brute]])</f>
        <v>43169</v>
      </c>
      <c r="G2" s="5">
        <f>BD_Locations[[#This Row],[Date de fin brute]]-BD_Locations[[#This Row],[Date de début brute]]+1</f>
        <v>1</v>
      </c>
      <c r="H2" s="5">
        <f>_xlfn.NUMBERVALUE(BD_Locations[[#This Row],[Jours de loc brut]])</f>
        <v>1</v>
      </c>
      <c r="I2" s="1">
        <v>34</v>
      </c>
      <c r="J2" s="1">
        <f>_xlfn.NUMBERVALUE(BD_Locations[[#This Row],[No produit brut]])</f>
        <v>34</v>
      </c>
      <c r="K2" s="1" t="e">
        <f>VLOOKUP(BD_Locations[[#This Row],[No produit]],BD_Produits[[No produit simpl]:[Produit]],2,FALSE)</f>
        <v>#N/A</v>
      </c>
      <c r="L2" s="5">
        <v>2</v>
      </c>
      <c r="M2" s="5">
        <f>_xlfn.NUMBERVALUE(BD_Locations[[#This Row],[Qté brute]])</f>
        <v>2</v>
      </c>
      <c r="N2" s="4">
        <v>60.03</v>
      </c>
      <c r="O2" s="4">
        <f>_xlfn.NUMBERVALUE(BD_Locations[[#This Row],[Prix total brut]])</f>
        <v>60.03</v>
      </c>
      <c r="P2" s="5">
        <f>BD_Locations[[#This Row],[Jours de loc]]*BD_Locations[[#This Row],[Qté]]</f>
        <v>2</v>
      </c>
      <c r="Q2" s="4">
        <f>SUMIF($J$2:BD_Locations[[#This Row],[No produit]],BD_Locations[[#This Row],[No produit]],$O$2:BD_Locations[[#This Row],[Prix total]])</f>
        <v>60.03</v>
      </c>
      <c r="R2" t="str">
        <f>IFERROR(IF(BD_Locations[[#This Row],[Revenu cumulé]]&gt;=VLOOKUP(BD_Locations[No produit],Locations[No produit]:Locations[Coûts d''acquisition],4,FALSE),"OK","non"),"")</f>
        <v/>
      </c>
      <c r="S2">
        <f>SUMIF($J$2:BD_Locations[[#This Row],[No produit]],BD_Locations[[#This Row],[No produit]],$H$2:BD_Locations[[#This Row],[Jours de loc]])</f>
        <v>1</v>
      </c>
      <c r="T2">
        <f>SUMIF($J$2:BD_Locations[[#This Row],[No produit]],BD_Locations[[#This Row],[No produit]],$P$2:BD_Locations[[#This Row],[Jours de loc*Qté]])</f>
        <v>2</v>
      </c>
      <c r="U2" s="16" t="str">
        <f>IF(BD_Locations[[#This Row],[No produit brut]]="","vide","")</f>
        <v/>
      </c>
    </row>
    <row r="3" spans="1:21" x14ac:dyDescent="0.25">
      <c r="A3" t="s">
        <v>19</v>
      </c>
      <c r="C3" s="3">
        <v>43169</v>
      </c>
      <c r="D3" s="3">
        <f>IFERROR(DATEVALUE(BD_Locations[[#This Row],[Date de début brute]]),BD_Locations[[#This Row],[Date de début brute]])</f>
        <v>43169</v>
      </c>
      <c r="E3" s="3">
        <v>43169</v>
      </c>
      <c r="F3" s="3">
        <f>IFERROR(DATEVALUE(BD_Locations[[#This Row],[Date de fin brute]]),BD_Locations[[#This Row],[Date de fin brute]])</f>
        <v>43169</v>
      </c>
      <c r="G3" s="5">
        <f>BD_Locations[[#This Row],[Date de fin brute]]-BD_Locations[[#This Row],[Date de début brute]]+1</f>
        <v>1</v>
      </c>
      <c r="H3" s="5">
        <f>_xlfn.NUMBERVALUE(BD_Locations[[#This Row],[Jours de loc brut]])</f>
        <v>1</v>
      </c>
      <c r="I3" s="1">
        <v>34</v>
      </c>
      <c r="J3" s="1">
        <f>_xlfn.NUMBERVALUE(BD_Locations[[#This Row],[No produit brut]])</f>
        <v>34</v>
      </c>
      <c r="K3" s="1" t="e">
        <f>VLOOKUP(BD_Locations[[#This Row],[No produit]],BD_Produits[[No produit simpl]:[Produit]],2,FALSE)</f>
        <v>#N/A</v>
      </c>
      <c r="L3" s="5">
        <v>1</v>
      </c>
      <c r="M3" s="5">
        <f>_xlfn.NUMBERVALUE(BD_Locations[[#This Row],[Qté brute]])</f>
        <v>1</v>
      </c>
      <c r="N3" s="4">
        <v>30.01</v>
      </c>
      <c r="O3" s="4">
        <f>_xlfn.NUMBERVALUE(BD_Locations[[#This Row],[Prix total brut]])</f>
        <v>30.01</v>
      </c>
      <c r="P3" s="5">
        <f>BD_Locations[[#This Row],[Jours de loc]]*BD_Locations[[#This Row],[Qté]]</f>
        <v>1</v>
      </c>
      <c r="Q3" s="4">
        <f>SUMIF($J$2:BD_Locations[[#This Row],[No produit]],BD_Locations[[#This Row],[No produit]],$O$2:BD_Locations[[#This Row],[Prix total]])</f>
        <v>90.04</v>
      </c>
      <c r="R3" t="str">
        <f>IFERROR(IF(BD_Locations[[#This Row],[Revenu cumulé]]&gt;=VLOOKUP(BD_Locations[No produit],Locations[No produit]:Locations[Coûts d''acquisition],4,FALSE),"OK","non"),"")</f>
        <v/>
      </c>
      <c r="S3">
        <f>SUMIF($J$2:BD_Locations[[#This Row],[No produit]],BD_Locations[[#This Row],[No produit]],$H$2:BD_Locations[[#This Row],[Jours de loc]])</f>
        <v>2</v>
      </c>
      <c r="T3">
        <f>SUMIF($J$2:BD_Locations[[#This Row],[No produit]],BD_Locations[[#This Row],[No produit]],$P$2:BD_Locations[[#This Row],[Jours de loc*Qté]])</f>
        <v>3</v>
      </c>
      <c r="U3" s="16" t="str">
        <f>IF(BD_Locations[[#This Row],[No produit brut]]="","vide","")</f>
        <v/>
      </c>
    </row>
    <row r="4" spans="1:21" x14ac:dyDescent="0.25">
      <c r="A4" t="s">
        <v>19</v>
      </c>
      <c r="C4" s="3">
        <v>43169</v>
      </c>
      <c r="D4" s="3">
        <f>IFERROR(DATEVALUE(BD_Locations[[#This Row],[Date de début brute]]),BD_Locations[[#This Row],[Date de début brute]])</f>
        <v>43169</v>
      </c>
      <c r="E4" s="3">
        <v>43169</v>
      </c>
      <c r="F4" s="3">
        <f>IFERROR(DATEVALUE(BD_Locations[[#This Row],[Date de fin brute]]),BD_Locations[[#This Row],[Date de fin brute]])</f>
        <v>43169</v>
      </c>
      <c r="G4" s="5">
        <f>BD_Locations[[#This Row],[Date de fin brute]]-BD_Locations[[#This Row],[Date de début brute]]+1</f>
        <v>1</v>
      </c>
      <c r="H4" s="5">
        <f>_xlfn.NUMBERVALUE(BD_Locations[[#This Row],[Jours de loc brut]])</f>
        <v>1</v>
      </c>
      <c r="I4" s="1">
        <v>39</v>
      </c>
      <c r="J4" s="1">
        <f>_xlfn.NUMBERVALUE(BD_Locations[[#This Row],[No produit brut]])</f>
        <v>39</v>
      </c>
      <c r="K4" s="1" t="e">
        <f>VLOOKUP(BD_Locations[[#This Row],[No produit]],BD_Produits[[No produit simpl]:[Produit]],2,FALSE)</f>
        <v>#N/A</v>
      </c>
      <c r="L4" s="5">
        <v>1</v>
      </c>
      <c r="M4" s="5">
        <f>_xlfn.NUMBERVALUE(BD_Locations[[#This Row],[Qté brute]])</f>
        <v>1</v>
      </c>
      <c r="N4" s="4">
        <v>18.760000000000002</v>
      </c>
      <c r="O4" s="4">
        <f>_xlfn.NUMBERVALUE(BD_Locations[[#This Row],[Prix total brut]])</f>
        <v>18.760000000000002</v>
      </c>
      <c r="P4" s="5">
        <f>BD_Locations[[#This Row],[Jours de loc]]*BD_Locations[[#This Row],[Qté]]</f>
        <v>1</v>
      </c>
      <c r="Q4" s="4">
        <f>SUMIF($J$2:BD_Locations[[#This Row],[No produit]],BD_Locations[[#This Row],[No produit]],$O$2:BD_Locations[[#This Row],[Prix total]])</f>
        <v>18.760000000000002</v>
      </c>
      <c r="R4" t="str">
        <f>IFERROR(IF(BD_Locations[[#This Row],[Revenu cumulé]]&gt;=VLOOKUP(BD_Locations[No produit],Locations[No produit]:Locations[Coûts d''acquisition],4,FALSE),"OK","non"),"")</f>
        <v/>
      </c>
      <c r="S4">
        <f>SUMIF($J$2:BD_Locations[[#This Row],[No produit]],BD_Locations[[#This Row],[No produit]],$H$2:BD_Locations[[#This Row],[Jours de loc]])</f>
        <v>1</v>
      </c>
      <c r="T4">
        <f>SUMIF($J$2:BD_Locations[[#This Row],[No produit]],BD_Locations[[#This Row],[No produit]],$P$2:BD_Locations[[#This Row],[Jours de loc*Qté]])</f>
        <v>1</v>
      </c>
      <c r="U4" s="16" t="str">
        <f>IF(BD_Locations[[#This Row],[No produit brut]]="","vide","")</f>
        <v/>
      </c>
    </row>
    <row r="5" spans="1:21" x14ac:dyDescent="0.25">
      <c r="A5" t="s">
        <v>19</v>
      </c>
      <c r="C5" s="3">
        <v>43169</v>
      </c>
      <c r="D5" s="3">
        <f>IFERROR(DATEVALUE(BD_Locations[[#This Row],[Date de début brute]]),BD_Locations[[#This Row],[Date de début brute]])</f>
        <v>43169</v>
      </c>
      <c r="E5" s="3">
        <v>43169</v>
      </c>
      <c r="F5" s="3">
        <f>IFERROR(DATEVALUE(BD_Locations[[#This Row],[Date de fin brute]]),BD_Locations[[#This Row],[Date de fin brute]])</f>
        <v>43169</v>
      </c>
      <c r="G5" s="5">
        <f>BD_Locations[[#This Row],[Date de fin brute]]-BD_Locations[[#This Row],[Date de début brute]]+1</f>
        <v>1</v>
      </c>
      <c r="H5" s="5">
        <f>_xlfn.NUMBERVALUE(BD_Locations[[#This Row],[Jours de loc brut]])</f>
        <v>1</v>
      </c>
      <c r="I5" s="1">
        <v>41</v>
      </c>
      <c r="J5" s="1">
        <f>_xlfn.NUMBERVALUE(BD_Locations[[#This Row],[No produit brut]])</f>
        <v>41</v>
      </c>
      <c r="K5" s="1" t="e">
        <f>VLOOKUP(BD_Locations[[#This Row],[No produit]],BD_Produits[[No produit simpl]:[Produit]],2,FALSE)</f>
        <v>#N/A</v>
      </c>
      <c r="L5" s="5">
        <v>2</v>
      </c>
      <c r="M5" s="5">
        <f>_xlfn.NUMBERVALUE(BD_Locations[[#This Row],[Qté brute]])</f>
        <v>2</v>
      </c>
      <c r="N5" s="4">
        <v>7.5</v>
      </c>
      <c r="O5" s="4">
        <f>_xlfn.NUMBERVALUE(BD_Locations[[#This Row],[Prix total brut]])</f>
        <v>7.5</v>
      </c>
      <c r="P5" s="5">
        <f>BD_Locations[[#This Row],[Jours de loc]]*BD_Locations[[#This Row],[Qté]]</f>
        <v>2</v>
      </c>
      <c r="Q5" s="4">
        <f>SUMIF($J$2:BD_Locations[[#This Row],[No produit]],BD_Locations[[#This Row],[No produit]],$O$2:BD_Locations[[#This Row],[Prix total]])</f>
        <v>7.5</v>
      </c>
      <c r="R5" t="str">
        <f>IFERROR(IF(BD_Locations[[#This Row],[Revenu cumulé]]&gt;=VLOOKUP(BD_Locations[No produit],Locations[No produit]:Locations[Coûts d''acquisition],4,FALSE),"OK","non"),"")</f>
        <v/>
      </c>
      <c r="S5">
        <f>SUMIF($J$2:BD_Locations[[#This Row],[No produit]],BD_Locations[[#This Row],[No produit]],$H$2:BD_Locations[[#This Row],[Jours de loc]])</f>
        <v>1</v>
      </c>
      <c r="T5">
        <f>SUMIF($J$2:BD_Locations[[#This Row],[No produit]],BD_Locations[[#This Row],[No produit]],$P$2:BD_Locations[[#This Row],[Jours de loc*Qté]])</f>
        <v>2</v>
      </c>
      <c r="U5" s="16" t="str">
        <f>IF(BD_Locations[[#This Row],[No produit brut]]="","vide","")</f>
        <v/>
      </c>
    </row>
    <row r="6" spans="1:21" x14ac:dyDescent="0.25">
      <c r="A6" t="s">
        <v>19</v>
      </c>
      <c r="C6" s="3">
        <v>43169</v>
      </c>
      <c r="D6" s="3">
        <f>IFERROR(DATEVALUE(BD_Locations[[#This Row],[Date de début brute]]),BD_Locations[[#This Row],[Date de début brute]])</f>
        <v>43169</v>
      </c>
      <c r="E6" s="3">
        <v>43169</v>
      </c>
      <c r="F6" s="3">
        <f>IFERROR(DATEVALUE(BD_Locations[[#This Row],[Date de fin brute]]),BD_Locations[[#This Row],[Date de fin brute]])</f>
        <v>43169</v>
      </c>
      <c r="G6" s="5">
        <f>BD_Locations[[#This Row],[Date de fin brute]]-BD_Locations[[#This Row],[Date de début brute]]+1</f>
        <v>1</v>
      </c>
      <c r="H6" s="5">
        <f>_xlfn.NUMBERVALUE(BD_Locations[[#This Row],[Jours de loc brut]])</f>
        <v>1</v>
      </c>
      <c r="I6" s="1">
        <v>46</v>
      </c>
      <c r="J6" s="1">
        <f>_xlfn.NUMBERVALUE(BD_Locations[[#This Row],[No produit brut]])</f>
        <v>46</v>
      </c>
      <c r="K6" s="1" t="e">
        <f>VLOOKUP(BD_Locations[[#This Row],[No produit]],BD_Produits[[No produit simpl]:[Produit]],2,FALSE)</f>
        <v>#N/A</v>
      </c>
      <c r="L6" s="5">
        <v>1</v>
      </c>
      <c r="M6" s="5">
        <f>_xlfn.NUMBERVALUE(BD_Locations[[#This Row],[Qté brute]])</f>
        <v>1</v>
      </c>
      <c r="N6" s="4">
        <v>0</v>
      </c>
      <c r="O6" s="4">
        <f>_xlfn.NUMBERVALUE(BD_Locations[[#This Row],[Prix total brut]])</f>
        <v>0</v>
      </c>
      <c r="P6" s="5">
        <f>BD_Locations[[#This Row],[Jours de loc]]*BD_Locations[[#This Row],[Qté]]</f>
        <v>1</v>
      </c>
      <c r="Q6" s="4">
        <f>SUMIF($J$2:BD_Locations[[#This Row],[No produit]],BD_Locations[[#This Row],[No produit]],$O$2:BD_Locations[[#This Row],[Prix total]])</f>
        <v>0</v>
      </c>
      <c r="R6" t="str">
        <f>IFERROR(IF(BD_Locations[[#This Row],[Revenu cumulé]]&gt;=VLOOKUP(BD_Locations[No produit],Locations[No produit]:Locations[Coûts d''acquisition],4,FALSE),"OK","non"),"")</f>
        <v/>
      </c>
      <c r="S6">
        <f>SUMIF($J$2:BD_Locations[[#This Row],[No produit]],BD_Locations[[#This Row],[No produit]],$H$2:BD_Locations[[#This Row],[Jours de loc]])</f>
        <v>1</v>
      </c>
      <c r="T6">
        <f>SUMIF($J$2:BD_Locations[[#This Row],[No produit]],BD_Locations[[#This Row],[No produit]],$P$2:BD_Locations[[#This Row],[Jours de loc*Qté]])</f>
        <v>1</v>
      </c>
      <c r="U6" s="16" t="str">
        <f>IF(BD_Locations[[#This Row],[No produit brut]]="","vide","")</f>
        <v/>
      </c>
    </row>
    <row r="7" spans="1:21" x14ac:dyDescent="0.25">
      <c r="A7" t="s">
        <v>19</v>
      </c>
      <c r="C7" s="3">
        <v>43169</v>
      </c>
      <c r="D7" s="3">
        <f>IFERROR(DATEVALUE(BD_Locations[[#This Row],[Date de début brute]]),BD_Locations[[#This Row],[Date de début brute]])</f>
        <v>43169</v>
      </c>
      <c r="E7" s="3">
        <v>43169</v>
      </c>
      <c r="F7" s="3">
        <f>IFERROR(DATEVALUE(BD_Locations[[#This Row],[Date de fin brute]]),BD_Locations[[#This Row],[Date de fin brute]])</f>
        <v>43169</v>
      </c>
      <c r="G7" s="5">
        <f>BD_Locations[[#This Row],[Date de fin brute]]-BD_Locations[[#This Row],[Date de début brute]]+1</f>
        <v>1</v>
      </c>
      <c r="H7" s="5">
        <f>_xlfn.NUMBERVALUE(BD_Locations[[#This Row],[Jours de loc brut]])</f>
        <v>1</v>
      </c>
      <c r="I7" s="1">
        <v>90001</v>
      </c>
      <c r="J7" s="1">
        <f>_xlfn.NUMBERVALUE(BD_Locations[[#This Row],[No produit brut]])</f>
        <v>90001</v>
      </c>
      <c r="K7" s="1" t="e">
        <f>VLOOKUP(BD_Locations[[#This Row],[No produit]],BD_Produits[[No produit simpl]:[Produit]],2,FALSE)</f>
        <v>#N/A</v>
      </c>
      <c r="L7" s="5">
        <v>1</v>
      </c>
      <c r="M7" s="5">
        <f>_xlfn.NUMBERVALUE(BD_Locations[[#This Row],[Qté brute]])</f>
        <v>1</v>
      </c>
      <c r="N7" s="4">
        <v>57.02</v>
      </c>
      <c r="O7" s="4">
        <f>_xlfn.NUMBERVALUE(BD_Locations[[#This Row],[Prix total brut]])</f>
        <v>57.02</v>
      </c>
      <c r="P7" s="5">
        <f>BD_Locations[[#This Row],[Jours de loc]]*BD_Locations[[#This Row],[Qté]]</f>
        <v>1</v>
      </c>
      <c r="Q7" s="4">
        <f>SUMIF($J$2:BD_Locations[[#This Row],[No produit]],BD_Locations[[#This Row],[No produit]],$O$2:BD_Locations[[#This Row],[Prix total]])</f>
        <v>57.02</v>
      </c>
      <c r="R7" t="str">
        <f>IFERROR(IF(BD_Locations[[#This Row],[Revenu cumulé]]&gt;=VLOOKUP(BD_Locations[No produit],Locations[No produit]:Locations[Coûts d''acquisition],4,FALSE),"OK","non"),"")</f>
        <v/>
      </c>
      <c r="S7">
        <f>SUMIF($J$2:BD_Locations[[#This Row],[No produit]],BD_Locations[[#This Row],[No produit]],$H$2:BD_Locations[[#This Row],[Jours de loc]])</f>
        <v>1</v>
      </c>
      <c r="T7">
        <f>SUMIF($J$2:BD_Locations[[#This Row],[No produit]],BD_Locations[[#This Row],[No produit]],$P$2:BD_Locations[[#This Row],[Jours de loc*Qté]])</f>
        <v>1</v>
      </c>
      <c r="U7" s="16" t="str">
        <f>IF(BD_Locations[[#This Row],[No produit brut]]="","vide","")</f>
        <v/>
      </c>
    </row>
    <row r="8" spans="1:21" x14ac:dyDescent="0.25">
      <c r="A8" t="s">
        <v>19</v>
      </c>
      <c r="C8" s="3">
        <v>43169</v>
      </c>
      <c r="D8" s="3">
        <f>IFERROR(DATEVALUE(BD_Locations[[#This Row],[Date de début brute]]),BD_Locations[[#This Row],[Date de début brute]])</f>
        <v>43169</v>
      </c>
      <c r="E8" s="3">
        <v>43169</v>
      </c>
      <c r="F8" s="3">
        <f>IFERROR(DATEVALUE(BD_Locations[[#This Row],[Date de fin brute]]),BD_Locations[[#This Row],[Date de fin brute]])</f>
        <v>43169</v>
      </c>
      <c r="G8" s="5">
        <f>BD_Locations[[#This Row],[Date de fin brute]]-BD_Locations[[#This Row],[Date de début brute]]+1</f>
        <v>1</v>
      </c>
      <c r="H8" s="5">
        <f>_xlfn.NUMBERVALUE(BD_Locations[[#This Row],[Jours de loc brut]])</f>
        <v>1</v>
      </c>
      <c r="I8" s="1">
        <v>90002</v>
      </c>
      <c r="J8" s="1">
        <f>_xlfn.NUMBERVALUE(BD_Locations[[#This Row],[No produit brut]])</f>
        <v>90002</v>
      </c>
      <c r="K8" s="1" t="e">
        <f>VLOOKUP(BD_Locations[[#This Row],[No produit]],BD_Produits[[No produit simpl]:[Produit]],2,FALSE)</f>
        <v>#N/A</v>
      </c>
      <c r="L8" s="5">
        <v>2</v>
      </c>
      <c r="M8" s="5">
        <f>_xlfn.NUMBERVALUE(BD_Locations[[#This Row],[Qté brute]])</f>
        <v>2</v>
      </c>
      <c r="N8" s="4">
        <v>114.05</v>
      </c>
      <c r="O8" s="4">
        <f>_xlfn.NUMBERVALUE(BD_Locations[[#This Row],[Prix total brut]])</f>
        <v>114.05</v>
      </c>
      <c r="P8" s="5">
        <f>BD_Locations[[#This Row],[Jours de loc]]*BD_Locations[[#This Row],[Qté]]</f>
        <v>2</v>
      </c>
      <c r="Q8" s="4">
        <f>SUMIF($J$2:BD_Locations[[#This Row],[No produit]],BD_Locations[[#This Row],[No produit]],$O$2:BD_Locations[[#This Row],[Prix total]])</f>
        <v>114.05</v>
      </c>
      <c r="R8" t="str">
        <f>IFERROR(IF(BD_Locations[[#This Row],[Revenu cumulé]]&gt;=VLOOKUP(BD_Locations[No produit],Locations[No produit]:Locations[Coûts d''acquisition],4,FALSE),"OK","non"),"")</f>
        <v/>
      </c>
      <c r="S8">
        <f>SUMIF($J$2:BD_Locations[[#This Row],[No produit]],BD_Locations[[#This Row],[No produit]],$H$2:BD_Locations[[#This Row],[Jours de loc]])</f>
        <v>1</v>
      </c>
      <c r="T8">
        <f>SUMIF($J$2:BD_Locations[[#This Row],[No produit]],BD_Locations[[#This Row],[No produit]],$P$2:BD_Locations[[#This Row],[Jours de loc*Qté]])</f>
        <v>2</v>
      </c>
      <c r="U8" s="16" t="str">
        <f>IF(BD_Locations[[#This Row],[No produit brut]]="","vide","")</f>
        <v/>
      </c>
    </row>
    <row r="9" spans="1:21" x14ac:dyDescent="0.25">
      <c r="A9" t="s">
        <v>19</v>
      </c>
      <c r="C9" s="3">
        <v>43169</v>
      </c>
      <c r="D9" s="3">
        <f>IFERROR(DATEVALUE(BD_Locations[[#This Row],[Date de début brute]]),BD_Locations[[#This Row],[Date de début brute]])</f>
        <v>43169</v>
      </c>
      <c r="E9" s="3">
        <v>43169</v>
      </c>
      <c r="F9" s="3">
        <f>IFERROR(DATEVALUE(BD_Locations[[#This Row],[Date de fin brute]]),BD_Locations[[#This Row],[Date de fin brute]])</f>
        <v>43169</v>
      </c>
      <c r="G9" s="5">
        <f>BD_Locations[[#This Row],[Date de fin brute]]-BD_Locations[[#This Row],[Date de début brute]]+1</f>
        <v>1</v>
      </c>
      <c r="H9" s="5">
        <f>_xlfn.NUMBERVALUE(BD_Locations[[#This Row],[Jours de loc brut]])</f>
        <v>1</v>
      </c>
      <c r="I9" s="1">
        <v>90003</v>
      </c>
      <c r="J9" s="1">
        <f>_xlfn.NUMBERVALUE(BD_Locations[[#This Row],[No produit brut]])</f>
        <v>90003</v>
      </c>
      <c r="K9" s="1" t="e">
        <f>VLOOKUP(BD_Locations[[#This Row],[No produit]],BD_Produits[[No produit simpl]:[Produit]],2,FALSE)</f>
        <v>#N/A</v>
      </c>
      <c r="L9" s="5">
        <v>2</v>
      </c>
      <c r="M9" s="5">
        <f>_xlfn.NUMBERVALUE(BD_Locations[[#This Row],[Qté brute]])</f>
        <v>2</v>
      </c>
      <c r="N9" s="4">
        <v>49.52</v>
      </c>
      <c r="O9" s="4">
        <f>_xlfn.NUMBERVALUE(BD_Locations[[#This Row],[Prix total brut]])</f>
        <v>49.52</v>
      </c>
      <c r="P9" s="5">
        <f>BD_Locations[[#This Row],[Jours de loc]]*BD_Locations[[#This Row],[Qté]]</f>
        <v>2</v>
      </c>
      <c r="Q9" s="4">
        <f>SUMIF($J$2:BD_Locations[[#This Row],[No produit]],BD_Locations[[#This Row],[No produit]],$O$2:BD_Locations[[#This Row],[Prix total]])</f>
        <v>49.52</v>
      </c>
      <c r="R9" t="str">
        <f>IFERROR(IF(BD_Locations[[#This Row],[Revenu cumulé]]&gt;=VLOOKUP(BD_Locations[No produit],Locations[No produit]:Locations[Coûts d''acquisition],4,FALSE),"OK","non"),"")</f>
        <v/>
      </c>
      <c r="S9">
        <f>SUMIF($J$2:BD_Locations[[#This Row],[No produit]],BD_Locations[[#This Row],[No produit]],$H$2:BD_Locations[[#This Row],[Jours de loc]])</f>
        <v>1</v>
      </c>
      <c r="T9">
        <f>SUMIF($J$2:BD_Locations[[#This Row],[No produit]],BD_Locations[[#This Row],[No produit]],$P$2:BD_Locations[[#This Row],[Jours de loc*Qté]])</f>
        <v>2</v>
      </c>
      <c r="U9" s="16" t="str">
        <f>IF(BD_Locations[[#This Row],[No produit brut]]="","vide","")</f>
        <v/>
      </c>
    </row>
    <row r="10" spans="1:21" x14ac:dyDescent="0.25">
      <c r="A10" t="s">
        <v>19</v>
      </c>
      <c r="C10" s="3">
        <v>43169</v>
      </c>
      <c r="D10" s="3">
        <f>IFERROR(DATEVALUE(BD_Locations[[#This Row],[Date de début brute]]),BD_Locations[[#This Row],[Date de début brute]])</f>
        <v>43169</v>
      </c>
      <c r="E10" s="3">
        <v>43169</v>
      </c>
      <c r="F10" s="3">
        <f>IFERROR(DATEVALUE(BD_Locations[[#This Row],[Date de fin brute]]),BD_Locations[[#This Row],[Date de fin brute]])</f>
        <v>43169</v>
      </c>
      <c r="G10" s="5">
        <f>BD_Locations[[#This Row],[Date de fin brute]]-BD_Locations[[#This Row],[Date de début brute]]+1</f>
        <v>1</v>
      </c>
      <c r="H10" s="5">
        <f>_xlfn.NUMBERVALUE(BD_Locations[[#This Row],[Jours de loc brut]])</f>
        <v>1</v>
      </c>
      <c r="I10" s="1">
        <v>42</v>
      </c>
      <c r="J10" s="1">
        <f>_xlfn.NUMBERVALUE(BD_Locations[[#This Row],[No produit brut]])</f>
        <v>42</v>
      </c>
      <c r="K10" s="1" t="e">
        <f>VLOOKUP(BD_Locations[[#This Row],[No produit]],BD_Produits[[No produit simpl]:[Produit]],2,FALSE)</f>
        <v>#N/A</v>
      </c>
      <c r="L10" s="5">
        <v>2</v>
      </c>
      <c r="M10" s="5">
        <f>_xlfn.NUMBERVALUE(BD_Locations[[#This Row],[Qté brute]])</f>
        <v>2</v>
      </c>
      <c r="N10" s="4">
        <v>30.01</v>
      </c>
      <c r="O10" s="4">
        <f>_xlfn.NUMBERVALUE(BD_Locations[[#This Row],[Prix total brut]])</f>
        <v>30.01</v>
      </c>
      <c r="P10" s="5">
        <f>BD_Locations[[#This Row],[Jours de loc]]*BD_Locations[[#This Row],[Qté]]</f>
        <v>2</v>
      </c>
      <c r="Q10" s="4">
        <f>SUMIF($J$2:BD_Locations[[#This Row],[No produit]],BD_Locations[[#This Row],[No produit]],$O$2:BD_Locations[[#This Row],[Prix total]])</f>
        <v>30.01</v>
      </c>
      <c r="R10" t="str">
        <f>IFERROR(IF(BD_Locations[[#This Row],[Revenu cumulé]]&gt;=VLOOKUP(BD_Locations[No produit],Locations[No produit]:Locations[Coûts d''acquisition],4,FALSE),"OK","non"),"")</f>
        <v/>
      </c>
      <c r="S10">
        <f>SUMIF($J$2:BD_Locations[[#This Row],[No produit]],BD_Locations[[#This Row],[No produit]],$H$2:BD_Locations[[#This Row],[Jours de loc]])</f>
        <v>1</v>
      </c>
      <c r="T10">
        <f>SUMIF($J$2:BD_Locations[[#This Row],[No produit]],BD_Locations[[#This Row],[No produit]],$P$2:BD_Locations[[#This Row],[Jours de loc*Qté]])</f>
        <v>2</v>
      </c>
      <c r="U10" s="16" t="str">
        <f>IF(BD_Locations[[#This Row],[No produit brut]]="","vide","")</f>
        <v/>
      </c>
    </row>
    <row r="11" spans="1:21" x14ac:dyDescent="0.25">
      <c r="A11" t="s">
        <v>19</v>
      </c>
      <c r="C11" s="3">
        <v>43169</v>
      </c>
      <c r="D11" s="3">
        <f>IFERROR(DATEVALUE(BD_Locations[[#This Row],[Date de début brute]]),BD_Locations[[#This Row],[Date de début brute]])</f>
        <v>43169</v>
      </c>
      <c r="E11" s="3">
        <v>43169</v>
      </c>
      <c r="F11" s="3">
        <f>IFERROR(DATEVALUE(BD_Locations[[#This Row],[Date de fin brute]]),BD_Locations[[#This Row],[Date de fin brute]])</f>
        <v>43169</v>
      </c>
      <c r="G11" s="5">
        <f>BD_Locations[[#This Row],[Date de fin brute]]-BD_Locations[[#This Row],[Date de début brute]]+1</f>
        <v>1</v>
      </c>
      <c r="H11" s="5">
        <f>_xlfn.NUMBERVALUE(BD_Locations[[#This Row],[Jours de loc brut]])</f>
        <v>1</v>
      </c>
      <c r="I11" s="1">
        <v>47</v>
      </c>
      <c r="J11" s="1">
        <f>_xlfn.NUMBERVALUE(BD_Locations[[#This Row],[No produit brut]])</f>
        <v>47</v>
      </c>
      <c r="K11" s="1" t="e">
        <f>VLOOKUP(BD_Locations[[#This Row],[No produit]],BD_Produits[[No produit simpl]:[Produit]],2,FALSE)</f>
        <v>#N/A</v>
      </c>
      <c r="L11" s="5">
        <v>2</v>
      </c>
      <c r="M11" s="5">
        <f>_xlfn.NUMBERVALUE(BD_Locations[[#This Row],[Qté brute]])</f>
        <v>2</v>
      </c>
      <c r="N11" s="4">
        <v>0</v>
      </c>
      <c r="O11" s="4">
        <f>_xlfn.NUMBERVALUE(BD_Locations[[#This Row],[Prix total brut]])</f>
        <v>0</v>
      </c>
      <c r="P11" s="5">
        <f>BD_Locations[[#This Row],[Jours de loc]]*BD_Locations[[#This Row],[Qté]]</f>
        <v>2</v>
      </c>
      <c r="Q11" s="4">
        <f>SUMIF($J$2:BD_Locations[[#This Row],[No produit]],BD_Locations[[#This Row],[No produit]],$O$2:BD_Locations[[#This Row],[Prix total]])</f>
        <v>0</v>
      </c>
      <c r="R11" t="str">
        <f>IFERROR(IF(BD_Locations[[#This Row],[Revenu cumulé]]&gt;=VLOOKUP(BD_Locations[No produit],Locations[No produit]:Locations[Coûts d''acquisition],4,FALSE),"OK","non"),"")</f>
        <v/>
      </c>
      <c r="S11">
        <f>SUMIF($J$2:BD_Locations[[#This Row],[No produit]],BD_Locations[[#This Row],[No produit]],$H$2:BD_Locations[[#This Row],[Jours de loc]])</f>
        <v>1</v>
      </c>
      <c r="T11">
        <f>SUMIF($J$2:BD_Locations[[#This Row],[No produit]],BD_Locations[[#This Row],[No produit]],$P$2:BD_Locations[[#This Row],[Jours de loc*Qté]])</f>
        <v>2</v>
      </c>
      <c r="U11" s="16" t="str">
        <f>IF(BD_Locations[[#This Row],[No produit brut]]="","vide","")</f>
        <v/>
      </c>
    </row>
    <row r="12" spans="1:21" x14ac:dyDescent="0.25">
      <c r="A12" t="s">
        <v>19</v>
      </c>
      <c r="C12" s="3">
        <v>43169</v>
      </c>
      <c r="D12" s="3">
        <f>IFERROR(DATEVALUE(BD_Locations[[#This Row],[Date de début brute]]),BD_Locations[[#This Row],[Date de début brute]])</f>
        <v>43169</v>
      </c>
      <c r="E12" s="3">
        <v>43169</v>
      </c>
      <c r="F12" s="3">
        <f>IFERROR(DATEVALUE(BD_Locations[[#This Row],[Date de fin brute]]),BD_Locations[[#This Row],[Date de fin brute]])</f>
        <v>43169</v>
      </c>
      <c r="G12" s="5">
        <f>BD_Locations[[#This Row],[Date de fin brute]]-BD_Locations[[#This Row],[Date de début brute]]+1</f>
        <v>1</v>
      </c>
      <c r="H12" s="5">
        <f>_xlfn.NUMBERVALUE(BD_Locations[[#This Row],[Jours de loc brut]])</f>
        <v>1</v>
      </c>
      <c r="I12" s="1">
        <v>44</v>
      </c>
      <c r="J12" s="1">
        <f>_xlfn.NUMBERVALUE(BD_Locations[[#This Row],[No produit brut]])</f>
        <v>44</v>
      </c>
      <c r="K12" s="1" t="e">
        <f>VLOOKUP(BD_Locations[[#This Row],[No produit]],BD_Produits[[No produit simpl]:[Produit]],2,FALSE)</f>
        <v>#N/A</v>
      </c>
      <c r="L12" s="5">
        <v>2</v>
      </c>
      <c r="M12" s="5">
        <f>_xlfn.NUMBERVALUE(BD_Locations[[#This Row],[Qté brute]])</f>
        <v>2</v>
      </c>
      <c r="N12" s="4">
        <v>30.01</v>
      </c>
      <c r="O12" s="4">
        <f>_xlfn.NUMBERVALUE(BD_Locations[[#This Row],[Prix total brut]])</f>
        <v>30.01</v>
      </c>
      <c r="P12" s="5">
        <f>BD_Locations[[#This Row],[Jours de loc]]*BD_Locations[[#This Row],[Qté]]</f>
        <v>2</v>
      </c>
      <c r="Q12" s="4">
        <f>SUMIF($J$2:BD_Locations[[#This Row],[No produit]],BD_Locations[[#This Row],[No produit]],$O$2:BD_Locations[[#This Row],[Prix total]])</f>
        <v>30.01</v>
      </c>
      <c r="R12" t="str">
        <f>IFERROR(IF(BD_Locations[[#This Row],[Revenu cumulé]]&gt;=VLOOKUP(BD_Locations[No produit],Locations[No produit]:Locations[Coûts d''acquisition],4,FALSE),"OK","non"),"")</f>
        <v/>
      </c>
      <c r="S12">
        <f>SUMIF($J$2:BD_Locations[[#This Row],[No produit]],BD_Locations[[#This Row],[No produit]],$H$2:BD_Locations[[#This Row],[Jours de loc]])</f>
        <v>1</v>
      </c>
      <c r="T12">
        <f>SUMIF($J$2:BD_Locations[[#This Row],[No produit]],BD_Locations[[#This Row],[No produit]],$P$2:BD_Locations[[#This Row],[Jours de loc*Qté]])</f>
        <v>2</v>
      </c>
      <c r="U12" s="16" t="str">
        <f>IF(BD_Locations[[#This Row],[No produit brut]]="","vide","")</f>
        <v/>
      </c>
    </row>
    <row r="13" spans="1:21" x14ac:dyDescent="0.25">
      <c r="A13" t="s">
        <v>19</v>
      </c>
      <c r="C13" s="3">
        <v>43169</v>
      </c>
      <c r="D13" s="3">
        <f>IFERROR(DATEVALUE(BD_Locations[[#This Row],[Date de début brute]]),BD_Locations[[#This Row],[Date de début brute]])</f>
        <v>43169</v>
      </c>
      <c r="E13" s="3">
        <v>43169</v>
      </c>
      <c r="F13" s="3">
        <f>IFERROR(DATEVALUE(BD_Locations[[#This Row],[Date de fin brute]]),BD_Locations[[#This Row],[Date de fin brute]])</f>
        <v>43169</v>
      </c>
      <c r="G13" s="5">
        <f>BD_Locations[[#This Row],[Date de fin brute]]-BD_Locations[[#This Row],[Date de début brute]]+1</f>
        <v>1</v>
      </c>
      <c r="H13" s="5">
        <f>_xlfn.NUMBERVALUE(BD_Locations[[#This Row],[Jours de loc brut]])</f>
        <v>1</v>
      </c>
      <c r="I13" s="1">
        <v>11</v>
      </c>
      <c r="J13" s="1">
        <f>_xlfn.NUMBERVALUE(BD_Locations[[#This Row],[No produit brut]])</f>
        <v>11</v>
      </c>
      <c r="K13" s="1" t="e">
        <f>VLOOKUP(BD_Locations[[#This Row],[No produit]],BD_Produits[[No produit simpl]:[Produit]],2,FALSE)</f>
        <v>#N/A</v>
      </c>
      <c r="L13" s="5">
        <v>1</v>
      </c>
      <c r="M13" s="5">
        <f>_xlfn.NUMBERVALUE(BD_Locations[[#This Row],[Qté brute]])</f>
        <v>1</v>
      </c>
      <c r="N13" s="4">
        <v>22.51</v>
      </c>
      <c r="O13" s="4">
        <f>_xlfn.NUMBERVALUE(BD_Locations[[#This Row],[Prix total brut]])</f>
        <v>22.51</v>
      </c>
      <c r="P13" s="5">
        <f>BD_Locations[[#This Row],[Jours de loc]]*BD_Locations[[#This Row],[Qté]]</f>
        <v>1</v>
      </c>
      <c r="Q13" s="4">
        <f>SUMIF($J$2:BD_Locations[[#This Row],[No produit]],BD_Locations[[#This Row],[No produit]],$O$2:BD_Locations[[#This Row],[Prix total]])</f>
        <v>22.51</v>
      </c>
      <c r="R13" t="str">
        <f>IFERROR(IF(BD_Locations[[#This Row],[Revenu cumulé]]&gt;=VLOOKUP(BD_Locations[No produit],Locations[No produit]:Locations[Coûts d''acquisition],4,FALSE),"OK","non"),"")</f>
        <v/>
      </c>
      <c r="S13">
        <f>SUMIF($J$2:BD_Locations[[#This Row],[No produit]],BD_Locations[[#This Row],[No produit]],$H$2:BD_Locations[[#This Row],[Jours de loc]])</f>
        <v>1</v>
      </c>
      <c r="T13">
        <f>SUMIF($J$2:BD_Locations[[#This Row],[No produit]],BD_Locations[[#This Row],[No produit]],$P$2:BD_Locations[[#This Row],[Jours de loc*Qté]])</f>
        <v>1</v>
      </c>
      <c r="U13" s="16" t="str">
        <f>IF(BD_Locations[[#This Row],[No produit brut]]="","vide","")</f>
        <v/>
      </c>
    </row>
    <row r="14" spans="1:21" x14ac:dyDescent="0.25">
      <c r="A14" t="s">
        <v>19</v>
      </c>
      <c r="C14" s="3">
        <v>43169</v>
      </c>
      <c r="D14" s="3">
        <f>IFERROR(DATEVALUE(BD_Locations[[#This Row],[Date de début brute]]),BD_Locations[[#This Row],[Date de début brute]])</f>
        <v>43169</v>
      </c>
      <c r="E14" s="3">
        <v>43169</v>
      </c>
      <c r="F14" s="3">
        <f>IFERROR(DATEVALUE(BD_Locations[[#This Row],[Date de fin brute]]),BD_Locations[[#This Row],[Date de fin brute]])</f>
        <v>43169</v>
      </c>
      <c r="G14" s="5">
        <f>BD_Locations[[#This Row],[Date de fin brute]]-BD_Locations[[#This Row],[Date de début brute]]+1</f>
        <v>1</v>
      </c>
      <c r="H14" s="5">
        <f>_xlfn.NUMBERVALUE(BD_Locations[[#This Row],[Jours de loc brut]])</f>
        <v>1</v>
      </c>
      <c r="I14" s="1">
        <v>2</v>
      </c>
      <c r="J14" s="1">
        <f>_xlfn.NUMBERVALUE(BD_Locations[[#This Row],[No produit brut]])</f>
        <v>2</v>
      </c>
      <c r="K14" s="1" t="str">
        <f>VLOOKUP(BD_Locations[[#This Row],[No produit]],BD_Produits[[No produit simpl]:[Produit]],2,FALSE)</f>
        <v>JBSystems Orion LED</v>
      </c>
      <c r="L14" s="5">
        <v>1</v>
      </c>
      <c r="M14" s="5">
        <f>_xlfn.NUMBERVALUE(BD_Locations[[#This Row],[Qté brute]])</f>
        <v>1</v>
      </c>
      <c r="N14" s="4">
        <v>15.01</v>
      </c>
      <c r="O14" s="4">
        <f>_xlfn.NUMBERVALUE(BD_Locations[[#This Row],[Prix total brut]])</f>
        <v>15.01</v>
      </c>
      <c r="P14" s="5">
        <f>BD_Locations[[#This Row],[Jours de loc]]*BD_Locations[[#This Row],[Qté]]</f>
        <v>1</v>
      </c>
      <c r="Q14" s="4">
        <f>SUMIF($J$2:BD_Locations[[#This Row],[No produit]],BD_Locations[[#This Row],[No produit]],$O$2:BD_Locations[[#This Row],[Prix total]])</f>
        <v>15.01</v>
      </c>
      <c r="R14" t="str">
        <f>IFERROR(IF(BD_Locations[[#This Row],[Revenu cumulé]]&gt;=VLOOKUP(BD_Locations[No produit],Locations[No produit]:Locations[Coûts d''acquisition],4,FALSE),"OK","non"),"")</f>
        <v>non</v>
      </c>
      <c r="S14">
        <f>SUMIF($J$2:BD_Locations[[#This Row],[No produit]],BD_Locations[[#This Row],[No produit]],$H$2:BD_Locations[[#This Row],[Jours de loc]])</f>
        <v>1</v>
      </c>
      <c r="T14">
        <f>SUMIF($J$2:BD_Locations[[#This Row],[No produit]],BD_Locations[[#This Row],[No produit]],$P$2:BD_Locations[[#This Row],[Jours de loc*Qté]])</f>
        <v>1</v>
      </c>
      <c r="U14" s="16" t="str">
        <f>IF(BD_Locations[[#This Row],[No produit brut]]="","vide","")</f>
        <v/>
      </c>
    </row>
    <row r="15" spans="1:21" x14ac:dyDescent="0.25">
      <c r="A15" t="s">
        <v>19</v>
      </c>
      <c r="C15" s="3">
        <v>43169</v>
      </c>
      <c r="D15" s="3">
        <f>IFERROR(DATEVALUE(BD_Locations[[#This Row],[Date de début brute]]),BD_Locations[[#This Row],[Date de début brute]])</f>
        <v>43169</v>
      </c>
      <c r="E15" s="3">
        <v>43169</v>
      </c>
      <c r="F15" s="3">
        <f>IFERROR(DATEVALUE(BD_Locations[[#This Row],[Date de fin brute]]),BD_Locations[[#This Row],[Date de fin brute]])</f>
        <v>43169</v>
      </c>
      <c r="G15" s="5">
        <f>BD_Locations[[#This Row],[Date de fin brute]]-BD_Locations[[#This Row],[Date de début brute]]+1</f>
        <v>1</v>
      </c>
      <c r="H15" s="5">
        <f>_xlfn.NUMBERVALUE(BD_Locations[[#This Row],[Jours de loc brut]])</f>
        <v>1</v>
      </c>
      <c r="I15" s="1">
        <v>16</v>
      </c>
      <c r="J15" s="1">
        <f>_xlfn.NUMBERVALUE(BD_Locations[[#This Row],[No produit brut]])</f>
        <v>16</v>
      </c>
      <c r="K15" s="1" t="e">
        <f>VLOOKUP(BD_Locations[[#This Row],[No produit]],BD_Produits[[No produit simpl]:[Produit]],2,FALSE)</f>
        <v>#N/A</v>
      </c>
      <c r="L15" s="5">
        <v>2</v>
      </c>
      <c r="M15" s="5">
        <f>_xlfn.NUMBERVALUE(BD_Locations[[#This Row],[Qté brute]])</f>
        <v>2</v>
      </c>
      <c r="N15" s="4">
        <v>22.51</v>
      </c>
      <c r="O15" s="4">
        <f>_xlfn.NUMBERVALUE(BD_Locations[[#This Row],[Prix total brut]])</f>
        <v>22.51</v>
      </c>
      <c r="P15" s="5">
        <f>BD_Locations[[#This Row],[Jours de loc]]*BD_Locations[[#This Row],[Qté]]</f>
        <v>2</v>
      </c>
      <c r="Q15" s="4">
        <f>SUMIF($J$2:BD_Locations[[#This Row],[No produit]],BD_Locations[[#This Row],[No produit]],$O$2:BD_Locations[[#This Row],[Prix total]])</f>
        <v>22.51</v>
      </c>
      <c r="R15" t="str">
        <f>IFERROR(IF(BD_Locations[[#This Row],[Revenu cumulé]]&gt;=VLOOKUP(BD_Locations[No produit],Locations[No produit]:Locations[Coûts d''acquisition],4,FALSE),"OK","non"),"")</f>
        <v/>
      </c>
      <c r="S15">
        <f>SUMIF($J$2:BD_Locations[[#This Row],[No produit]],BD_Locations[[#This Row],[No produit]],$H$2:BD_Locations[[#This Row],[Jours de loc]])</f>
        <v>1</v>
      </c>
      <c r="T15">
        <f>SUMIF($J$2:BD_Locations[[#This Row],[No produit]],BD_Locations[[#This Row],[No produit]],$P$2:BD_Locations[[#This Row],[Jours de loc*Qté]])</f>
        <v>2</v>
      </c>
      <c r="U15" s="16" t="str">
        <f>IF(BD_Locations[[#This Row],[No produit brut]]="","vide","")</f>
        <v/>
      </c>
    </row>
    <row r="16" spans="1:21" x14ac:dyDescent="0.25">
      <c r="A16" t="s">
        <v>19</v>
      </c>
      <c r="C16" s="3">
        <v>43169</v>
      </c>
      <c r="D16" s="3">
        <f>IFERROR(DATEVALUE(BD_Locations[[#This Row],[Date de début brute]]),BD_Locations[[#This Row],[Date de début brute]])</f>
        <v>43169</v>
      </c>
      <c r="E16" s="3">
        <v>43169</v>
      </c>
      <c r="F16" s="3">
        <f>IFERROR(DATEVALUE(BD_Locations[[#This Row],[Date de fin brute]]),BD_Locations[[#This Row],[Date de fin brute]])</f>
        <v>43169</v>
      </c>
      <c r="G16" s="5">
        <f>BD_Locations[[#This Row],[Date de fin brute]]-BD_Locations[[#This Row],[Date de début brute]]+1</f>
        <v>1</v>
      </c>
      <c r="H16" s="5">
        <f>_xlfn.NUMBERVALUE(BD_Locations[[#This Row],[Jours de loc brut]])</f>
        <v>1</v>
      </c>
      <c r="I16" s="1">
        <v>15</v>
      </c>
      <c r="J16" s="1">
        <f>_xlfn.NUMBERVALUE(BD_Locations[[#This Row],[No produit brut]])</f>
        <v>15</v>
      </c>
      <c r="K16" s="1" t="e">
        <f>VLOOKUP(BD_Locations[[#This Row],[No produit]],BD_Produits[[No produit simpl]:[Produit]],2,FALSE)</f>
        <v>#N/A</v>
      </c>
      <c r="L16" s="5">
        <v>4</v>
      </c>
      <c r="M16" s="5">
        <f>_xlfn.NUMBERVALUE(BD_Locations[[#This Row],[Qté brute]])</f>
        <v>4</v>
      </c>
      <c r="N16" s="4">
        <v>30.01</v>
      </c>
      <c r="O16" s="4">
        <f>_xlfn.NUMBERVALUE(BD_Locations[[#This Row],[Prix total brut]])</f>
        <v>30.01</v>
      </c>
      <c r="P16" s="5">
        <f>BD_Locations[[#This Row],[Jours de loc]]*BD_Locations[[#This Row],[Qté]]</f>
        <v>4</v>
      </c>
      <c r="Q16" s="4">
        <f>SUMIF($J$2:BD_Locations[[#This Row],[No produit]],BD_Locations[[#This Row],[No produit]],$O$2:BD_Locations[[#This Row],[Prix total]])</f>
        <v>30.01</v>
      </c>
      <c r="R16" t="str">
        <f>IFERROR(IF(BD_Locations[[#This Row],[Revenu cumulé]]&gt;=VLOOKUP(BD_Locations[No produit],Locations[No produit]:Locations[Coûts d''acquisition],4,FALSE),"OK","non"),"")</f>
        <v/>
      </c>
      <c r="S16">
        <f>SUMIF($J$2:BD_Locations[[#This Row],[No produit]],BD_Locations[[#This Row],[No produit]],$H$2:BD_Locations[[#This Row],[Jours de loc]])</f>
        <v>1</v>
      </c>
      <c r="T16">
        <f>SUMIF($J$2:BD_Locations[[#This Row],[No produit]],BD_Locations[[#This Row],[No produit]],$P$2:BD_Locations[[#This Row],[Jours de loc*Qté]])</f>
        <v>4</v>
      </c>
      <c r="U16" s="16" t="str">
        <f>IF(BD_Locations[[#This Row],[No produit brut]]="","vide","")</f>
        <v/>
      </c>
    </row>
    <row r="17" spans="1:21" x14ac:dyDescent="0.25">
      <c r="A17" t="s">
        <v>29</v>
      </c>
      <c r="C17" s="3">
        <v>43232</v>
      </c>
      <c r="D17" s="3">
        <f>IFERROR(DATEVALUE(BD_Locations[[#This Row],[Date de début brute]]),BD_Locations[[#This Row],[Date de début brute]])</f>
        <v>43232</v>
      </c>
      <c r="E17" s="3">
        <v>43232</v>
      </c>
      <c r="F17" s="3">
        <f>IFERROR(DATEVALUE(BD_Locations[[#This Row],[Date de fin brute]]),BD_Locations[[#This Row],[Date de fin brute]])</f>
        <v>43232</v>
      </c>
      <c r="G17" s="5">
        <f>BD_Locations[[#This Row],[Date de fin brute]]-BD_Locations[[#This Row],[Date de début brute]]+1</f>
        <v>1</v>
      </c>
      <c r="H17" s="5">
        <f>_xlfn.NUMBERVALUE(BD_Locations[[#This Row],[Jours de loc brut]])</f>
        <v>1</v>
      </c>
      <c r="I17" s="1">
        <v>34</v>
      </c>
      <c r="J17" s="1">
        <f>_xlfn.NUMBERVALUE(BD_Locations[[#This Row],[No produit brut]])</f>
        <v>34</v>
      </c>
      <c r="K17" s="1" t="e">
        <f>VLOOKUP(BD_Locations[[#This Row],[No produit]],BD_Produits[[No produit simpl]:[Produit]],2,FALSE)</f>
        <v>#N/A</v>
      </c>
      <c r="L17" s="5">
        <v>2</v>
      </c>
      <c r="M17" s="5">
        <f>_xlfn.NUMBERVALUE(BD_Locations[[#This Row],[Qté brute]])</f>
        <v>2</v>
      </c>
      <c r="N17" s="4">
        <v>60.06</v>
      </c>
      <c r="O17" s="4">
        <f>_xlfn.NUMBERVALUE(BD_Locations[[#This Row],[Prix total brut]])</f>
        <v>60.06</v>
      </c>
      <c r="P17" s="5">
        <f>BD_Locations[[#This Row],[Jours de loc]]*BD_Locations[[#This Row],[Qté]]</f>
        <v>2</v>
      </c>
      <c r="Q17" s="4">
        <f>SUMIF($J$2:BD_Locations[[#This Row],[No produit]],BD_Locations[[#This Row],[No produit]],$O$2:BD_Locations[[#This Row],[Prix total]])</f>
        <v>150.10000000000002</v>
      </c>
      <c r="R17" t="str">
        <f>IFERROR(IF(BD_Locations[[#This Row],[Revenu cumulé]]&gt;=VLOOKUP(BD_Locations[No produit],Locations[No produit]:Locations[Coûts d''acquisition],4,FALSE),"OK","non"),"")</f>
        <v/>
      </c>
      <c r="S17">
        <f>SUMIF($J$2:BD_Locations[[#This Row],[No produit]],BD_Locations[[#This Row],[No produit]],$H$2:BD_Locations[[#This Row],[Jours de loc]])</f>
        <v>3</v>
      </c>
      <c r="T17">
        <f>SUMIF($J$2:BD_Locations[[#This Row],[No produit]],BD_Locations[[#This Row],[No produit]],$P$2:BD_Locations[[#This Row],[Jours de loc*Qté]])</f>
        <v>5</v>
      </c>
      <c r="U17" s="16" t="str">
        <f>IF(BD_Locations[[#This Row],[No produit brut]]="","vide","")</f>
        <v/>
      </c>
    </row>
    <row r="18" spans="1:21" x14ac:dyDescent="0.25">
      <c r="A18" t="s">
        <v>29</v>
      </c>
      <c r="C18" s="3">
        <v>43232</v>
      </c>
      <c r="D18" s="3">
        <f>IFERROR(DATEVALUE(BD_Locations[[#This Row],[Date de début brute]]),BD_Locations[[#This Row],[Date de début brute]])</f>
        <v>43232</v>
      </c>
      <c r="E18" s="3">
        <v>43232</v>
      </c>
      <c r="F18" s="3">
        <f>IFERROR(DATEVALUE(BD_Locations[[#This Row],[Date de fin brute]]),BD_Locations[[#This Row],[Date de fin brute]])</f>
        <v>43232</v>
      </c>
      <c r="G18" s="5">
        <f>BD_Locations[[#This Row],[Date de fin brute]]-BD_Locations[[#This Row],[Date de début brute]]+1</f>
        <v>1</v>
      </c>
      <c r="H18" s="5">
        <f>_xlfn.NUMBERVALUE(BD_Locations[[#This Row],[Jours de loc brut]])</f>
        <v>1</v>
      </c>
      <c r="I18" s="1">
        <v>33</v>
      </c>
      <c r="J18" s="1">
        <f>_xlfn.NUMBERVALUE(BD_Locations[[#This Row],[No produit brut]])</f>
        <v>33</v>
      </c>
      <c r="K18" s="1" t="e">
        <f>VLOOKUP(BD_Locations[[#This Row],[No produit]],BD_Produits[[No produit simpl]:[Produit]],2,FALSE)</f>
        <v>#N/A</v>
      </c>
      <c r="L18" s="5">
        <v>1</v>
      </c>
      <c r="M18" s="5">
        <f>_xlfn.NUMBERVALUE(BD_Locations[[#This Row],[Qté brute]])</f>
        <v>1</v>
      </c>
      <c r="N18" s="4">
        <v>2.63</v>
      </c>
      <c r="O18" s="4">
        <f>_xlfn.NUMBERVALUE(BD_Locations[[#This Row],[Prix total brut]])</f>
        <v>2.63</v>
      </c>
      <c r="P18" s="5">
        <f>BD_Locations[[#This Row],[Jours de loc]]*BD_Locations[[#This Row],[Qté]]</f>
        <v>1</v>
      </c>
      <c r="Q18" s="4">
        <f>SUMIF($J$2:BD_Locations[[#This Row],[No produit]],BD_Locations[[#This Row],[No produit]],$O$2:BD_Locations[[#This Row],[Prix total]])</f>
        <v>2.63</v>
      </c>
      <c r="R18" t="str">
        <f>IFERROR(IF(BD_Locations[[#This Row],[Revenu cumulé]]&gt;=VLOOKUP(BD_Locations[No produit],Locations[No produit]:Locations[Coûts d''acquisition],4,FALSE),"OK","non"),"")</f>
        <v/>
      </c>
      <c r="S18">
        <f>SUMIF($J$2:BD_Locations[[#This Row],[No produit]],BD_Locations[[#This Row],[No produit]],$H$2:BD_Locations[[#This Row],[Jours de loc]])</f>
        <v>1</v>
      </c>
      <c r="T18">
        <f>SUMIF($J$2:BD_Locations[[#This Row],[No produit]],BD_Locations[[#This Row],[No produit]],$P$2:BD_Locations[[#This Row],[Jours de loc*Qté]])</f>
        <v>1</v>
      </c>
      <c r="U18" s="16" t="str">
        <f>IF(BD_Locations[[#This Row],[No produit brut]]="","vide","")</f>
        <v/>
      </c>
    </row>
    <row r="19" spans="1:21" x14ac:dyDescent="0.25">
      <c r="A19" t="s">
        <v>29</v>
      </c>
      <c r="C19" s="3">
        <v>43232</v>
      </c>
      <c r="D19" s="3">
        <f>IFERROR(DATEVALUE(BD_Locations[[#This Row],[Date de début brute]]),BD_Locations[[#This Row],[Date de début brute]])</f>
        <v>43232</v>
      </c>
      <c r="E19" s="3">
        <v>43232</v>
      </c>
      <c r="F19" s="3">
        <f>IFERROR(DATEVALUE(BD_Locations[[#This Row],[Date de fin brute]]),BD_Locations[[#This Row],[Date de fin brute]])</f>
        <v>43232</v>
      </c>
      <c r="G19" s="5">
        <f>BD_Locations[[#This Row],[Date de fin brute]]-BD_Locations[[#This Row],[Date de début brute]]+1</f>
        <v>1</v>
      </c>
      <c r="H19" s="5">
        <f>_xlfn.NUMBERVALUE(BD_Locations[[#This Row],[Jours de loc brut]])</f>
        <v>1</v>
      </c>
      <c r="I19" s="1">
        <v>41</v>
      </c>
      <c r="J19" s="1">
        <f>_xlfn.NUMBERVALUE(BD_Locations[[#This Row],[No produit brut]])</f>
        <v>41</v>
      </c>
      <c r="K19" s="1" t="e">
        <f>VLOOKUP(BD_Locations[[#This Row],[No produit]],BD_Produits[[No produit simpl]:[Produit]],2,FALSE)</f>
        <v>#N/A</v>
      </c>
      <c r="L19" s="5">
        <v>2</v>
      </c>
      <c r="M19" s="5">
        <f>_xlfn.NUMBERVALUE(BD_Locations[[#This Row],[Qté brute]])</f>
        <v>2</v>
      </c>
      <c r="N19" s="4">
        <v>5.14</v>
      </c>
      <c r="O19" s="4">
        <f>_xlfn.NUMBERVALUE(BD_Locations[[#This Row],[Prix total brut]])</f>
        <v>5.14</v>
      </c>
      <c r="P19" s="5">
        <f>BD_Locations[[#This Row],[Jours de loc]]*BD_Locations[[#This Row],[Qté]]</f>
        <v>2</v>
      </c>
      <c r="Q19" s="4">
        <f>SUMIF($J$2:BD_Locations[[#This Row],[No produit]],BD_Locations[[#This Row],[No produit]],$O$2:BD_Locations[[#This Row],[Prix total]])</f>
        <v>12.64</v>
      </c>
      <c r="R19" t="str">
        <f>IFERROR(IF(BD_Locations[[#This Row],[Revenu cumulé]]&gt;=VLOOKUP(BD_Locations[No produit],Locations[No produit]:Locations[Coûts d''acquisition],4,FALSE),"OK","non"),"")</f>
        <v/>
      </c>
      <c r="S19">
        <f>SUMIF($J$2:BD_Locations[[#This Row],[No produit]],BD_Locations[[#This Row],[No produit]],$H$2:BD_Locations[[#This Row],[Jours de loc]])</f>
        <v>2</v>
      </c>
      <c r="T19">
        <f>SUMIF($J$2:BD_Locations[[#This Row],[No produit]],BD_Locations[[#This Row],[No produit]],$P$2:BD_Locations[[#This Row],[Jours de loc*Qté]])</f>
        <v>4</v>
      </c>
      <c r="U19" s="16" t="str">
        <f>IF(BD_Locations[[#This Row],[No produit brut]]="","vide","")</f>
        <v/>
      </c>
    </row>
    <row r="20" spans="1:21" x14ac:dyDescent="0.25">
      <c r="A20" t="s">
        <v>29</v>
      </c>
      <c r="C20" s="3">
        <v>43232</v>
      </c>
      <c r="D20" s="3">
        <f>IFERROR(DATEVALUE(BD_Locations[[#This Row],[Date de début brute]]),BD_Locations[[#This Row],[Date de début brute]])</f>
        <v>43232</v>
      </c>
      <c r="E20" s="3">
        <v>43232</v>
      </c>
      <c r="F20" s="3">
        <f>IFERROR(DATEVALUE(BD_Locations[[#This Row],[Date de fin brute]]),BD_Locations[[#This Row],[Date de fin brute]])</f>
        <v>43232</v>
      </c>
      <c r="G20" s="5">
        <f>BD_Locations[[#This Row],[Date de fin brute]]-BD_Locations[[#This Row],[Date de début brute]]+1</f>
        <v>1</v>
      </c>
      <c r="H20" s="5">
        <f>_xlfn.NUMBERVALUE(BD_Locations[[#This Row],[Jours de loc brut]])</f>
        <v>1</v>
      </c>
      <c r="I20" s="1">
        <v>34</v>
      </c>
      <c r="J20" s="1">
        <f>_xlfn.NUMBERVALUE(BD_Locations[[#This Row],[No produit brut]])</f>
        <v>34</v>
      </c>
      <c r="K20" s="1" t="e">
        <f>VLOOKUP(BD_Locations[[#This Row],[No produit]],BD_Produits[[No produit simpl]:[Produit]],2,FALSE)</f>
        <v>#N/A</v>
      </c>
      <c r="L20" s="5">
        <v>2</v>
      </c>
      <c r="M20" s="5">
        <f>_xlfn.NUMBERVALUE(BD_Locations[[#This Row],[Qté brute]])</f>
        <v>2</v>
      </c>
      <c r="N20" s="4">
        <v>60.06</v>
      </c>
      <c r="O20" s="4">
        <f>_xlfn.NUMBERVALUE(BD_Locations[[#This Row],[Prix total brut]])</f>
        <v>60.06</v>
      </c>
      <c r="P20" s="5">
        <f>BD_Locations[[#This Row],[Jours de loc]]*BD_Locations[[#This Row],[Qté]]</f>
        <v>2</v>
      </c>
      <c r="Q20" s="4">
        <f>SUMIF($J$2:BD_Locations[[#This Row],[No produit]],BD_Locations[[#This Row],[No produit]],$O$2:BD_Locations[[#This Row],[Prix total]])</f>
        <v>210.16000000000003</v>
      </c>
      <c r="R20" t="str">
        <f>IFERROR(IF(BD_Locations[[#This Row],[Revenu cumulé]]&gt;=VLOOKUP(BD_Locations[No produit],Locations[No produit]:Locations[Coûts d''acquisition],4,FALSE),"OK","non"),"")</f>
        <v/>
      </c>
      <c r="S20">
        <f>SUMIF($J$2:BD_Locations[[#This Row],[No produit]],BD_Locations[[#This Row],[No produit]],$H$2:BD_Locations[[#This Row],[Jours de loc]])</f>
        <v>4</v>
      </c>
      <c r="T20">
        <f>SUMIF($J$2:BD_Locations[[#This Row],[No produit]],BD_Locations[[#This Row],[No produit]],$P$2:BD_Locations[[#This Row],[Jours de loc*Qté]])</f>
        <v>7</v>
      </c>
      <c r="U20" s="16" t="str">
        <f>IF(BD_Locations[[#This Row],[No produit brut]]="","vide","")</f>
        <v/>
      </c>
    </row>
    <row r="21" spans="1:21" x14ac:dyDescent="0.25">
      <c r="A21" t="s">
        <v>29</v>
      </c>
      <c r="C21" s="3">
        <v>43232</v>
      </c>
      <c r="D21" s="3">
        <f>IFERROR(DATEVALUE(BD_Locations[[#This Row],[Date de début brute]]),BD_Locations[[#This Row],[Date de début brute]])</f>
        <v>43232</v>
      </c>
      <c r="E21" s="3">
        <v>43232</v>
      </c>
      <c r="F21" s="3">
        <f>IFERROR(DATEVALUE(BD_Locations[[#This Row],[Date de fin brute]]),BD_Locations[[#This Row],[Date de fin brute]])</f>
        <v>43232</v>
      </c>
      <c r="G21" s="5">
        <f>BD_Locations[[#This Row],[Date de fin brute]]-BD_Locations[[#This Row],[Date de début brute]]+1</f>
        <v>1</v>
      </c>
      <c r="H21" s="5">
        <f>_xlfn.NUMBERVALUE(BD_Locations[[#This Row],[Jours de loc brut]])</f>
        <v>1</v>
      </c>
      <c r="I21" s="1">
        <v>35</v>
      </c>
      <c r="J21" s="1">
        <f>_xlfn.NUMBERVALUE(BD_Locations[[#This Row],[No produit brut]])</f>
        <v>35</v>
      </c>
      <c r="K21" s="1" t="e">
        <f>VLOOKUP(BD_Locations[[#This Row],[No produit]],BD_Produits[[No produit simpl]:[Produit]],2,FALSE)</f>
        <v>#N/A</v>
      </c>
      <c r="L21" s="5">
        <v>2</v>
      </c>
      <c r="M21" s="5">
        <f>_xlfn.NUMBERVALUE(BD_Locations[[#This Row],[Qté brute]])</f>
        <v>2</v>
      </c>
      <c r="N21" s="4">
        <v>90.09</v>
      </c>
      <c r="O21" s="4">
        <f>_xlfn.NUMBERVALUE(BD_Locations[[#This Row],[Prix total brut]])</f>
        <v>90.09</v>
      </c>
      <c r="P21" s="5">
        <f>BD_Locations[[#This Row],[Jours de loc]]*BD_Locations[[#This Row],[Qté]]</f>
        <v>2</v>
      </c>
      <c r="Q21" s="4">
        <f>SUMIF($J$2:BD_Locations[[#This Row],[No produit]],BD_Locations[[#This Row],[No produit]],$O$2:BD_Locations[[#This Row],[Prix total]])</f>
        <v>90.09</v>
      </c>
      <c r="R21" t="str">
        <f>IFERROR(IF(BD_Locations[[#This Row],[Revenu cumulé]]&gt;=VLOOKUP(BD_Locations[No produit],Locations[No produit]:Locations[Coûts d''acquisition],4,FALSE),"OK","non"),"")</f>
        <v/>
      </c>
      <c r="S21">
        <f>SUMIF($J$2:BD_Locations[[#This Row],[No produit]],BD_Locations[[#This Row],[No produit]],$H$2:BD_Locations[[#This Row],[Jours de loc]])</f>
        <v>1</v>
      </c>
      <c r="T21">
        <f>SUMIF($J$2:BD_Locations[[#This Row],[No produit]],BD_Locations[[#This Row],[No produit]],$P$2:BD_Locations[[#This Row],[Jours de loc*Qté]])</f>
        <v>2</v>
      </c>
      <c r="U21" s="16" t="str">
        <f>IF(BD_Locations[[#This Row],[No produit brut]]="","vide","")</f>
        <v/>
      </c>
    </row>
    <row r="22" spans="1:21" x14ac:dyDescent="0.25">
      <c r="A22" t="s">
        <v>29</v>
      </c>
      <c r="C22" s="3">
        <v>43232</v>
      </c>
      <c r="D22" s="3">
        <f>IFERROR(DATEVALUE(BD_Locations[[#This Row],[Date de début brute]]),BD_Locations[[#This Row],[Date de début brute]])</f>
        <v>43232</v>
      </c>
      <c r="E22" s="3">
        <v>43232</v>
      </c>
      <c r="F22" s="3">
        <f>IFERROR(DATEVALUE(BD_Locations[[#This Row],[Date de fin brute]]),BD_Locations[[#This Row],[Date de fin brute]])</f>
        <v>43232</v>
      </c>
      <c r="G22" s="5">
        <f>BD_Locations[[#This Row],[Date de fin brute]]-BD_Locations[[#This Row],[Date de début brute]]+1</f>
        <v>1</v>
      </c>
      <c r="H22" s="5">
        <f>_xlfn.NUMBERVALUE(BD_Locations[[#This Row],[Jours de loc brut]])</f>
        <v>1</v>
      </c>
      <c r="I22" s="1">
        <v>46</v>
      </c>
      <c r="J22" s="1">
        <f>_xlfn.NUMBERVALUE(BD_Locations[[#This Row],[No produit brut]])</f>
        <v>46</v>
      </c>
      <c r="K22" s="1" t="e">
        <f>VLOOKUP(BD_Locations[[#This Row],[No produit]],BD_Produits[[No produit simpl]:[Produit]],2,FALSE)</f>
        <v>#N/A</v>
      </c>
      <c r="L22" s="5">
        <v>1</v>
      </c>
      <c r="M22" s="5">
        <f>_xlfn.NUMBERVALUE(BD_Locations[[#This Row],[Qté brute]])</f>
        <v>1</v>
      </c>
      <c r="N22" s="4">
        <v>7.51</v>
      </c>
      <c r="O22" s="4">
        <f>_xlfn.NUMBERVALUE(BD_Locations[[#This Row],[Prix total brut]])</f>
        <v>7.51</v>
      </c>
      <c r="P22" s="5">
        <f>BD_Locations[[#This Row],[Jours de loc]]*BD_Locations[[#This Row],[Qté]]</f>
        <v>1</v>
      </c>
      <c r="Q22" s="4">
        <f>SUMIF($J$2:BD_Locations[[#This Row],[No produit]],BD_Locations[[#This Row],[No produit]],$O$2:BD_Locations[[#This Row],[Prix total]])</f>
        <v>7.51</v>
      </c>
      <c r="R22" t="str">
        <f>IFERROR(IF(BD_Locations[[#This Row],[Revenu cumulé]]&gt;=VLOOKUP(BD_Locations[No produit],Locations[No produit]:Locations[Coûts d''acquisition],4,FALSE),"OK","non"),"")</f>
        <v/>
      </c>
      <c r="S22">
        <f>SUMIF($J$2:BD_Locations[[#This Row],[No produit]],BD_Locations[[#This Row],[No produit]],$H$2:BD_Locations[[#This Row],[Jours de loc]])</f>
        <v>2</v>
      </c>
      <c r="T22">
        <f>SUMIF($J$2:BD_Locations[[#This Row],[No produit]],BD_Locations[[#This Row],[No produit]],$P$2:BD_Locations[[#This Row],[Jours de loc*Qté]])</f>
        <v>2</v>
      </c>
      <c r="U22" s="16" t="str">
        <f>IF(BD_Locations[[#This Row],[No produit brut]]="","vide","")</f>
        <v/>
      </c>
    </row>
    <row r="23" spans="1:21" x14ac:dyDescent="0.25">
      <c r="A23" t="s">
        <v>29</v>
      </c>
      <c r="C23" s="3">
        <v>43232</v>
      </c>
      <c r="D23" s="3">
        <f>IFERROR(DATEVALUE(BD_Locations[[#This Row],[Date de début brute]]),BD_Locations[[#This Row],[Date de début brute]])</f>
        <v>43232</v>
      </c>
      <c r="E23" s="3">
        <v>43232</v>
      </c>
      <c r="F23" s="3">
        <f>IFERROR(DATEVALUE(BD_Locations[[#This Row],[Date de fin brute]]),BD_Locations[[#This Row],[Date de fin brute]])</f>
        <v>43232</v>
      </c>
      <c r="G23" s="5">
        <f>BD_Locations[[#This Row],[Date de fin brute]]-BD_Locations[[#This Row],[Date de début brute]]+1</f>
        <v>1</v>
      </c>
      <c r="H23" s="5">
        <f>_xlfn.NUMBERVALUE(BD_Locations[[#This Row],[Jours de loc brut]])</f>
        <v>1</v>
      </c>
      <c r="I23" s="1">
        <v>27</v>
      </c>
      <c r="J23" s="1">
        <f>_xlfn.NUMBERVALUE(BD_Locations[[#This Row],[No produit brut]])</f>
        <v>27</v>
      </c>
      <c r="K23" s="1" t="e">
        <f>VLOOKUP(BD_Locations[[#This Row],[No produit]],BD_Produits[[No produit simpl]:[Produit]],2,FALSE)</f>
        <v>#N/A</v>
      </c>
      <c r="L23" s="5">
        <v>1</v>
      </c>
      <c r="M23" s="5">
        <f>_xlfn.NUMBERVALUE(BD_Locations[[#This Row],[Qté brute]])</f>
        <v>1</v>
      </c>
      <c r="N23" s="4">
        <v>18.77</v>
      </c>
      <c r="O23" s="4">
        <f>_xlfn.NUMBERVALUE(BD_Locations[[#This Row],[Prix total brut]])</f>
        <v>18.77</v>
      </c>
      <c r="P23" s="5">
        <f>BD_Locations[[#This Row],[Jours de loc]]*BD_Locations[[#This Row],[Qté]]</f>
        <v>1</v>
      </c>
      <c r="Q23" s="4">
        <f>SUMIF($J$2:BD_Locations[[#This Row],[No produit]],BD_Locations[[#This Row],[No produit]],$O$2:BD_Locations[[#This Row],[Prix total]])</f>
        <v>18.77</v>
      </c>
      <c r="R23" t="str">
        <f>IFERROR(IF(BD_Locations[[#This Row],[Revenu cumulé]]&gt;=VLOOKUP(BD_Locations[No produit],Locations[No produit]:Locations[Coûts d''acquisition],4,FALSE),"OK","non"),"")</f>
        <v/>
      </c>
      <c r="S23">
        <f>SUMIF($J$2:BD_Locations[[#This Row],[No produit]],BD_Locations[[#This Row],[No produit]],$H$2:BD_Locations[[#This Row],[Jours de loc]])</f>
        <v>1</v>
      </c>
      <c r="T23">
        <f>SUMIF($J$2:BD_Locations[[#This Row],[No produit]],BD_Locations[[#This Row],[No produit]],$P$2:BD_Locations[[#This Row],[Jours de loc*Qté]])</f>
        <v>1</v>
      </c>
      <c r="U23" s="16" t="str">
        <f>IF(BD_Locations[[#This Row],[No produit brut]]="","vide","")</f>
        <v/>
      </c>
    </row>
    <row r="24" spans="1:21" x14ac:dyDescent="0.25">
      <c r="A24" t="s">
        <v>29</v>
      </c>
      <c r="C24" s="3">
        <v>43232</v>
      </c>
      <c r="D24" s="3">
        <f>IFERROR(DATEVALUE(BD_Locations[[#This Row],[Date de début brute]]),BD_Locations[[#This Row],[Date de début brute]])</f>
        <v>43232</v>
      </c>
      <c r="E24" s="3">
        <v>43232</v>
      </c>
      <c r="F24" s="3">
        <f>IFERROR(DATEVALUE(BD_Locations[[#This Row],[Date de fin brute]]),BD_Locations[[#This Row],[Date de fin brute]])</f>
        <v>43232</v>
      </c>
      <c r="G24" s="5">
        <f>BD_Locations[[#This Row],[Date de fin brute]]-BD_Locations[[#This Row],[Date de début brute]]+1</f>
        <v>1</v>
      </c>
      <c r="H24" s="5">
        <f>_xlfn.NUMBERVALUE(BD_Locations[[#This Row],[Jours de loc brut]])</f>
        <v>1</v>
      </c>
      <c r="I24" s="1">
        <v>10</v>
      </c>
      <c r="J24" s="1">
        <f>_xlfn.NUMBERVALUE(BD_Locations[[#This Row],[No produit brut]])</f>
        <v>10</v>
      </c>
      <c r="K24" s="1" t="e">
        <f>VLOOKUP(BD_Locations[[#This Row],[No produit]],BD_Produits[[No produit simpl]:[Produit]],2,FALSE)</f>
        <v>#N/A</v>
      </c>
      <c r="L24" s="5">
        <v>1</v>
      </c>
      <c r="M24" s="5">
        <f>_xlfn.NUMBERVALUE(BD_Locations[[#This Row],[Qté brute]])</f>
        <v>1</v>
      </c>
      <c r="N24" s="4">
        <v>30.03</v>
      </c>
      <c r="O24" s="4">
        <f>_xlfn.NUMBERVALUE(BD_Locations[[#This Row],[Prix total brut]])</f>
        <v>30.03</v>
      </c>
      <c r="P24" s="5">
        <f>BD_Locations[[#This Row],[Jours de loc]]*BD_Locations[[#This Row],[Qté]]</f>
        <v>1</v>
      </c>
      <c r="Q24" s="4">
        <f>SUMIF($J$2:BD_Locations[[#This Row],[No produit]],BD_Locations[[#This Row],[No produit]],$O$2:BD_Locations[[#This Row],[Prix total]])</f>
        <v>30.03</v>
      </c>
      <c r="R24" t="str">
        <f>IFERROR(IF(BD_Locations[[#This Row],[Revenu cumulé]]&gt;=VLOOKUP(BD_Locations[No produit],Locations[No produit]:Locations[Coûts d''acquisition],4,FALSE),"OK","non"),"")</f>
        <v/>
      </c>
      <c r="S24">
        <f>SUMIF($J$2:BD_Locations[[#This Row],[No produit]],BD_Locations[[#This Row],[No produit]],$H$2:BD_Locations[[#This Row],[Jours de loc]])</f>
        <v>1</v>
      </c>
      <c r="T24">
        <f>SUMIF($J$2:BD_Locations[[#This Row],[No produit]],BD_Locations[[#This Row],[No produit]],$P$2:BD_Locations[[#This Row],[Jours de loc*Qté]])</f>
        <v>1</v>
      </c>
      <c r="U24" s="16" t="str">
        <f>IF(BD_Locations[[#This Row],[No produit brut]]="","vide","")</f>
        <v/>
      </c>
    </row>
    <row r="25" spans="1:21" x14ac:dyDescent="0.25">
      <c r="A25" t="s">
        <v>29</v>
      </c>
      <c r="C25" s="3">
        <v>43232</v>
      </c>
      <c r="D25" s="3">
        <f>IFERROR(DATEVALUE(BD_Locations[[#This Row],[Date de début brute]]),BD_Locations[[#This Row],[Date de début brute]])</f>
        <v>43232</v>
      </c>
      <c r="E25" s="3">
        <v>43232</v>
      </c>
      <c r="F25" s="3">
        <f>IFERROR(DATEVALUE(BD_Locations[[#This Row],[Date de fin brute]]),BD_Locations[[#This Row],[Date de fin brute]])</f>
        <v>43232</v>
      </c>
      <c r="G25" s="5">
        <f>BD_Locations[[#This Row],[Date de fin brute]]-BD_Locations[[#This Row],[Date de début brute]]+1</f>
        <v>1</v>
      </c>
      <c r="H25" s="5">
        <f>_xlfn.NUMBERVALUE(BD_Locations[[#This Row],[Jours de loc brut]])</f>
        <v>1</v>
      </c>
      <c r="I25" s="1">
        <v>8</v>
      </c>
      <c r="J25" s="1">
        <f>_xlfn.NUMBERVALUE(BD_Locations[[#This Row],[No produit brut]])</f>
        <v>8</v>
      </c>
      <c r="K25" s="1" t="e">
        <f>VLOOKUP(BD_Locations[[#This Row],[No produit]],BD_Produits[[No produit simpl]:[Produit]],2,FALSE)</f>
        <v>#N/A</v>
      </c>
      <c r="L25" s="5">
        <v>2</v>
      </c>
      <c r="M25" s="5">
        <f>_xlfn.NUMBERVALUE(BD_Locations[[#This Row],[Qté brute]])</f>
        <v>2</v>
      </c>
      <c r="N25" s="4">
        <v>22.52</v>
      </c>
      <c r="O25" s="4">
        <f>_xlfn.NUMBERVALUE(BD_Locations[[#This Row],[Prix total brut]])</f>
        <v>22.52</v>
      </c>
      <c r="P25" s="5">
        <f>BD_Locations[[#This Row],[Jours de loc]]*BD_Locations[[#This Row],[Qté]]</f>
        <v>2</v>
      </c>
      <c r="Q25" s="4">
        <f>SUMIF($J$2:BD_Locations[[#This Row],[No produit]],BD_Locations[[#This Row],[No produit]],$O$2:BD_Locations[[#This Row],[Prix total]])</f>
        <v>22.52</v>
      </c>
      <c r="R25" t="str">
        <f>IFERROR(IF(BD_Locations[[#This Row],[Revenu cumulé]]&gt;=VLOOKUP(BD_Locations[No produit],Locations[No produit]:Locations[Coûts d''acquisition],4,FALSE),"OK","non"),"")</f>
        <v/>
      </c>
      <c r="S25">
        <f>SUMIF($J$2:BD_Locations[[#This Row],[No produit]],BD_Locations[[#This Row],[No produit]],$H$2:BD_Locations[[#This Row],[Jours de loc]])</f>
        <v>1</v>
      </c>
      <c r="T25">
        <f>SUMIF($J$2:BD_Locations[[#This Row],[No produit]],BD_Locations[[#This Row],[No produit]],$P$2:BD_Locations[[#This Row],[Jours de loc*Qté]])</f>
        <v>2</v>
      </c>
      <c r="U25" s="16" t="str">
        <f>IF(BD_Locations[[#This Row],[No produit brut]]="","vide","")</f>
        <v/>
      </c>
    </row>
    <row r="26" spans="1:21" x14ac:dyDescent="0.25">
      <c r="A26" t="s">
        <v>29</v>
      </c>
      <c r="C26" s="3">
        <v>43232</v>
      </c>
      <c r="D26" s="3">
        <f>IFERROR(DATEVALUE(BD_Locations[[#This Row],[Date de début brute]]),BD_Locations[[#This Row],[Date de début brute]])</f>
        <v>43232</v>
      </c>
      <c r="E26" s="3">
        <v>43232</v>
      </c>
      <c r="F26" s="3">
        <f>IFERROR(DATEVALUE(BD_Locations[[#This Row],[Date de fin brute]]),BD_Locations[[#This Row],[Date de fin brute]])</f>
        <v>43232</v>
      </c>
      <c r="G26" s="5">
        <f>BD_Locations[[#This Row],[Date de fin brute]]-BD_Locations[[#This Row],[Date de début brute]]+1</f>
        <v>1</v>
      </c>
      <c r="H26" s="5">
        <f>_xlfn.NUMBERVALUE(BD_Locations[[#This Row],[Jours de loc brut]])</f>
        <v>1</v>
      </c>
      <c r="I26" s="1">
        <v>15</v>
      </c>
      <c r="J26" s="1">
        <f>_xlfn.NUMBERVALUE(BD_Locations[[#This Row],[No produit brut]])</f>
        <v>15</v>
      </c>
      <c r="K26" s="1" t="e">
        <f>VLOOKUP(BD_Locations[[#This Row],[No produit]],BD_Produits[[No produit simpl]:[Produit]],2,FALSE)</f>
        <v>#N/A</v>
      </c>
      <c r="L26" s="5">
        <v>4</v>
      </c>
      <c r="M26" s="5">
        <f>_xlfn.NUMBERVALUE(BD_Locations[[#This Row],[Qté brute]])</f>
        <v>4</v>
      </c>
      <c r="N26" s="4">
        <v>30.03</v>
      </c>
      <c r="O26" s="4">
        <f>_xlfn.NUMBERVALUE(BD_Locations[[#This Row],[Prix total brut]])</f>
        <v>30.03</v>
      </c>
      <c r="P26" s="5">
        <f>BD_Locations[[#This Row],[Jours de loc]]*BD_Locations[[#This Row],[Qté]]</f>
        <v>4</v>
      </c>
      <c r="Q26" s="4">
        <f>SUMIF($J$2:BD_Locations[[#This Row],[No produit]],BD_Locations[[#This Row],[No produit]],$O$2:BD_Locations[[#This Row],[Prix total]])</f>
        <v>60.040000000000006</v>
      </c>
      <c r="R26" t="str">
        <f>IFERROR(IF(BD_Locations[[#This Row],[Revenu cumulé]]&gt;=VLOOKUP(BD_Locations[No produit],Locations[No produit]:Locations[Coûts d''acquisition],4,FALSE),"OK","non"),"")</f>
        <v/>
      </c>
      <c r="S26">
        <f>SUMIF($J$2:BD_Locations[[#This Row],[No produit]],BD_Locations[[#This Row],[No produit]],$H$2:BD_Locations[[#This Row],[Jours de loc]])</f>
        <v>2</v>
      </c>
      <c r="T26">
        <f>SUMIF($J$2:BD_Locations[[#This Row],[No produit]],BD_Locations[[#This Row],[No produit]],$P$2:BD_Locations[[#This Row],[Jours de loc*Qté]])</f>
        <v>8</v>
      </c>
      <c r="U26" s="16" t="str">
        <f>IF(BD_Locations[[#This Row],[No produit brut]]="","vide","")</f>
        <v/>
      </c>
    </row>
    <row r="27" spans="1:21" x14ac:dyDescent="0.25">
      <c r="A27" t="s">
        <v>29</v>
      </c>
      <c r="C27" s="3">
        <v>43232</v>
      </c>
      <c r="D27" s="3">
        <f>IFERROR(DATEVALUE(BD_Locations[[#This Row],[Date de début brute]]),BD_Locations[[#This Row],[Date de début brute]])</f>
        <v>43232</v>
      </c>
      <c r="E27" s="3">
        <v>43232</v>
      </c>
      <c r="F27" s="3">
        <f>IFERROR(DATEVALUE(BD_Locations[[#This Row],[Date de fin brute]]),BD_Locations[[#This Row],[Date de fin brute]])</f>
        <v>43232</v>
      </c>
      <c r="G27" s="5">
        <f>BD_Locations[[#This Row],[Date de fin brute]]-BD_Locations[[#This Row],[Date de début brute]]+1</f>
        <v>1</v>
      </c>
      <c r="H27" s="5">
        <f>_xlfn.NUMBERVALUE(BD_Locations[[#This Row],[Jours de loc brut]])</f>
        <v>1</v>
      </c>
      <c r="I27" s="1">
        <v>16</v>
      </c>
      <c r="J27" s="1">
        <f>_xlfn.NUMBERVALUE(BD_Locations[[#This Row],[No produit brut]])</f>
        <v>16</v>
      </c>
      <c r="K27" s="1" t="e">
        <f>VLOOKUP(BD_Locations[[#This Row],[No produit]],BD_Produits[[No produit simpl]:[Produit]],2,FALSE)</f>
        <v>#N/A</v>
      </c>
      <c r="L27" s="5">
        <v>2</v>
      </c>
      <c r="M27" s="5">
        <f>_xlfn.NUMBERVALUE(BD_Locations[[#This Row],[Qté brute]])</f>
        <v>2</v>
      </c>
      <c r="N27" s="4">
        <v>22.52</v>
      </c>
      <c r="O27" s="4">
        <f>_xlfn.NUMBERVALUE(BD_Locations[[#This Row],[Prix total brut]])</f>
        <v>22.52</v>
      </c>
      <c r="P27" s="5">
        <f>BD_Locations[[#This Row],[Jours de loc]]*BD_Locations[[#This Row],[Qté]]</f>
        <v>2</v>
      </c>
      <c r="Q27" s="4">
        <f>SUMIF($J$2:BD_Locations[[#This Row],[No produit]],BD_Locations[[#This Row],[No produit]],$O$2:BD_Locations[[#This Row],[Prix total]])</f>
        <v>45.03</v>
      </c>
      <c r="R27" t="str">
        <f>IFERROR(IF(BD_Locations[[#This Row],[Revenu cumulé]]&gt;=VLOOKUP(BD_Locations[No produit],Locations[No produit]:Locations[Coûts d''acquisition],4,FALSE),"OK","non"),"")</f>
        <v/>
      </c>
      <c r="S27">
        <f>SUMIF($J$2:BD_Locations[[#This Row],[No produit]],BD_Locations[[#This Row],[No produit]],$H$2:BD_Locations[[#This Row],[Jours de loc]])</f>
        <v>2</v>
      </c>
      <c r="T27">
        <f>SUMIF($J$2:BD_Locations[[#This Row],[No produit]],BD_Locations[[#This Row],[No produit]],$P$2:BD_Locations[[#This Row],[Jours de loc*Qté]])</f>
        <v>4</v>
      </c>
      <c r="U27" s="16" t="str">
        <f>IF(BD_Locations[[#This Row],[No produit brut]]="","vide","")</f>
        <v/>
      </c>
    </row>
    <row r="28" spans="1:21" x14ac:dyDescent="0.25">
      <c r="A28" t="s">
        <v>29</v>
      </c>
      <c r="C28" s="3">
        <v>43232</v>
      </c>
      <c r="D28" s="3">
        <f>IFERROR(DATEVALUE(BD_Locations[[#This Row],[Date de début brute]]),BD_Locations[[#This Row],[Date de début brute]])</f>
        <v>43232</v>
      </c>
      <c r="E28" s="3">
        <v>43232</v>
      </c>
      <c r="F28" s="3">
        <f>IFERROR(DATEVALUE(BD_Locations[[#This Row],[Date de fin brute]]),BD_Locations[[#This Row],[Date de fin brute]])</f>
        <v>43232</v>
      </c>
      <c r="G28" s="5">
        <f>BD_Locations[[#This Row],[Date de fin brute]]-BD_Locations[[#This Row],[Date de début brute]]+1</f>
        <v>1</v>
      </c>
      <c r="H28" s="5">
        <f>_xlfn.NUMBERVALUE(BD_Locations[[#This Row],[Jours de loc brut]])</f>
        <v>1</v>
      </c>
      <c r="I28" s="1">
        <v>17</v>
      </c>
      <c r="J28" s="1">
        <f>_xlfn.NUMBERVALUE(BD_Locations[[#This Row],[No produit brut]])</f>
        <v>17</v>
      </c>
      <c r="K28" s="1" t="e">
        <f>VLOOKUP(BD_Locations[[#This Row],[No produit]],BD_Produits[[No produit simpl]:[Produit]],2,FALSE)</f>
        <v>#N/A</v>
      </c>
      <c r="L28" s="5">
        <v>2</v>
      </c>
      <c r="M28" s="5">
        <f>_xlfn.NUMBERVALUE(BD_Locations[[#This Row],[Qté brute]])</f>
        <v>2</v>
      </c>
      <c r="N28" s="4">
        <v>30.03</v>
      </c>
      <c r="O28" s="4">
        <f>_xlfn.NUMBERVALUE(BD_Locations[[#This Row],[Prix total brut]])</f>
        <v>30.03</v>
      </c>
      <c r="P28" s="5">
        <f>BD_Locations[[#This Row],[Jours de loc]]*BD_Locations[[#This Row],[Qté]]</f>
        <v>2</v>
      </c>
      <c r="Q28" s="4">
        <f>SUMIF($J$2:BD_Locations[[#This Row],[No produit]],BD_Locations[[#This Row],[No produit]],$O$2:BD_Locations[[#This Row],[Prix total]])</f>
        <v>30.03</v>
      </c>
      <c r="R28" t="str">
        <f>IFERROR(IF(BD_Locations[[#This Row],[Revenu cumulé]]&gt;=VLOOKUP(BD_Locations[No produit],Locations[No produit]:Locations[Coûts d''acquisition],4,FALSE),"OK","non"),"")</f>
        <v/>
      </c>
      <c r="S28">
        <f>SUMIF($J$2:BD_Locations[[#This Row],[No produit]],BD_Locations[[#This Row],[No produit]],$H$2:BD_Locations[[#This Row],[Jours de loc]])</f>
        <v>1</v>
      </c>
      <c r="T28">
        <f>SUMIF($J$2:BD_Locations[[#This Row],[No produit]],BD_Locations[[#This Row],[No produit]],$P$2:BD_Locations[[#This Row],[Jours de loc*Qté]])</f>
        <v>2</v>
      </c>
      <c r="U28" s="16" t="str">
        <f>IF(BD_Locations[[#This Row],[No produit brut]]="","vide","")</f>
        <v/>
      </c>
    </row>
    <row r="29" spans="1:21" x14ac:dyDescent="0.25">
      <c r="A29" t="s">
        <v>29</v>
      </c>
      <c r="C29" s="3">
        <v>43232</v>
      </c>
      <c r="D29" s="3">
        <f>IFERROR(DATEVALUE(BD_Locations[[#This Row],[Date de début brute]]),BD_Locations[[#This Row],[Date de début brute]])</f>
        <v>43232</v>
      </c>
      <c r="E29" s="3">
        <v>43232</v>
      </c>
      <c r="F29" s="3">
        <f>IFERROR(DATEVALUE(BD_Locations[[#This Row],[Date de fin brute]]),BD_Locations[[#This Row],[Date de fin brute]])</f>
        <v>43232</v>
      </c>
      <c r="G29" s="5">
        <f>BD_Locations[[#This Row],[Date de fin brute]]-BD_Locations[[#This Row],[Date de début brute]]+1</f>
        <v>1</v>
      </c>
      <c r="H29" s="5">
        <f>_xlfn.NUMBERVALUE(BD_Locations[[#This Row],[Jours de loc brut]])</f>
        <v>1</v>
      </c>
      <c r="I29" s="1">
        <v>9</v>
      </c>
      <c r="J29" s="1">
        <f>_xlfn.NUMBERVALUE(BD_Locations[[#This Row],[No produit brut]])</f>
        <v>9</v>
      </c>
      <c r="K29" s="1" t="e">
        <f>VLOOKUP(BD_Locations[[#This Row],[No produit]],BD_Produits[[No produit simpl]:[Produit]],2,FALSE)</f>
        <v>#N/A</v>
      </c>
      <c r="L29" s="5">
        <v>2</v>
      </c>
      <c r="M29" s="5">
        <f>_xlfn.NUMBERVALUE(BD_Locations[[#This Row],[Qté brute]])</f>
        <v>2</v>
      </c>
      <c r="N29" s="4">
        <v>22.52</v>
      </c>
      <c r="O29" s="4">
        <f>_xlfn.NUMBERVALUE(BD_Locations[[#This Row],[Prix total brut]])</f>
        <v>22.52</v>
      </c>
      <c r="P29" s="5">
        <f>BD_Locations[[#This Row],[Jours de loc]]*BD_Locations[[#This Row],[Qté]]</f>
        <v>2</v>
      </c>
      <c r="Q29" s="4">
        <f>SUMIF($J$2:BD_Locations[[#This Row],[No produit]],BD_Locations[[#This Row],[No produit]],$O$2:BD_Locations[[#This Row],[Prix total]])</f>
        <v>22.52</v>
      </c>
      <c r="R29" t="str">
        <f>IFERROR(IF(BD_Locations[[#This Row],[Revenu cumulé]]&gt;=VLOOKUP(BD_Locations[No produit],Locations[No produit]:Locations[Coûts d''acquisition],4,FALSE),"OK","non"),"")</f>
        <v/>
      </c>
      <c r="S29">
        <f>SUMIF($J$2:BD_Locations[[#This Row],[No produit]],BD_Locations[[#This Row],[No produit]],$H$2:BD_Locations[[#This Row],[Jours de loc]])</f>
        <v>1</v>
      </c>
      <c r="T29">
        <f>SUMIF($J$2:BD_Locations[[#This Row],[No produit]],BD_Locations[[#This Row],[No produit]],$P$2:BD_Locations[[#This Row],[Jours de loc*Qté]])</f>
        <v>2</v>
      </c>
      <c r="U29" s="16" t="str">
        <f>IF(BD_Locations[[#This Row],[No produit brut]]="","vide","")</f>
        <v/>
      </c>
    </row>
    <row r="30" spans="1:21" x14ac:dyDescent="0.25">
      <c r="A30" t="s">
        <v>29</v>
      </c>
      <c r="C30" s="3">
        <v>43232</v>
      </c>
      <c r="D30" s="3">
        <f>IFERROR(DATEVALUE(BD_Locations[[#This Row],[Date de début brute]]),BD_Locations[[#This Row],[Date de début brute]])</f>
        <v>43232</v>
      </c>
      <c r="E30" s="3">
        <v>43232</v>
      </c>
      <c r="F30" s="3">
        <f>IFERROR(DATEVALUE(BD_Locations[[#This Row],[Date de fin brute]]),BD_Locations[[#This Row],[Date de fin brute]])</f>
        <v>43232</v>
      </c>
      <c r="G30" s="5">
        <f>BD_Locations[[#This Row],[Date de fin brute]]-BD_Locations[[#This Row],[Date de début brute]]+1</f>
        <v>1</v>
      </c>
      <c r="H30" s="5">
        <f>_xlfn.NUMBERVALUE(BD_Locations[[#This Row],[Jours de loc brut]])</f>
        <v>1</v>
      </c>
      <c r="I30" s="1">
        <v>48</v>
      </c>
      <c r="J30" s="1">
        <f>_xlfn.NUMBERVALUE(BD_Locations[[#This Row],[No produit brut]])</f>
        <v>48</v>
      </c>
      <c r="K30" s="1" t="e">
        <f>VLOOKUP(BD_Locations[[#This Row],[No produit]],BD_Produits[[No produit simpl]:[Produit]],2,FALSE)</f>
        <v>#N/A</v>
      </c>
      <c r="L30" s="5">
        <v>1</v>
      </c>
      <c r="M30" s="5">
        <f>_xlfn.NUMBERVALUE(BD_Locations[[#This Row],[Qté brute]])</f>
        <v>1</v>
      </c>
      <c r="N30" s="4">
        <v>60.06</v>
      </c>
      <c r="O30" s="4">
        <f>_xlfn.NUMBERVALUE(BD_Locations[[#This Row],[Prix total brut]])</f>
        <v>60.06</v>
      </c>
      <c r="P30" s="5">
        <f>BD_Locations[[#This Row],[Jours de loc]]*BD_Locations[[#This Row],[Qté]]</f>
        <v>1</v>
      </c>
      <c r="Q30" s="4">
        <f>SUMIF($J$2:BD_Locations[[#This Row],[No produit]],BD_Locations[[#This Row],[No produit]],$O$2:BD_Locations[[#This Row],[Prix total]])</f>
        <v>60.06</v>
      </c>
      <c r="R30" t="str">
        <f>IFERROR(IF(BD_Locations[[#This Row],[Revenu cumulé]]&gt;=VLOOKUP(BD_Locations[No produit],Locations[No produit]:Locations[Coûts d''acquisition],4,FALSE),"OK","non"),"")</f>
        <v/>
      </c>
      <c r="S30">
        <f>SUMIF($J$2:BD_Locations[[#This Row],[No produit]],BD_Locations[[#This Row],[No produit]],$H$2:BD_Locations[[#This Row],[Jours de loc]])</f>
        <v>1</v>
      </c>
      <c r="T30">
        <f>SUMIF($J$2:BD_Locations[[#This Row],[No produit]],BD_Locations[[#This Row],[No produit]],$P$2:BD_Locations[[#This Row],[Jours de loc*Qté]])</f>
        <v>1</v>
      </c>
      <c r="U30" s="16" t="str">
        <f>IF(BD_Locations[[#This Row],[No produit brut]]="","vide","")</f>
        <v/>
      </c>
    </row>
    <row r="31" spans="1:21" x14ac:dyDescent="0.25">
      <c r="A31" t="s">
        <v>29</v>
      </c>
      <c r="C31" s="3">
        <v>43232</v>
      </c>
      <c r="D31" s="3">
        <f>IFERROR(DATEVALUE(BD_Locations[[#This Row],[Date de début brute]]),BD_Locations[[#This Row],[Date de début brute]])</f>
        <v>43232</v>
      </c>
      <c r="E31" s="3">
        <v>43232</v>
      </c>
      <c r="F31" s="3">
        <f>IFERROR(DATEVALUE(BD_Locations[[#This Row],[Date de fin brute]]),BD_Locations[[#This Row],[Date de fin brute]])</f>
        <v>43232</v>
      </c>
      <c r="G31" s="5">
        <f>BD_Locations[[#This Row],[Date de fin brute]]-BD_Locations[[#This Row],[Date de début brute]]+1</f>
        <v>1</v>
      </c>
      <c r="H31" s="5">
        <f>_xlfn.NUMBERVALUE(BD_Locations[[#This Row],[Jours de loc brut]])</f>
        <v>1</v>
      </c>
      <c r="I31" s="1">
        <v>62</v>
      </c>
      <c r="J31" s="1">
        <f>_xlfn.NUMBERVALUE(BD_Locations[[#This Row],[No produit brut]])</f>
        <v>62</v>
      </c>
      <c r="K31" s="1" t="e">
        <f>VLOOKUP(BD_Locations[[#This Row],[No produit]],BD_Produits[[No produit simpl]:[Produit]],2,FALSE)</f>
        <v>#N/A</v>
      </c>
      <c r="L31" s="5">
        <v>1</v>
      </c>
      <c r="M31" s="5">
        <f>_xlfn.NUMBERVALUE(BD_Locations[[#This Row],[Qté brute]])</f>
        <v>1</v>
      </c>
      <c r="N31" s="4">
        <v>11.26</v>
      </c>
      <c r="O31" s="4">
        <f>_xlfn.NUMBERVALUE(BD_Locations[[#This Row],[Prix total brut]])</f>
        <v>11.26</v>
      </c>
      <c r="P31" s="5">
        <f>BD_Locations[[#This Row],[Jours de loc]]*BD_Locations[[#This Row],[Qté]]</f>
        <v>1</v>
      </c>
      <c r="Q31" s="4">
        <f>SUMIF($J$2:BD_Locations[[#This Row],[No produit]],BD_Locations[[#This Row],[No produit]],$O$2:BD_Locations[[#This Row],[Prix total]])</f>
        <v>11.26</v>
      </c>
      <c r="R31" t="str">
        <f>IFERROR(IF(BD_Locations[[#This Row],[Revenu cumulé]]&gt;=VLOOKUP(BD_Locations[No produit],Locations[No produit]:Locations[Coûts d''acquisition],4,FALSE),"OK","non"),"")</f>
        <v/>
      </c>
      <c r="S31">
        <f>SUMIF($J$2:BD_Locations[[#This Row],[No produit]],BD_Locations[[#This Row],[No produit]],$H$2:BD_Locations[[#This Row],[Jours de loc]])</f>
        <v>1</v>
      </c>
      <c r="T31">
        <f>SUMIF($J$2:BD_Locations[[#This Row],[No produit]],BD_Locations[[#This Row],[No produit]],$P$2:BD_Locations[[#This Row],[Jours de loc*Qté]])</f>
        <v>1</v>
      </c>
      <c r="U31" s="16" t="str">
        <f>IF(BD_Locations[[#This Row],[No produit brut]]="","vide","")</f>
        <v/>
      </c>
    </row>
    <row r="32" spans="1:21" x14ac:dyDescent="0.25">
      <c r="A32" t="s">
        <v>29</v>
      </c>
      <c r="C32" s="3">
        <v>43232</v>
      </c>
      <c r="D32" s="3">
        <f>IFERROR(DATEVALUE(BD_Locations[[#This Row],[Date de début brute]]),BD_Locations[[#This Row],[Date de début brute]])</f>
        <v>43232</v>
      </c>
      <c r="E32" s="3">
        <v>43232</v>
      </c>
      <c r="F32" s="3">
        <f>IFERROR(DATEVALUE(BD_Locations[[#This Row],[Date de fin brute]]),BD_Locations[[#This Row],[Date de fin brute]])</f>
        <v>43232</v>
      </c>
      <c r="G32" s="5">
        <f>BD_Locations[[#This Row],[Date de fin brute]]-BD_Locations[[#This Row],[Date de début brute]]+1</f>
        <v>1</v>
      </c>
      <c r="H32" s="5">
        <f>_xlfn.NUMBERVALUE(BD_Locations[[#This Row],[Jours de loc brut]])</f>
        <v>1</v>
      </c>
      <c r="I32" s="1">
        <v>5</v>
      </c>
      <c r="J32" s="1">
        <f>_xlfn.NUMBERVALUE(BD_Locations[[#This Row],[No produit brut]])</f>
        <v>5</v>
      </c>
      <c r="K32" s="1" t="str">
        <f>VLOOKUP(BD_Locations[[#This Row],[No produit]],BD_Produits[[No produit simpl]:[Produit]],2,FALSE)</f>
        <v>Showtec LED Par 64 Short Pro</v>
      </c>
      <c r="L32" s="5">
        <v>8</v>
      </c>
      <c r="M32" s="5">
        <f>_xlfn.NUMBERVALUE(BD_Locations[[#This Row],[Qté brute]])</f>
        <v>8</v>
      </c>
      <c r="N32" s="4">
        <v>60.06</v>
      </c>
      <c r="O32" s="4">
        <f>_xlfn.NUMBERVALUE(BD_Locations[[#This Row],[Prix total brut]])</f>
        <v>60.06</v>
      </c>
      <c r="P32" s="5">
        <f>BD_Locations[[#This Row],[Jours de loc]]*BD_Locations[[#This Row],[Qté]]</f>
        <v>8</v>
      </c>
      <c r="Q32" s="4">
        <f>SUMIF($J$2:BD_Locations[[#This Row],[No produit]],BD_Locations[[#This Row],[No produit]],$O$2:BD_Locations[[#This Row],[Prix total]])</f>
        <v>60.06</v>
      </c>
      <c r="R32" t="str">
        <f>IFERROR(IF(BD_Locations[[#This Row],[Revenu cumulé]]&gt;=VLOOKUP(BD_Locations[No produit],Locations[No produit]:Locations[Coûts d''acquisition],4,FALSE),"OK","non"),"")</f>
        <v>non</v>
      </c>
      <c r="S32">
        <f>SUMIF($J$2:BD_Locations[[#This Row],[No produit]],BD_Locations[[#This Row],[No produit]],$H$2:BD_Locations[[#This Row],[Jours de loc]])</f>
        <v>1</v>
      </c>
      <c r="T32">
        <f>SUMIF($J$2:BD_Locations[[#This Row],[No produit]],BD_Locations[[#This Row],[No produit]],$P$2:BD_Locations[[#This Row],[Jours de loc*Qté]])</f>
        <v>8</v>
      </c>
      <c r="U32" s="16" t="str">
        <f>IF(BD_Locations[[#This Row],[No produit brut]]="","vide","")</f>
        <v/>
      </c>
    </row>
    <row r="33" spans="1:21" x14ac:dyDescent="0.25">
      <c r="A33" t="s">
        <v>68</v>
      </c>
      <c r="C33" s="3" t="s">
        <v>68</v>
      </c>
      <c r="D33" s="3" t="str">
        <f>IFERROR(DATEVALUE(BD_Locations[[#This Row],[Date de début brute]]),BD_Locations[[#This Row],[Date de début brute]])</f>
        <v/>
      </c>
      <c r="E33" s="3" t="s">
        <v>68</v>
      </c>
      <c r="F33" s="3" t="str">
        <f>IFERROR(DATEVALUE(BD_Locations[[#This Row],[Date de fin brute]]),BD_Locations[[#This Row],[Date de fin brute]])</f>
        <v/>
      </c>
      <c r="G33" s="5" t="s">
        <v>68</v>
      </c>
      <c r="H33" s="5">
        <f>_xlfn.NUMBERVALUE(BD_Locations[[#This Row],[Jours de loc brut]])</f>
        <v>0</v>
      </c>
      <c r="I33" s="1" t="s">
        <v>69</v>
      </c>
      <c r="J33" s="1">
        <f>_xlfn.NUMBERVALUE(BD_Locations[[#This Row],[No produit brut]])</f>
        <v>34</v>
      </c>
      <c r="K33" s="1" t="e">
        <f>VLOOKUP(BD_Locations[[#This Row],[No produit]],BD_Produits[[No produit simpl]:[Produit]],2,FALSE)</f>
        <v>#N/A</v>
      </c>
      <c r="L33" s="5" t="s">
        <v>70</v>
      </c>
      <c r="M33" s="5">
        <f>_xlfn.NUMBERVALUE(BD_Locations[[#This Row],[Qté brute]])</f>
        <v>5</v>
      </c>
      <c r="N33" s="4" t="s">
        <v>71</v>
      </c>
      <c r="O33" s="4">
        <f>_xlfn.NUMBERVALUE(BD_Locations[[#This Row],[Prix total brut]])</f>
        <v>25</v>
      </c>
      <c r="P33" s="5">
        <f>BD_Locations[[#This Row],[Jours de loc]]*BD_Locations[[#This Row],[Qté]]</f>
        <v>0</v>
      </c>
      <c r="Q33" s="4">
        <f>SUMIF($J$2:BD_Locations[[#This Row],[No produit]],BD_Locations[[#This Row],[No produit]],$O$2:BD_Locations[[#This Row],[Prix total]])</f>
        <v>235.16000000000003</v>
      </c>
      <c r="R33" s="16" t="str">
        <f>IFERROR(IF(BD_Locations[[#This Row],[Revenu cumulé]]&gt;=VLOOKUP(BD_Locations[No produit],Locations[No produit]:Locations[Coûts d''acquisition],4,FALSE),"OK","non"),"")</f>
        <v/>
      </c>
      <c r="S33" s="16">
        <f>SUMIF($J$2:BD_Locations[[#This Row],[No produit]],BD_Locations[[#This Row],[No produit]],$H$2:BD_Locations[[#This Row],[Jours de loc]])</f>
        <v>4</v>
      </c>
      <c r="T33" s="16">
        <f>SUMIF($J$2:BD_Locations[[#This Row],[No produit]],BD_Locations[[#This Row],[No produit]],$P$2:BD_Locations[[#This Row],[Jours de loc*Qté]])</f>
        <v>7</v>
      </c>
      <c r="U33" s="16" t="str">
        <f>IF(BD_Locations[[#This Row],[No produit brut]]="","vide","")</f>
        <v/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8F812-9C00-4D4A-869B-36245255210F}">
  <sheetPr codeName="Feuil3"/>
  <dimension ref="A1:Q231"/>
  <sheetViews>
    <sheetView showZeros="0" workbookViewId="0">
      <selection activeCell="B12" sqref="B12"/>
    </sheetView>
  </sheetViews>
  <sheetFormatPr baseColWidth="10" defaultRowHeight="15" x14ac:dyDescent="0.25"/>
  <cols>
    <col min="1" max="1" width="12.85546875" style="1" bestFit="1" customWidth="1"/>
    <col min="2" max="2" width="37" bestFit="1" customWidth="1"/>
    <col min="3" max="3" width="6.5703125" bestFit="1" customWidth="1"/>
    <col min="4" max="4" width="15.7109375" customWidth="1"/>
    <col min="5" max="5" width="13.28515625" customWidth="1"/>
    <col min="6" max="6" width="12.5703125" customWidth="1"/>
    <col min="7" max="7" width="13.140625" bestFit="1" customWidth="1"/>
    <col min="8" max="8" width="16.7109375" bestFit="1" customWidth="1"/>
    <col min="9" max="9" width="15" customWidth="1"/>
    <col min="10" max="10" width="16.28515625" style="3" bestFit="1" customWidth="1"/>
    <col min="11" max="11" width="15.140625" style="26" bestFit="1" customWidth="1"/>
    <col min="12" max="12" width="13.140625" style="26" bestFit="1" customWidth="1"/>
    <col min="13" max="13" width="16.85546875" style="20" bestFit="1" customWidth="1"/>
    <col min="14" max="14" width="12.85546875" bestFit="1" customWidth="1"/>
    <col min="15" max="15" width="13" customWidth="1"/>
    <col min="17" max="17" width="13.140625" style="33" bestFit="1" customWidth="1"/>
  </cols>
  <sheetData>
    <row r="1" spans="1:17" ht="30.75" customHeight="1" x14ac:dyDescent="0.25">
      <c r="A1" s="15" t="s">
        <v>14</v>
      </c>
      <c r="B1" s="10" t="s">
        <v>26</v>
      </c>
      <c r="C1" s="10" t="s">
        <v>21</v>
      </c>
      <c r="D1" s="10" t="s">
        <v>23</v>
      </c>
      <c r="E1" s="10" t="s">
        <v>45</v>
      </c>
      <c r="F1" s="10" t="s">
        <v>34</v>
      </c>
      <c r="G1" s="10" t="s">
        <v>27</v>
      </c>
      <c r="H1" s="10" t="s">
        <v>28</v>
      </c>
      <c r="I1" s="10" t="s">
        <v>32</v>
      </c>
      <c r="J1" s="19" t="s">
        <v>38</v>
      </c>
      <c r="K1" s="27" t="s">
        <v>43</v>
      </c>
      <c r="L1" s="27" t="s">
        <v>40</v>
      </c>
      <c r="M1" s="27" t="s">
        <v>48</v>
      </c>
      <c r="N1" s="27" t="s">
        <v>39</v>
      </c>
      <c r="O1" s="24" t="s">
        <v>44</v>
      </c>
      <c r="P1" s="22" t="s">
        <v>41</v>
      </c>
      <c r="Q1" s="31" t="s">
        <v>59</v>
      </c>
    </row>
    <row r="2" spans="1:17" x14ac:dyDescent="0.25">
      <c r="A2" s="1">
        <f t="array" ref="A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simpl])-ROW(Synthèse!$B$2)+1),ROWS(A$2:A2)))</f>
        <v>2</v>
      </c>
      <c r="B2" t="str">
        <f>VLOOKUP(Locations[No produit],BD_Produits[[No produit simpl]:[Produit]],2,FALSE)</f>
        <v>JBSystems Orion LED</v>
      </c>
      <c r="C2">
        <f>COUNTIF(BD_Produits[No produit simpl],Locations[[#This Row],[No produit]])</f>
        <v>1</v>
      </c>
      <c r="D2" s="4">
        <f>SUMIF(BD_Produits[No produit simpl],Locations[[#This Row],[No produit]],BD_Produits[Coûts d''acquisition])</f>
        <v>169</v>
      </c>
      <c r="E2" s="5">
        <f>SUMIF(BD_Locations[No produit],Locations[[#This Row],[No produit]],BD_Locations[Qté])</f>
        <v>1</v>
      </c>
      <c r="F2">
        <f>SUMIF(BD_Locations[No produit],Locations[[#This Row],[No produit]],BD_Locations[Jours de loc*Qté])</f>
        <v>1</v>
      </c>
      <c r="G2" s="4">
        <f>SUMIF(BD_Locations[No produit],Locations[[#This Row],[No produit]],BD_Locations[Prix total])</f>
        <v>15.01</v>
      </c>
      <c r="H2" s="8">
        <f>IFERROR(Locations[[#This Row],[Revenus]]/Locations[[#This Row],[Coûts d''acquisition]],0)</f>
        <v>8.8816568047337272E-2</v>
      </c>
      <c r="I2" s="17">
        <f>Locations[[#This Row],[Revenus]]-Locations[[#This Row],[Coûts d''acquisition]]</f>
        <v>-153.99</v>
      </c>
      <c r="J2" s="3" t="str">
        <f t="array" ref="J2">IFERROR(INDEX(BD_Locations[Date de fin],MATCH(Locations[[#This Row],[No produit]]&amp;"OK",BD_Locations[No produit]&amp;BD_Locations[Rentabilisé],0)),"")</f>
        <v/>
      </c>
      <c r="K2" s="26">
        <f>IFERROR(Locations[[#This Row],[Date de rentabilisation]]-VLOOKUP(Locations[No produit],BD_Produits[[No produit simpl]:[Date d''achat]],4,FALSE),0)</f>
        <v>0</v>
      </c>
      <c r="L2" s="26">
        <f ca="1">TODAY()-VLOOKUP(Locations[No produit],BD_Produits[[No produit simpl]:[Date d''achat]],4,FALSE)+1</f>
        <v>2395</v>
      </c>
      <c r="M2" s="26" t="str">
        <f>IFERROR(INDEX(BD_Locations[Cumul jours de loc*Qté],MATCH(Locations[[#This Row],[No produit]]&amp;"OK",BD_Locations[No produit]&amp;BD_Locations[Rentabilisé],0)),"")</f>
        <v/>
      </c>
      <c r="N2" s="26">
        <f ca="1">IFERROR(Locations[Âge]/Locations[[#This Row],[Nbre jours locations]],0)</f>
        <v>2395</v>
      </c>
      <c r="O2" s="18">
        <f>IFERROR((Locations[[#This Row],[Revenus]]-Locations[[#This Row],[Coûts d''acquisition]])/Locations[[#This Row],[Coûts d''acquisition]],0)</f>
        <v>-0.91118343195266283</v>
      </c>
      <c r="P2" s="20">
        <f>Locations[Revenus]/SUM(Locations[Revenus])</f>
        <v>0.1999467163980285</v>
      </c>
      <c r="Q2" s="32">
        <f ca="1">IFERROR(Locations[[#This Row],[Rentabilité]]/Locations[[#This Row],[Âge]]*100,"")</f>
        <v>3.7084162023940407E-3</v>
      </c>
    </row>
    <row r="3" spans="1:17" x14ac:dyDescent="0.25">
      <c r="A3" s="1">
        <f t="array" ref="A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simpl])-ROW(Synthèse!$B$2)+1),ROWS(A$2:A3)))</f>
        <v>3</v>
      </c>
      <c r="B3" t="str">
        <f>VLOOKUP(Locations[No produit],BD_Produits[[No produit simpl]:[Produit]],2,FALSE)</f>
        <v>Showtec Disco Star</v>
      </c>
      <c r="C3">
        <f>COUNTIF(BD_Produits[No produit simpl],Locations[[#This Row],[No produit]])</f>
        <v>1</v>
      </c>
      <c r="D3" s="4">
        <f>SUMIF(BD_Produits[No produit simpl],Locations[[#This Row],[No produit]],BD_Produits[Coûts d''acquisition])</f>
        <v>99</v>
      </c>
      <c r="E3" s="5">
        <f>SUMIF(BD_Locations[No produit],Locations[[#This Row],[No produit]],BD_Locations[Qté])</f>
        <v>0</v>
      </c>
      <c r="F3">
        <f>SUMIF(BD_Locations[No produit],Locations[[#This Row],[No produit]],BD_Locations[Jours de loc*Qté])</f>
        <v>0</v>
      </c>
      <c r="G3" s="4">
        <f>SUMIF(BD_Locations[No produit],Locations[[#This Row],[No produit]],BD_Locations[Prix total])</f>
        <v>0</v>
      </c>
      <c r="H3" s="8">
        <f>IFERROR(Locations[[#This Row],[Revenus]]/Locations[[#This Row],[Coûts d''acquisition]],0)</f>
        <v>0</v>
      </c>
      <c r="I3" s="17">
        <f>Locations[[#This Row],[Revenus]]-Locations[[#This Row],[Coûts d''acquisition]]</f>
        <v>-99</v>
      </c>
      <c r="J3" s="3" t="str">
        <f t="array" ref="J3">IFERROR(INDEX(BD_Locations[Date de fin],MATCH(Locations[[#This Row],[No produit]]&amp;"OK",BD_Locations[No produit]&amp;BD_Locations[Rentabilisé],0)),"")</f>
        <v/>
      </c>
      <c r="K3" s="26">
        <f>IFERROR(Locations[[#This Row],[Date de rentabilisation]]-VLOOKUP(Locations[No produit],BD_Produits[[No produit simpl]:[Date d''achat]],4,FALSE),0)</f>
        <v>0</v>
      </c>
      <c r="L3" s="26">
        <f ca="1">TODAY()-VLOOKUP(Locations[No produit],BD_Produits[[No produit simpl]:[Date d''achat]],4,FALSE)+1</f>
        <v>2395</v>
      </c>
      <c r="M3" s="26" t="str">
        <f>IFERROR(INDEX(BD_Locations[Cumul jours de loc*Qté],MATCH(Locations[[#This Row],[No produit]]&amp;"OK",BD_Locations[No produit]&amp;BD_Locations[Rentabilisé],0)),"")</f>
        <v/>
      </c>
      <c r="N3" s="26">
        <f ca="1">IFERROR(Locations[Âge]/Locations[[#This Row],[Nbre jours locations]],0)</f>
        <v>0</v>
      </c>
      <c r="O3" s="21">
        <f>IFERROR((Locations[[#This Row],[Revenus]]-Locations[[#This Row],[Coûts d''acquisition]])/Locations[[#This Row],[Coûts d''acquisition]],0)</f>
        <v>-1</v>
      </c>
      <c r="P3" s="20">
        <f>Locations[Revenus]/SUM(Locations[Revenus])</f>
        <v>0</v>
      </c>
      <c r="Q3" s="32">
        <f ca="1">IFERROR(Locations[[#This Row],[Rentabilité]]/Locations[[#This Row],[Âge]]*100,"")</f>
        <v>0</v>
      </c>
    </row>
    <row r="4" spans="1:17" x14ac:dyDescent="0.25">
      <c r="A4" s="1">
        <f t="array" ref="A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simpl])-ROW(Synthèse!$B$2)+1),ROWS(A$2:A4)))</f>
        <v>4</v>
      </c>
      <c r="B4" t="str">
        <f>VLOOKUP(Locations[No produit],BD_Produits[[No produit simpl]:[Produit]],2,FALSE)</f>
        <v>Antari F-80Z Fog Machine</v>
      </c>
      <c r="C4">
        <f>COUNTIF(BD_Produits[No produit simpl],Locations[[#This Row],[No produit]])</f>
        <v>1</v>
      </c>
      <c r="D4" s="4">
        <f>SUMIF(BD_Produits[No produit simpl],Locations[[#This Row],[No produit]],BD_Produits[Coûts d''acquisition])</f>
        <v>89</v>
      </c>
      <c r="E4" s="5">
        <f>SUMIF(BD_Locations[No produit],Locations[[#This Row],[No produit]],BD_Locations[Qté])</f>
        <v>0</v>
      </c>
      <c r="F4">
        <f>SUMIF(BD_Locations[No produit],Locations[[#This Row],[No produit]],BD_Locations[Jours de loc*Qté])</f>
        <v>0</v>
      </c>
      <c r="G4" s="4">
        <f>SUMIF(BD_Locations[No produit],Locations[[#This Row],[No produit]],BD_Locations[Prix total])</f>
        <v>0</v>
      </c>
      <c r="H4" s="8">
        <f>IFERROR(Locations[[#This Row],[Revenus]]/Locations[[#This Row],[Coûts d''acquisition]],0)</f>
        <v>0</v>
      </c>
      <c r="I4" s="17">
        <f>Locations[[#This Row],[Revenus]]-Locations[[#This Row],[Coûts d''acquisition]]</f>
        <v>-89</v>
      </c>
      <c r="J4" s="3" t="str">
        <f t="array" ref="J4">IFERROR(INDEX(BD_Locations[Date de fin],MATCH(Locations[[#This Row],[No produit]]&amp;"OK",BD_Locations[No produit]&amp;BD_Locations[Rentabilisé],0)),"")</f>
        <v/>
      </c>
      <c r="K4" s="26">
        <f>IFERROR(Locations[[#This Row],[Date de rentabilisation]]-VLOOKUP(Locations[No produit],BD_Produits[[No produit simpl]:[Date d''achat]],4,FALSE),0)</f>
        <v>0</v>
      </c>
      <c r="L4" s="26">
        <f ca="1">TODAY()-VLOOKUP(Locations[No produit],BD_Produits[[No produit simpl]:[Date d''achat]],4,FALSE)+1</f>
        <v>2671</v>
      </c>
      <c r="M4" s="26" t="str">
        <f>IFERROR(INDEX(BD_Locations[Cumul jours de loc*Qté],MATCH(Locations[[#This Row],[No produit]]&amp;"OK",BD_Locations[No produit]&amp;BD_Locations[Rentabilisé],0)),"")</f>
        <v/>
      </c>
      <c r="N4" s="26">
        <f ca="1">IFERROR(Locations[Âge]/Locations[[#This Row],[Nbre jours locations]],0)</f>
        <v>0</v>
      </c>
      <c r="O4" s="18">
        <f>IFERROR((Locations[[#This Row],[Revenus]]-Locations[[#This Row],[Coûts d''acquisition]])/Locations[[#This Row],[Coûts d''acquisition]],0)</f>
        <v>-1</v>
      </c>
      <c r="P4" s="20">
        <f>Locations[Revenus]/SUM(Locations[Revenus])</f>
        <v>0</v>
      </c>
      <c r="Q4" s="32">
        <f ca="1">IFERROR(Locations[[#This Row],[Rentabilité]]/Locations[[#This Row],[Âge]]*100,"")</f>
        <v>0</v>
      </c>
    </row>
    <row r="5" spans="1:17" x14ac:dyDescent="0.25">
      <c r="A5" s="1">
        <f t="array" ref="A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simpl])-ROW(Synthèse!$B$2)+1),ROWS(A$2:A5)))</f>
        <v>5</v>
      </c>
      <c r="B5" t="str">
        <f>VLOOKUP(Locations[No produit],BD_Produits[[No produit simpl]:[Produit]],2,FALSE)</f>
        <v>Showtec LED Par 64 Short Pro</v>
      </c>
      <c r="C5">
        <f>COUNTIF(BD_Produits[No produit simpl],Locations[[#This Row],[No produit]])</f>
        <v>6</v>
      </c>
      <c r="D5" s="4">
        <f>SUMIF(BD_Produits[No produit simpl],Locations[[#This Row],[No produit]],BD_Produits[Coûts d''acquisition])</f>
        <v>480</v>
      </c>
      <c r="E5" s="5">
        <f>SUMIF(BD_Locations[No produit],Locations[[#This Row],[No produit]],BD_Locations[Qté])</f>
        <v>8</v>
      </c>
      <c r="F5">
        <f>SUMIF(BD_Locations[No produit],Locations[[#This Row],[No produit]],BD_Locations[Jours de loc*Qté])</f>
        <v>8</v>
      </c>
      <c r="G5" s="4">
        <f>SUMIF(BD_Locations[No produit],Locations[[#This Row],[No produit]],BD_Locations[Prix total])</f>
        <v>60.06</v>
      </c>
      <c r="H5" s="8">
        <f>IFERROR(Locations[[#This Row],[Revenus]]/Locations[[#This Row],[Coûts d''acquisition]],0)</f>
        <v>0.12512500000000001</v>
      </c>
      <c r="I5" s="17">
        <f>Locations[[#This Row],[Revenus]]-Locations[[#This Row],[Coûts d''acquisition]]</f>
        <v>-419.94</v>
      </c>
      <c r="J5" s="3" t="str">
        <f t="array" ref="J5">IFERROR(INDEX(BD_Locations[Date de fin],MATCH(Locations[[#This Row],[No produit]]&amp;"OK",BD_Locations[No produit]&amp;BD_Locations[Rentabilisé],0)),"")</f>
        <v/>
      </c>
      <c r="K5" s="26">
        <f>IFERROR(Locations[[#This Row],[Date de rentabilisation]]-VLOOKUP(Locations[No produit],BD_Produits[[No produit simpl]:[Date d''achat]],4,FALSE),0)</f>
        <v>0</v>
      </c>
      <c r="L5" s="26">
        <f ca="1">TODAY()-VLOOKUP(Locations[No produit],BD_Produits[[No produit simpl]:[Date d''achat]],4,FALSE)+1</f>
        <v>2671</v>
      </c>
      <c r="M5" s="26" t="str">
        <f>IFERROR(INDEX(BD_Locations[Cumul jours de loc*Qté],MATCH(Locations[[#This Row],[No produit]]&amp;"OK",BD_Locations[No produit]&amp;BD_Locations[Rentabilisé],0)),"")</f>
        <v/>
      </c>
      <c r="N5" s="26">
        <f ca="1">IFERROR(Locations[Âge]/Locations[[#This Row],[Nbre jours locations]],0)</f>
        <v>333.875</v>
      </c>
      <c r="O5" s="18">
        <f>IFERROR((Locations[[#This Row],[Revenus]]-Locations[[#This Row],[Coûts d''acquisition]])/Locations[[#This Row],[Coûts d''acquisition]],0)</f>
        <v>-0.87487499999999996</v>
      </c>
      <c r="P5" s="20">
        <f>Locations[Revenus]/SUM(Locations[Revenus])</f>
        <v>0.80005328360197148</v>
      </c>
      <c r="Q5" s="32">
        <f ca="1">IFERROR(Locations[[#This Row],[Rentabilité]]/Locations[[#This Row],[Âge]]*100,"")</f>
        <v>4.6845750655185332E-3</v>
      </c>
    </row>
    <row r="6" spans="1:17" x14ac:dyDescent="0.25">
      <c r="A6" s="1" t="e">
        <f t="array" ref="A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simpl])-ROW(Synthèse!$B$2)+1),ROWS(A$2:A6)))</f>
        <v>#NUM!</v>
      </c>
      <c r="B6" t="e">
        <f>VLOOKUP(Locations[No produit],BD_Produits[[No produit simpl]:[Produit]],2,FALSE)</f>
        <v>#NUM!</v>
      </c>
      <c r="C6">
        <f>COUNTIF(BD_Produits[No produit simpl],Locations[[#This Row],[No produit]])</f>
        <v>0</v>
      </c>
      <c r="D6" s="4">
        <f>SUMIF(BD_Produits[No produit simpl],Locations[[#This Row],[No produit]],BD_Produits[Coûts d''acquisition])</f>
        <v>0</v>
      </c>
      <c r="E6" s="5">
        <f>SUMIF(BD_Locations[No produit],Locations[[#This Row],[No produit]],BD_Locations[Qté])</f>
        <v>0</v>
      </c>
      <c r="F6">
        <f>SUMIF(BD_Locations[No produit],Locations[[#This Row],[No produit]],BD_Locations[Jours de loc*Qté])</f>
        <v>0</v>
      </c>
      <c r="G6" s="4">
        <f>SUMIF(BD_Locations[No produit],Locations[[#This Row],[No produit]],BD_Locations[Prix total])</f>
        <v>0</v>
      </c>
      <c r="H6" s="8">
        <f>IFERROR(Locations[[#This Row],[Revenus]]/Locations[[#This Row],[Coûts d''acquisition]],0)</f>
        <v>0</v>
      </c>
      <c r="I6" s="17">
        <f>Locations[[#This Row],[Revenus]]-Locations[[#This Row],[Coûts d''acquisition]]</f>
        <v>0</v>
      </c>
      <c r="J6" s="3" t="str">
        <f t="array" ref="J6">IFERROR(INDEX(BD_Locations[Date de fin],MATCH(Locations[[#This Row],[No produit]]&amp;"OK",BD_Locations[No produit]&amp;BD_Locations[Rentabilisé],0)),"")</f>
        <v/>
      </c>
      <c r="K6" s="26">
        <f>IFERROR(Locations[[#This Row],[Date de rentabilisation]]-VLOOKUP(Locations[No produit],BD_Produits[[No produit simpl]:[Date d''achat]],4,FALSE),0)</f>
        <v>0</v>
      </c>
      <c r="L6" s="26" t="e">
        <f ca="1">TODAY()-VLOOKUP(Locations[No produit],BD_Produits[[No produit simpl]:[Date d''achat]],4,FALSE)+1</f>
        <v>#NUM!</v>
      </c>
      <c r="M6" s="26" t="str">
        <f>IFERROR(INDEX(BD_Locations[Cumul jours de loc*Qté],MATCH(Locations[[#This Row],[No produit]]&amp;"OK",BD_Locations[No produit]&amp;BD_Locations[Rentabilisé],0)),"")</f>
        <v/>
      </c>
      <c r="N6" s="26">
        <f ca="1">IFERROR(Locations[Âge]/Locations[[#This Row],[Nbre jours locations]],0)</f>
        <v>0</v>
      </c>
      <c r="O6" s="18">
        <f>IFERROR((Locations[[#This Row],[Revenus]]-Locations[[#This Row],[Coûts d''acquisition]])/Locations[[#This Row],[Coûts d''acquisition]],0)</f>
        <v>0</v>
      </c>
      <c r="P6" s="20">
        <f>Locations[Revenus]/SUM(Locations[Revenus])</f>
        <v>0</v>
      </c>
      <c r="Q6" s="32" t="str">
        <f ca="1">IFERROR(Locations[[#This Row],[Rentabilité]]/Locations[[#This Row],[Âge]]*100,"")</f>
        <v/>
      </c>
    </row>
    <row r="7" spans="1:17" x14ac:dyDescent="0.25">
      <c r="A7" s="1" t="e">
        <f t="array" ref="A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simpl])-ROW(Synthèse!$B$2)+1),ROWS(A$2:A7)))</f>
        <v>#NUM!</v>
      </c>
      <c r="B7" t="e">
        <f>VLOOKUP(Locations[No produit],BD_Produits[[No produit simpl]:[Produit]],2,FALSE)</f>
        <v>#NUM!</v>
      </c>
      <c r="C7">
        <f>COUNTIF(BD_Produits[No produit simpl],Locations[[#This Row],[No produit]])</f>
        <v>0</v>
      </c>
      <c r="D7" s="4">
        <f>SUMIF(BD_Produits[No produit simpl],Locations[[#This Row],[No produit]],BD_Produits[Coûts d''acquisition])</f>
        <v>0</v>
      </c>
      <c r="E7" s="5">
        <f>SUMIF(BD_Locations[No produit],Locations[[#This Row],[No produit]],BD_Locations[Qté])</f>
        <v>0</v>
      </c>
      <c r="F7">
        <f>SUMIF(BD_Locations[No produit],Locations[[#This Row],[No produit]],BD_Locations[Jours de loc*Qté])</f>
        <v>0</v>
      </c>
      <c r="G7" s="4">
        <f>SUMIF(BD_Locations[No produit],Locations[[#This Row],[No produit]],BD_Locations[Prix total])</f>
        <v>0</v>
      </c>
      <c r="H7" s="8">
        <f>IFERROR(Locations[[#This Row],[Revenus]]/Locations[[#This Row],[Coûts d''acquisition]],0)</f>
        <v>0</v>
      </c>
      <c r="I7" s="17">
        <f>Locations[[#This Row],[Revenus]]-Locations[[#This Row],[Coûts d''acquisition]]</f>
        <v>0</v>
      </c>
      <c r="J7" s="3" t="str">
        <f t="array" ref="J7">IFERROR(INDEX(BD_Locations[Date de fin],MATCH(Locations[[#This Row],[No produit]]&amp;"OK",BD_Locations[No produit]&amp;BD_Locations[Rentabilisé],0)),"")</f>
        <v/>
      </c>
      <c r="K7" s="26">
        <f>IFERROR(Locations[[#This Row],[Date de rentabilisation]]-VLOOKUP(Locations[No produit],BD_Produits[[No produit simpl]:[Date d''achat]],4,FALSE),0)</f>
        <v>0</v>
      </c>
      <c r="L7" s="26" t="e">
        <f ca="1">TODAY()-VLOOKUP(Locations[No produit],BD_Produits[[No produit simpl]:[Date d''achat]],4,FALSE)+1</f>
        <v>#NUM!</v>
      </c>
      <c r="M7" s="26" t="str">
        <f>IFERROR(INDEX(BD_Locations[Cumul jours de loc*Qté],MATCH(Locations[[#This Row],[No produit]]&amp;"OK",BD_Locations[No produit]&amp;BD_Locations[Rentabilisé],0)),"")</f>
        <v/>
      </c>
      <c r="N7" s="26">
        <f ca="1">IFERROR(Locations[Âge]/Locations[[#This Row],[Nbre jours locations]],0)</f>
        <v>0</v>
      </c>
      <c r="O7" s="18">
        <f>IFERROR((Locations[[#This Row],[Revenus]]-Locations[[#This Row],[Coûts d''acquisition]])/Locations[[#This Row],[Coûts d''acquisition]],0)</f>
        <v>0</v>
      </c>
      <c r="P7" s="20">
        <f>Locations[Revenus]/SUM(Locations[Revenus])</f>
        <v>0</v>
      </c>
      <c r="Q7" s="32" t="str">
        <f ca="1">IFERROR(Locations[[#This Row],[Rentabilité]]/Locations[[#This Row],[Âge]]*100,"")</f>
        <v/>
      </c>
    </row>
    <row r="8" spans="1:17" x14ac:dyDescent="0.25">
      <c r="A8" s="1" t="e">
        <f t="array" ref="A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simpl])-ROW(Synthèse!$B$2)+1),ROWS(A$2:A8)))</f>
        <v>#NUM!</v>
      </c>
      <c r="B8" t="e">
        <f>VLOOKUP(Locations[No produit],BD_Produits[[No produit simpl]:[Produit]],2,FALSE)</f>
        <v>#NUM!</v>
      </c>
      <c r="C8">
        <f>COUNTIF(BD_Produits[No produit simpl],Locations[[#This Row],[No produit]])</f>
        <v>0</v>
      </c>
      <c r="D8" s="4">
        <f>SUMIF(BD_Produits[No produit simpl],Locations[[#This Row],[No produit]],BD_Produits[Coûts d''acquisition])</f>
        <v>0</v>
      </c>
      <c r="E8" s="5">
        <f>SUMIF(BD_Locations[No produit],Locations[[#This Row],[No produit]],BD_Locations[Qté])</f>
        <v>0</v>
      </c>
      <c r="F8">
        <f>SUMIF(BD_Locations[No produit],Locations[[#This Row],[No produit]],BD_Locations[Jours de loc*Qté])</f>
        <v>0</v>
      </c>
      <c r="G8" s="4">
        <f>SUMIF(BD_Locations[No produit],Locations[[#This Row],[No produit]],BD_Locations[Prix total])</f>
        <v>0</v>
      </c>
      <c r="H8" s="8">
        <f>IFERROR(Locations[[#This Row],[Revenus]]/Locations[[#This Row],[Coûts d''acquisition]],0)</f>
        <v>0</v>
      </c>
      <c r="I8" s="17">
        <f>Locations[[#This Row],[Revenus]]-Locations[[#This Row],[Coûts d''acquisition]]</f>
        <v>0</v>
      </c>
      <c r="J8" s="3" t="str">
        <f t="array" ref="J8">IFERROR(INDEX(BD_Locations[Date de fin],MATCH(Locations[[#This Row],[No produit]]&amp;"OK",BD_Locations[No produit]&amp;BD_Locations[Rentabilisé],0)),"")</f>
        <v/>
      </c>
      <c r="K8" s="26">
        <f>IFERROR(Locations[[#This Row],[Date de rentabilisation]]-VLOOKUP(Locations[No produit],BD_Produits[[No produit simpl]:[Date d''achat]],4,FALSE),0)</f>
        <v>0</v>
      </c>
      <c r="L8" s="26" t="e">
        <f ca="1">TODAY()-VLOOKUP(Locations[No produit],BD_Produits[[No produit simpl]:[Date d''achat]],4,FALSE)+1</f>
        <v>#NUM!</v>
      </c>
      <c r="M8" s="26" t="str">
        <f>IFERROR(INDEX(BD_Locations[Cumul jours de loc*Qté],MATCH(Locations[[#This Row],[No produit]]&amp;"OK",BD_Locations[No produit]&amp;BD_Locations[Rentabilisé],0)),"")</f>
        <v/>
      </c>
      <c r="N8" s="26">
        <f ca="1">IFERROR(Locations[Âge]/Locations[[#This Row],[Nbre jours locations]],0)</f>
        <v>0</v>
      </c>
      <c r="O8" s="18">
        <f>IFERROR((Locations[[#This Row],[Revenus]]-Locations[[#This Row],[Coûts d''acquisition]])/Locations[[#This Row],[Coûts d''acquisition]],0)</f>
        <v>0</v>
      </c>
      <c r="P8" s="20">
        <f>Locations[Revenus]/SUM(Locations[Revenus])</f>
        <v>0</v>
      </c>
      <c r="Q8" s="32" t="str">
        <f ca="1">IFERROR(Locations[[#This Row],[Rentabilité]]/Locations[[#This Row],[Âge]]*100,"")</f>
        <v/>
      </c>
    </row>
    <row r="9" spans="1:17" x14ac:dyDescent="0.25">
      <c r="A9" s="1" t="e">
        <f t="array" ref="A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simpl])-ROW(Synthèse!$B$2)+1),ROWS(A$2:A9)))</f>
        <v>#NUM!</v>
      </c>
      <c r="B9" t="e">
        <f>VLOOKUP(Locations[No produit],BD_Produits[[No produit simpl]:[Produit]],2,FALSE)</f>
        <v>#NUM!</v>
      </c>
      <c r="C9">
        <f>COUNTIF(BD_Produits[No produit simpl],Locations[[#This Row],[No produit]])</f>
        <v>0</v>
      </c>
      <c r="D9" s="4">
        <f>SUMIF(BD_Produits[No produit simpl],Locations[[#This Row],[No produit]],BD_Produits[Coûts d''acquisition])</f>
        <v>0</v>
      </c>
      <c r="E9" s="5">
        <f>SUMIF(BD_Locations[No produit],Locations[[#This Row],[No produit]],BD_Locations[Qté])</f>
        <v>0</v>
      </c>
      <c r="F9">
        <f>SUMIF(BD_Locations[No produit],Locations[[#This Row],[No produit]],BD_Locations[Jours de loc*Qté])</f>
        <v>0</v>
      </c>
      <c r="G9" s="4">
        <f>SUMIF(BD_Locations[No produit],Locations[[#This Row],[No produit]],BD_Locations[Prix total])</f>
        <v>0</v>
      </c>
      <c r="H9" s="8">
        <f>IFERROR(Locations[[#This Row],[Revenus]]/Locations[[#This Row],[Coûts d''acquisition]],0)</f>
        <v>0</v>
      </c>
      <c r="I9" s="17">
        <f>Locations[[#This Row],[Revenus]]-Locations[[#This Row],[Coûts d''acquisition]]</f>
        <v>0</v>
      </c>
      <c r="J9" s="3" t="str">
        <f t="array" ref="J9">IFERROR(INDEX(BD_Locations[Date de fin],MATCH(Locations[[#This Row],[No produit]]&amp;"OK",BD_Locations[No produit]&amp;BD_Locations[Rentabilisé],0)),"")</f>
        <v/>
      </c>
      <c r="K9" s="26">
        <f>IFERROR(Locations[[#This Row],[Date de rentabilisation]]-VLOOKUP(Locations[No produit],BD_Produits[[No produit simpl]:[Date d''achat]],4,FALSE),0)</f>
        <v>0</v>
      </c>
      <c r="L9" s="26" t="e">
        <f ca="1">TODAY()-VLOOKUP(Locations[No produit],BD_Produits[[No produit simpl]:[Date d''achat]],4,FALSE)+1</f>
        <v>#NUM!</v>
      </c>
      <c r="M9" s="26" t="str">
        <f>IFERROR(INDEX(BD_Locations[Cumul jours de loc*Qté],MATCH(Locations[[#This Row],[No produit]]&amp;"OK",BD_Locations[No produit]&amp;BD_Locations[Rentabilisé],0)),"")</f>
        <v/>
      </c>
      <c r="N9" s="26">
        <f ca="1">IFERROR(Locations[Âge]/Locations[[#This Row],[Nbre jours locations]],0)</f>
        <v>0</v>
      </c>
      <c r="O9" s="18">
        <f>IFERROR((Locations[[#This Row],[Revenus]]-Locations[[#This Row],[Coûts d''acquisition]])/Locations[[#This Row],[Coûts d''acquisition]],0)</f>
        <v>0</v>
      </c>
      <c r="P9" s="20">
        <f>Locations[Revenus]/SUM(Locations[Revenus])</f>
        <v>0</v>
      </c>
      <c r="Q9" s="32" t="str">
        <f ca="1">IFERROR(Locations[[#This Row],[Rentabilité]]/Locations[[#This Row],[Âge]]*100,"")</f>
        <v/>
      </c>
    </row>
    <row r="10" spans="1:17" x14ac:dyDescent="0.25">
      <c r="A10" s="1" t="e">
        <f t="array" ref="A1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simpl])-ROW(Synthèse!$B$2)+1),ROWS(A$2:A10)))</f>
        <v>#NUM!</v>
      </c>
      <c r="B10" t="e">
        <f>VLOOKUP(Locations[No produit],BD_Produits[[No produit simpl]:[Produit]],2,FALSE)</f>
        <v>#NUM!</v>
      </c>
      <c r="C10">
        <f>COUNTIF(BD_Produits[No produit simpl],Locations[[#This Row],[No produit]])</f>
        <v>0</v>
      </c>
      <c r="D10" s="4">
        <f>SUMIF(BD_Produits[No produit simpl],Locations[[#This Row],[No produit]],BD_Produits[Coûts d''acquisition])</f>
        <v>0</v>
      </c>
      <c r="E10" s="5">
        <f>SUMIF(BD_Locations[No produit],Locations[[#This Row],[No produit]],BD_Locations[Qté])</f>
        <v>0</v>
      </c>
      <c r="F10">
        <f>SUMIF(BD_Locations[No produit],Locations[[#This Row],[No produit]],BD_Locations[Jours de loc*Qté])</f>
        <v>0</v>
      </c>
      <c r="G10" s="4">
        <f>SUMIF(BD_Locations[No produit],Locations[[#This Row],[No produit]],BD_Locations[Prix total])</f>
        <v>0</v>
      </c>
      <c r="H10" s="8">
        <f>IFERROR(Locations[[#This Row],[Revenus]]/Locations[[#This Row],[Coûts d''acquisition]],0)</f>
        <v>0</v>
      </c>
      <c r="I10" s="17">
        <f>Locations[[#This Row],[Revenus]]-Locations[[#This Row],[Coûts d''acquisition]]</f>
        <v>0</v>
      </c>
      <c r="J10" s="3" t="str">
        <f t="array" ref="J10">IFERROR(INDEX(BD_Locations[Date de fin],MATCH(Locations[[#This Row],[No produit]]&amp;"OK",BD_Locations[No produit]&amp;BD_Locations[Rentabilisé],0)),"")</f>
        <v/>
      </c>
      <c r="K10" s="26">
        <f>IFERROR(Locations[[#This Row],[Date de rentabilisation]]-VLOOKUP(Locations[No produit],BD_Produits[[No produit simpl]:[Date d''achat]],4,FALSE),0)</f>
        <v>0</v>
      </c>
      <c r="L10" s="26" t="e">
        <f ca="1">TODAY()-VLOOKUP(Locations[No produit],BD_Produits[[No produit simpl]:[Date d''achat]],4,FALSE)+1</f>
        <v>#NUM!</v>
      </c>
      <c r="M10" s="26" t="str">
        <f>IFERROR(INDEX(BD_Locations[Cumul jours de loc*Qté],MATCH(Locations[[#This Row],[No produit]]&amp;"OK",BD_Locations[No produit]&amp;BD_Locations[Rentabilisé],0)),"")</f>
        <v/>
      </c>
      <c r="N10" s="26">
        <f ca="1">IFERROR(Locations[Âge]/Locations[[#This Row],[Nbre jours locations]],0)</f>
        <v>0</v>
      </c>
      <c r="O10" s="18">
        <f>IFERROR((Locations[[#This Row],[Revenus]]-Locations[[#This Row],[Coûts d''acquisition]])/Locations[[#This Row],[Coûts d''acquisition]],0)</f>
        <v>0</v>
      </c>
      <c r="P10" s="20">
        <f>Locations[Revenus]/SUM(Locations[Revenus])</f>
        <v>0</v>
      </c>
      <c r="Q10" s="32" t="str">
        <f ca="1">IFERROR(Locations[[#This Row],[Rentabilité]]/Locations[[#This Row],[Âge]]*100,"")</f>
        <v/>
      </c>
    </row>
    <row r="11" spans="1:17" x14ac:dyDescent="0.25">
      <c r="A11" s="1" t="e">
        <f t="array" ref="A1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simpl])-ROW(Synthèse!$B$2)+1),ROWS(A$2:A11)))</f>
        <v>#NUM!</v>
      </c>
      <c r="B11" t="e">
        <f>VLOOKUP(Locations[No produit],BD_Produits[[No produit simpl]:[Produit]],2,FALSE)</f>
        <v>#NUM!</v>
      </c>
      <c r="C11">
        <f>COUNTIF(BD_Produits[No produit simpl],Locations[[#This Row],[No produit]])</f>
        <v>0</v>
      </c>
      <c r="D11" s="4">
        <f>SUMIF(BD_Produits[No produit simpl],Locations[[#This Row],[No produit]],BD_Produits[Coûts d''acquisition])</f>
        <v>0</v>
      </c>
      <c r="E11" s="5">
        <f>SUMIF(BD_Locations[No produit],Locations[[#This Row],[No produit]],BD_Locations[Qté])</f>
        <v>0</v>
      </c>
      <c r="F11">
        <f>SUMIF(BD_Locations[No produit],Locations[[#This Row],[No produit]],BD_Locations[Jours de loc*Qté])</f>
        <v>0</v>
      </c>
      <c r="G11" s="4">
        <f>SUMIF(BD_Locations[No produit],Locations[[#This Row],[No produit]],BD_Locations[Prix total])</f>
        <v>0</v>
      </c>
      <c r="H11" s="8">
        <f>IFERROR(Locations[[#This Row],[Revenus]]/Locations[[#This Row],[Coûts d''acquisition]],0)</f>
        <v>0</v>
      </c>
      <c r="I11" s="17">
        <f>Locations[[#This Row],[Revenus]]-Locations[[#This Row],[Coûts d''acquisition]]</f>
        <v>0</v>
      </c>
      <c r="J11" s="3" t="str">
        <f t="array" ref="J11">IFERROR(INDEX(BD_Locations[Date de fin],MATCH(Locations[[#This Row],[No produit]]&amp;"OK",BD_Locations[No produit]&amp;BD_Locations[Rentabilisé],0)),"")</f>
        <v/>
      </c>
      <c r="K11" s="26">
        <f>IFERROR(Locations[[#This Row],[Date de rentabilisation]]-VLOOKUP(Locations[No produit],BD_Produits[[No produit simpl]:[Date d''achat]],4,FALSE),0)</f>
        <v>0</v>
      </c>
      <c r="L11" s="26" t="e">
        <f ca="1">TODAY()-VLOOKUP(Locations[No produit],BD_Produits[[No produit simpl]:[Date d''achat]],4,FALSE)+1</f>
        <v>#NUM!</v>
      </c>
      <c r="M11" s="26" t="str">
        <f>IFERROR(INDEX(BD_Locations[Cumul jours de loc*Qté],MATCH(Locations[[#This Row],[No produit]]&amp;"OK",BD_Locations[No produit]&amp;BD_Locations[Rentabilisé],0)),"")</f>
        <v/>
      </c>
      <c r="N11" s="26">
        <f ca="1">IFERROR(Locations[Âge]/Locations[[#This Row],[Nbre jours locations]],0)</f>
        <v>0</v>
      </c>
      <c r="O11" s="18">
        <f>IFERROR((Locations[[#This Row],[Revenus]]-Locations[[#This Row],[Coûts d''acquisition]])/Locations[[#This Row],[Coûts d''acquisition]],0)</f>
        <v>0</v>
      </c>
      <c r="P11" s="20">
        <f>Locations[Revenus]/SUM(Locations[Revenus])</f>
        <v>0</v>
      </c>
      <c r="Q11" s="32" t="str">
        <f ca="1">IFERROR(Locations[[#This Row],[Rentabilité]]/Locations[[#This Row],[Âge]]*100,"")</f>
        <v/>
      </c>
    </row>
    <row r="12" spans="1:17" x14ac:dyDescent="0.25">
      <c r="A12" s="1" t="e">
        <f t="array" ref="A1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simpl])-ROW(Synthèse!$B$2)+1),ROWS(A$2:A12)))</f>
        <v>#NUM!</v>
      </c>
      <c r="B12" t="e">
        <f>VLOOKUP(Locations[No produit],BD_Produits[[No produit simpl]:[Produit]],2,FALSE)</f>
        <v>#NUM!</v>
      </c>
      <c r="C12">
        <f>COUNTIF(BD_Produits[No produit simpl],Locations[[#This Row],[No produit]])</f>
        <v>0</v>
      </c>
      <c r="D12" s="4">
        <f>SUMIF(BD_Produits[No produit simpl],Locations[[#This Row],[No produit]],BD_Produits[Coûts d''acquisition])</f>
        <v>0</v>
      </c>
      <c r="E12" s="5">
        <f>SUMIF(BD_Locations[No produit],Locations[[#This Row],[No produit]],BD_Locations[Qté])</f>
        <v>0</v>
      </c>
      <c r="F12">
        <f>SUMIF(BD_Locations[No produit],Locations[[#This Row],[No produit]],BD_Locations[Jours de loc*Qté])</f>
        <v>0</v>
      </c>
      <c r="G12" s="4">
        <f>SUMIF(BD_Locations[No produit],Locations[[#This Row],[No produit]],BD_Locations[Prix total])</f>
        <v>0</v>
      </c>
      <c r="H12" s="8">
        <f>IFERROR(Locations[[#This Row],[Revenus]]/Locations[[#This Row],[Coûts d''acquisition]],0)</f>
        <v>0</v>
      </c>
      <c r="I12" s="17">
        <f>Locations[[#This Row],[Revenus]]-Locations[[#This Row],[Coûts d''acquisition]]</f>
        <v>0</v>
      </c>
      <c r="J12" s="3" t="str">
        <f t="array" ref="J12">IFERROR(INDEX(BD_Locations[Date de fin],MATCH(Locations[[#This Row],[No produit]]&amp;"OK",BD_Locations[No produit]&amp;BD_Locations[Rentabilisé],0)),"")</f>
        <v/>
      </c>
      <c r="K12" s="26">
        <f>IFERROR(Locations[[#This Row],[Date de rentabilisation]]-VLOOKUP(Locations[No produit],BD_Produits[[No produit simpl]:[Date d''achat]],4,FALSE),0)</f>
        <v>0</v>
      </c>
      <c r="L12" s="26" t="e">
        <f ca="1">TODAY()-VLOOKUP(Locations[No produit],BD_Produits[[No produit simpl]:[Date d''achat]],4,FALSE)+1</f>
        <v>#NUM!</v>
      </c>
      <c r="M12" s="26" t="str">
        <f>IFERROR(INDEX(BD_Locations[Cumul jours de loc*Qté],MATCH(Locations[[#This Row],[No produit]]&amp;"OK",BD_Locations[No produit]&amp;BD_Locations[Rentabilisé],0)),"")</f>
        <v/>
      </c>
      <c r="N12" s="26">
        <f ca="1">IFERROR(Locations[Âge]/Locations[[#This Row],[Nbre jours locations]],0)</f>
        <v>0</v>
      </c>
      <c r="O12" s="18">
        <f>IFERROR((Locations[[#This Row],[Revenus]]-Locations[[#This Row],[Coûts d''acquisition]])/Locations[[#This Row],[Coûts d''acquisition]],0)</f>
        <v>0</v>
      </c>
      <c r="P12" s="20">
        <f>Locations[Revenus]/SUM(Locations[Revenus])</f>
        <v>0</v>
      </c>
      <c r="Q12" s="32" t="str">
        <f ca="1">IFERROR(Locations[[#This Row],[Rentabilité]]/Locations[[#This Row],[Âge]]*100,"")</f>
        <v/>
      </c>
    </row>
    <row r="13" spans="1:17" x14ac:dyDescent="0.25">
      <c r="A13" s="1" t="e">
        <f t="array" ref="A1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simpl])-ROW(Synthèse!$B$2)+1),ROWS(A$2:A13)))</f>
        <v>#NUM!</v>
      </c>
      <c r="B13" t="e">
        <f>VLOOKUP(Locations[No produit],BD_Produits[[No produit simpl]:[Produit]],2,FALSE)</f>
        <v>#NUM!</v>
      </c>
      <c r="C13">
        <f>COUNTIF(BD_Produits[No produit simpl],Locations[[#This Row],[No produit]])</f>
        <v>0</v>
      </c>
      <c r="D13" s="4">
        <f>SUMIF(BD_Produits[No produit simpl],Locations[[#This Row],[No produit]],BD_Produits[Coûts d''acquisition])</f>
        <v>0</v>
      </c>
      <c r="E13" s="5">
        <f>SUMIF(BD_Locations[No produit],Locations[[#This Row],[No produit]],BD_Locations[Qté])</f>
        <v>0</v>
      </c>
      <c r="F13">
        <f>SUMIF(BD_Locations[No produit],Locations[[#This Row],[No produit]],BD_Locations[Jours de loc*Qté])</f>
        <v>0</v>
      </c>
      <c r="G13" s="4">
        <f>SUMIF(BD_Locations[No produit],Locations[[#This Row],[No produit]],BD_Locations[Prix total])</f>
        <v>0</v>
      </c>
      <c r="H13" s="8">
        <f>IFERROR(Locations[[#This Row],[Revenus]]/Locations[[#This Row],[Coûts d''acquisition]],0)</f>
        <v>0</v>
      </c>
      <c r="I13" s="17">
        <f>Locations[[#This Row],[Revenus]]-Locations[[#This Row],[Coûts d''acquisition]]</f>
        <v>0</v>
      </c>
      <c r="J13" s="3" t="str">
        <f t="array" ref="J13">IFERROR(INDEX(BD_Locations[Date de fin],MATCH(Locations[[#This Row],[No produit]]&amp;"OK",BD_Locations[No produit]&amp;BD_Locations[Rentabilisé],0)),"")</f>
        <v/>
      </c>
      <c r="K13" s="26">
        <f>IFERROR(Locations[[#This Row],[Date de rentabilisation]]-VLOOKUP(Locations[No produit],BD_Produits[[No produit simpl]:[Date d''achat]],4,FALSE),0)</f>
        <v>0</v>
      </c>
      <c r="L13" s="26" t="e">
        <f ca="1">TODAY()-VLOOKUP(Locations[No produit],BD_Produits[[No produit simpl]:[Date d''achat]],4,FALSE)+1</f>
        <v>#NUM!</v>
      </c>
      <c r="M13" s="26" t="str">
        <f>IFERROR(INDEX(BD_Locations[Cumul jours de loc*Qté],MATCH(Locations[[#This Row],[No produit]]&amp;"OK",BD_Locations[No produit]&amp;BD_Locations[Rentabilisé],0)),"")</f>
        <v/>
      </c>
      <c r="N13" s="26">
        <f ca="1">IFERROR(Locations[Âge]/Locations[[#This Row],[Nbre jours locations]],0)</f>
        <v>0</v>
      </c>
      <c r="O13" s="18">
        <f>IFERROR((Locations[[#This Row],[Revenus]]-Locations[[#This Row],[Coûts d''acquisition]])/Locations[[#This Row],[Coûts d''acquisition]],0)</f>
        <v>0</v>
      </c>
      <c r="P13" s="20">
        <f>Locations[Revenus]/SUM(Locations[Revenus])</f>
        <v>0</v>
      </c>
      <c r="Q13" s="32" t="str">
        <f ca="1">IFERROR(Locations[[#This Row],[Rentabilité]]/Locations[[#This Row],[Âge]]*100,"")</f>
        <v/>
      </c>
    </row>
    <row r="14" spans="1:17" x14ac:dyDescent="0.25">
      <c r="A14" s="1" t="e">
        <f t="array" ref="A1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simpl])-ROW(Synthèse!$B$2)+1),ROWS(A$2:A14)))</f>
        <v>#NUM!</v>
      </c>
      <c r="B14" t="e">
        <f>VLOOKUP(Locations[No produit],BD_Produits[[No produit simpl]:[Produit]],2,FALSE)</f>
        <v>#NUM!</v>
      </c>
      <c r="C14">
        <f>COUNTIF(BD_Produits[No produit simpl],Locations[[#This Row],[No produit]])</f>
        <v>0</v>
      </c>
      <c r="D14" s="4">
        <f>SUMIF(BD_Produits[No produit simpl],Locations[[#This Row],[No produit]],BD_Produits[Coûts d''acquisition])</f>
        <v>0</v>
      </c>
      <c r="E14" s="5">
        <f>SUMIF(BD_Locations[No produit],Locations[[#This Row],[No produit]],BD_Locations[Qté])</f>
        <v>0</v>
      </c>
      <c r="F14">
        <f>SUMIF(BD_Locations[No produit],Locations[[#This Row],[No produit]],BD_Locations[Jours de loc*Qté])</f>
        <v>0</v>
      </c>
      <c r="G14" s="4">
        <f>SUMIF(BD_Locations[No produit],Locations[[#This Row],[No produit]],BD_Locations[Prix total])</f>
        <v>0</v>
      </c>
      <c r="H14" s="8">
        <f>IFERROR(Locations[[#This Row],[Revenus]]/Locations[[#This Row],[Coûts d''acquisition]],0)</f>
        <v>0</v>
      </c>
      <c r="I14" s="17">
        <f>Locations[[#This Row],[Revenus]]-Locations[[#This Row],[Coûts d''acquisition]]</f>
        <v>0</v>
      </c>
      <c r="J14" s="3" t="str">
        <f t="array" ref="J14">IFERROR(INDEX(BD_Locations[Date de fin],MATCH(Locations[[#This Row],[No produit]]&amp;"OK",BD_Locations[No produit]&amp;BD_Locations[Rentabilisé],0)),"")</f>
        <v/>
      </c>
      <c r="K14" s="26">
        <f>IFERROR(Locations[[#This Row],[Date de rentabilisation]]-VLOOKUP(Locations[No produit],BD_Produits[[No produit simpl]:[Date d''achat]],4,FALSE),0)</f>
        <v>0</v>
      </c>
      <c r="L14" s="26" t="e">
        <f ca="1">TODAY()-VLOOKUP(Locations[No produit],BD_Produits[[No produit simpl]:[Date d''achat]],4,FALSE)+1</f>
        <v>#NUM!</v>
      </c>
      <c r="M14" s="26" t="str">
        <f>IFERROR(INDEX(BD_Locations[Cumul jours de loc*Qté],MATCH(Locations[[#This Row],[No produit]]&amp;"OK",BD_Locations[No produit]&amp;BD_Locations[Rentabilisé],0)),"")</f>
        <v/>
      </c>
      <c r="N14" s="26">
        <f ca="1">IFERROR(Locations[Âge]/Locations[[#This Row],[Nbre jours locations]],0)</f>
        <v>0</v>
      </c>
      <c r="O14" s="18">
        <f>IFERROR((Locations[[#This Row],[Revenus]]-Locations[[#This Row],[Coûts d''acquisition]])/Locations[[#This Row],[Coûts d''acquisition]],0)</f>
        <v>0</v>
      </c>
      <c r="P14" s="20">
        <f>Locations[Revenus]/SUM(Locations[Revenus])</f>
        <v>0</v>
      </c>
      <c r="Q14" s="32" t="str">
        <f ca="1">IFERROR(Locations[[#This Row],[Rentabilité]]/Locations[[#This Row],[Âge]]*100,"")</f>
        <v/>
      </c>
    </row>
    <row r="15" spans="1:17" x14ac:dyDescent="0.25">
      <c r="A15" s="1" t="e">
        <f t="array" ref="A1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simpl])-ROW(Synthèse!$B$2)+1),ROWS(A$2:A15)))</f>
        <v>#NUM!</v>
      </c>
      <c r="B15" t="e">
        <f>VLOOKUP(Locations[No produit],BD_Produits[[No produit simpl]:[Produit]],2,FALSE)</f>
        <v>#NUM!</v>
      </c>
      <c r="C15">
        <f>COUNTIF(BD_Produits[No produit simpl],Locations[[#This Row],[No produit]])</f>
        <v>0</v>
      </c>
      <c r="D15" s="4">
        <f>SUMIF(BD_Produits[No produit simpl],Locations[[#This Row],[No produit]],BD_Produits[Coûts d''acquisition])</f>
        <v>0</v>
      </c>
      <c r="E15" s="5">
        <f>SUMIF(BD_Locations[No produit],Locations[[#This Row],[No produit]],BD_Locations[Qté])</f>
        <v>0</v>
      </c>
      <c r="F15">
        <f>SUMIF(BD_Locations[No produit],Locations[[#This Row],[No produit]],BD_Locations[Jours de loc*Qté])</f>
        <v>0</v>
      </c>
      <c r="G15" s="4">
        <f>SUMIF(BD_Locations[No produit],Locations[[#This Row],[No produit]],BD_Locations[Prix total])</f>
        <v>0</v>
      </c>
      <c r="H15" s="8">
        <f>IFERROR(Locations[[#This Row],[Revenus]]/Locations[[#This Row],[Coûts d''acquisition]],0)</f>
        <v>0</v>
      </c>
      <c r="I15" s="17">
        <f>Locations[[#This Row],[Revenus]]-Locations[[#This Row],[Coûts d''acquisition]]</f>
        <v>0</v>
      </c>
      <c r="J15" s="3" t="str">
        <f t="array" ref="J15">IFERROR(INDEX(BD_Locations[Date de fin],MATCH(Locations[[#This Row],[No produit]]&amp;"OK",BD_Locations[No produit]&amp;BD_Locations[Rentabilisé],0)),"")</f>
        <v/>
      </c>
      <c r="K15" s="26">
        <f>IFERROR(Locations[[#This Row],[Date de rentabilisation]]-VLOOKUP(Locations[No produit],BD_Produits[[No produit simpl]:[Date d''achat]],4,FALSE),0)</f>
        <v>0</v>
      </c>
      <c r="L15" s="26" t="e">
        <f ca="1">TODAY()-VLOOKUP(Locations[No produit],BD_Produits[[No produit simpl]:[Date d''achat]],4,FALSE)+1</f>
        <v>#NUM!</v>
      </c>
      <c r="M15" s="26" t="str">
        <f>IFERROR(INDEX(BD_Locations[Cumul jours de loc*Qté],MATCH(Locations[[#This Row],[No produit]]&amp;"OK",BD_Locations[No produit]&amp;BD_Locations[Rentabilisé],0)),"")</f>
        <v/>
      </c>
      <c r="N15" s="26">
        <f ca="1">IFERROR(Locations[Âge]/Locations[[#This Row],[Nbre jours locations]],0)</f>
        <v>0</v>
      </c>
      <c r="O15" s="18">
        <f>IFERROR((Locations[[#This Row],[Revenus]]-Locations[[#This Row],[Coûts d''acquisition]])/Locations[[#This Row],[Coûts d''acquisition]],0)</f>
        <v>0</v>
      </c>
      <c r="P15" s="20">
        <f>Locations[Revenus]/SUM(Locations[Revenus])</f>
        <v>0</v>
      </c>
      <c r="Q15" s="32" t="str">
        <f ca="1">IFERROR(Locations[[#This Row],[Rentabilité]]/Locations[[#This Row],[Âge]]*100,"")</f>
        <v/>
      </c>
    </row>
    <row r="16" spans="1:17" x14ac:dyDescent="0.25">
      <c r="A16" s="1" t="e">
        <f t="array" ref="A1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simpl])-ROW(Synthèse!$B$2)+1),ROWS(A$2:A16)))</f>
        <v>#NUM!</v>
      </c>
      <c r="B16" t="e">
        <f>VLOOKUP(Locations[No produit],BD_Produits[[No produit simpl]:[Produit]],2,FALSE)</f>
        <v>#NUM!</v>
      </c>
      <c r="C16">
        <f>COUNTIF(BD_Produits[No produit simpl],Locations[[#This Row],[No produit]])</f>
        <v>0</v>
      </c>
      <c r="D16" s="4">
        <f>SUMIF(BD_Produits[No produit simpl],Locations[[#This Row],[No produit]],BD_Produits[Coûts d''acquisition])</f>
        <v>0</v>
      </c>
      <c r="E16" s="5">
        <f>SUMIF(BD_Locations[No produit],Locations[[#This Row],[No produit]],BD_Locations[Qté])</f>
        <v>0</v>
      </c>
      <c r="F16">
        <f>SUMIF(BD_Locations[No produit],Locations[[#This Row],[No produit]],BD_Locations[Jours de loc*Qté])</f>
        <v>0</v>
      </c>
      <c r="G16" s="4">
        <f>SUMIF(BD_Locations[No produit],Locations[[#This Row],[No produit]],BD_Locations[Prix total])</f>
        <v>0</v>
      </c>
      <c r="H16" s="8">
        <f>IFERROR(Locations[[#This Row],[Revenus]]/Locations[[#This Row],[Coûts d''acquisition]],0)</f>
        <v>0</v>
      </c>
      <c r="I16" s="17">
        <f>Locations[[#This Row],[Revenus]]-Locations[[#This Row],[Coûts d''acquisition]]</f>
        <v>0</v>
      </c>
      <c r="J16" s="3" t="str">
        <f t="array" ref="J16">IFERROR(INDEX(BD_Locations[Date de fin],MATCH(Locations[[#This Row],[No produit]]&amp;"OK",BD_Locations[No produit]&amp;BD_Locations[Rentabilisé],0)),"")</f>
        <v/>
      </c>
      <c r="K16" s="26">
        <f>IFERROR(Locations[[#This Row],[Date de rentabilisation]]-VLOOKUP(Locations[No produit],BD_Produits[[No produit simpl]:[Date d''achat]],4,FALSE),0)</f>
        <v>0</v>
      </c>
      <c r="L16" s="26" t="e">
        <f ca="1">TODAY()-VLOOKUP(Locations[No produit],BD_Produits[[No produit simpl]:[Date d''achat]],4,FALSE)+1</f>
        <v>#NUM!</v>
      </c>
      <c r="M16" s="26" t="str">
        <f>IFERROR(INDEX(BD_Locations[Cumul jours de loc*Qté],MATCH(Locations[[#This Row],[No produit]]&amp;"OK",BD_Locations[No produit]&amp;BD_Locations[Rentabilisé],0)),"")</f>
        <v/>
      </c>
      <c r="N16" s="26">
        <f ca="1">IFERROR(Locations[Âge]/Locations[[#This Row],[Nbre jours locations]],0)</f>
        <v>0</v>
      </c>
      <c r="O16" s="18">
        <f>IFERROR((Locations[[#This Row],[Revenus]]-Locations[[#This Row],[Coûts d''acquisition]])/Locations[[#This Row],[Coûts d''acquisition]],0)</f>
        <v>0</v>
      </c>
      <c r="P16" s="20">
        <f>Locations[Revenus]/SUM(Locations[Revenus])</f>
        <v>0</v>
      </c>
      <c r="Q16" s="32" t="str">
        <f ca="1">IFERROR(Locations[[#This Row],[Rentabilité]]/Locations[[#This Row],[Âge]]*100,"")</f>
        <v/>
      </c>
    </row>
    <row r="17" spans="1:17" x14ac:dyDescent="0.25">
      <c r="A17" s="1" t="e">
        <f t="array" ref="A1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simpl])-ROW(Synthèse!$B$2)+1),ROWS(A$2:A17)))</f>
        <v>#NUM!</v>
      </c>
      <c r="B17" t="e">
        <f>VLOOKUP(Locations[No produit],BD_Produits[[No produit simpl]:[Produit]],2,FALSE)</f>
        <v>#NUM!</v>
      </c>
      <c r="C17">
        <f>COUNTIF(BD_Produits[No produit simpl],Locations[[#This Row],[No produit]])</f>
        <v>0</v>
      </c>
      <c r="D17" s="4">
        <f>SUMIF(BD_Produits[No produit simpl],Locations[[#This Row],[No produit]],BD_Produits[Coûts d''acquisition])</f>
        <v>0</v>
      </c>
      <c r="E17" s="5">
        <f>SUMIF(BD_Locations[No produit],Locations[[#This Row],[No produit]],BD_Locations[Qté])</f>
        <v>0</v>
      </c>
      <c r="F17">
        <f>SUMIF(BD_Locations[No produit],Locations[[#This Row],[No produit]],BD_Locations[Jours de loc*Qté])</f>
        <v>0</v>
      </c>
      <c r="G17" s="4">
        <f>SUMIF(BD_Locations[No produit],Locations[[#This Row],[No produit]],BD_Locations[Prix total])</f>
        <v>0</v>
      </c>
      <c r="H17" s="8">
        <f>IFERROR(Locations[[#This Row],[Revenus]]/Locations[[#This Row],[Coûts d''acquisition]],0)</f>
        <v>0</v>
      </c>
      <c r="I17" s="17">
        <f>Locations[[#This Row],[Revenus]]-Locations[[#This Row],[Coûts d''acquisition]]</f>
        <v>0</v>
      </c>
      <c r="J17" s="3" t="str">
        <f t="array" ref="J17">IFERROR(INDEX(BD_Locations[Date de fin],MATCH(Locations[[#This Row],[No produit]]&amp;"OK",BD_Locations[No produit]&amp;BD_Locations[Rentabilisé],0)),"")</f>
        <v/>
      </c>
      <c r="K17" s="26">
        <f>IFERROR(Locations[[#This Row],[Date de rentabilisation]]-VLOOKUP(Locations[No produit],BD_Produits[[No produit simpl]:[Date d''achat]],4,FALSE),0)</f>
        <v>0</v>
      </c>
      <c r="L17" s="26" t="e">
        <f ca="1">TODAY()-VLOOKUP(Locations[No produit],BD_Produits[[No produit simpl]:[Date d''achat]],4,FALSE)+1</f>
        <v>#NUM!</v>
      </c>
      <c r="M17" s="26" t="str">
        <f>IFERROR(INDEX(BD_Locations[Cumul jours de loc*Qté],MATCH(Locations[[#This Row],[No produit]]&amp;"OK",BD_Locations[No produit]&amp;BD_Locations[Rentabilisé],0)),"")</f>
        <v/>
      </c>
      <c r="N17" s="26">
        <f ca="1">IFERROR(Locations[Âge]/Locations[[#This Row],[Nbre jours locations]],0)</f>
        <v>0</v>
      </c>
      <c r="O17" s="18">
        <f>IFERROR((Locations[[#This Row],[Revenus]]-Locations[[#This Row],[Coûts d''acquisition]])/Locations[[#This Row],[Coûts d''acquisition]],0)</f>
        <v>0</v>
      </c>
      <c r="P17" s="20">
        <f>Locations[Revenus]/SUM(Locations[Revenus])</f>
        <v>0</v>
      </c>
      <c r="Q17" s="32" t="str">
        <f ca="1">IFERROR(Locations[[#This Row],[Rentabilité]]/Locations[[#This Row],[Âge]]*100,"")</f>
        <v/>
      </c>
    </row>
    <row r="18" spans="1:17" x14ac:dyDescent="0.25">
      <c r="A18" s="1" t="e">
        <f t="array" ref="A1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simpl])-ROW(Synthèse!$B$2)+1),ROWS(A$2:A18)))</f>
        <v>#NUM!</v>
      </c>
      <c r="B18" t="e">
        <f>VLOOKUP(Locations[No produit],BD_Produits[[No produit simpl]:[Produit]],2,FALSE)</f>
        <v>#NUM!</v>
      </c>
      <c r="C18">
        <f>COUNTIF(BD_Produits[No produit simpl],Locations[[#This Row],[No produit]])</f>
        <v>0</v>
      </c>
      <c r="D18" s="4">
        <f>SUMIF(BD_Produits[No produit simpl],Locations[[#This Row],[No produit]],BD_Produits[Coûts d''acquisition])</f>
        <v>0</v>
      </c>
      <c r="E18" s="5">
        <f>SUMIF(BD_Locations[No produit],Locations[[#This Row],[No produit]],BD_Locations[Qté])</f>
        <v>0</v>
      </c>
      <c r="F18">
        <f>SUMIF(BD_Locations[No produit],Locations[[#This Row],[No produit]],BD_Locations[Jours de loc*Qté])</f>
        <v>0</v>
      </c>
      <c r="G18" s="4">
        <f>SUMIF(BD_Locations[No produit],Locations[[#This Row],[No produit]],BD_Locations[Prix total])</f>
        <v>0</v>
      </c>
      <c r="H18" s="8">
        <f>IFERROR(Locations[[#This Row],[Revenus]]/Locations[[#This Row],[Coûts d''acquisition]],0)</f>
        <v>0</v>
      </c>
      <c r="I18" s="17">
        <f>Locations[[#This Row],[Revenus]]-Locations[[#This Row],[Coûts d''acquisition]]</f>
        <v>0</v>
      </c>
      <c r="J18" s="3" t="str">
        <f t="array" ref="J18">IFERROR(INDEX(BD_Locations[Date de fin],MATCH(Locations[[#This Row],[No produit]]&amp;"OK",BD_Locations[No produit]&amp;BD_Locations[Rentabilisé],0)),"")</f>
        <v/>
      </c>
      <c r="K18" s="26">
        <f>IFERROR(Locations[[#This Row],[Date de rentabilisation]]-VLOOKUP(Locations[No produit],BD_Produits[[No produit simpl]:[Date d''achat]],4,FALSE),0)</f>
        <v>0</v>
      </c>
      <c r="L18" s="26" t="e">
        <f ca="1">TODAY()-VLOOKUP(Locations[No produit],BD_Produits[[No produit simpl]:[Date d''achat]],4,FALSE)+1</f>
        <v>#NUM!</v>
      </c>
      <c r="M18" s="26" t="str">
        <f>IFERROR(INDEX(BD_Locations[Cumul jours de loc*Qté],MATCH(Locations[[#This Row],[No produit]]&amp;"OK",BD_Locations[No produit]&amp;BD_Locations[Rentabilisé],0)),"")</f>
        <v/>
      </c>
      <c r="N18" s="26">
        <f ca="1">IFERROR(Locations[Âge]/Locations[[#This Row],[Nbre jours locations]],0)</f>
        <v>0</v>
      </c>
      <c r="O18" s="18">
        <f>IFERROR((Locations[[#This Row],[Revenus]]-Locations[[#This Row],[Coûts d''acquisition]])/Locations[[#This Row],[Coûts d''acquisition]],0)</f>
        <v>0</v>
      </c>
      <c r="P18" s="20">
        <f>Locations[Revenus]/SUM(Locations[Revenus])</f>
        <v>0</v>
      </c>
      <c r="Q18" s="32" t="str">
        <f ca="1">IFERROR(Locations[[#This Row],[Rentabilité]]/Locations[[#This Row],[Âge]]*100,"")</f>
        <v/>
      </c>
    </row>
    <row r="19" spans="1:17" x14ac:dyDescent="0.25">
      <c r="A19" s="1" t="e">
        <f t="array" ref="A1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simpl])-ROW(Synthèse!$B$2)+1),ROWS(A$2:A19)))</f>
        <v>#NUM!</v>
      </c>
      <c r="B19" t="e">
        <f>VLOOKUP(Locations[No produit],BD_Produits[[No produit simpl]:[Produit]],2,FALSE)</f>
        <v>#NUM!</v>
      </c>
      <c r="C19">
        <f>COUNTIF(BD_Produits[No produit simpl],Locations[[#This Row],[No produit]])</f>
        <v>0</v>
      </c>
      <c r="D19" s="4">
        <f>SUMIF(BD_Produits[No produit simpl],Locations[[#This Row],[No produit]],BD_Produits[Coûts d''acquisition])</f>
        <v>0</v>
      </c>
      <c r="E19" s="5">
        <f>SUMIF(BD_Locations[No produit],Locations[[#This Row],[No produit]],BD_Locations[Qté])</f>
        <v>0</v>
      </c>
      <c r="F19">
        <f>SUMIF(BD_Locations[No produit],Locations[[#This Row],[No produit]],BD_Locations[Jours de loc*Qté])</f>
        <v>0</v>
      </c>
      <c r="G19" s="4">
        <f>SUMIF(BD_Locations[No produit],Locations[[#This Row],[No produit]],BD_Locations[Prix total])</f>
        <v>0</v>
      </c>
      <c r="H19" s="8">
        <f>IFERROR(Locations[[#This Row],[Revenus]]/Locations[[#This Row],[Coûts d''acquisition]],0)</f>
        <v>0</v>
      </c>
      <c r="I19" s="17">
        <f>Locations[[#This Row],[Revenus]]-Locations[[#This Row],[Coûts d''acquisition]]</f>
        <v>0</v>
      </c>
      <c r="J19" s="3" t="str">
        <f t="array" ref="J19">IFERROR(INDEX(BD_Locations[Date de fin],MATCH(Locations[[#This Row],[No produit]]&amp;"OK",BD_Locations[No produit]&amp;BD_Locations[Rentabilisé],0)),"")</f>
        <v/>
      </c>
      <c r="K19" s="26">
        <f>IFERROR(Locations[[#This Row],[Date de rentabilisation]]-VLOOKUP(Locations[No produit],BD_Produits[[No produit simpl]:[Date d''achat]],4,FALSE),0)</f>
        <v>0</v>
      </c>
      <c r="L19" s="26" t="e">
        <f ca="1">TODAY()-VLOOKUP(Locations[No produit],BD_Produits[[No produit simpl]:[Date d''achat]],4,FALSE)+1</f>
        <v>#NUM!</v>
      </c>
      <c r="M19" s="26" t="str">
        <f>IFERROR(INDEX(BD_Locations[Cumul jours de loc*Qté],MATCH(Locations[[#This Row],[No produit]]&amp;"OK",BD_Locations[No produit]&amp;BD_Locations[Rentabilisé],0)),"")</f>
        <v/>
      </c>
      <c r="N19" s="26">
        <f ca="1">IFERROR(Locations[Âge]/Locations[[#This Row],[Nbre jours locations]],0)</f>
        <v>0</v>
      </c>
      <c r="O19" s="18">
        <f>IFERROR((Locations[[#This Row],[Revenus]]-Locations[[#This Row],[Coûts d''acquisition]])/Locations[[#This Row],[Coûts d''acquisition]],0)</f>
        <v>0</v>
      </c>
      <c r="P19" s="20">
        <f>Locations[Revenus]/SUM(Locations[Revenus])</f>
        <v>0</v>
      </c>
      <c r="Q19" s="32" t="str">
        <f ca="1">IFERROR(Locations[[#This Row],[Rentabilité]]/Locations[[#This Row],[Âge]]*100,"")</f>
        <v/>
      </c>
    </row>
    <row r="20" spans="1:17" x14ac:dyDescent="0.25">
      <c r="A20" s="1" t="e">
        <f t="array" ref="A2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simpl])-ROW(Synthèse!$B$2)+1),ROWS(A$2:A20)))</f>
        <v>#NUM!</v>
      </c>
      <c r="B20" t="e">
        <f>VLOOKUP(Locations[No produit],BD_Produits[[No produit simpl]:[Produit]],2,FALSE)</f>
        <v>#NUM!</v>
      </c>
      <c r="C20">
        <f>COUNTIF(BD_Produits[No produit simpl],Locations[[#This Row],[No produit]])</f>
        <v>0</v>
      </c>
      <c r="D20" s="4">
        <f>SUMIF(BD_Produits[No produit simpl],Locations[[#This Row],[No produit]],BD_Produits[Coûts d''acquisition])</f>
        <v>0</v>
      </c>
      <c r="E20" s="5">
        <f>SUMIF(BD_Locations[No produit],Locations[[#This Row],[No produit]],BD_Locations[Qté])</f>
        <v>0</v>
      </c>
      <c r="F20">
        <f>SUMIF(BD_Locations[No produit],Locations[[#This Row],[No produit]],BD_Locations[Jours de loc*Qté])</f>
        <v>0</v>
      </c>
      <c r="G20" s="4">
        <f>SUMIF(BD_Locations[No produit],Locations[[#This Row],[No produit]],BD_Locations[Prix total])</f>
        <v>0</v>
      </c>
      <c r="H20" s="8">
        <f>IFERROR(Locations[[#This Row],[Revenus]]/Locations[[#This Row],[Coûts d''acquisition]],0)</f>
        <v>0</v>
      </c>
      <c r="I20" s="17">
        <f>Locations[[#This Row],[Revenus]]-Locations[[#This Row],[Coûts d''acquisition]]</f>
        <v>0</v>
      </c>
      <c r="J20" s="3" t="str">
        <f t="array" ref="J20">IFERROR(INDEX(BD_Locations[Date de fin],MATCH(Locations[[#This Row],[No produit]]&amp;"OK",BD_Locations[No produit]&amp;BD_Locations[Rentabilisé],0)),"")</f>
        <v/>
      </c>
      <c r="K20" s="26">
        <f>IFERROR(Locations[[#This Row],[Date de rentabilisation]]-VLOOKUP(Locations[No produit],BD_Produits[[No produit simpl]:[Date d''achat]],4,FALSE),0)</f>
        <v>0</v>
      </c>
      <c r="L20" s="26" t="e">
        <f ca="1">TODAY()-VLOOKUP(Locations[No produit],BD_Produits[[No produit simpl]:[Date d''achat]],4,FALSE)+1</f>
        <v>#NUM!</v>
      </c>
      <c r="M20" s="26" t="str">
        <f>IFERROR(INDEX(BD_Locations[Cumul jours de loc*Qté],MATCH(Locations[[#This Row],[No produit]]&amp;"OK",BD_Locations[No produit]&amp;BD_Locations[Rentabilisé],0)),"")</f>
        <v/>
      </c>
      <c r="N20" s="26">
        <f ca="1">IFERROR(Locations[Âge]/Locations[[#This Row],[Nbre jours locations]],0)</f>
        <v>0</v>
      </c>
      <c r="O20" s="18">
        <f>IFERROR((Locations[[#This Row],[Revenus]]-Locations[[#This Row],[Coûts d''acquisition]])/Locations[[#This Row],[Coûts d''acquisition]],0)</f>
        <v>0</v>
      </c>
      <c r="P20" s="20">
        <f>Locations[Revenus]/SUM(Locations[Revenus])</f>
        <v>0</v>
      </c>
      <c r="Q20" s="32" t="str">
        <f ca="1">IFERROR(Locations[[#This Row],[Rentabilité]]/Locations[[#This Row],[Âge]]*100,"")</f>
        <v/>
      </c>
    </row>
    <row r="21" spans="1:17" x14ac:dyDescent="0.25">
      <c r="A21" s="1" t="e">
        <f t="array" ref="A2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simpl])-ROW(Synthèse!$B$2)+1),ROWS(A$2:A21)))</f>
        <v>#NUM!</v>
      </c>
      <c r="B21" t="e">
        <f>VLOOKUP(Locations[No produit],BD_Produits[[No produit simpl]:[Produit]],2,FALSE)</f>
        <v>#NUM!</v>
      </c>
      <c r="C21">
        <f>COUNTIF(BD_Produits[No produit simpl],Locations[[#This Row],[No produit]])</f>
        <v>0</v>
      </c>
      <c r="D21" s="4">
        <f>SUMIF(BD_Produits[No produit simpl],Locations[[#This Row],[No produit]],BD_Produits[Coûts d''acquisition])</f>
        <v>0</v>
      </c>
      <c r="E21" s="5">
        <f>SUMIF(BD_Locations[No produit],Locations[[#This Row],[No produit]],BD_Locations[Qté])</f>
        <v>0</v>
      </c>
      <c r="F21">
        <f>SUMIF(BD_Locations[No produit],Locations[[#This Row],[No produit]],BD_Locations[Jours de loc*Qté])</f>
        <v>0</v>
      </c>
      <c r="G21" s="4">
        <f>SUMIF(BD_Locations[No produit],Locations[[#This Row],[No produit]],BD_Locations[Prix total])</f>
        <v>0</v>
      </c>
      <c r="H21" s="8">
        <f>IFERROR(Locations[[#This Row],[Revenus]]/Locations[[#This Row],[Coûts d''acquisition]],0)</f>
        <v>0</v>
      </c>
      <c r="I21" s="17">
        <f>Locations[[#This Row],[Revenus]]-Locations[[#This Row],[Coûts d''acquisition]]</f>
        <v>0</v>
      </c>
      <c r="J21" s="3" t="str">
        <f t="array" ref="J21">IFERROR(INDEX(BD_Locations[Date de fin],MATCH(Locations[[#This Row],[No produit]]&amp;"OK",BD_Locations[No produit]&amp;BD_Locations[Rentabilisé],0)),"")</f>
        <v/>
      </c>
      <c r="K21" s="26">
        <f>IFERROR(Locations[[#This Row],[Date de rentabilisation]]-VLOOKUP(Locations[No produit],BD_Produits[[No produit simpl]:[Date d''achat]],4,FALSE),0)</f>
        <v>0</v>
      </c>
      <c r="L21" s="26" t="e">
        <f ca="1">TODAY()-VLOOKUP(Locations[No produit],BD_Produits[[No produit simpl]:[Date d''achat]],4,FALSE)+1</f>
        <v>#NUM!</v>
      </c>
      <c r="M21" s="26" t="str">
        <f>IFERROR(INDEX(BD_Locations[Cumul jours de loc*Qté],MATCH(Locations[[#This Row],[No produit]]&amp;"OK",BD_Locations[No produit]&amp;BD_Locations[Rentabilisé],0)),"")</f>
        <v/>
      </c>
      <c r="N21" s="26">
        <f ca="1">IFERROR(Locations[Âge]/Locations[[#This Row],[Nbre jours locations]],0)</f>
        <v>0</v>
      </c>
      <c r="O21" s="18">
        <f>IFERROR((Locations[[#This Row],[Revenus]]-Locations[[#This Row],[Coûts d''acquisition]])/Locations[[#This Row],[Coûts d''acquisition]],0)</f>
        <v>0</v>
      </c>
      <c r="P21" s="20">
        <f>Locations[Revenus]/SUM(Locations[Revenus])</f>
        <v>0</v>
      </c>
      <c r="Q21" s="32" t="str">
        <f ca="1">IFERROR(Locations[[#This Row],[Rentabilité]]/Locations[[#This Row],[Âge]]*100,"")</f>
        <v/>
      </c>
    </row>
    <row r="22" spans="1:17" x14ac:dyDescent="0.25">
      <c r="A22" s="1" t="e">
        <f t="array" ref="A2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simpl])-ROW(Synthèse!$B$2)+1),ROWS(A$2:A22)))</f>
        <v>#NUM!</v>
      </c>
      <c r="B22" t="e">
        <f>VLOOKUP(Locations[No produit],BD_Produits[[No produit simpl]:[Produit]],2,FALSE)</f>
        <v>#NUM!</v>
      </c>
      <c r="C22">
        <f>COUNTIF(BD_Produits[No produit simpl],Locations[[#This Row],[No produit]])</f>
        <v>0</v>
      </c>
      <c r="D22" s="4">
        <f>SUMIF(BD_Produits[No produit simpl],Locations[[#This Row],[No produit]],BD_Produits[Coûts d''acquisition])</f>
        <v>0</v>
      </c>
      <c r="E22" s="5">
        <f>SUMIF(BD_Locations[No produit],Locations[[#This Row],[No produit]],BD_Locations[Qté])</f>
        <v>0</v>
      </c>
      <c r="F22">
        <f>SUMIF(BD_Locations[No produit],Locations[[#This Row],[No produit]],BD_Locations[Jours de loc*Qté])</f>
        <v>0</v>
      </c>
      <c r="G22" s="4">
        <f>SUMIF(BD_Locations[No produit],Locations[[#This Row],[No produit]],BD_Locations[Prix total])</f>
        <v>0</v>
      </c>
      <c r="H22" s="8">
        <f>IFERROR(Locations[[#This Row],[Revenus]]/Locations[[#This Row],[Coûts d''acquisition]],0)</f>
        <v>0</v>
      </c>
      <c r="I22" s="17">
        <f>Locations[[#This Row],[Revenus]]-Locations[[#This Row],[Coûts d''acquisition]]</f>
        <v>0</v>
      </c>
      <c r="J22" s="3" t="str">
        <f t="array" ref="J22">IFERROR(INDEX(BD_Locations[Date de fin],MATCH(Locations[[#This Row],[No produit]]&amp;"OK",BD_Locations[No produit]&amp;BD_Locations[Rentabilisé],0)),"")</f>
        <v/>
      </c>
      <c r="K22" s="26">
        <f>IFERROR(Locations[[#This Row],[Date de rentabilisation]]-VLOOKUP(Locations[No produit],BD_Produits[[No produit simpl]:[Date d''achat]],4,FALSE),0)</f>
        <v>0</v>
      </c>
      <c r="L22" s="26" t="e">
        <f ca="1">TODAY()-VLOOKUP(Locations[No produit],BD_Produits[[No produit simpl]:[Date d''achat]],4,FALSE)+1</f>
        <v>#NUM!</v>
      </c>
      <c r="M22" s="26" t="str">
        <f>IFERROR(INDEX(BD_Locations[Cumul jours de loc*Qté],MATCH(Locations[[#This Row],[No produit]]&amp;"OK",BD_Locations[No produit]&amp;BD_Locations[Rentabilisé],0)),"")</f>
        <v/>
      </c>
      <c r="N22" s="26">
        <f ca="1">IFERROR(Locations[Âge]/Locations[[#This Row],[Nbre jours locations]],0)</f>
        <v>0</v>
      </c>
      <c r="O22" s="18">
        <f>IFERROR((Locations[[#This Row],[Revenus]]-Locations[[#This Row],[Coûts d''acquisition]])/Locations[[#This Row],[Coûts d''acquisition]],0)</f>
        <v>0</v>
      </c>
      <c r="P22" s="20">
        <f>Locations[Revenus]/SUM(Locations[Revenus])</f>
        <v>0</v>
      </c>
      <c r="Q22" s="32" t="str">
        <f ca="1">IFERROR(Locations[[#This Row],[Rentabilité]]/Locations[[#This Row],[Âge]]*100,"")</f>
        <v/>
      </c>
    </row>
    <row r="23" spans="1:17" x14ac:dyDescent="0.25">
      <c r="A23" s="1" t="e">
        <f t="array" ref="A2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simpl])-ROW(Synthèse!$B$2)+1),ROWS(A$2:A23)))</f>
        <v>#NUM!</v>
      </c>
      <c r="B23" t="e">
        <f>VLOOKUP(Locations[No produit],BD_Produits[[No produit simpl]:[Produit]],2,FALSE)</f>
        <v>#NUM!</v>
      </c>
      <c r="C23">
        <f>COUNTIF(BD_Produits[No produit simpl],Locations[[#This Row],[No produit]])</f>
        <v>0</v>
      </c>
      <c r="D23" s="4">
        <f>SUMIF(BD_Produits[No produit simpl],Locations[[#This Row],[No produit]],BD_Produits[Coûts d''acquisition])</f>
        <v>0</v>
      </c>
      <c r="E23" s="5">
        <f>SUMIF(BD_Locations[No produit],Locations[[#This Row],[No produit]],BD_Locations[Qté])</f>
        <v>0</v>
      </c>
      <c r="F23">
        <f>SUMIF(BD_Locations[No produit],Locations[[#This Row],[No produit]],BD_Locations[Jours de loc*Qté])</f>
        <v>0</v>
      </c>
      <c r="G23" s="4">
        <f>SUMIF(BD_Locations[No produit],Locations[[#This Row],[No produit]],BD_Locations[Prix total])</f>
        <v>0</v>
      </c>
      <c r="H23" s="8">
        <f>IFERROR(Locations[[#This Row],[Revenus]]/Locations[[#This Row],[Coûts d''acquisition]],0)</f>
        <v>0</v>
      </c>
      <c r="I23" s="17">
        <f>Locations[[#This Row],[Revenus]]-Locations[[#This Row],[Coûts d''acquisition]]</f>
        <v>0</v>
      </c>
      <c r="J23" s="3" t="str">
        <f t="array" ref="J23">IFERROR(INDEX(BD_Locations[Date de fin],MATCH(Locations[[#This Row],[No produit]]&amp;"OK",BD_Locations[No produit]&amp;BD_Locations[Rentabilisé],0)),"")</f>
        <v/>
      </c>
      <c r="K23" s="26">
        <f>IFERROR(Locations[[#This Row],[Date de rentabilisation]]-VLOOKUP(Locations[No produit],BD_Produits[[No produit simpl]:[Date d''achat]],4,FALSE),0)</f>
        <v>0</v>
      </c>
      <c r="L23" s="26" t="e">
        <f ca="1">TODAY()-VLOOKUP(Locations[No produit],BD_Produits[[No produit simpl]:[Date d''achat]],4,FALSE)+1</f>
        <v>#NUM!</v>
      </c>
      <c r="M23" s="26" t="str">
        <f>IFERROR(INDEX(BD_Locations[Cumul jours de loc*Qté],MATCH(Locations[[#This Row],[No produit]]&amp;"OK",BD_Locations[No produit]&amp;BD_Locations[Rentabilisé],0)),"")</f>
        <v/>
      </c>
      <c r="N23" s="26">
        <f ca="1">IFERROR(Locations[Âge]/Locations[[#This Row],[Nbre jours locations]],0)</f>
        <v>0</v>
      </c>
      <c r="O23" s="18">
        <f>IFERROR((Locations[[#This Row],[Revenus]]-Locations[[#This Row],[Coûts d''acquisition]])/Locations[[#This Row],[Coûts d''acquisition]],0)</f>
        <v>0</v>
      </c>
      <c r="P23" s="20">
        <f>Locations[Revenus]/SUM(Locations[Revenus])</f>
        <v>0</v>
      </c>
      <c r="Q23" s="32" t="str">
        <f ca="1">IFERROR(Locations[[#This Row],[Rentabilité]]/Locations[[#This Row],[Âge]]*100,"")</f>
        <v/>
      </c>
    </row>
    <row r="24" spans="1:17" x14ac:dyDescent="0.25">
      <c r="A24" s="1" t="e">
        <f t="array" ref="A2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simpl])-ROW(Synthèse!$B$2)+1),ROWS(A$2:A24)))</f>
        <v>#NUM!</v>
      </c>
      <c r="B24" t="e">
        <f>VLOOKUP(Locations[No produit],BD_Produits[[No produit simpl]:[Produit]],2,FALSE)</f>
        <v>#NUM!</v>
      </c>
      <c r="C24">
        <f>COUNTIF(BD_Produits[No produit simpl],Locations[[#This Row],[No produit]])</f>
        <v>0</v>
      </c>
      <c r="D24" s="4">
        <f>SUMIF(BD_Produits[No produit simpl],Locations[[#This Row],[No produit]],BD_Produits[Coûts d''acquisition])</f>
        <v>0</v>
      </c>
      <c r="E24" s="5">
        <f>SUMIF(BD_Locations[No produit],Locations[[#This Row],[No produit]],BD_Locations[Qté])</f>
        <v>0</v>
      </c>
      <c r="F24">
        <f>SUMIF(BD_Locations[No produit],Locations[[#This Row],[No produit]],BD_Locations[Jours de loc*Qté])</f>
        <v>0</v>
      </c>
      <c r="G24" s="4">
        <f>SUMIF(BD_Locations[No produit],Locations[[#This Row],[No produit]],BD_Locations[Prix total])</f>
        <v>0</v>
      </c>
      <c r="H24" s="8">
        <f>IFERROR(Locations[[#This Row],[Revenus]]/Locations[[#This Row],[Coûts d''acquisition]],0)</f>
        <v>0</v>
      </c>
      <c r="I24" s="17">
        <f>Locations[[#This Row],[Revenus]]-Locations[[#This Row],[Coûts d''acquisition]]</f>
        <v>0</v>
      </c>
      <c r="J24" s="3" t="str">
        <f t="array" ref="J24">IFERROR(INDEX(BD_Locations[Date de fin],MATCH(Locations[[#This Row],[No produit]]&amp;"OK",BD_Locations[No produit]&amp;BD_Locations[Rentabilisé],0)),"")</f>
        <v/>
      </c>
      <c r="K24" s="26">
        <f>IFERROR(Locations[[#This Row],[Date de rentabilisation]]-VLOOKUP(Locations[No produit],BD_Produits[[No produit simpl]:[Date d''achat]],4,FALSE),0)</f>
        <v>0</v>
      </c>
      <c r="L24" s="26" t="e">
        <f ca="1">TODAY()-VLOOKUP(Locations[No produit],BD_Produits[[No produit simpl]:[Date d''achat]],4,FALSE)+1</f>
        <v>#NUM!</v>
      </c>
      <c r="M24" s="26" t="str">
        <f>IFERROR(INDEX(BD_Locations[Cumul jours de loc*Qté],MATCH(Locations[[#This Row],[No produit]]&amp;"OK",BD_Locations[No produit]&amp;BD_Locations[Rentabilisé],0)),"")</f>
        <v/>
      </c>
      <c r="N24" s="26">
        <f ca="1">IFERROR(Locations[Âge]/Locations[[#This Row],[Nbre jours locations]],0)</f>
        <v>0</v>
      </c>
      <c r="O24" s="18">
        <f>IFERROR((Locations[[#This Row],[Revenus]]-Locations[[#This Row],[Coûts d''acquisition]])/Locations[[#This Row],[Coûts d''acquisition]],0)</f>
        <v>0</v>
      </c>
      <c r="P24" s="20">
        <f>Locations[Revenus]/SUM(Locations[Revenus])</f>
        <v>0</v>
      </c>
      <c r="Q24" s="32" t="str">
        <f ca="1">IFERROR(Locations[[#This Row],[Rentabilité]]/Locations[[#This Row],[Âge]]*100,"")</f>
        <v/>
      </c>
    </row>
    <row r="25" spans="1:17" x14ac:dyDescent="0.25">
      <c r="A25" s="1" t="e">
        <f t="array" ref="A2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simpl])-ROW(Synthèse!$B$2)+1),ROWS(A$2:A25)))</f>
        <v>#NUM!</v>
      </c>
      <c r="B25" t="e">
        <f>VLOOKUP(Locations[No produit],BD_Produits[[No produit simpl]:[Produit]],2,FALSE)</f>
        <v>#NUM!</v>
      </c>
      <c r="C25">
        <f>COUNTIF(BD_Produits[No produit simpl],Locations[[#This Row],[No produit]])</f>
        <v>0</v>
      </c>
      <c r="D25" s="4">
        <f>SUMIF(BD_Produits[No produit simpl],Locations[[#This Row],[No produit]],BD_Produits[Coûts d''acquisition])</f>
        <v>0</v>
      </c>
      <c r="E25" s="5">
        <f>SUMIF(BD_Locations[No produit],Locations[[#This Row],[No produit]],BD_Locations[Qté])</f>
        <v>0</v>
      </c>
      <c r="F25">
        <f>SUMIF(BD_Locations[No produit],Locations[[#This Row],[No produit]],BD_Locations[Jours de loc*Qté])</f>
        <v>0</v>
      </c>
      <c r="G25" s="4">
        <f>SUMIF(BD_Locations[No produit],Locations[[#This Row],[No produit]],BD_Locations[Prix total])</f>
        <v>0</v>
      </c>
      <c r="H25" s="8">
        <f>IFERROR(Locations[[#This Row],[Revenus]]/Locations[[#This Row],[Coûts d''acquisition]],0)</f>
        <v>0</v>
      </c>
      <c r="I25" s="17">
        <f>Locations[[#This Row],[Revenus]]-Locations[[#This Row],[Coûts d''acquisition]]</f>
        <v>0</v>
      </c>
      <c r="J25" s="3" t="str">
        <f t="array" ref="J25">IFERROR(INDEX(BD_Locations[Date de fin],MATCH(Locations[[#This Row],[No produit]]&amp;"OK",BD_Locations[No produit]&amp;BD_Locations[Rentabilisé],0)),"")</f>
        <v/>
      </c>
      <c r="K25" s="26">
        <f>IFERROR(Locations[[#This Row],[Date de rentabilisation]]-VLOOKUP(Locations[No produit],BD_Produits[[No produit simpl]:[Date d''achat]],4,FALSE),0)</f>
        <v>0</v>
      </c>
      <c r="L25" s="26" t="e">
        <f ca="1">TODAY()-VLOOKUP(Locations[No produit],BD_Produits[[No produit simpl]:[Date d''achat]],4,FALSE)+1</f>
        <v>#NUM!</v>
      </c>
      <c r="M25" s="26" t="str">
        <f>IFERROR(INDEX(BD_Locations[Cumul jours de loc*Qté],MATCH(Locations[[#This Row],[No produit]]&amp;"OK",BD_Locations[No produit]&amp;BD_Locations[Rentabilisé],0)),"")</f>
        <v/>
      </c>
      <c r="N25" s="26">
        <f ca="1">IFERROR(Locations[Âge]/Locations[[#This Row],[Nbre jours locations]],0)</f>
        <v>0</v>
      </c>
      <c r="O25" s="18">
        <f>IFERROR((Locations[[#This Row],[Revenus]]-Locations[[#This Row],[Coûts d''acquisition]])/Locations[[#This Row],[Coûts d''acquisition]],0)</f>
        <v>0</v>
      </c>
      <c r="P25" s="20">
        <f>Locations[Revenus]/SUM(Locations[Revenus])</f>
        <v>0</v>
      </c>
      <c r="Q25" s="32" t="str">
        <f ca="1">IFERROR(Locations[[#This Row],[Rentabilité]]/Locations[[#This Row],[Âge]]*100,"")</f>
        <v/>
      </c>
    </row>
    <row r="26" spans="1:17" x14ac:dyDescent="0.25">
      <c r="A26" s="1" t="e">
        <f t="array" ref="A2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simpl])-ROW(Synthèse!$B$2)+1),ROWS(A$2:A26)))</f>
        <v>#NUM!</v>
      </c>
      <c r="B26" t="e">
        <f>VLOOKUP(Locations[No produit],BD_Produits[[No produit simpl]:[Produit]],2,FALSE)</f>
        <v>#NUM!</v>
      </c>
      <c r="C26">
        <f>COUNTIF(BD_Produits[No produit simpl],Locations[[#This Row],[No produit]])</f>
        <v>0</v>
      </c>
      <c r="D26" s="4">
        <f>SUMIF(BD_Produits[No produit simpl],Locations[[#This Row],[No produit]],BD_Produits[Coûts d''acquisition])</f>
        <v>0</v>
      </c>
      <c r="E26" s="5">
        <f>SUMIF(BD_Locations[No produit],Locations[[#This Row],[No produit]],BD_Locations[Qté])</f>
        <v>0</v>
      </c>
      <c r="F26">
        <f>SUMIF(BD_Locations[No produit],Locations[[#This Row],[No produit]],BD_Locations[Jours de loc*Qté])</f>
        <v>0</v>
      </c>
      <c r="G26" s="4">
        <f>SUMIF(BD_Locations[No produit],Locations[[#This Row],[No produit]],BD_Locations[Prix total])</f>
        <v>0</v>
      </c>
      <c r="H26" s="8">
        <f>IFERROR(Locations[[#This Row],[Revenus]]/Locations[[#This Row],[Coûts d''acquisition]],0)</f>
        <v>0</v>
      </c>
      <c r="I26" s="17">
        <f>Locations[[#This Row],[Revenus]]-Locations[[#This Row],[Coûts d''acquisition]]</f>
        <v>0</v>
      </c>
      <c r="J26" s="3" t="str">
        <f t="array" ref="J26">IFERROR(INDEX(BD_Locations[Date de fin],MATCH(Locations[[#This Row],[No produit]]&amp;"OK",BD_Locations[No produit]&amp;BD_Locations[Rentabilisé],0)),"")</f>
        <v/>
      </c>
      <c r="K26" s="26">
        <f>IFERROR(Locations[[#This Row],[Date de rentabilisation]]-VLOOKUP(Locations[No produit],BD_Produits[[No produit simpl]:[Date d''achat]],4,FALSE),0)</f>
        <v>0</v>
      </c>
      <c r="L26" s="26" t="e">
        <f ca="1">TODAY()-VLOOKUP(Locations[No produit],BD_Produits[[No produit simpl]:[Date d''achat]],4,FALSE)+1</f>
        <v>#NUM!</v>
      </c>
      <c r="M26" s="26" t="str">
        <f>IFERROR(INDEX(BD_Locations[Cumul jours de loc*Qté],MATCH(Locations[[#This Row],[No produit]]&amp;"OK",BD_Locations[No produit]&amp;BD_Locations[Rentabilisé],0)),"")</f>
        <v/>
      </c>
      <c r="N26" s="26">
        <f ca="1">IFERROR(Locations[Âge]/Locations[[#This Row],[Nbre jours locations]],0)</f>
        <v>0</v>
      </c>
      <c r="O26" s="18">
        <f>IFERROR((Locations[[#This Row],[Revenus]]-Locations[[#This Row],[Coûts d''acquisition]])/Locations[[#This Row],[Coûts d''acquisition]],0)</f>
        <v>0</v>
      </c>
      <c r="P26" s="20">
        <f>Locations[Revenus]/SUM(Locations[Revenus])</f>
        <v>0</v>
      </c>
      <c r="Q26" s="32" t="str">
        <f ca="1">IFERROR(Locations[[#This Row],[Rentabilité]]/Locations[[#This Row],[Âge]]*100,"")</f>
        <v/>
      </c>
    </row>
    <row r="27" spans="1:17" x14ac:dyDescent="0.25">
      <c r="A27" s="1" t="e">
        <f t="array" ref="A2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simpl])-ROW(Synthèse!$B$2)+1),ROWS(A$2:A27)))</f>
        <v>#NUM!</v>
      </c>
      <c r="B27" t="e">
        <f>VLOOKUP(Locations[No produit],BD_Produits[[No produit simpl]:[Produit]],2,FALSE)</f>
        <v>#NUM!</v>
      </c>
      <c r="C27">
        <f>COUNTIF(BD_Produits[No produit simpl],Locations[[#This Row],[No produit]])</f>
        <v>0</v>
      </c>
      <c r="D27" s="4">
        <f>SUMIF(BD_Produits[No produit simpl],Locations[[#This Row],[No produit]],BD_Produits[Coûts d''acquisition])</f>
        <v>0</v>
      </c>
      <c r="E27" s="5">
        <f>SUMIF(BD_Locations[No produit],Locations[[#This Row],[No produit]],BD_Locations[Qté])</f>
        <v>0</v>
      </c>
      <c r="F27">
        <f>SUMIF(BD_Locations[No produit],Locations[[#This Row],[No produit]],BD_Locations[Jours de loc*Qté])</f>
        <v>0</v>
      </c>
      <c r="G27" s="4">
        <f>SUMIF(BD_Locations[No produit],Locations[[#This Row],[No produit]],BD_Locations[Prix total])</f>
        <v>0</v>
      </c>
      <c r="H27" s="8">
        <f>IFERROR(Locations[[#This Row],[Revenus]]/Locations[[#This Row],[Coûts d''acquisition]],0)</f>
        <v>0</v>
      </c>
      <c r="I27" s="17">
        <f>Locations[[#This Row],[Revenus]]-Locations[[#This Row],[Coûts d''acquisition]]</f>
        <v>0</v>
      </c>
      <c r="J27" s="3" t="str">
        <f t="array" ref="J27">IFERROR(INDEX(BD_Locations[Date de fin],MATCH(Locations[[#This Row],[No produit]]&amp;"OK",BD_Locations[No produit]&amp;BD_Locations[Rentabilisé],0)),"")</f>
        <v/>
      </c>
      <c r="K27" s="26">
        <f>IFERROR(Locations[[#This Row],[Date de rentabilisation]]-VLOOKUP(Locations[No produit],BD_Produits[[No produit simpl]:[Date d''achat]],4,FALSE),0)</f>
        <v>0</v>
      </c>
      <c r="L27" s="26" t="e">
        <f ca="1">TODAY()-VLOOKUP(Locations[No produit],BD_Produits[[No produit simpl]:[Date d''achat]],4,FALSE)+1</f>
        <v>#NUM!</v>
      </c>
      <c r="M27" s="26" t="str">
        <f>IFERROR(INDEX(BD_Locations[Cumul jours de loc*Qté],MATCH(Locations[[#This Row],[No produit]]&amp;"OK",BD_Locations[No produit]&amp;BD_Locations[Rentabilisé],0)),"")</f>
        <v/>
      </c>
      <c r="N27" s="26">
        <f ca="1">IFERROR(Locations[Âge]/Locations[[#This Row],[Nbre jours locations]],0)</f>
        <v>0</v>
      </c>
      <c r="O27" s="18">
        <f>IFERROR((Locations[[#This Row],[Revenus]]-Locations[[#This Row],[Coûts d''acquisition]])/Locations[[#This Row],[Coûts d''acquisition]],0)</f>
        <v>0</v>
      </c>
      <c r="P27" s="20">
        <f>Locations[Revenus]/SUM(Locations[Revenus])</f>
        <v>0</v>
      </c>
      <c r="Q27" s="32" t="str">
        <f ca="1">IFERROR(Locations[[#This Row],[Rentabilité]]/Locations[[#This Row],[Âge]]*100,"")</f>
        <v/>
      </c>
    </row>
    <row r="28" spans="1:17" x14ac:dyDescent="0.25">
      <c r="A28" s="1" t="e">
        <f t="array" ref="A2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simpl])-ROW(Synthèse!$B$2)+1),ROWS(A$2:A28)))</f>
        <v>#NUM!</v>
      </c>
      <c r="B28" t="e">
        <f>VLOOKUP(Locations[No produit],BD_Produits[[No produit simpl]:[Produit]],2,FALSE)</f>
        <v>#NUM!</v>
      </c>
      <c r="C28">
        <f>COUNTIF(BD_Produits[No produit simpl],Locations[[#This Row],[No produit]])</f>
        <v>0</v>
      </c>
      <c r="D28" s="4">
        <f>SUMIF(BD_Produits[No produit simpl],Locations[[#This Row],[No produit]],BD_Produits[Coûts d''acquisition])</f>
        <v>0</v>
      </c>
      <c r="E28" s="5">
        <f>SUMIF(BD_Locations[No produit],Locations[[#This Row],[No produit]],BD_Locations[Qté])</f>
        <v>0</v>
      </c>
      <c r="F28">
        <f>SUMIF(BD_Locations[No produit],Locations[[#This Row],[No produit]],BD_Locations[Jours de loc*Qté])</f>
        <v>0</v>
      </c>
      <c r="G28" s="4">
        <f>SUMIF(BD_Locations[No produit],Locations[[#This Row],[No produit]],BD_Locations[Prix total])</f>
        <v>0</v>
      </c>
      <c r="H28" s="8">
        <f>IFERROR(Locations[[#This Row],[Revenus]]/Locations[[#This Row],[Coûts d''acquisition]],0)</f>
        <v>0</v>
      </c>
      <c r="I28" s="17">
        <f>Locations[[#This Row],[Revenus]]-Locations[[#This Row],[Coûts d''acquisition]]</f>
        <v>0</v>
      </c>
      <c r="J28" s="3" t="str">
        <f t="array" ref="J28">IFERROR(INDEX(BD_Locations[Date de fin],MATCH(Locations[[#This Row],[No produit]]&amp;"OK",BD_Locations[No produit]&amp;BD_Locations[Rentabilisé],0)),"")</f>
        <v/>
      </c>
      <c r="K28" s="26">
        <f>IFERROR(Locations[[#This Row],[Date de rentabilisation]]-VLOOKUP(Locations[No produit],BD_Produits[[No produit simpl]:[Date d''achat]],4,FALSE),0)</f>
        <v>0</v>
      </c>
      <c r="L28" s="26" t="e">
        <f ca="1">TODAY()-VLOOKUP(Locations[No produit],BD_Produits[[No produit simpl]:[Date d''achat]],4,FALSE)+1</f>
        <v>#NUM!</v>
      </c>
      <c r="M28" s="26" t="str">
        <f>IFERROR(INDEX(BD_Locations[Cumul jours de loc*Qté],MATCH(Locations[[#This Row],[No produit]]&amp;"OK",BD_Locations[No produit]&amp;BD_Locations[Rentabilisé],0)),"")</f>
        <v/>
      </c>
      <c r="N28" s="26">
        <f ca="1">IFERROR(Locations[Âge]/Locations[[#This Row],[Nbre jours locations]],0)</f>
        <v>0</v>
      </c>
      <c r="O28" s="18">
        <f>IFERROR((Locations[[#This Row],[Revenus]]-Locations[[#This Row],[Coûts d''acquisition]])/Locations[[#This Row],[Coûts d''acquisition]],0)</f>
        <v>0</v>
      </c>
      <c r="P28" s="20">
        <f>Locations[Revenus]/SUM(Locations[Revenus])</f>
        <v>0</v>
      </c>
      <c r="Q28" s="32" t="str">
        <f ca="1">IFERROR(Locations[[#This Row],[Rentabilité]]/Locations[[#This Row],[Âge]]*100,"")</f>
        <v/>
      </c>
    </row>
    <row r="29" spans="1:17" x14ac:dyDescent="0.25">
      <c r="A29" s="1" t="e">
        <f t="array" ref="A2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simpl])-ROW(Synthèse!$B$2)+1),ROWS(A$2:A29)))</f>
        <v>#NUM!</v>
      </c>
      <c r="B29" t="e">
        <f>VLOOKUP(Locations[No produit],BD_Produits[[No produit simpl]:[Produit]],2,FALSE)</f>
        <v>#NUM!</v>
      </c>
      <c r="C29">
        <f>COUNTIF(BD_Produits[No produit simpl],Locations[[#This Row],[No produit]])</f>
        <v>0</v>
      </c>
      <c r="D29" s="4">
        <f>SUMIF(BD_Produits[No produit simpl],Locations[[#This Row],[No produit]],BD_Produits[Coûts d''acquisition])</f>
        <v>0</v>
      </c>
      <c r="E29" s="5">
        <f>SUMIF(BD_Locations[No produit],Locations[[#This Row],[No produit]],BD_Locations[Qté])</f>
        <v>0</v>
      </c>
      <c r="F29">
        <f>SUMIF(BD_Locations[No produit],Locations[[#This Row],[No produit]],BD_Locations[Jours de loc*Qté])</f>
        <v>0</v>
      </c>
      <c r="G29" s="4">
        <f>SUMIF(BD_Locations[No produit],Locations[[#This Row],[No produit]],BD_Locations[Prix total])</f>
        <v>0</v>
      </c>
      <c r="H29" s="8">
        <f>IFERROR(Locations[[#This Row],[Revenus]]/Locations[[#This Row],[Coûts d''acquisition]],0)</f>
        <v>0</v>
      </c>
      <c r="I29" s="17">
        <f>Locations[[#This Row],[Revenus]]-Locations[[#This Row],[Coûts d''acquisition]]</f>
        <v>0</v>
      </c>
      <c r="J29" s="3" t="str">
        <f t="array" ref="J29">IFERROR(INDEX(BD_Locations[Date de fin],MATCH(Locations[[#This Row],[No produit]]&amp;"OK",BD_Locations[No produit]&amp;BD_Locations[Rentabilisé],0)),"")</f>
        <v/>
      </c>
      <c r="K29" s="26">
        <f>IFERROR(Locations[[#This Row],[Date de rentabilisation]]-VLOOKUP(Locations[No produit],BD_Produits[[No produit simpl]:[Date d''achat]],4,FALSE),0)</f>
        <v>0</v>
      </c>
      <c r="L29" s="26" t="e">
        <f ca="1">TODAY()-VLOOKUP(Locations[No produit],BD_Produits[[No produit simpl]:[Date d''achat]],4,FALSE)+1</f>
        <v>#NUM!</v>
      </c>
      <c r="M29" s="26" t="str">
        <f>IFERROR(INDEX(BD_Locations[Cumul jours de loc*Qté],MATCH(Locations[[#This Row],[No produit]]&amp;"OK",BD_Locations[No produit]&amp;BD_Locations[Rentabilisé],0)),"")</f>
        <v/>
      </c>
      <c r="N29" s="26">
        <f ca="1">IFERROR(Locations[Âge]/Locations[[#This Row],[Nbre jours locations]],0)</f>
        <v>0</v>
      </c>
      <c r="O29" s="18">
        <f>IFERROR((Locations[[#This Row],[Revenus]]-Locations[[#This Row],[Coûts d''acquisition]])/Locations[[#This Row],[Coûts d''acquisition]],0)</f>
        <v>0</v>
      </c>
      <c r="P29" s="20">
        <f>Locations[Revenus]/SUM(Locations[Revenus])</f>
        <v>0</v>
      </c>
      <c r="Q29" s="32" t="str">
        <f ca="1">IFERROR(Locations[[#This Row],[Rentabilité]]/Locations[[#This Row],[Âge]]*100,"")</f>
        <v/>
      </c>
    </row>
    <row r="30" spans="1:17" x14ac:dyDescent="0.25">
      <c r="A30" s="1" t="e">
        <f t="array" ref="A3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simpl])-ROW(Synthèse!$B$2)+1),ROWS(A$2:A30)))</f>
        <v>#NUM!</v>
      </c>
      <c r="B30" t="e">
        <f>VLOOKUP(Locations[No produit],BD_Produits[[No produit simpl]:[Produit]],2,FALSE)</f>
        <v>#NUM!</v>
      </c>
      <c r="C30">
        <f>COUNTIF(BD_Produits[No produit simpl],Locations[[#This Row],[No produit]])</f>
        <v>0</v>
      </c>
      <c r="D30" s="4">
        <f>SUMIF(BD_Produits[No produit simpl],Locations[[#This Row],[No produit]],BD_Produits[Coûts d''acquisition])</f>
        <v>0</v>
      </c>
      <c r="E30" s="5">
        <f>SUMIF(BD_Locations[No produit],Locations[[#This Row],[No produit]],BD_Locations[Qté])</f>
        <v>0</v>
      </c>
      <c r="F30">
        <f>SUMIF(BD_Locations[No produit],Locations[[#This Row],[No produit]],BD_Locations[Jours de loc*Qté])</f>
        <v>0</v>
      </c>
      <c r="G30" s="4">
        <f>SUMIF(BD_Locations[No produit],Locations[[#This Row],[No produit]],BD_Locations[Prix total])</f>
        <v>0</v>
      </c>
      <c r="H30" s="8">
        <f>IFERROR(Locations[[#This Row],[Revenus]]/Locations[[#This Row],[Coûts d''acquisition]],0)</f>
        <v>0</v>
      </c>
      <c r="I30" s="17">
        <f>Locations[[#This Row],[Revenus]]-Locations[[#This Row],[Coûts d''acquisition]]</f>
        <v>0</v>
      </c>
      <c r="J30" s="3" t="str">
        <f t="array" ref="J30">IFERROR(INDEX(BD_Locations[Date de fin],MATCH(Locations[[#This Row],[No produit]]&amp;"OK",BD_Locations[No produit]&amp;BD_Locations[Rentabilisé],0)),"")</f>
        <v/>
      </c>
      <c r="K30" s="26">
        <f>IFERROR(Locations[[#This Row],[Date de rentabilisation]]-VLOOKUP(Locations[No produit],BD_Produits[[No produit simpl]:[Date d''achat]],4,FALSE),0)</f>
        <v>0</v>
      </c>
      <c r="L30" s="26" t="e">
        <f ca="1">TODAY()-VLOOKUP(Locations[No produit],BD_Produits[[No produit simpl]:[Date d''achat]],4,FALSE)+1</f>
        <v>#NUM!</v>
      </c>
      <c r="M30" s="26" t="str">
        <f>IFERROR(INDEX(BD_Locations[Cumul jours de loc*Qté],MATCH(Locations[[#This Row],[No produit]]&amp;"OK",BD_Locations[No produit]&amp;BD_Locations[Rentabilisé],0)),"")</f>
        <v/>
      </c>
      <c r="N30" s="26">
        <f ca="1">IFERROR(Locations[Âge]/Locations[[#This Row],[Nbre jours locations]],0)</f>
        <v>0</v>
      </c>
      <c r="O30" s="18">
        <f>IFERROR((Locations[[#This Row],[Revenus]]-Locations[[#This Row],[Coûts d''acquisition]])/Locations[[#This Row],[Coûts d''acquisition]],0)</f>
        <v>0</v>
      </c>
      <c r="P30" s="20">
        <f>Locations[Revenus]/SUM(Locations[Revenus])</f>
        <v>0</v>
      </c>
      <c r="Q30" s="32" t="str">
        <f ca="1">IFERROR(Locations[[#This Row],[Rentabilité]]/Locations[[#This Row],[Âge]]*100,"")</f>
        <v/>
      </c>
    </row>
    <row r="31" spans="1:17" x14ac:dyDescent="0.25">
      <c r="A31" s="1" t="e">
        <f t="array" ref="A3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simpl])-ROW(Synthèse!$B$2)+1),ROWS(A$2:A31)))</f>
        <v>#NUM!</v>
      </c>
      <c r="B31" t="e">
        <f>VLOOKUP(Locations[No produit],BD_Produits[[No produit simpl]:[Produit]],2,FALSE)</f>
        <v>#NUM!</v>
      </c>
      <c r="C31">
        <f>COUNTIF(BD_Produits[No produit simpl],Locations[[#This Row],[No produit]])</f>
        <v>0</v>
      </c>
      <c r="D31" s="4">
        <f>SUMIF(BD_Produits[No produit simpl],Locations[[#This Row],[No produit]],BD_Produits[Coûts d''acquisition])</f>
        <v>0</v>
      </c>
      <c r="E31" s="5">
        <f>SUMIF(BD_Locations[No produit],Locations[[#This Row],[No produit]],BD_Locations[Qté])</f>
        <v>0</v>
      </c>
      <c r="F31">
        <f>SUMIF(BD_Locations[No produit],Locations[[#This Row],[No produit]],BD_Locations[Jours de loc*Qté])</f>
        <v>0</v>
      </c>
      <c r="G31" s="4">
        <f>SUMIF(BD_Locations[No produit],Locations[[#This Row],[No produit]],BD_Locations[Prix total])</f>
        <v>0</v>
      </c>
      <c r="H31" s="8">
        <f>IFERROR(Locations[[#This Row],[Revenus]]/Locations[[#This Row],[Coûts d''acquisition]],0)</f>
        <v>0</v>
      </c>
      <c r="I31" s="17">
        <f>Locations[[#This Row],[Revenus]]-Locations[[#This Row],[Coûts d''acquisition]]</f>
        <v>0</v>
      </c>
      <c r="J31" s="3" t="str">
        <f t="array" ref="J31">IFERROR(INDEX(BD_Locations[Date de fin],MATCH(Locations[[#This Row],[No produit]]&amp;"OK",BD_Locations[No produit]&amp;BD_Locations[Rentabilisé],0)),"")</f>
        <v/>
      </c>
      <c r="K31" s="26">
        <f>IFERROR(Locations[[#This Row],[Date de rentabilisation]]-VLOOKUP(Locations[No produit],BD_Produits[[No produit simpl]:[Date d''achat]],4,FALSE),0)</f>
        <v>0</v>
      </c>
      <c r="L31" s="26" t="e">
        <f ca="1">TODAY()-VLOOKUP(Locations[No produit],BD_Produits[[No produit simpl]:[Date d''achat]],4,FALSE)+1</f>
        <v>#NUM!</v>
      </c>
      <c r="M31" s="26" t="str">
        <f>IFERROR(INDEX(BD_Locations[Cumul jours de loc*Qté],MATCH(Locations[[#This Row],[No produit]]&amp;"OK",BD_Locations[No produit]&amp;BD_Locations[Rentabilisé],0)),"")</f>
        <v/>
      </c>
      <c r="N31" s="26">
        <f ca="1">IFERROR(Locations[Âge]/Locations[[#This Row],[Nbre jours locations]],0)</f>
        <v>0</v>
      </c>
      <c r="O31" s="18">
        <f>IFERROR((Locations[[#This Row],[Revenus]]-Locations[[#This Row],[Coûts d''acquisition]])/Locations[[#This Row],[Coûts d''acquisition]],0)</f>
        <v>0</v>
      </c>
      <c r="P31" s="20">
        <f>Locations[Revenus]/SUM(Locations[Revenus])</f>
        <v>0</v>
      </c>
      <c r="Q31" s="32" t="str">
        <f ca="1">IFERROR(Locations[[#This Row],[Rentabilité]]/Locations[[#This Row],[Âge]]*100,"")</f>
        <v/>
      </c>
    </row>
    <row r="32" spans="1:17" x14ac:dyDescent="0.25">
      <c r="A32" s="1" t="e">
        <f t="array" ref="A3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simpl])-ROW(Synthèse!$B$2)+1),ROWS(A$2:A32)))</f>
        <v>#NUM!</v>
      </c>
      <c r="B32" t="e">
        <f>VLOOKUP(Locations[No produit],BD_Produits[[No produit simpl]:[Produit]],2,FALSE)</f>
        <v>#NUM!</v>
      </c>
      <c r="C32">
        <f>COUNTIF(BD_Produits[No produit simpl],Locations[[#This Row],[No produit]])</f>
        <v>0</v>
      </c>
      <c r="D32" s="4">
        <f>SUMIF(BD_Produits[No produit simpl],Locations[[#This Row],[No produit]],BD_Produits[Coûts d''acquisition])</f>
        <v>0</v>
      </c>
      <c r="E32" s="5">
        <f>SUMIF(BD_Locations[No produit],Locations[[#This Row],[No produit]],BD_Locations[Qté])</f>
        <v>0</v>
      </c>
      <c r="F32">
        <f>SUMIF(BD_Locations[No produit],Locations[[#This Row],[No produit]],BD_Locations[Jours de loc*Qté])</f>
        <v>0</v>
      </c>
      <c r="G32" s="4">
        <f>SUMIF(BD_Locations[No produit],Locations[[#This Row],[No produit]],BD_Locations[Prix total])</f>
        <v>0</v>
      </c>
      <c r="H32" s="8">
        <f>IFERROR(Locations[[#This Row],[Revenus]]/Locations[[#This Row],[Coûts d''acquisition]],0)</f>
        <v>0</v>
      </c>
      <c r="I32" s="17">
        <f>Locations[[#This Row],[Revenus]]-Locations[[#This Row],[Coûts d''acquisition]]</f>
        <v>0</v>
      </c>
      <c r="J32" s="3" t="str">
        <f t="array" ref="J32">IFERROR(INDEX(BD_Locations[Date de fin],MATCH(Locations[[#This Row],[No produit]]&amp;"OK",BD_Locations[No produit]&amp;BD_Locations[Rentabilisé],0)),"")</f>
        <v/>
      </c>
      <c r="K32" s="26">
        <f>IFERROR(Locations[[#This Row],[Date de rentabilisation]]-VLOOKUP(Locations[No produit],BD_Produits[[No produit simpl]:[Date d''achat]],4,FALSE),0)</f>
        <v>0</v>
      </c>
      <c r="L32" s="26" t="e">
        <f ca="1">TODAY()-VLOOKUP(Locations[No produit],BD_Produits[[No produit simpl]:[Date d''achat]],4,FALSE)+1</f>
        <v>#NUM!</v>
      </c>
      <c r="M32" s="26" t="str">
        <f>IFERROR(INDEX(BD_Locations[Cumul jours de loc*Qté],MATCH(Locations[[#This Row],[No produit]]&amp;"OK",BD_Locations[No produit]&amp;BD_Locations[Rentabilisé],0)),"")</f>
        <v/>
      </c>
      <c r="N32" s="26">
        <f ca="1">IFERROR(Locations[Âge]/Locations[[#This Row],[Nbre jours locations]],0)</f>
        <v>0</v>
      </c>
      <c r="O32" s="18">
        <f>IFERROR((Locations[[#This Row],[Revenus]]-Locations[[#This Row],[Coûts d''acquisition]])/Locations[[#This Row],[Coûts d''acquisition]],0)</f>
        <v>0</v>
      </c>
      <c r="P32" s="20">
        <f>Locations[Revenus]/SUM(Locations[Revenus])</f>
        <v>0</v>
      </c>
      <c r="Q32" s="32" t="str">
        <f ca="1">IFERROR(Locations[[#This Row],[Rentabilité]]/Locations[[#This Row],[Âge]]*100,"")</f>
        <v/>
      </c>
    </row>
    <row r="33" spans="1:17" x14ac:dyDescent="0.25">
      <c r="A33" s="1" t="e">
        <f t="array" ref="A3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simpl])-ROW(Synthèse!$B$2)+1),ROWS(A$2:A33)))</f>
        <v>#NUM!</v>
      </c>
      <c r="B33" t="e">
        <f>VLOOKUP(Locations[No produit],BD_Produits[[No produit simpl]:[Produit]],2,FALSE)</f>
        <v>#NUM!</v>
      </c>
      <c r="C33">
        <f>COUNTIF(BD_Produits[No produit simpl],Locations[[#This Row],[No produit]])</f>
        <v>0</v>
      </c>
      <c r="D33" s="4">
        <f>SUMIF(BD_Produits[No produit simpl],Locations[[#This Row],[No produit]],BD_Produits[Coûts d''acquisition])</f>
        <v>0</v>
      </c>
      <c r="E33" s="5">
        <f>SUMIF(BD_Locations[No produit],Locations[[#This Row],[No produit]],BD_Locations[Qté])</f>
        <v>0</v>
      </c>
      <c r="F33">
        <f>SUMIF(BD_Locations[No produit],Locations[[#This Row],[No produit]],BD_Locations[Jours de loc*Qté])</f>
        <v>0</v>
      </c>
      <c r="G33" s="4">
        <f>SUMIF(BD_Locations[No produit],Locations[[#This Row],[No produit]],BD_Locations[Prix total])</f>
        <v>0</v>
      </c>
      <c r="H33" s="8">
        <f>IFERROR(Locations[[#This Row],[Revenus]]/Locations[[#This Row],[Coûts d''acquisition]],0)</f>
        <v>0</v>
      </c>
      <c r="I33" s="17">
        <f>Locations[[#This Row],[Revenus]]-Locations[[#This Row],[Coûts d''acquisition]]</f>
        <v>0</v>
      </c>
      <c r="J33" s="3" t="str">
        <f t="array" ref="J33">IFERROR(INDEX(BD_Locations[Date de fin],MATCH(Locations[[#This Row],[No produit]]&amp;"OK",BD_Locations[No produit]&amp;BD_Locations[Rentabilisé],0)),"")</f>
        <v/>
      </c>
      <c r="K33" s="26">
        <f>IFERROR(Locations[[#This Row],[Date de rentabilisation]]-VLOOKUP(Locations[No produit],BD_Produits[[No produit simpl]:[Date d''achat]],4,FALSE),0)</f>
        <v>0</v>
      </c>
      <c r="L33" s="26" t="e">
        <f ca="1">TODAY()-VLOOKUP(Locations[No produit],BD_Produits[[No produit simpl]:[Date d''achat]],4,FALSE)+1</f>
        <v>#NUM!</v>
      </c>
      <c r="M33" s="26" t="str">
        <f>IFERROR(INDEX(BD_Locations[Cumul jours de loc*Qté],MATCH(Locations[[#This Row],[No produit]]&amp;"OK",BD_Locations[No produit]&amp;BD_Locations[Rentabilisé],0)),"")</f>
        <v/>
      </c>
      <c r="N33" s="26">
        <f ca="1">IFERROR(Locations[Âge]/Locations[[#This Row],[Nbre jours locations]],0)</f>
        <v>0</v>
      </c>
      <c r="O33" s="18">
        <f>IFERROR((Locations[[#This Row],[Revenus]]-Locations[[#This Row],[Coûts d''acquisition]])/Locations[[#This Row],[Coûts d''acquisition]],0)</f>
        <v>0</v>
      </c>
      <c r="P33" s="20">
        <f>Locations[Revenus]/SUM(Locations[Revenus])</f>
        <v>0</v>
      </c>
      <c r="Q33" s="32" t="str">
        <f ca="1">IFERROR(Locations[[#This Row],[Rentabilité]]/Locations[[#This Row],[Âge]]*100,"")</f>
        <v/>
      </c>
    </row>
    <row r="34" spans="1:17" x14ac:dyDescent="0.25">
      <c r="A34" s="1" t="e">
        <f t="array" ref="A3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simpl])-ROW(Synthèse!$B$2)+1),ROWS(A$2:A34)))</f>
        <v>#NUM!</v>
      </c>
      <c r="B34" t="e">
        <f>VLOOKUP(Locations[No produit],BD_Produits[[No produit simpl]:[Produit]],2,FALSE)</f>
        <v>#NUM!</v>
      </c>
      <c r="C34">
        <f>COUNTIF(BD_Produits[No produit simpl],Locations[[#This Row],[No produit]])</f>
        <v>0</v>
      </c>
      <c r="D34" s="4">
        <f>SUMIF(BD_Produits[No produit simpl],Locations[[#This Row],[No produit]],BD_Produits[Coûts d''acquisition])</f>
        <v>0</v>
      </c>
      <c r="E34" s="5">
        <f>SUMIF(BD_Locations[No produit],Locations[[#This Row],[No produit]],BD_Locations[Qté])</f>
        <v>0</v>
      </c>
      <c r="F34">
        <f>SUMIF(BD_Locations[No produit],Locations[[#This Row],[No produit]],BD_Locations[Jours de loc*Qté])</f>
        <v>0</v>
      </c>
      <c r="G34" s="4">
        <f>SUMIF(BD_Locations[No produit],Locations[[#This Row],[No produit]],BD_Locations[Prix total])</f>
        <v>0</v>
      </c>
      <c r="H34" s="8">
        <f>IFERROR(Locations[[#This Row],[Revenus]]/Locations[[#This Row],[Coûts d''acquisition]],0)</f>
        <v>0</v>
      </c>
      <c r="I34" s="17">
        <f>Locations[[#This Row],[Revenus]]-Locations[[#This Row],[Coûts d''acquisition]]</f>
        <v>0</v>
      </c>
      <c r="J34" s="3" t="str">
        <f t="array" ref="J34">IFERROR(INDEX(BD_Locations[Date de fin],MATCH(Locations[[#This Row],[No produit]]&amp;"OK",BD_Locations[No produit]&amp;BD_Locations[Rentabilisé],0)),"")</f>
        <v/>
      </c>
      <c r="K34" s="26">
        <f>IFERROR(Locations[[#This Row],[Date de rentabilisation]]-VLOOKUP(Locations[No produit],BD_Produits[[No produit simpl]:[Date d''achat]],4,FALSE),0)</f>
        <v>0</v>
      </c>
      <c r="L34" s="26" t="e">
        <f ca="1">TODAY()-VLOOKUP(Locations[No produit],BD_Produits[[No produit simpl]:[Date d''achat]],4,FALSE)+1</f>
        <v>#NUM!</v>
      </c>
      <c r="M34" s="26" t="str">
        <f>IFERROR(INDEX(BD_Locations[Cumul jours de loc*Qté],MATCH(Locations[[#This Row],[No produit]]&amp;"OK",BD_Locations[No produit]&amp;BD_Locations[Rentabilisé],0)),"")</f>
        <v/>
      </c>
      <c r="N34" s="26">
        <f ca="1">IFERROR(Locations[Âge]/Locations[[#This Row],[Nbre jours locations]],0)</f>
        <v>0</v>
      </c>
      <c r="O34" s="18">
        <f>IFERROR((Locations[[#This Row],[Revenus]]-Locations[[#This Row],[Coûts d''acquisition]])/Locations[[#This Row],[Coûts d''acquisition]],0)</f>
        <v>0</v>
      </c>
      <c r="P34" s="20">
        <f>Locations[Revenus]/SUM(Locations[Revenus])</f>
        <v>0</v>
      </c>
      <c r="Q34" s="32" t="str">
        <f ca="1">IFERROR(Locations[[#This Row],[Rentabilité]]/Locations[[#This Row],[Âge]]*100,"")</f>
        <v/>
      </c>
    </row>
    <row r="35" spans="1:17" x14ac:dyDescent="0.25">
      <c r="A35" s="1" t="e">
        <f t="array" ref="A3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simpl])-ROW(Synthèse!$B$2)+1),ROWS(A$2:A35)))</f>
        <v>#NUM!</v>
      </c>
      <c r="B35" t="e">
        <f>VLOOKUP(Locations[No produit],BD_Produits[[No produit simpl]:[Produit]],2,FALSE)</f>
        <v>#NUM!</v>
      </c>
      <c r="C35">
        <f>COUNTIF(BD_Produits[No produit simpl],Locations[[#This Row],[No produit]])</f>
        <v>0</v>
      </c>
      <c r="D35" s="4">
        <f>SUMIF(BD_Produits[No produit simpl],Locations[[#This Row],[No produit]],BD_Produits[Coûts d''acquisition])</f>
        <v>0</v>
      </c>
      <c r="E35" s="5">
        <f>SUMIF(BD_Locations[No produit],Locations[[#This Row],[No produit]],BD_Locations[Qté])</f>
        <v>0</v>
      </c>
      <c r="F35">
        <f>SUMIF(BD_Locations[No produit],Locations[[#This Row],[No produit]],BD_Locations[Jours de loc*Qté])</f>
        <v>0</v>
      </c>
      <c r="G35" s="4">
        <f>SUMIF(BD_Locations[No produit],Locations[[#This Row],[No produit]],BD_Locations[Prix total])</f>
        <v>0</v>
      </c>
      <c r="H35" s="8">
        <f>IFERROR(Locations[[#This Row],[Revenus]]/Locations[[#This Row],[Coûts d''acquisition]],0)</f>
        <v>0</v>
      </c>
      <c r="I35" s="17">
        <f>Locations[[#This Row],[Revenus]]-Locations[[#This Row],[Coûts d''acquisition]]</f>
        <v>0</v>
      </c>
      <c r="J35" s="3" t="str">
        <f t="array" ref="J35">IFERROR(INDEX(BD_Locations[Date de fin],MATCH(Locations[[#This Row],[No produit]]&amp;"OK",BD_Locations[No produit]&amp;BD_Locations[Rentabilisé],0)),"")</f>
        <v/>
      </c>
      <c r="K35" s="26">
        <f>IFERROR(Locations[[#This Row],[Date de rentabilisation]]-VLOOKUP(Locations[No produit],BD_Produits[[No produit simpl]:[Date d''achat]],4,FALSE),0)</f>
        <v>0</v>
      </c>
      <c r="L35" s="26" t="e">
        <f ca="1">TODAY()-VLOOKUP(Locations[No produit],BD_Produits[[No produit simpl]:[Date d''achat]],4,FALSE)+1</f>
        <v>#NUM!</v>
      </c>
      <c r="M35" s="26" t="str">
        <f>IFERROR(INDEX(BD_Locations[Cumul jours de loc*Qté],MATCH(Locations[[#This Row],[No produit]]&amp;"OK",BD_Locations[No produit]&amp;BD_Locations[Rentabilisé],0)),"")</f>
        <v/>
      </c>
      <c r="N35" s="26">
        <f ca="1">IFERROR(Locations[Âge]/Locations[[#This Row],[Nbre jours locations]],0)</f>
        <v>0</v>
      </c>
      <c r="O35" s="18">
        <f>IFERROR((Locations[[#This Row],[Revenus]]-Locations[[#This Row],[Coûts d''acquisition]])/Locations[[#This Row],[Coûts d''acquisition]],0)</f>
        <v>0</v>
      </c>
      <c r="P35" s="20">
        <f>Locations[Revenus]/SUM(Locations[Revenus])</f>
        <v>0</v>
      </c>
      <c r="Q35" s="32" t="str">
        <f ca="1">IFERROR(Locations[[#This Row],[Rentabilité]]/Locations[[#This Row],[Âge]]*100,"")</f>
        <v/>
      </c>
    </row>
    <row r="36" spans="1:17" x14ac:dyDescent="0.25">
      <c r="A36" s="1" t="e">
        <f t="array" ref="A3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simpl])-ROW(Synthèse!$B$2)+1),ROWS(A$2:A36)))</f>
        <v>#NUM!</v>
      </c>
      <c r="B36" t="e">
        <f>VLOOKUP(Locations[No produit],BD_Produits[[No produit simpl]:[Produit]],2,FALSE)</f>
        <v>#NUM!</v>
      </c>
      <c r="C36">
        <f>COUNTIF(BD_Produits[No produit simpl],Locations[[#This Row],[No produit]])</f>
        <v>0</v>
      </c>
      <c r="D36" s="4">
        <f>SUMIF(BD_Produits[No produit simpl],Locations[[#This Row],[No produit]],BD_Produits[Coûts d''acquisition])</f>
        <v>0</v>
      </c>
      <c r="E36" s="5">
        <f>SUMIF(BD_Locations[No produit],Locations[[#This Row],[No produit]],BD_Locations[Qté])</f>
        <v>0</v>
      </c>
      <c r="F36">
        <f>SUMIF(BD_Locations[No produit],Locations[[#This Row],[No produit]],BD_Locations[Jours de loc*Qté])</f>
        <v>0</v>
      </c>
      <c r="G36" s="4">
        <f>SUMIF(BD_Locations[No produit],Locations[[#This Row],[No produit]],BD_Locations[Prix total])</f>
        <v>0</v>
      </c>
      <c r="H36" s="8">
        <f>IFERROR(Locations[[#This Row],[Revenus]]/Locations[[#This Row],[Coûts d''acquisition]],0)</f>
        <v>0</v>
      </c>
      <c r="I36" s="17">
        <f>Locations[[#This Row],[Revenus]]-Locations[[#This Row],[Coûts d''acquisition]]</f>
        <v>0</v>
      </c>
      <c r="J36" s="3" t="str">
        <f t="array" ref="J36">IFERROR(INDEX(BD_Locations[Date de fin],MATCH(Locations[[#This Row],[No produit]]&amp;"OK",BD_Locations[No produit]&amp;BD_Locations[Rentabilisé],0)),"")</f>
        <v/>
      </c>
      <c r="K36" s="26">
        <f>IFERROR(Locations[[#This Row],[Date de rentabilisation]]-VLOOKUP(Locations[No produit],BD_Produits[[No produit simpl]:[Date d''achat]],4,FALSE),0)</f>
        <v>0</v>
      </c>
      <c r="L36" s="26" t="e">
        <f ca="1">TODAY()-VLOOKUP(Locations[No produit],BD_Produits[[No produit simpl]:[Date d''achat]],4,FALSE)+1</f>
        <v>#NUM!</v>
      </c>
      <c r="M36" s="26" t="str">
        <f>IFERROR(INDEX(BD_Locations[Cumul jours de loc*Qté],MATCH(Locations[[#This Row],[No produit]]&amp;"OK",BD_Locations[No produit]&amp;BD_Locations[Rentabilisé],0)),"")</f>
        <v/>
      </c>
      <c r="N36" s="26">
        <f ca="1">IFERROR(Locations[Âge]/Locations[[#This Row],[Nbre jours locations]],0)</f>
        <v>0</v>
      </c>
      <c r="O36" s="18">
        <f>IFERROR((Locations[[#This Row],[Revenus]]-Locations[[#This Row],[Coûts d''acquisition]])/Locations[[#This Row],[Coûts d''acquisition]],0)</f>
        <v>0</v>
      </c>
      <c r="P36" s="20">
        <f>Locations[Revenus]/SUM(Locations[Revenus])</f>
        <v>0</v>
      </c>
      <c r="Q36" s="32" t="str">
        <f ca="1">IFERROR(Locations[[#This Row],[Rentabilité]]/Locations[[#This Row],[Âge]]*100,"")</f>
        <v/>
      </c>
    </row>
    <row r="37" spans="1:17" x14ac:dyDescent="0.25">
      <c r="A37" s="1" t="e">
        <f t="array" ref="A3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simpl])-ROW(Synthèse!$B$2)+1),ROWS(A$2:A37)))</f>
        <v>#NUM!</v>
      </c>
      <c r="B37" t="e">
        <f>VLOOKUP(Locations[No produit],BD_Produits[[No produit simpl]:[Produit]],2,FALSE)</f>
        <v>#NUM!</v>
      </c>
      <c r="C37">
        <f>COUNTIF(BD_Produits[No produit simpl],Locations[[#This Row],[No produit]])</f>
        <v>0</v>
      </c>
      <c r="D37" s="4">
        <f>SUMIF(BD_Produits[No produit simpl],Locations[[#This Row],[No produit]],BD_Produits[Coûts d''acquisition])</f>
        <v>0</v>
      </c>
      <c r="E37" s="5">
        <f>SUMIF(BD_Locations[No produit],Locations[[#This Row],[No produit]],BD_Locations[Qté])</f>
        <v>0</v>
      </c>
      <c r="F37">
        <f>SUMIF(BD_Locations[No produit],Locations[[#This Row],[No produit]],BD_Locations[Jours de loc*Qté])</f>
        <v>0</v>
      </c>
      <c r="G37" s="4">
        <f>SUMIF(BD_Locations[No produit],Locations[[#This Row],[No produit]],BD_Locations[Prix total])</f>
        <v>0</v>
      </c>
      <c r="H37" s="8">
        <f>IFERROR(Locations[[#This Row],[Revenus]]/Locations[[#This Row],[Coûts d''acquisition]],0)</f>
        <v>0</v>
      </c>
      <c r="I37" s="17">
        <f>Locations[[#This Row],[Revenus]]-Locations[[#This Row],[Coûts d''acquisition]]</f>
        <v>0</v>
      </c>
      <c r="J37" s="3" t="str">
        <f t="array" ref="J37">IFERROR(INDEX(BD_Locations[Date de fin],MATCH(Locations[[#This Row],[No produit]]&amp;"OK",BD_Locations[No produit]&amp;BD_Locations[Rentabilisé],0)),"")</f>
        <v/>
      </c>
      <c r="K37" s="26">
        <f>IFERROR(Locations[[#This Row],[Date de rentabilisation]]-VLOOKUP(Locations[No produit],BD_Produits[[No produit simpl]:[Date d''achat]],4,FALSE),0)</f>
        <v>0</v>
      </c>
      <c r="L37" s="26" t="e">
        <f ca="1">TODAY()-VLOOKUP(Locations[No produit],BD_Produits[[No produit simpl]:[Date d''achat]],4,FALSE)+1</f>
        <v>#NUM!</v>
      </c>
      <c r="M37" s="26" t="str">
        <f>IFERROR(INDEX(BD_Locations[Cumul jours de loc*Qté],MATCH(Locations[[#This Row],[No produit]]&amp;"OK",BD_Locations[No produit]&amp;BD_Locations[Rentabilisé],0)),"")</f>
        <v/>
      </c>
      <c r="N37" s="26">
        <f ca="1">IFERROR(Locations[Âge]/Locations[[#This Row],[Nbre jours locations]],0)</f>
        <v>0</v>
      </c>
      <c r="O37" s="18">
        <f>IFERROR((Locations[[#This Row],[Revenus]]-Locations[[#This Row],[Coûts d''acquisition]])/Locations[[#This Row],[Coûts d''acquisition]],0)</f>
        <v>0</v>
      </c>
      <c r="P37" s="20">
        <f>Locations[Revenus]/SUM(Locations[Revenus])</f>
        <v>0</v>
      </c>
      <c r="Q37" s="32" t="str">
        <f ca="1">IFERROR(Locations[[#This Row],[Rentabilité]]/Locations[[#This Row],[Âge]]*100,"")</f>
        <v/>
      </c>
    </row>
    <row r="38" spans="1:17" x14ac:dyDescent="0.25">
      <c r="A38" s="1" t="e">
        <f t="array" ref="A3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simpl])-ROW(Synthèse!$B$2)+1),ROWS(A$2:A38)))</f>
        <v>#NUM!</v>
      </c>
      <c r="B38" t="e">
        <f>VLOOKUP(Locations[No produit],BD_Produits[[No produit simpl]:[Produit]],2,FALSE)</f>
        <v>#NUM!</v>
      </c>
      <c r="C38">
        <f>COUNTIF(BD_Produits[No produit simpl],Locations[[#This Row],[No produit]])</f>
        <v>0</v>
      </c>
      <c r="D38" s="4">
        <f>SUMIF(BD_Produits[No produit simpl],Locations[[#This Row],[No produit]],BD_Produits[Coûts d''acquisition])</f>
        <v>0</v>
      </c>
      <c r="E38" s="5">
        <f>SUMIF(BD_Locations[No produit],Locations[[#This Row],[No produit]],BD_Locations[Qté])</f>
        <v>0</v>
      </c>
      <c r="F38">
        <f>SUMIF(BD_Locations[No produit],Locations[[#This Row],[No produit]],BD_Locations[Jours de loc*Qté])</f>
        <v>0</v>
      </c>
      <c r="G38" s="4">
        <f>SUMIF(BD_Locations[No produit],Locations[[#This Row],[No produit]],BD_Locations[Prix total])</f>
        <v>0</v>
      </c>
      <c r="H38" s="8">
        <f>IFERROR(Locations[[#This Row],[Revenus]]/Locations[[#This Row],[Coûts d''acquisition]],0)</f>
        <v>0</v>
      </c>
      <c r="I38" s="17">
        <f>Locations[[#This Row],[Revenus]]-Locations[[#This Row],[Coûts d''acquisition]]</f>
        <v>0</v>
      </c>
      <c r="J38" s="3" t="str">
        <f t="array" ref="J38">IFERROR(INDEX(BD_Locations[Date de fin],MATCH(Locations[[#This Row],[No produit]]&amp;"OK",BD_Locations[No produit]&amp;BD_Locations[Rentabilisé],0)),"")</f>
        <v/>
      </c>
      <c r="K38" s="26">
        <f>IFERROR(Locations[[#This Row],[Date de rentabilisation]]-VLOOKUP(Locations[No produit],BD_Produits[[No produit simpl]:[Date d''achat]],4,FALSE),0)</f>
        <v>0</v>
      </c>
      <c r="L38" s="26" t="e">
        <f ca="1">TODAY()-VLOOKUP(Locations[No produit],BD_Produits[[No produit simpl]:[Date d''achat]],4,FALSE)+1</f>
        <v>#NUM!</v>
      </c>
      <c r="M38" s="26" t="str">
        <f>IFERROR(INDEX(BD_Locations[Cumul jours de loc*Qté],MATCH(Locations[[#This Row],[No produit]]&amp;"OK",BD_Locations[No produit]&amp;BD_Locations[Rentabilisé],0)),"")</f>
        <v/>
      </c>
      <c r="N38" s="26">
        <f ca="1">IFERROR(Locations[Âge]/Locations[[#This Row],[Nbre jours locations]],0)</f>
        <v>0</v>
      </c>
      <c r="O38" s="18">
        <f>IFERROR((Locations[[#This Row],[Revenus]]-Locations[[#This Row],[Coûts d''acquisition]])/Locations[[#This Row],[Coûts d''acquisition]],0)</f>
        <v>0</v>
      </c>
      <c r="P38" s="20">
        <f>Locations[Revenus]/SUM(Locations[Revenus])</f>
        <v>0</v>
      </c>
      <c r="Q38" s="32" t="str">
        <f ca="1">IFERROR(Locations[[#This Row],[Rentabilité]]/Locations[[#This Row],[Âge]]*100,"")</f>
        <v/>
      </c>
    </row>
    <row r="39" spans="1:17" x14ac:dyDescent="0.25">
      <c r="A39" s="1" t="e">
        <f t="array" ref="A3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simpl])-ROW(Synthèse!$B$2)+1),ROWS(A$2:A39)))</f>
        <v>#NUM!</v>
      </c>
      <c r="B39" t="e">
        <f>VLOOKUP(Locations[No produit],BD_Produits[[No produit simpl]:[Produit]],2,FALSE)</f>
        <v>#NUM!</v>
      </c>
      <c r="C39">
        <f>COUNTIF(BD_Produits[No produit simpl],Locations[[#This Row],[No produit]])</f>
        <v>0</v>
      </c>
      <c r="D39" s="4">
        <f>SUMIF(BD_Produits[No produit simpl],Locations[[#This Row],[No produit]],BD_Produits[Coûts d''acquisition])</f>
        <v>0</v>
      </c>
      <c r="E39" s="5">
        <f>SUMIF(BD_Locations[No produit],Locations[[#This Row],[No produit]],BD_Locations[Qté])</f>
        <v>0</v>
      </c>
      <c r="F39">
        <f>SUMIF(BD_Locations[No produit],Locations[[#This Row],[No produit]],BD_Locations[Jours de loc*Qté])</f>
        <v>0</v>
      </c>
      <c r="G39" s="4">
        <f>SUMIF(BD_Locations[No produit],Locations[[#This Row],[No produit]],BD_Locations[Prix total])</f>
        <v>0</v>
      </c>
      <c r="H39" s="8">
        <f>IFERROR(Locations[[#This Row],[Revenus]]/Locations[[#This Row],[Coûts d''acquisition]],0)</f>
        <v>0</v>
      </c>
      <c r="I39" s="17">
        <f>Locations[[#This Row],[Revenus]]-Locations[[#This Row],[Coûts d''acquisition]]</f>
        <v>0</v>
      </c>
      <c r="J39" s="3" t="str">
        <f t="array" ref="J39">IFERROR(INDEX(BD_Locations[Date de fin],MATCH(Locations[[#This Row],[No produit]]&amp;"OK",BD_Locations[No produit]&amp;BD_Locations[Rentabilisé],0)),"")</f>
        <v/>
      </c>
      <c r="K39" s="26">
        <f>IFERROR(Locations[[#This Row],[Date de rentabilisation]]-VLOOKUP(Locations[No produit],BD_Produits[[No produit simpl]:[Date d''achat]],4,FALSE),0)</f>
        <v>0</v>
      </c>
      <c r="L39" s="26" t="e">
        <f ca="1">TODAY()-VLOOKUP(Locations[No produit],BD_Produits[[No produit simpl]:[Date d''achat]],4,FALSE)+1</f>
        <v>#NUM!</v>
      </c>
      <c r="M39" s="26" t="str">
        <f>IFERROR(INDEX(BD_Locations[Cumul jours de loc*Qté],MATCH(Locations[[#This Row],[No produit]]&amp;"OK",BD_Locations[No produit]&amp;BD_Locations[Rentabilisé],0)),"")</f>
        <v/>
      </c>
      <c r="N39" s="26">
        <f ca="1">IFERROR(Locations[Âge]/Locations[[#This Row],[Nbre jours locations]],0)</f>
        <v>0</v>
      </c>
      <c r="O39" s="18">
        <f>IFERROR((Locations[[#This Row],[Revenus]]-Locations[[#This Row],[Coûts d''acquisition]])/Locations[[#This Row],[Coûts d''acquisition]],0)</f>
        <v>0</v>
      </c>
      <c r="P39" s="20">
        <f>Locations[Revenus]/SUM(Locations[Revenus])</f>
        <v>0</v>
      </c>
      <c r="Q39" s="32" t="str">
        <f ca="1">IFERROR(Locations[[#This Row],[Rentabilité]]/Locations[[#This Row],[Âge]]*100,"")</f>
        <v/>
      </c>
    </row>
    <row r="40" spans="1:17" x14ac:dyDescent="0.25">
      <c r="A40" s="1" t="e">
        <f t="array" ref="A4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simpl])-ROW(Synthèse!$B$2)+1),ROWS(A$2:A40)))</f>
        <v>#NUM!</v>
      </c>
      <c r="B40" t="e">
        <f>VLOOKUP(Locations[No produit],BD_Produits[[No produit simpl]:[Produit]],2,FALSE)</f>
        <v>#NUM!</v>
      </c>
      <c r="C40">
        <f>COUNTIF(BD_Produits[No produit simpl],Locations[[#This Row],[No produit]])</f>
        <v>0</v>
      </c>
      <c r="D40" s="4">
        <f>SUMIF(BD_Produits[No produit simpl],Locations[[#This Row],[No produit]],BD_Produits[Coûts d''acquisition])</f>
        <v>0</v>
      </c>
      <c r="E40" s="5">
        <f>SUMIF(BD_Locations[No produit],Locations[[#This Row],[No produit]],BD_Locations[Qté])</f>
        <v>0</v>
      </c>
      <c r="F40">
        <f>SUMIF(BD_Locations[No produit],Locations[[#This Row],[No produit]],BD_Locations[Jours de loc*Qté])</f>
        <v>0</v>
      </c>
      <c r="G40" s="4">
        <f>SUMIF(BD_Locations[No produit],Locations[[#This Row],[No produit]],BD_Locations[Prix total])</f>
        <v>0</v>
      </c>
      <c r="H40" s="8">
        <f>IFERROR(Locations[[#This Row],[Revenus]]/Locations[[#This Row],[Coûts d''acquisition]],0)</f>
        <v>0</v>
      </c>
      <c r="I40" s="17">
        <f>Locations[[#This Row],[Revenus]]-Locations[[#This Row],[Coûts d''acquisition]]</f>
        <v>0</v>
      </c>
      <c r="J40" s="3" t="str">
        <f t="array" ref="J40">IFERROR(INDEX(BD_Locations[Date de fin],MATCH(Locations[[#This Row],[No produit]]&amp;"OK",BD_Locations[No produit]&amp;BD_Locations[Rentabilisé],0)),"")</f>
        <v/>
      </c>
      <c r="K40" s="26">
        <f>IFERROR(Locations[[#This Row],[Date de rentabilisation]]-VLOOKUP(Locations[No produit],BD_Produits[[No produit simpl]:[Date d''achat]],4,FALSE),0)</f>
        <v>0</v>
      </c>
      <c r="L40" s="26" t="e">
        <f ca="1">TODAY()-VLOOKUP(Locations[No produit],BD_Produits[[No produit simpl]:[Date d''achat]],4,FALSE)+1</f>
        <v>#NUM!</v>
      </c>
      <c r="M40" s="26" t="str">
        <f>IFERROR(INDEX(BD_Locations[Cumul jours de loc*Qté],MATCH(Locations[[#This Row],[No produit]]&amp;"OK",BD_Locations[No produit]&amp;BD_Locations[Rentabilisé],0)),"")</f>
        <v/>
      </c>
      <c r="N40" s="26">
        <f ca="1">IFERROR(Locations[Âge]/Locations[[#This Row],[Nbre jours locations]],0)</f>
        <v>0</v>
      </c>
      <c r="O40" s="18">
        <f>IFERROR((Locations[[#This Row],[Revenus]]-Locations[[#This Row],[Coûts d''acquisition]])/Locations[[#This Row],[Coûts d''acquisition]],0)</f>
        <v>0</v>
      </c>
      <c r="P40" s="20">
        <f>Locations[Revenus]/SUM(Locations[Revenus])</f>
        <v>0</v>
      </c>
      <c r="Q40" s="32" t="str">
        <f ca="1">IFERROR(Locations[[#This Row],[Rentabilité]]/Locations[[#This Row],[Âge]]*100,"")</f>
        <v/>
      </c>
    </row>
    <row r="41" spans="1:17" x14ac:dyDescent="0.25">
      <c r="A41" s="1" t="e">
        <f t="array" ref="A4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simpl])-ROW(Synthèse!$B$2)+1),ROWS(A$2:A41)))</f>
        <v>#NUM!</v>
      </c>
      <c r="B41" t="e">
        <f>VLOOKUP(Locations[No produit],BD_Produits[[No produit simpl]:[Produit]],2,FALSE)</f>
        <v>#NUM!</v>
      </c>
      <c r="C41">
        <f>COUNTIF(BD_Produits[No produit simpl],Locations[[#This Row],[No produit]])</f>
        <v>0</v>
      </c>
      <c r="D41" s="4">
        <f>SUMIF(BD_Produits[No produit simpl],Locations[[#This Row],[No produit]],BD_Produits[Coûts d''acquisition])</f>
        <v>0</v>
      </c>
      <c r="E41" s="5">
        <f>SUMIF(BD_Locations[No produit],Locations[[#This Row],[No produit]],BD_Locations[Qté])</f>
        <v>0</v>
      </c>
      <c r="F41">
        <f>SUMIF(BD_Locations[No produit],Locations[[#This Row],[No produit]],BD_Locations[Jours de loc*Qté])</f>
        <v>0</v>
      </c>
      <c r="G41" s="4">
        <f>SUMIF(BD_Locations[No produit],Locations[[#This Row],[No produit]],BD_Locations[Prix total])</f>
        <v>0</v>
      </c>
      <c r="H41" s="8">
        <f>IFERROR(Locations[[#This Row],[Revenus]]/Locations[[#This Row],[Coûts d''acquisition]],0)</f>
        <v>0</v>
      </c>
      <c r="I41" s="17">
        <f>Locations[[#This Row],[Revenus]]-Locations[[#This Row],[Coûts d''acquisition]]</f>
        <v>0</v>
      </c>
      <c r="J41" s="3" t="str">
        <f t="array" ref="J41">IFERROR(INDEX(BD_Locations[Date de fin],MATCH(Locations[[#This Row],[No produit]]&amp;"OK",BD_Locations[No produit]&amp;BD_Locations[Rentabilisé],0)),"")</f>
        <v/>
      </c>
      <c r="K41" s="26">
        <f>IFERROR(Locations[[#This Row],[Date de rentabilisation]]-VLOOKUP(Locations[No produit],BD_Produits[[No produit simpl]:[Date d''achat]],4,FALSE),0)</f>
        <v>0</v>
      </c>
      <c r="L41" s="26" t="e">
        <f ca="1">TODAY()-VLOOKUP(Locations[No produit],BD_Produits[[No produit simpl]:[Date d''achat]],4,FALSE)+1</f>
        <v>#NUM!</v>
      </c>
      <c r="M41" s="26" t="str">
        <f>IFERROR(INDEX(BD_Locations[Cumul jours de loc*Qté],MATCH(Locations[[#This Row],[No produit]]&amp;"OK",BD_Locations[No produit]&amp;BD_Locations[Rentabilisé],0)),"")</f>
        <v/>
      </c>
      <c r="N41" s="26">
        <f ca="1">IFERROR(Locations[Âge]/Locations[[#This Row],[Nbre jours locations]],0)</f>
        <v>0</v>
      </c>
      <c r="O41" s="18">
        <f>IFERROR((Locations[[#This Row],[Revenus]]-Locations[[#This Row],[Coûts d''acquisition]])/Locations[[#This Row],[Coûts d''acquisition]],0)</f>
        <v>0</v>
      </c>
      <c r="P41" s="20">
        <f>Locations[Revenus]/SUM(Locations[Revenus])</f>
        <v>0</v>
      </c>
      <c r="Q41" s="32" t="str">
        <f ca="1">IFERROR(Locations[[#This Row],[Rentabilité]]/Locations[[#This Row],[Âge]]*100,"")</f>
        <v/>
      </c>
    </row>
    <row r="42" spans="1:17" x14ac:dyDescent="0.25">
      <c r="A42" s="1" t="e">
        <f t="array" ref="A4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simpl])-ROW(Synthèse!$B$2)+1),ROWS(A$2:A42)))</f>
        <v>#NUM!</v>
      </c>
      <c r="B42" t="e">
        <f>VLOOKUP(Locations[No produit],BD_Produits[[No produit simpl]:[Produit]],2,FALSE)</f>
        <v>#NUM!</v>
      </c>
      <c r="C42">
        <f>COUNTIF(BD_Produits[No produit simpl],Locations[[#This Row],[No produit]])</f>
        <v>0</v>
      </c>
      <c r="D42" s="4">
        <f>SUMIF(BD_Produits[No produit simpl],Locations[[#This Row],[No produit]],BD_Produits[Coûts d''acquisition])</f>
        <v>0</v>
      </c>
      <c r="E42" s="5">
        <f>SUMIF(BD_Locations[No produit],Locations[[#This Row],[No produit]],BD_Locations[Qté])</f>
        <v>0</v>
      </c>
      <c r="F42">
        <f>SUMIF(BD_Locations[No produit],Locations[[#This Row],[No produit]],BD_Locations[Jours de loc*Qté])</f>
        <v>0</v>
      </c>
      <c r="G42" s="4">
        <f>SUMIF(BD_Locations[No produit],Locations[[#This Row],[No produit]],BD_Locations[Prix total])</f>
        <v>0</v>
      </c>
      <c r="H42" s="8">
        <f>IFERROR(Locations[[#This Row],[Revenus]]/Locations[[#This Row],[Coûts d''acquisition]],0)</f>
        <v>0</v>
      </c>
      <c r="I42" s="17">
        <f>Locations[[#This Row],[Revenus]]-Locations[[#This Row],[Coûts d''acquisition]]</f>
        <v>0</v>
      </c>
      <c r="J42" s="3" t="str">
        <f t="array" ref="J42">IFERROR(INDEX(BD_Locations[Date de fin],MATCH(Locations[[#This Row],[No produit]]&amp;"OK",BD_Locations[No produit]&amp;BD_Locations[Rentabilisé],0)),"")</f>
        <v/>
      </c>
      <c r="K42" s="26">
        <f>IFERROR(Locations[[#This Row],[Date de rentabilisation]]-VLOOKUP(Locations[No produit],BD_Produits[[No produit simpl]:[Date d''achat]],4,FALSE),0)</f>
        <v>0</v>
      </c>
      <c r="L42" s="26" t="e">
        <f ca="1">TODAY()-VLOOKUP(Locations[No produit],BD_Produits[[No produit simpl]:[Date d''achat]],4,FALSE)+1</f>
        <v>#NUM!</v>
      </c>
      <c r="M42" s="26" t="str">
        <f>IFERROR(INDEX(BD_Locations[Cumul jours de loc*Qté],MATCH(Locations[[#This Row],[No produit]]&amp;"OK",BD_Locations[No produit]&amp;BD_Locations[Rentabilisé],0)),"")</f>
        <v/>
      </c>
      <c r="N42" s="26">
        <f ca="1">IFERROR(Locations[Âge]/Locations[[#This Row],[Nbre jours locations]],0)</f>
        <v>0</v>
      </c>
      <c r="O42" s="18">
        <f>IFERROR((Locations[[#This Row],[Revenus]]-Locations[[#This Row],[Coûts d''acquisition]])/Locations[[#This Row],[Coûts d''acquisition]],0)</f>
        <v>0</v>
      </c>
      <c r="P42" s="20">
        <f>Locations[Revenus]/SUM(Locations[Revenus])</f>
        <v>0</v>
      </c>
      <c r="Q42" s="32" t="str">
        <f ca="1">IFERROR(Locations[[#This Row],[Rentabilité]]/Locations[[#This Row],[Âge]]*100,"")</f>
        <v/>
      </c>
    </row>
    <row r="43" spans="1:17" x14ac:dyDescent="0.25">
      <c r="A43" s="1" t="e">
        <f t="array" ref="A4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simpl])-ROW(Synthèse!$B$2)+1),ROWS(A$2:A43)))</f>
        <v>#NUM!</v>
      </c>
      <c r="B43" t="e">
        <f>VLOOKUP(Locations[No produit],BD_Produits[[No produit simpl]:[Produit]],2,FALSE)</f>
        <v>#NUM!</v>
      </c>
      <c r="C43">
        <f>COUNTIF(BD_Produits[No produit simpl],Locations[[#This Row],[No produit]])</f>
        <v>0</v>
      </c>
      <c r="D43" s="4">
        <f>SUMIF(BD_Produits[No produit simpl],Locations[[#This Row],[No produit]],BD_Produits[Coûts d''acquisition])</f>
        <v>0</v>
      </c>
      <c r="E43" s="5">
        <f>SUMIF(BD_Locations[No produit],Locations[[#This Row],[No produit]],BD_Locations[Qté])</f>
        <v>0</v>
      </c>
      <c r="F43">
        <f>SUMIF(BD_Locations[No produit],Locations[[#This Row],[No produit]],BD_Locations[Jours de loc*Qté])</f>
        <v>0</v>
      </c>
      <c r="G43" s="4">
        <f>SUMIF(BD_Locations[No produit],Locations[[#This Row],[No produit]],BD_Locations[Prix total])</f>
        <v>0</v>
      </c>
      <c r="H43" s="8">
        <f>IFERROR(Locations[[#This Row],[Revenus]]/Locations[[#This Row],[Coûts d''acquisition]],0)</f>
        <v>0</v>
      </c>
      <c r="I43" s="17">
        <f>Locations[[#This Row],[Revenus]]-Locations[[#This Row],[Coûts d''acquisition]]</f>
        <v>0</v>
      </c>
      <c r="J43" s="3" t="str">
        <f t="array" ref="J43">IFERROR(INDEX(BD_Locations[Date de fin],MATCH(Locations[[#This Row],[No produit]]&amp;"OK",BD_Locations[No produit]&amp;BD_Locations[Rentabilisé],0)),"")</f>
        <v/>
      </c>
      <c r="K43" s="26">
        <f>IFERROR(Locations[[#This Row],[Date de rentabilisation]]-VLOOKUP(Locations[No produit],BD_Produits[[No produit simpl]:[Date d''achat]],4,FALSE),0)</f>
        <v>0</v>
      </c>
      <c r="L43" s="26" t="e">
        <f ca="1">TODAY()-VLOOKUP(Locations[No produit],BD_Produits[[No produit simpl]:[Date d''achat]],4,FALSE)+1</f>
        <v>#NUM!</v>
      </c>
      <c r="M43" s="26" t="str">
        <f>IFERROR(INDEX(BD_Locations[Cumul jours de loc*Qté],MATCH(Locations[[#This Row],[No produit]]&amp;"OK",BD_Locations[No produit]&amp;BD_Locations[Rentabilisé],0)),"")</f>
        <v/>
      </c>
      <c r="N43" s="26">
        <f ca="1">IFERROR(Locations[Âge]/Locations[[#This Row],[Nbre jours locations]],0)</f>
        <v>0</v>
      </c>
      <c r="O43" s="18">
        <f>IFERROR((Locations[[#This Row],[Revenus]]-Locations[[#This Row],[Coûts d''acquisition]])/Locations[[#This Row],[Coûts d''acquisition]],0)</f>
        <v>0</v>
      </c>
      <c r="P43" s="20">
        <f>Locations[Revenus]/SUM(Locations[Revenus])</f>
        <v>0</v>
      </c>
      <c r="Q43" s="32" t="str">
        <f ca="1">IFERROR(Locations[[#This Row],[Rentabilité]]/Locations[[#This Row],[Âge]]*100,"")</f>
        <v/>
      </c>
    </row>
    <row r="44" spans="1:17" x14ac:dyDescent="0.25">
      <c r="A44" s="1" t="e">
        <f t="array" ref="A4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simpl])-ROW(Synthèse!$B$2)+1),ROWS(A$2:A44)))</f>
        <v>#NUM!</v>
      </c>
      <c r="B44" t="e">
        <f>VLOOKUP(Locations[No produit],BD_Produits[[No produit simpl]:[Produit]],2,FALSE)</f>
        <v>#NUM!</v>
      </c>
      <c r="C44">
        <f>COUNTIF(BD_Produits[No produit simpl],Locations[[#This Row],[No produit]])</f>
        <v>0</v>
      </c>
      <c r="D44" s="4">
        <f>SUMIF(BD_Produits[No produit simpl],Locations[[#This Row],[No produit]],BD_Produits[Coûts d''acquisition])</f>
        <v>0</v>
      </c>
      <c r="E44" s="5">
        <f>SUMIF(BD_Locations[No produit],Locations[[#This Row],[No produit]],BD_Locations[Qté])</f>
        <v>0</v>
      </c>
      <c r="F44">
        <f>SUMIF(BD_Locations[No produit],Locations[[#This Row],[No produit]],BD_Locations[Jours de loc*Qté])</f>
        <v>0</v>
      </c>
      <c r="G44" s="4">
        <f>SUMIF(BD_Locations[No produit],Locations[[#This Row],[No produit]],BD_Locations[Prix total])</f>
        <v>0</v>
      </c>
      <c r="H44" s="8">
        <f>IFERROR(Locations[[#This Row],[Revenus]]/Locations[[#This Row],[Coûts d''acquisition]],0)</f>
        <v>0</v>
      </c>
      <c r="I44" s="17">
        <f>Locations[[#This Row],[Revenus]]-Locations[[#This Row],[Coûts d''acquisition]]</f>
        <v>0</v>
      </c>
      <c r="J44" s="3" t="str">
        <f t="array" ref="J44">IFERROR(INDEX(BD_Locations[Date de fin],MATCH(Locations[[#This Row],[No produit]]&amp;"OK",BD_Locations[No produit]&amp;BD_Locations[Rentabilisé],0)),"")</f>
        <v/>
      </c>
      <c r="K44" s="26">
        <f>IFERROR(Locations[[#This Row],[Date de rentabilisation]]-VLOOKUP(Locations[No produit],BD_Produits[[No produit simpl]:[Date d''achat]],4,FALSE),0)</f>
        <v>0</v>
      </c>
      <c r="L44" s="26" t="e">
        <f ca="1">TODAY()-VLOOKUP(Locations[No produit],BD_Produits[[No produit simpl]:[Date d''achat]],4,FALSE)+1</f>
        <v>#NUM!</v>
      </c>
      <c r="M44" s="26" t="str">
        <f>IFERROR(INDEX(BD_Locations[Cumul jours de loc*Qté],MATCH(Locations[[#This Row],[No produit]]&amp;"OK",BD_Locations[No produit]&amp;BD_Locations[Rentabilisé],0)),"")</f>
        <v/>
      </c>
      <c r="N44" s="26">
        <f ca="1">IFERROR(Locations[Âge]/Locations[[#This Row],[Nbre jours locations]],0)</f>
        <v>0</v>
      </c>
      <c r="O44" s="18">
        <f>IFERROR((Locations[[#This Row],[Revenus]]-Locations[[#This Row],[Coûts d''acquisition]])/Locations[[#This Row],[Coûts d''acquisition]],0)</f>
        <v>0</v>
      </c>
      <c r="P44" s="20">
        <f>Locations[Revenus]/SUM(Locations[Revenus])</f>
        <v>0</v>
      </c>
      <c r="Q44" s="32" t="str">
        <f ca="1">IFERROR(Locations[[#This Row],[Rentabilité]]/Locations[[#This Row],[Âge]]*100,"")</f>
        <v/>
      </c>
    </row>
    <row r="45" spans="1:17" x14ac:dyDescent="0.25">
      <c r="A45" s="1" t="e">
        <f t="array" ref="A4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simpl])-ROW(Synthèse!$B$2)+1),ROWS(A$2:A45)))</f>
        <v>#NUM!</v>
      </c>
      <c r="B45" t="e">
        <f>VLOOKUP(Locations[No produit],BD_Produits[[No produit simpl]:[Produit]],2,FALSE)</f>
        <v>#NUM!</v>
      </c>
      <c r="C45">
        <f>COUNTIF(BD_Produits[No produit simpl],Locations[[#This Row],[No produit]])</f>
        <v>0</v>
      </c>
      <c r="D45" s="4">
        <f>SUMIF(BD_Produits[No produit simpl],Locations[[#This Row],[No produit]],BD_Produits[Coûts d''acquisition])</f>
        <v>0</v>
      </c>
      <c r="E45" s="5">
        <f>SUMIF(BD_Locations[No produit],Locations[[#This Row],[No produit]],BD_Locations[Qté])</f>
        <v>0</v>
      </c>
      <c r="F45">
        <f>SUMIF(BD_Locations[No produit],Locations[[#This Row],[No produit]],BD_Locations[Jours de loc*Qté])</f>
        <v>0</v>
      </c>
      <c r="G45" s="4">
        <f>SUMIF(BD_Locations[No produit],Locations[[#This Row],[No produit]],BD_Locations[Prix total])</f>
        <v>0</v>
      </c>
      <c r="H45" s="8">
        <f>IFERROR(Locations[[#This Row],[Revenus]]/Locations[[#This Row],[Coûts d''acquisition]],0)</f>
        <v>0</v>
      </c>
      <c r="I45" s="17">
        <f>Locations[[#This Row],[Revenus]]-Locations[[#This Row],[Coûts d''acquisition]]</f>
        <v>0</v>
      </c>
      <c r="J45" s="3" t="str">
        <f t="array" ref="J45">IFERROR(INDEX(BD_Locations[Date de fin],MATCH(Locations[[#This Row],[No produit]]&amp;"OK",BD_Locations[No produit]&amp;BD_Locations[Rentabilisé],0)),"")</f>
        <v/>
      </c>
      <c r="K45" s="26">
        <f>IFERROR(Locations[[#This Row],[Date de rentabilisation]]-VLOOKUP(Locations[No produit],BD_Produits[[No produit simpl]:[Date d''achat]],4,FALSE),0)</f>
        <v>0</v>
      </c>
      <c r="L45" s="26" t="e">
        <f ca="1">TODAY()-VLOOKUP(Locations[No produit],BD_Produits[[No produit simpl]:[Date d''achat]],4,FALSE)+1</f>
        <v>#NUM!</v>
      </c>
      <c r="M45" s="26" t="str">
        <f>IFERROR(INDEX(BD_Locations[Cumul jours de loc*Qté],MATCH(Locations[[#This Row],[No produit]]&amp;"OK",BD_Locations[No produit]&amp;BD_Locations[Rentabilisé],0)),"")</f>
        <v/>
      </c>
      <c r="N45" s="26">
        <f ca="1">IFERROR(Locations[Âge]/Locations[[#This Row],[Nbre jours locations]],0)</f>
        <v>0</v>
      </c>
      <c r="O45" s="18">
        <f>IFERROR((Locations[[#This Row],[Revenus]]-Locations[[#This Row],[Coûts d''acquisition]])/Locations[[#This Row],[Coûts d''acquisition]],0)</f>
        <v>0</v>
      </c>
      <c r="P45" s="20">
        <f>Locations[Revenus]/SUM(Locations[Revenus])</f>
        <v>0</v>
      </c>
      <c r="Q45" s="32" t="str">
        <f ca="1">IFERROR(Locations[[#This Row],[Rentabilité]]/Locations[[#This Row],[Âge]]*100,"")</f>
        <v/>
      </c>
    </row>
    <row r="46" spans="1:17" x14ac:dyDescent="0.25">
      <c r="A46" s="1" t="e">
        <f t="array" ref="A4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simpl])-ROW(Synthèse!$B$2)+1),ROWS(A$2:A46)))</f>
        <v>#NUM!</v>
      </c>
      <c r="B46" t="e">
        <f>VLOOKUP(Locations[No produit],BD_Produits[[No produit simpl]:[Produit]],2,FALSE)</f>
        <v>#NUM!</v>
      </c>
      <c r="C46">
        <f>COUNTIF(BD_Produits[No produit simpl],Locations[[#This Row],[No produit]])</f>
        <v>0</v>
      </c>
      <c r="D46" s="4">
        <f>SUMIF(BD_Produits[No produit simpl],Locations[[#This Row],[No produit]],BD_Produits[Coûts d''acquisition])</f>
        <v>0</v>
      </c>
      <c r="E46" s="5">
        <f>SUMIF(BD_Locations[No produit],Locations[[#This Row],[No produit]],BD_Locations[Qté])</f>
        <v>0</v>
      </c>
      <c r="F46">
        <f>SUMIF(BD_Locations[No produit],Locations[[#This Row],[No produit]],BD_Locations[Jours de loc*Qté])</f>
        <v>0</v>
      </c>
      <c r="G46" s="4">
        <f>SUMIF(BD_Locations[No produit],Locations[[#This Row],[No produit]],BD_Locations[Prix total])</f>
        <v>0</v>
      </c>
      <c r="H46" s="8">
        <f>IFERROR(Locations[[#This Row],[Revenus]]/Locations[[#This Row],[Coûts d''acquisition]],0)</f>
        <v>0</v>
      </c>
      <c r="I46" s="17">
        <f>Locations[[#This Row],[Revenus]]-Locations[[#This Row],[Coûts d''acquisition]]</f>
        <v>0</v>
      </c>
      <c r="J46" s="3" t="str">
        <f t="array" ref="J46">IFERROR(INDEX(BD_Locations[Date de fin],MATCH(Locations[[#This Row],[No produit]]&amp;"OK",BD_Locations[No produit]&amp;BD_Locations[Rentabilisé],0)),"")</f>
        <v/>
      </c>
      <c r="K46" s="26">
        <f>IFERROR(Locations[[#This Row],[Date de rentabilisation]]-VLOOKUP(Locations[No produit],BD_Produits[[No produit simpl]:[Date d''achat]],4,FALSE),0)</f>
        <v>0</v>
      </c>
      <c r="L46" s="26" t="e">
        <f ca="1">TODAY()-VLOOKUP(Locations[No produit],BD_Produits[[No produit simpl]:[Date d''achat]],4,FALSE)+1</f>
        <v>#NUM!</v>
      </c>
      <c r="M46" s="26" t="str">
        <f>IFERROR(INDEX(BD_Locations[Cumul jours de loc*Qté],MATCH(Locations[[#This Row],[No produit]]&amp;"OK",BD_Locations[No produit]&amp;BD_Locations[Rentabilisé],0)),"")</f>
        <v/>
      </c>
      <c r="N46" s="26">
        <f ca="1">IFERROR(Locations[Âge]/Locations[[#This Row],[Nbre jours locations]],0)</f>
        <v>0</v>
      </c>
      <c r="O46" s="18">
        <f>IFERROR((Locations[[#This Row],[Revenus]]-Locations[[#This Row],[Coûts d''acquisition]])/Locations[[#This Row],[Coûts d''acquisition]],0)</f>
        <v>0</v>
      </c>
      <c r="P46" s="20">
        <f>Locations[Revenus]/SUM(Locations[Revenus])</f>
        <v>0</v>
      </c>
      <c r="Q46" s="32" t="str">
        <f ca="1">IFERROR(Locations[[#This Row],[Rentabilité]]/Locations[[#This Row],[Âge]]*100,"")</f>
        <v/>
      </c>
    </row>
    <row r="47" spans="1:17" x14ac:dyDescent="0.25">
      <c r="A47" s="1" t="e">
        <f t="array" ref="A4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simpl])-ROW(Synthèse!$B$2)+1),ROWS(A$2:A47)))</f>
        <v>#NUM!</v>
      </c>
      <c r="B47" t="e">
        <f>VLOOKUP(Locations[No produit],BD_Produits[[No produit simpl]:[Produit]],2,FALSE)</f>
        <v>#NUM!</v>
      </c>
      <c r="C47">
        <f>COUNTIF(BD_Produits[No produit simpl],Locations[[#This Row],[No produit]])</f>
        <v>0</v>
      </c>
      <c r="D47" s="4">
        <f>SUMIF(BD_Produits[No produit simpl],Locations[[#This Row],[No produit]],BD_Produits[Coûts d''acquisition])</f>
        <v>0</v>
      </c>
      <c r="E47" s="5">
        <f>SUMIF(BD_Locations[No produit],Locations[[#This Row],[No produit]],BD_Locations[Qté])</f>
        <v>0</v>
      </c>
      <c r="F47">
        <f>SUMIF(BD_Locations[No produit],Locations[[#This Row],[No produit]],BD_Locations[Jours de loc*Qté])</f>
        <v>0</v>
      </c>
      <c r="G47" s="4">
        <f>SUMIF(BD_Locations[No produit],Locations[[#This Row],[No produit]],BD_Locations[Prix total])</f>
        <v>0</v>
      </c>
      <c r="H47" s="8">
        <f>IFERROR(Locations[[#This Row],[Revenus]]/Locations[[#This Row],[Coûts d''acquisition]],0)</f>
        <v>0</v>
      </c>
      <c r="I47" s="17">
        <f>Locations[[#This Row],[Revenus]]-Locations[[#This Row],[Coûts d''acquisition]]</f>
        <v>0</v>
      </c>
      <c r="J47" s="3" t="str">
        <f t="array" ref="J47">IFERROR(INDEX(BD_Locations[Date de fin],MATCH(Locations[[#This Row],[No produit]]&amp;"OK",BD_Locations[No produit]&amp;BD_Locations[Rentabilisé],0)),"")</f>
        <v/>
      </c>
      <c r="K47" s="26">
        <f>IFERROR(Locations[[#This Row],[Date de rentabilisation]]-VLOOKUP(Locations[No produit],BD_Produits[[No produit simpl]:[Date d''achat]],4,FALSE),0)</f>
        <v>0</v>
      </c>
      <c r="L47" s="26" t="e">
        <f ca="1">TODAY()-VLOOKUP(Locations[No produit],BD_Produits[[No produit simpl]:[Date d''achat]],4,FALSE)+1</f>
        <v>#NUM!</v>
      </c>
      <c r="M47" s="26" t="str">
        <f>IFERROR(INDEX(BD_Locations[Cumul jours de loc*Qté],MATCH(Locations[[#This Row],[No produit]]&amp;"OK",BD_Locations[No produit]&amp;BD_Locations[Rentabilisé],0)),"")</f>
        <v/>
      </c>
      <c r="N47" s="26">
        <f ca="1">IFERROR(Locations[Âge]/Locations[[#This Row],[Nbre jours locations]],0)</f>
        <v>0</v>
      </c>
      <c r="O47" s="18">
        <f>IFERROR((Locations[[#This Row],[Revenus]]-Locations[[#This Row],[Coûts d''acquisition]])/Locations[[#This Row],[Coûts d''acquisition]],0)</f>
        <v>0</v>
      </c>
      <c r="P47" s="20">
        <f>Locations[Revenus]/SUM(Locations[Revenus])</f>
        <v>0</v>
      </c>
      <c r="Q47" s="32" t="str">
        <f ca="1">IFERROR(Locations[[#This Row],[Rentabilité]]/Locations[[#This Row],[Âge]]*100,"")</f>
        <v/>
      </c>
    </row>
    <row r="48" spans="1:17" x14ac:dyDescent="0.25">
      <c r="A48" s="1" t="e">
        <f t="array" ref="A4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simpl])-ROW(Synthèse!$B$2)+1),ROWS(A$2:A48)))</f>
        <v>#NUM!</v>
      </c>
      <c r="B48" t="e">
        <f>VLOOKUP(Locations[No produit],BD_Produits[[No produit simpl]:[Produit]],2,FALSE)</f>
        <v>#NUM!</v>
      </c>
      <c r="C48">
        <f>COUNTIF(BD_Produits[No produit simpl],Locations[[#This Row],[No produit]])</f>
        <v>0</v>
      </c>
      <c r="D48" s="4">
        <f>SUMIF(BD_Produits[No produit simpl],Locations[[#This Row],[No produit]],BD_Produits[Coûts d''acquisition])</f>
        <v>0</v>
      </c>
      <c r="E48" s="5">
        <f>SUMIF(BD_Locations[No produit],Locations[[#This Row],[No produit]],BD_Locations[Qté])</f>
        <v>0</v>
      </c>
      <c r="F48">
        <f>SUMIF(BD_Locations[No produit],Locations[[#This Row],[No produit]],BD_Locations[Jours de loc*Qté])</f>
        <v>0</v>
      </c>
      <c r="G48" s="4">
        <f>SUMIF(BD_Locations[No produit],Locations[[#This Row],[No produit]],BD_Locations[Prix total])</f>
        <v>0</v>
      </c>
      <c r="H48" s="8">
        <f>IFERROR(Locations[[#This Row],[Revenus]]/Locations[[#This Row],[Coûts d''acquisition]],0)</f>
        <v>0</v>
      </c>
      <c r="I48" s="17">
        <f>Locations[[#This Row],[Revenus]]-Locations[[#This Row],[Coûts d''acquisition]]</f>
        <v>0</v>
      </c>
      <c r="J48" s="3" t="str">
        <f t="array" ref="J48">IFERROR(INDEX(BD_Locations[Date de fin],MATCH(Locations[[#This Row],[No produit]]&amp;"OK",BD_Locations[No produit]&amp;BD_Locations[Rentabilisé],0)),"")</f>
        <v/>
      </c>
      <c r="K48" s="26">
        <f>IFERROR(Locations[[#This Row],[Date de rentabilisation]]-VLOOKUP(Locations[No produit],BD_Produits[[No produit simpl]:[Date d''achat]],4,FALSE),0)</f>
        <v>0</v>
      </c>
      <c r="L48" s="26" t="e">
        <f ca="1">TODAY()-VLOOKUP(Locations[No produit],BD_Produits[[No produit simpl]:[Date d''achat]],4,FALSE)+1</f>
        <v>#NUM!</v>
      </c>
      <c r="M48" s="26" t="str">
        <f>IFERROR(INDEX(BD_Locations[Cumul jours de loc*Qté],MATCH(Locations[[#This Row],[No produit]]&amp;"OK",BD_Locations[No produit]&amp;BD_Locations[Rentabilisé],0)),"")</f>
        <v/>
      </c>
      <c r="N48" s="26">
        <f ca="1">IFERROR(Locations[Âge]/Locations[[#This Row],[Nbre jours locations]],0)</f>
        <v>0</v>
      </c>
      <c r="O48" s="18">
        <f>IFERROR((Locations[[#This Row],[Revenus]]-Locations[[#This Row],[Coûts d''acquisition]])/Locations[[#This Row],[Coûts d''acquisition]],0)</f>
        <v>0</v>
      </c>
      <c r="P48" s="20">
        <f>Locations[Revenus]/SUM(Locations[Revenus])</f>
        <v>0</v>
      </c>
      <c r="Q48" s="32" t="str">
        <f ca="1">IFERROR(Locations[[#This Row],[Rentabilité]]/Locations[[#This Row],[Âge]]*100,"")</f>
        <v/>
      </c>
    </row>
    <row r="49" spans="1:17" x14ac:dyDescent="0.25">
      <c r="A49" s="1" t="e">
        <f t="array" ref="A4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simpl])-ROW(Synthèse!$B$2)+1),ROWS(A$2:A49)))</f>
        <v>#NUM!</v>
      </c>
      <c r="B49" t="e">
        <f>VLOOKUP(Locations[No produit],BD_Produits[[No produit simpl]:[Produit]],2,FALSE)</f>
        <v>#NUM!</v>
      </c>
      <c r="C49">
        <f>COUNTIF(BD_Produits[No produit simpl],Locations[[#This Row],[No produit]])</f>
        <v>0</v>
      </c>
      <c r="D49" s="4">
        <f>SUMIF(BD_Produits[No produit simpl],Locations[[#This Row],[No produit]],BD_Produits[Coûts d''acquisition])</f>
        <v>0</v>
      </c>
      <c r="E49" s="5">
        <f>SUMIF(BD_Locations[No produit],Locations[[#This Row],[No produit]],BD_Locations[Qté])</f>
        <v>0</v>
      </c>
      <c r="F49">
        <f>SUMIF(BD_Locations[No produit],Locations[[#This Row],[No produit]],BD_Locations[Jours de loc*Qté])</f>
        <v>0</v>
      </c>
      <c r="G49" s="4">
        <f>SUMIF(BD_Locations[No produit],Locations[[#This Row],[No produit]],BD_Locations[Prix total])</f>
        <v>0</v>
      </c>
      <c r="H49" s="8">
        <f>IFERROR(Locations[[#This Row],[Revenus]]/Locations[[#This Row],[Coûts d''acquisition]],0)</f>
        <v>0</v>
      </c>
      <c r="I49" s="17">
        <f>Locations[[#This Row],[Revenus]]-Locations[[#This Row],[Coûts d''acquisition]]</f>
        <v>0</v>
      </c>
      <c r="J49" s="3" t="str">
        <f t="array" ref="J49">IFERROR(INDEX(BD_Locations[Date de fin],MATCH(Locations[[#This Row],[No produit]]&amp;"OK",BD_Locations[No produit]&amp;BD_Locations[Rentabilisé],0)),"")</f>
        <v/>
      </c>
      <c r="K49" s="26">
        <f>IFERROR(Locations[[#This Row],[Date de rentabilisation]]-VLOOKUP(Locations[No produit],BD_Produits[[No produit simpl]:[Date d''achat]],4,FALSE),0)</f>
        <v>0</v>
      </c>
      <c r="L49" s="26" t="e">
        <f ca="1">TODAY()-VLOOKUP(Locations[No produit],BD_Produits[[No produit simpl]:[Date d''achat]],4,FALSE)+1</f>
        <v>#NUM!</v>
      </c>
      <c r="M49" s="26" t="str">
        <f>IFERROR(INDEX(BD_Locations[Cumul jours de loc*Qté],MATCH(Locations[[#This Row],[No produit]]&amp;"OK",BD_Locations[No produit]&amp;BD_Locations[Rentabilisé],0)),"")</f>
        <v/>
      </c>
      <c r="N49" s="26">
        <f ca="1">IFERROR(Locations[Âge]/Locations[[#This Row],[Nbre jours locations]],0)</f>
        <v>0</v>
      </c>
      <c r="O49" s="18">
        <f>IFERROR((Locations[[#This Row],[Revenus]]-Locations[[#This Row],[Coûts d''acquisition]])/Locations[[#This Row],[Coûts d''acquisition]],0)</f>
        <v>0</v>
      </c>
      <c r="P49" s="20">
        <f>Locations[Revenus]/SUM(Locations[Revenus])</f>
        <v>0</v>
      </c>
      <c r="Q49" s="32" t="str">
        <f ca="1">IFERROR(Locations[[#This Row],[Rentabilité]]/Locations[[#This Row],[Âge]]*100,"")</f>
        <v/>
      </c>
    </row>
    <row r="50" spans="1:17" x14ac:dyDescent="0.25">
      <c r="A50" s="1" t="e">
        <f t="array" ref="A5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simpl])-ROW(Synthèse!$B$2)+1),ROWS(A$2:A50)))</f>
        <v>#NUM!</v>
      </c>
      <c r="B50" t="e">
        <f>VLOOKUP(Locations[No produit],BD_Produits[[No produit simpl]:[Produit]],2,FALSE)</f>
        <v>#NUM!</v>
      </c>
      <c r="C50">
        <f>COUNTIF(BD_Produits[No produit simpl],Locations[[#This Row],[No produit]])</f>
        <v>0</v>
      </c>
      <c r="D50" s="4">
        <f>SUMIF(BD_Produits[No produit simpl],Locations[[#This Row],[No produit]],BD_Produits[Coûts d''acquisition])</f>
        <v>0</v>
      </c>
      <c r="E50" s="5">
        <f>SUMIF(BD_Locations[No produit],Locations[[#This Row],[No produit]],BD_Locations[Qté])</f>
        <v>0</v>
      </c>
      <c r="F50">
        <f>SUMIF(BD_Locations[No produit],Locations[[#This Row],[No produit]],BD_Locations[Jours de loc*Qté])</f>
        <v>0</v>
      </c>
      <c r="G50" s="4">
        <f>SUMIF(BD_Locations[No produit],Locations[[#This Row],[No produit]],BD_Locations[Prix total])</f>
        <v>0</v>
      </c>
      <c r="H50" s="8">
        <f>IFERROR(Locations[[#This Row],[Revenus]]/Locations[[#This Row],[Coûts d''acquisition]],0)</f>
        <v>0</v>
      </c>
      <c r="I50" s="17">
        <f>Locations[[#This Row],[Revenus]]-Locations[[#This Row],[Coûts d''acquisition]]</f>
        <v>0</v>
      </c>
      <c r="J50" s="3" t="str">
        <f t="array" ref="J50">IFERROR(INDEX(BD_Locations[Date de fin],MATCH(Locations[[#This Row],[No produit]]&amp;"OK",BD_Locations[No produit]&amp;BD_Locations[Rentabilisé],0)),"")</f>
        <v/>
      </c>
      <c r="K50" s="26">
        <f>IFERROR(Locations[[#This Row],[Date de rentabilisation]]-VLOOKUP(Locations[No produit],BD_Produits[[No produit simpl]:[Date d''achat]],4,FALSE),0)</f>
        <v>0</v>
      </c>
      <c r="L50" s="26" t="e">
        <f ca="1">TODAY()-VLOOKUP(Locations[No produit],BD_Produits[[No produit simpl]:[Date d''achat]],4,FALSE)+1</f>
        <v>#NUM!</v>
      </c>
      <c r="M50" s="26" t="str">
        <f>IFERROR(INDEX(BD_Locations[Cumul jours de loc*Qté],MATCH(Locations[[#This Row],[No produit]]&amp;"OK",BD_Locations[No produit]&amp;BD_Locations[Rentabilisé],0)),"")</f>
        <v/>
      </c>
      <c r="N50" s="26">
        <f ca="1">IFERROR(Locations[Âge]/Locations[[#This Row],[Nbre jours locations]],0)</f>
        <v>0</v>
      </c>
      <c r="O50" s="18">
        <f>IFERROR((Locations[[#This Row],[Revenus]]-Locations[[#This Row],[Coûts d''acquisition]])/Locations[[#This Row],[Coûts d''acquisition]],0)</f>
        <v>0</v>
      </c>
      <c r="P50" s="20">
        <f>Locations[Revenus]/SUM(Locations[Revenus])</f>
        <v>0</v>
      </c>
      <c r="Q50" s="32" t="str">
        <f ca="1">IFERROR(Locations[[#This Row],[Rentabilité]]/Locations[[#This Row],[Âge]]*100,"")</f>
        <v/>
      </c>
    </row>
    <row r="51" spans="1:17" x14ac:dyDescent="0.25">
      <c r="A51" s="1" t="e">
        <f t="array" ref="A5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simpl])-ROW(Synthèse!$B$2)+1),ROWS(A$2:A51)))</f>
        <v>#NUM!</v>
      </c>
      <c r="B51" t="e">
        <f>VLOOKUP(Locations[No produit],BD_Produits[[No produit simpl]:[Produit]],2,FALSE)</f>
        <v>#NUM!</v>
      </c>
      <c r="C51">
        <f>COUNTIF(BD_Produits[No produit simpl],Locations[[#This Row],[No produit]])</f>
        <v>0</v>
      </c>
      <c r="D51" s="4">
        <f>SUMIF(BD_Produits[No produit simpl],Locations[[#This Row],[No produit]],BD_Produits[Coûts d''acquisition])</f>
        <v>0</v>
      </c>
      <c r="E51" s="5">
        <f>SUMIF(BD_Locations[No produit],Locations[[#This Row],[No produit]],BD_Locations[Qté])</f>
        <v>0</v>
      </c>
      <c r="F51">
        <f>SUMIF(BD_Locations[No produit],Locations[[#This Row],[No produit]],BD_Locations[Jours de loc*Qté])</f>
        <v>0</v>
      </c>
      <c r="G51" s="4">
        <f>SUMIF(BD_Locations[No produit],Locations[[#This Row],[No produit]],BD_Locations[Prix total])</f>
        <v>0</v>
      </c>
      <c r="H51" s="8">
        <f>IFERROR(Locations[[#This Row],[Revenus]]/Locations[[#This Row],[Coûts d''acquisition]],0)</f>
        <v>0</v>
      </c>
      <c r="I51" s="17">
        <f>Locations[[#This Row],[Revenus]]-Locations[[#This Row],[Coûts d''acquisition]]</f>
        <v>0</v>
      </c>
      <c r="J51" s="3" t="str">
        <f t="array" ref="J51">IFERROR(INDEX(BD_Locations[Date de fin],MATCH(Locations[[#This Row],[No produit]]&amp;"OK",BD_Locations[No produit]&amp;BD_Locations[Rentabilisé],0)),"")</f>
        <v/>
      </c>
      <c r="K51" s="26">
        <f>IFERROR(Locations[[#This Row],[Date de rentabilisation]]-VLOOKUP(Locations[No produit],BD_Produits[[No produit simpl]:[Date d''achat]],4,FALSE),0)</f>
        <v>0</v>
      </c>
      <c r="L51" s="26" t="e">
        <f ca="1">TODAY()-VLOOKUP(Locations[No produit],BD_Produits[[No produit simpl]:[Date d''achat]],4,FALSE)+1</f>
        <v>#NUM!</v>
      </c>
      <c r="M51" s="26" t="str">
        <f>IFERROR(INDEX(BD_Locations[Cumul jours de loc*Qté],MATCH(Locations[[#This Row],[No produit]]&amp;"OK",BD_Locations[No produit]&amp;BD_Locations[Rentabilisé],0)),"")</f>
        <v/>
      </c>
      <c r="N51" s="26">
        <f ca="1">IFERROR(Locations[Âge]/Locations[[#This Row],[Nbre jours locations]],0)</f>
        <v>0</v>
      </c>
      <c r="O51" s="18">
        <f>IFERROR((Locations[[#This Row],[Revenus]]-Locations[[#This Row],[Coûts d''acquisition]])/Locations[[#This Row],[Coûts d''acquisition]],0)</f>
        <v>0</v>
      </c>
      <c r="P51" s="20">
        <f>Locations[Revenus]/SUM(Locations[Revenus])</f>
        <v>0</v>
      </c>
      <c r="Q51" s="32" t="str">
        <f ca="1">IFERROR(Locations[[#This Row],[Rentabilité]]/Locations[[#This Row],[Âge]]*100,"")</f>
        <v/>
      </c>
    </row>
    <row r="52" spans="1:17" x14ac:dyDescent="0.25">
      <c r="A52" s="1" t="e">
        <f t="array" ref="A5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simpl])-ROW(Synthèse!$B$2)+1),ROWS(A$2:A52)))</f>
        <v>#NUM!</v>
      </c>
      <c r="B52" t="e">
        <f>VLOOKUP(Locations[No produit],BD_Produits[[No produit simpl]:[Produit]],2,FALSE)</f>
        <v>#NUM!</v>
      </c>
      <c r="C52">
        <f>COUNTIF(BD_Produits[No produit simpl],Locations[[#This Row],[No produit]])</f>
        <v>0</v>
      </c>
      <c r="D52" s="4">
        <f>SUMIF(BD_Produits[No produit simpl],Locations[[#This Row],[No produit]],BD_Produits[Coûts d''acquisition])</f>
        <v>0</v>
      </c>
      <c r="E52" s="5">
        <f>SUMIF(BD_Locations[No produit],Locations[[#This Row],[No produit]],BD_Locations[Qté])</f>
        <v>0</v>
      </c>
      <c r="F52">
        <f>SUMIF(BD_Locations[No produit],Locations[[#This Row],[No produit]],BD_Locations[Jours de loc*Qté])</f>
        <v>0</v>
      </c>
      <c r="G52" s="4">
        <f>SUMIF(BD_Locations[No produit],Locations[[#This Row],[No produit]],BD_Locations[Prix total])</f>
        <v>0</v>
      </c>
      <c r="H52" s="8">
        <f>IFERROR(Locations[[#This Row],[Revenus]]/Locations[[#This Row],[Coûts d''acquisition]],0)</f>
        <v>0</v>
      </c>
      <c r="I52" s="17">
        <f>Locations[[#This Row],[Revenus]]-Locations[[#This Row],[Coûts d''acquisition]]</f>
        <v>0</v>
      </c>
      <c r="J52" s="3" t="str">
        <f t="array" ref="J52">IFERROR(INDEX(BD_Locations[Date de fin],MATCH(Locations[[#This Row],[No produit]]&amp;"OK",BD_Locations[No produit]&amp;BD_Locations[Rentabilisé],0)),"")</f>
        <v/>
      </c>
      <c r="K52" s="26">
        <f>IFERROR(Locations[[#This Row],[Date de rentabilisation]]-VLOOKUP(Locations[No produit],BD_Produits[[No produit simpl]:[Date d''achat]],4,FALSE),0)</f>
        <v>0</v>
      </c>
      <c r="L52" s="26" t="e">
        <f ca="1">TODAY()-VLOOKUP(Locations[No produit],BD_Produits[[No produit simpl]:[Date d''achat]],4,FALSE)+1</f>
        <v>#NUM!</v>
      </c>
      <c r="M52" s="26" t="str">
        <f>IFERROR(INDEX(BD_Locations[Cumul jours de loc*Qté],MATCH(Locations[[#This Row],[No produit]]&amp;"OK",BD_Locations[No produit]&amp;BD_Locations[Rentabilisé],0)),"")</f>
        <v/>
      </c>
      <c r="N52" s="26">
        <f ca="1">IFERROR(Locations[Âge]/Locations[[#This Row],[Nbre jours locations]],0)</f>
        <v>0</v>
      </c>
      <c r="O52" s="18">
        <f>IFERROR((Locations[[#This Row],[Revenus]]-Locations[[#This Row],[Coûts d''acquisition]])/Locations[[#This Row],[Coûts d''acquisition]],0)</f>
        <v>0</v>
      </c>
      <c r="P52" s="20">
        <f>Locations[Revenus]/SUM(Locations[Revenus])</f>
        <v>0</v>
      </c>
      <c r="Q52" s="32" t="str">
        <f ca="1">IFERROR(Locations[[#This Row],[Rentabilité]]/Locations[[#This Row],[Âge]]*100,"")</f>
        <v/>
      </c>
    </row>
    <row r="53" spans="1:17" x14ac:dyDescent="0.25">
      <c r="A53" s="1" t="e">
        <f t="array" ref="A5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simpl])-ROW(Synthèse!$B$2)+1),ROWS(A$2:A53)))</f>
        <v>#NUM!</v>
      </c>
      <c r="B53" t="e">
        <f>VLOOKUP(Locations[No produit],BD_Produits[[No produit simpl]:[Produit]],2,FALSE)</f>
        <v>#NUM!</v>
      </c>
      <c r="C53">
        <f>COUNTIF(BD_Produits[No produit simpl],Locations[[#This Row],[No produit]])</f>
        <v>0</v>
      </c>
      <c r="D53" s="4">
        <f>SUMIF(BD_Produits[No produit simpl],Locations[[#This Row],[No produit]],BD_Produits[Coûts d''acquisition])</f>
        <v>0</v>
      </c>
      <c r="E53" s="5">
        <f>SUMIF(BD_Locations[No produit],Locations[[#This Row],[No produit]],BD_Locations[Qté])</f>
        <v>0</v>
      </c>
      <c r="F53">
        <f>SUMIF(BD_Locations[No produit],Locations[[#This Row],[No produit]],BD_Locations[Jours de loc*Qté])</f>
        <v>0</v>
      </c>
      <c r="G53" s="4">
        <f>SUMIF(BD_Locations[No produit],Locations[[#This Row],[No produit]],BD_Locations[Prix total])</f>
        <v>0</v>
      </c>
      <c r="H53" s="8">
        <f>IFERROR(Locations[[#This Row],[Revenus]]/Locations[[#This Row],[Coûts d''acquisition]],0)</f>
        <v>0</v>
      </c>
      <c r="I53" s="17">
        <f>Locations[[#This Row],[Revenus]]-Locations[[#This Row],[Coûts d''acquisition]]</f>
        <v>0</v>
      </c>
      <c r="J53" s="3" t="str">
        <f t="array" ref="J53">IFERROR(INDEX(BD_Locations[Date de fin],MATCH(Locations[[#This Row],[No produit]]&amp;"OK",BD_Locations[No produit]&amp;BD_Locations[Rentabilisé],0)),"")</f>
        <v/>
      </c>
      <c r="K53" s="26">
        <f>IFERROR(Locations[[#This Row],[Date de rentabilisation]]-VLOOKUP(Locations[No produit],BD_Produits[[No produit simpl]:[Date d''achat]],4,FALSE),0)</f>
        <v>0</v>
      </c>
      <c r="L53" s="26" t="e">
        <f ca="1">TODAY()-VLOOKUP(Locations[No produit],BD_Produits[[No produit simpl]:[Date d''achat]],4,FALSE)+1</f>
        <v>#NUM!</v>
      </c>
      <c r="M53" s="26" t="str">
        <f>IFERROR(INDEX(BD_Locations[Cumul jours de loc*Qté],MATCH(Locations[[#This Row],[No produit]]&amp;"OK",BD_Locations[No produit]&amp;BD_Locations[Rentabilisé],0)),"")</f>
        <v/>
      </c>
      <c r="N53" s="26">
        <f ca="1">IFERROR(Locations[Âge]/Locations[[#This Row],[Nbre jours locations]],0)</f>
        <v>0</v>
      </c>
      <c r="O53" s="18">
        <f>IFERROR((Locations[[#This Row],[Revenus]]-Locations[[#This Row],[Coûts d''acquisition]])/Locations[[#This Row],[Coûts d''acquisition]],0)</f>
        <v>0</v>
      </c>
      <c r="P53" s="20">
        <f>Locations[Revenus]/SUM(Locations[Revenus])</f>
        <v>0</v>
      </c>
      <c r="Q53" s="32" t="str">
        <f ca="1">IFERROR(Locations[[#This Row],[Rentabilité]]/Locations[[#This Row],[Âge]]*100,"")</f>
        <v/>
      </c>
    </row>
    <row r="54" spans="1:17" x14ac:dyDescent="0.25">
      <c r="A54" s="1" t="e">
        <f t="array" ref="A5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simpl])-ROW(Synthèse!$B$2)+1),ROWS(A$2:A54)))</f>
        <v>#NUM!</v>
      </c>
      <c r="B54" t="e">
        <f>VLOOKUP(Locations[No produit],BD_Produits[[No produit simpl]:[Produit]],2,FALSE)</f>
        <v>#NUM!</v>
      </c>
      <c r="C54">
        <f>COUNTIF(BD_Produits[No produit simpl],Locations[[#This Row],[No produit]])</f>
        <v>0</v>
      </c>
      <c r="D54" s="4">
        <f>SUMIF(BD_Produits[No produit simpl],Locations[[#This Row],[No produit]],BD_Produits[Coûts d''acquisition])</f>
        <v>0</v>
      </c>
      <c r="E54" s="5">
        <f>SUMIF(BD_Locations[No produit],Locations[[#This Row],[No produit]],BD_Locations[Qté])</f>
        <v>0</v>
      </c>
      <c r="F54">
        <f>SUMIF(BD_Locations[No produit],Locations[[#This Row],[No produit]],BD_Locations[Jours de loc*Qté])</f>
        <v>0</v>
      </c>
      <c r="G54" s="4">
        <f>SUMIF(BD_Locations[No produit],Locations[[#This Row],[No produit]],BD_Locations[Prix total])</f>
        <v>0</v>
      </c>
      <c r="H54" s="8">
        <f>IFERROR(Locations[[#This Row],[Revenus]]/Locations[[#This Row],[Coûts d''acquisition]],0)</f>
        <v>0</v>
      </c>
      <c r="I54" s="17">
        <f>Locations[[#This Row],[Revenus]]-Locations[[#This Row],[Coûts d''acquisition]]</f>
        <v>0</v>
      </c>
      <c r="J54" s="3" t="str">
        <f t="array" ref="J54">IFERROR(INDEX(BD_Locations[Date de fin],MATCH(Locations[[#This Row],[No produit]]&amp;"OK",BD_Locations[No produit]&amp;BD_Locations[Rentabilisé],0)),"")</f>
        <v/>
      </c>
      <c r="K54" s="26">
        <f>IFERROR(Locations[[#This Row],[Date de rentabilisation]]-VLOOKUP(Locations[No produit],BD_Produits[[No produit simpl]:[Date d''achat]],4,FALSE),0)</f>
        <v>0</v>
      </c>
      <c r="L54" s="26" t="e">
        <f ca="1">TODAY()-VLOOKUP(Locations[No produit],BD_Produits[[No produit simpl]:[Date d''achat]],4,FALSE)+1</f>
        <v>#NUM!</v>
      </c>
      <c r="M54" s="26" t="str">
        <f>IFERROR(INDEX(BD_Locations[Cumul jours de loc*Qté],MATCH(Locations[[#This Row],[No produit]]&amp;"OK",BD_Locations[No produit]&amp;BD_Locations[Rentabilisé],0)),"")</f>
        <v/>
      </c>
      <c r="N54" s="26">
        <f ca="1">IFERROR(Locations[Âge]/Locations[[#This Row],[Nbre jours locations]],0)</f>
        <v>0</v>
      </c>
      <c r="O54" s="18">
        <f>IFERROR((Locations[[#This Row],[Revenus]]-Locations[[#This Row],[Coûts d''acquisition]])/Locations[[#This Row],[Coûts d''acquisition]],0)</f>
        <v>0</v>
      </c>
      <c r="P54" s="20">
        <f>Locations[Revenus]/SUM(Locations[Revenus])</f>
        <v>0</v>
      </c>
      <c r="Q54" s="32" t="str">
        <f ca="1">IFERROR(Locations[[#This Row],[Rentabilité]]/Locations[[#This Row],[Âge]]*100,"")</f>
        <v/>
      </c>
    </row>
    <row r="55" spans="1:17" x14ac:dyDescent="0.25">
      <c r="A55" s="1" t="e">
        <f t="array" ref="A5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simpl])-ROW(Synthèse!$B$2)+1),ROWS(A$2:A55)))</f>
        <v>#NUM!</v>
      </c>
      <c r="B55" t="e">
        <f>VLOOKUP(Locations[No produit],BD_Produits[[No produit simpl]:[Produit]],2,FALSE)</f>
        <v>#NUM!</v>
      </c>
      <c r="C55">
        <f>COUNTIF(BD_Produits[No produit simpl],Locations[[#This Row],[No produit]])</f>
        <v>0</v>
      </c>
      <c r="D55" s="4">
        <f>SUMIF(BD_Produits[No produit simpl],Locations[[#This Row],[No produit]],BD_Produits[Coûts d''acquisition])</f>
        <v>0</v>
      </c>
      <c r="E55" s="5">
        <f>SUMIF(BD_Locations[No produit],Locations[[#This Row],[No produit]],BD_Locations[Qté])</f>
        <v>0</v>
      </c>
      <c r="F55">
        <f>SUMIF(BD_Locations[No produit],Locations[[#This Row],[No produit]],BD_Locations[Jours de loc*Qté])</f>
        <v>0</v>
      </c>
      <c r="G55" s="4">
        <f>SUMIF(BD_Locations[No produit],Locations[[#This Row],[No produit]],BD_Locations[Prix total])</f>
        <v>0</v>
      </c>
      <c r="H55" s="8">
        <f>IFERROR(Locations[[#This Row],[Revenus]]/Locations[[#This Row],[Coûts d''acquisition]],0)</f>
        <v>0</v>
      </c>
      <c r="I55" s="17">
        <f>Locations[[#This Row],[Revenus]]-Locations[[#This Row],[Coûts d''acquisition]]</f>
        <v>0</v>
      </c>
      <c r="J55" s="3" t="str">
        <f t="array" ref="J55">IFERROR(INDEX(BD_Locations[Date de fin],MATCH(Locations[[#This Row],[No produit]]&amp;"OK",BD_Locations[No produit]&amp;BD_Locations[Rentabilisé],0)),"")</f>
        <v/>
      </c>
      <c r="K55" s="26">
        <f>IFERROR(Locations[[#This Row],[Date de rentabilisation]]-VLOOKUP(Locations[No produit],BD_Produits[[No produit simpl]:[Date d''achat]],4,FALSE),0)</f>
        <v>0</v>
      </c>
      <c r="L55" s="26" t="e">
        <f ca="1">TODAY()-VLOOKUP(Locations[No produit],BD_Produits[[No produit simpl]:[Date d''achat]],4,FALSE)+1</f>
        <v>#NUM!</v>
      </c>
      <c r="M55" s="26" t="str">
        <f>IFERROR(INDEX(BD_Locations[Cumul jours de loc*Qté],MATCH(Locations[[#This Row],[No produit]]&amp;"OK",BD_Locations[No produit]&amp;BD_Locations[Rentabilisé],0)),"")</f>
        <v/>
      </c>
      <c r="N55" s="26">
        <f ca="1">IFERROR(Locations[Âge]/Locations[[#This Row],[Nbre jours locations]],0)</f>
        <v>0</v>
      </c>
      <c r="O55" s="18">
        <f>IFERROR((Locations[[#This Row],[Revenus]]-Locations[[#This Row],[Coûts d''acquisition]])/Locations[[#This Row],[Coûts d''acquisition]],0)</f>
        <v>0</v>
      </c>
      <c r="P55" s="20">
        <f>Locations[Revenus]/SUM(Locations[Revenus])</f>
        <v>0</v>
      </c>
      <c r="Q55" s="32" t="str">
        <f ca="1">IFERROR(Locations[[#This Row],[Rentabilité]]/Locations[[#This Row],[Âge]]*100,"")</f>
        <v/>
      </c>
    </row>
    <row r="56" spans="1:17" x14ac:dyDescent="0.25">
      <c r="A56" s="1" t="e">
        <f t="array" ref="A5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simpl])-ROW(Synthèse!$B$2)+1),ROWS(A$2:A56)))</f>
        <v>#NUM!</v>
      </c>
      <c r="B56" t="e">
        <f>VLOOKUP(Locations[No produit],BD_Produits[[No produit simpl]:[Produit]],2,FALSE)</f>
        <v>#NUM!</v>
      </c>
      <c r="C56">
        <f>COUNTIF(BD_Produits[No produit simpl],Locations[[#This Row],[No produit]])</f>
        <v>0</v>
      </c>
      <c r="D56" s="4">
        <f>SUMIF(BD_Produits[No produit simpl],Locations[[#This Row],[No produit]],BD_Produits[Coûts d''acquisition])</f>
        <v>0</v>
      </c>
      <c r="E56" s="5">
        <f>SUMIF(BD_Locations[No produit],Locations[[#This Row],[No produit]],BD_Locations[Qté])</f>
        <v>0</v>
      </c>
      <c r="F56">
        <f>SUMIF(BD_Locations[No produit],Locations[[#This Row],[No produit]],BD_Locations[Jours de loc*Qté])</f>
        <v>0</v>
      </c>
      <c r="G56" s="4">
        <f>SUMIF(BD_Locations[No produit],Locations[[#This Row],[No produit]],BD_Locations[Prix total])</f>
        <v>0</v>
      </c>
      <c r="H56" s="8">
        <f>IFERROR(Locations[[#This Row],[Revenus]]/Locations[[#This Row],[Coûts d''acquisition]],0)</f>
        <v>0</v>
      </c>
      <c r="I56" s="17">
        <f>Locations[[#This Row],[Revenus]]-Locations[[#This Row],[Coûts d''acquisition]]</f>
        <v>0</v>
      </c>
      <c r="J56" s="3" t="str">
        <f t="array" ref="J56">IFERROR(INDEX(BD_Locations[Date de fin],MATCH(Locations[[#This Row],[No produit]]&amp;"OK",BD_Locations[No produit]&amp;BD_Locations[Rentabilisé],0)),"")</f>
        <v/>
      </c>
      <c r="K56" s="26">
        <f>IFERROR(Locations[[#This Row],[Date de rentabilisation]]-VLOOKUP(Locations[No produit],BD_Produits[[No produit simpl]:[Date d''achat]],4,FALSE),0)</f>
        <v>0</v>
      </c>
      <c r="L56" s="26" t="e">
        <f ca="1">TODAY()-VLOOKUP(Locations[No produit],BD_Produits[[No produit simpl]:[Date d''achat]],4,FALSE)+1</f>
        <v>#NUM!</v>
      </c>
      <c r="M56" s="26" t="str">
        <f>IFERROR(INDEX(BD_Locations[Cumul jours de loc*Qté],MATCH(Locations[[#This Row],[No produit]]&amp;"OK",BD_Locations[No produit]&amp;BD_Locations[Rentabilisé],0)),"")</f>
        <v/>
      </c>
      <c r="N56" s="26">
        <f ca="1">IFERROR(Locations[Âge]/Locations[[#This Row],[Nbre jours locations]],0)</f>
        <v>0</v>
      </c>
      <c r="O56" s="18">
        <f>IFERROR((Locations[[#This Row],[Revenus]]-Locations[[#This Row],[Coûts d''acquisition]])/Locations[[#This Row],[Coûts d''acquisition]],0)</f>
        <v>0</v>
      </c>
      <c r="P56" s="20">
        <f>Locations[Revenus]/SUM(Locations[Revenus])</f>
        <v>0</v>
      </c>
      <c r="Q56" s="32" t="str">
        <f ca="1">IFERROR(Locations[[#This Row],[Rentabilité]]/Locations[[#This Row],[Âge]]*100,"")</f>
        <v/>
      </c>
    </row>
    <row r="57" spans="1:17" x14ac:dyDescent="0.25">
      <c r="A57" s="1" t="e">
        <f t="array" ref="A5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simpl])-ROW(Synthèse!$B$2)+1),ROWS(A$2:A57)))</f>
        <v>#NUM!</v>
      </c>
      <c r="B57" t="e">
        <f>VLOOKUP(Locations[No produit],BD_Produits[[No produit simpl]:[Produit]],2,FALSE)</f>
        <v>#NUM!</v>
      </c>
      <c r="C57">
        <f>COUNTIF(BD_Produits[No produit simpl],Locations[[#This Row],[No produit]])</f>
        <v>0</v>
      </c>
      <c r="D57" s="4">
        <f>SUMIF(BD_Produits[No produit simpl],Locations[[#This Row],[No produit]],BD_Produits[Coûts d''acquisition])</f>
        <v>0</v>
      </c>
      <c r="E57" s="5">
        <f>SUMIF(BD_Locations[No produit],Locations[[#This Row],[No produit]],BD_Locations[Qté])</f>
        <v>0</v>
      </c>
      <c r="F57">
        <f>SUMIF(BD_Locations[No produit],Locations[[#This Row],[No produit]],BD_Locations[Jours de loc*Qté])</f>
        <v>0</v>
      </c>
      <c r="G57" s="4">
        <f>SUMIF(BD_Locations[No produit],Locations[[#This Row],[No produit]],BD_Locations[Prix total])</f>
        <v>0</v>
      </c>
      <c r="H57" s="8">
        <f>IFERROR(Locations[[#This Row],[Revenus]]/Locations[[#This Row],[Coûts d''acquisition]],0)</f>
        <v>0</v>
      </c>
      <c r="I57" s="17">
        <f>Locations[[#This Row],[Revenus]]-Locations[[#This Row],[Coûts d''acquisition]]</f>
        <v>0</v>
      </c>
      <c r="J57" s="3" t="str">
        <f t="array" ref="J57">IFERROR(INDEX(BD_Locations[Date de fin],MATCH(Locations[[#This Row],[No produit]]&amp;"OK",BD_Locations[No produit]&amp;BD_Locations[Rentabilisé],0)),"")</f>
        <v/>
      </c>
      <c r="K57" s="26">
        <f>IFERROR(Locations[[#This Row],[Date de rentabilisation]]-VLOOKUP(Locations[No produit],BD_Produits[[No produit simpl]:[Date d''achat]],4,FALSE),0)</f>
        <v>0</v>
      </c>
      <c r="L57" s="26" t="e">
        <f ca="1">TODAY()-VLOOKUP(Locations[No produit],BD_Produits[[No produit simpl]:[Date d''achat]],4,FALSE)+1</f>
        <v>#NUM!</v>
      </c>
      <c r="M57" s="26" t="str">
        <f>IFERROR(INDEX(BD_Locations[Cumul jours de loc*Qté],MATCH(Locations[[#This Row],[No produit]]&amp;"OK",BD_Locations[No produit]&amp;BD_Locations[Rentabilisé],0)),"")</f>
        <v/>
      </c>
      <c r="N57" s="26">
        <f ca="1">IFERROR(Locations[Âge]/Locations[[#This Row],[Nbre jours locations]],0)</f>
        <v>0</v>
      </c>
      <c r="O57" s="18">
        <f>IFERROR((Locations[[#This Row],[Revenus]]-Locations[[#This Row],[Coûts d''acquisition]])/Locations[[#This Row],[Coûts d''acquisition]],0)</f>
        <v>0</v>
      </c>
      <c r="P57" s="20">
        <f>Locations[Revenus]/SUM(Locations[Revenus])</f>
        <v>0</v>
      </c>
      <c r="Q57" s="32" t="str">
        <f ca="1">IFERROR(Locations[[#This Row],[Rentabilité]]/Locations[[#This Row],[Âge]]*100,"")</f>
        <v/>
      </c>
    </row>
    <row r="58" spans="1:17" x14ac:dyDescent="0.25">
      <c r="A58" s="1" t="e">
        <f t="array" ref="A5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simpl])-ROW(Synthèse!$B$2)+1),ROWS(A$2:A58)))</f>
        <v>#NUM!</v>
      </c>
      <c r="B58" t="e">
        <f>VLOOKUP(Locations[No produit],BD_Produits[[No produit simpl]:[Produit]],2,FALSE)</f>
        <v>#NUM!</v>
      </c>
      <c r="C58">
        <f>COUNTIF(BD_Produits[No produit simpl],Locations[[#This Row],[No produit]])</f>
        <v>0</v>
      </c>
      <c r="D58" s="4">
        <f>SUMIF(BD_Produits[No produit simpl],Locations[[#This Row],[No produit]],BD_Produits[Coûts d''acquisition])</f>
        <v>0</v>
      </c>
      <c r="E58" s="5">
        <f>SUMIF(BD_Locations[No produit],Locations[[#This Row],[No produit]],BD_Locations[Qté])</f>
        <v>0</v>
      </c>
      <c r="F58">
        <f>SUMIF(BD_Locations[No produit],Locations[[#This Row],[No produit]],BD_Locations[Jours de loc*Qté])</f>
        <v>0</v>
      </c>
      <c r="G58" s="4">
        <f>SUMIF(BD_Locations[No produit],Locations[[#This Row],[No produit]],BD_Locations[Prix total])</f>
        <v>0</v>
      </c>
      <c r="H58" s="8">
        <f>IFERROR(Locations[[#This Row],[Revenus]]/Locations[[#This Row],[Coûts d''acquisition]],0)</f>
        <v>0</v>
      </c>
      <c r="I58" s="17">
        <f>Locations[[#This Row],[Revenus]]-Locations[[#This Row],[Coûts d''acquisition]]</f>
        <v>0</v>
      </c>
      <c r="J58" s="3" t="str">
        <f t="array" ref="J58">IFERROR(INDEX(BD_Locations[Date de fin],MATCH(Locations[[#This Row],[No produit]]&amp;"OK",BD_Locations[No produit]&amp;BD_Locations[Rentabilisé],0)),"")</f>
        <v/>
      </c>
      <c r="K58" s="26">
        <f>IFERROR(Locations[[#This Row],[Date de rentabilisation]]-VLOOKUP(Locations[No produit],BD_Produits[[No produit simpl]:[Date d''achat]],4,FALSE),0)</f>
        <v>0</v>
      </c>
      <c r="L58" s="26" t="e">
        <f ca="1">TODAY()-VLOOKUP(Locations[No produit],BD_Produits[[No produit simpl]:[Date d''achat]],4,FALSE)+1</f>
        <v>#NUM!</v>
      </c>
      <c r="M58" s="26" t="str">
        <f>IFERROR(INDEX(BD_Locations[Cumul jours de loc*Qté],MATCH(Locations[[#This Row],[No produit]]&amp;"OK",BD_Locations[No produit]&amp;BD_Locations[Rentabilisé],0)),"")</f>
        <v/>
      </c>
      <c r="N58" s="26">
        <f ca="1">IFERROR(Locations[Âge]/Locations[[#This Row],[Nbre jours locations]],0)</f>
        <v>0</v>
      </c>
      <c r="O58" s="18">
        <f>IFERROR((Locations[[#This Row],[Revenus]]-Locations[[#This Row],[Coûts d''acquisition]])/Locations[[#This Row],[Coûts d''acquisition]],0)</f>
        <v>0</v>
      </c>
      <c r="P58" s="20">
        <f>Locations[Revenus]/SUM(Locations[Revenus])</f>
        <v>0</v>
      </c>
      <c r="Q58" s="32" t="str">
        <f ca="1">IFERROR(Locations[[#This Row],[Rentabilité]]/Locations[[#This Row],[Âge]]*100,"")</f>
        <v/>
      </c>
    </row>
    <row r="59" spans="1:17" x14ac:dyDescent="0.25">
      <c r="A59" s="1" t="e">
        <f t="array" ref="A5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simpl])-ROW(Synthèse!$B$2)+1),ROWS(A$2:A59)))</f>
        <v>#NUM!</v>
      </c>
      <c r="B59" t="e">
        <f>VLOOKUP(Locations[No produit],BD_Produits[[No produit simpl]:[Produit]],2,FALSE)</f>
        <v>#NUM!</v>
      </c>
      <c r="C59">
        <f>COUNTIF(BD_Produits[No produit simpl],Locations[[#This Row],[No produit]])</f>
        <v>0</v>
      </c>
      <c r="D59" s="4">
        <f>SUMIF(BD_Produits[No produit simpl],Locations[[#This Row],[No produit]],BD_Produits[Coûts d''acquisition])</f>
        <v>0</v>
      </c>
      <c r="E59" s="5">
        <f>SUMIF(BD_Locations[No produit],Locations[[#This Row],[No produit]],BD_Locations[Qté])</f>
        <v>0</v>
      </c>
      <c r="F59">
        <f>SUMIF(BD_Locations[No produit],Locations[[#This Row],[No produit]],BD_Locations[Jours de loc*Qté])</f>
        <v>0</v>
      </c>
      <c r="G59" s="4">
        <f>SUMIF(BD_Locations[No produit],Locations[[#This Row],[No produit]],BD_Locations[Prix total])</f>
        <v>0</v>
      </c>
      <c r="H59" s="8">
        <f>IFERROR(Locations[[#This Row],[Revenus]]/Locations[[#This Row],[Coûts d''acquisition]],0)</f>
        <v>0</v>
      </c>
      <c r="I59" s="17">
        <f>Locations[[#This Row],[Revenus]]-Locations[[#This Row],[Coûts d''acquisition]]</f>
        <v>0</v>
      </c>
      <c r="J59" s="3" t="str">
        <f t="array" ref="J59">IFERROR(INDEX(BD_Locations[Date de fin],MATCH(Locations[[#This Row],[No produit]]&amp;"OK",BD_Locations[No produit]&amp;BD_Locations[Rentabilisé],0)),"")</f>
        <v/>
      </c>
      <c r="K59" s="26">
        <f>IFERROR(Locations[[#This Row],[Date de rentabilisation]]-VLOOKUP(Locations[No produit],BD_Produits[[No produit simpl]:[Date d''achat]],4,FALSE),0)</f>
        <v>0</v>
      </c>
      <c r="L59" s="26" t="e">
        <f ca="1">TODAY()-VLOOKUP(Locations[No produit],BD_Produits[[No produit simpl]:[Date d''achat]],4,FALSE)+1</f>
        <v>#NUM!</v>
      </c>
      <c r="M59" s="26" t="str">
        <f>IFERROR(INDEX(BD_Locations[Cumul jours de loc*Qté],MATCH(Locations[[#This Row],[No produit]]&amp;"OK",BD_Locations[No produit]&amp;BD_Locations[Rentabilisé],0)),"")</f>
        <v/>
      </c>
      <c r="N59" s="26">
        <f ca="1">IFERROR(Locations[Âge]/Locations[[#This Row],[Nbre jours locations]],0)</f>
        <v>0</v>
      </c>
      <c r="O59" s="18">
        <f>IFERROR((Locations[[#This Row],[Revenus]]-Locations[[#This Row],[Coûts d''acquisition]])/Locations[[#This Row],[Coûts d''acquisition]],0)</f>
        <v>0</v>
      </c>
      <c r="P59" s="20">
        <f>Locations[Revenus]/SUM(Locations[Revenus])</f>
        <v>0</v>
      </c>
      <c r="Q59" s="32" t="str">
        <f ca="1">IFERROR(Locations[[#This Row],[Rentabilité]]/Locations[[#This Row],[Âge]]*100,"")</f>
        <v/>
      </c>
    </row>
    <row r="60" spans="1:17" x14ac:dyDescent="0.25">
      <c r="A60" s="1" t="e">
        <f t="array" ref="A6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simpl])-ROW(Synthèse!$B$2)+1),ROWS(A$2:A60)))</f>
        <v>#NUM!</v>
      </c>
      <c r="B60" t="e">
        <f>VLOOKUP(Locations[No produit],BD_Produits[[No produit simpl]:[Produit]],2,FALSE)</f>
        <v>#NUM!</v>
      </c>
      <c r="C60">
        <f>COUNTIF(BD_Produits[No produit simpl],Locations[[#This Row],[No produit]])</f>
        <v>0</v>
      </c>
      <c r="D60" s="4">
        <f>SUMIF(BD_Produits[No produit simpl],Locations[[#This Row],[No produit]],BD_Produits[Coûts d''acquisition])</f>
        <v>0</v>
      </c>
      <c r="E60" s="5">
        <f>SUMIF(BD_Locations[No produit],Locations[[#This Row],[No produit]],BD_Locations[Qté])</f>
        <v>0</v>
      </c>
      <c r="F60">
        <f>SUMIF(BD_Locations[No produit],Locations[[#This Row],[No produit]],BD_Locations[Jours de loc*Qté])</f>
        <v>0</v>
      </c>
      <c r="G60" s="4">
        <f>SUMIF(BD_Locations[No produit],Locations[[#This Row],[No produit]],BD_Locations[Prix total])</f>
        <v>0</v>
      </c>
      <c r="H60" s="8">
        <f>IFERROR(Locations[[#This Row],[Revenus]]/Locations[[#This Row],[Coûts d''acquisition]],0)</f>
        <v>0</v>
      </c>
      <c r="I60" s="17">
        <f>Locations[[#This Row],[Revenus]]-Locations[[#This Row],[Coûts d''acquisition]]</f>
        <v>0</v>
      </c>
      <c r="J60" s="3" t="str">
        <f t="array" ref="J60">IFERROR(INDEX(BD_Locations[Date de fin],MATCH(Locations[[#This Row],[No produit]]&amp;"OK",BD_Locations[No produit]&amp;BD_Locations[Rentabilisé],0)),"")</f>
        <v/>
      </c>
      <c r="K60" s="26">
        <f>IFERROR(Locations[[#This Row],[Date de rentabilisation]]-VLOOKUP(Locations[No produit],BD_Produits[[No produit simpl]:[Date d''achat]],4,FALSE),0)</f>
        <v>0</v>
      </c>
      <c r="L60" s="26" t="e">
        <f ca="1">TODAY()-VLOOKUP(Locations[No produit],BD_Produits[[No produit simpl]:[Date d''achat]],4,FALSE)+1</f>
        <v>#NUM!</v>
      </c>
      <c r="M60" s="26" t="str">
        <f>IFERROR(INDEX(BD_Locations[Cumul jours de loc*Qté],MATCH(Locations[[#This Row],[No produit]]&amp;"OK",BD_Locations[No produit]&amp;BD_Locations[Rentabilisé],0)),"")</f>
        <v/>
      </c>
      <c r="N60" s="26">
        <f ca="1">IFERROR(Locations[Âge]/Locations[[#This Row],[Nbre jours locations]],0)</f>
        <v>0</v>
      </c>
      <c r="O60" s="18">
        <f>IFERROR((Locations[[#This Row],[Revenus]]-Locations[[#This Row],[Coûts d''acquisition]])/Locations[[#This Row],[Coûts d''acquisition]],0)</f>
        <v>0</v>
      </c>
      <c r="P60" s="20">
        <f>Locations[Revenus]/SUM(Locations[Revenus])</f>
        <v>0</v>
      </c>
      <c r="Q60" s="32" t="str">
        <f ca="1">IFERROR(Locations[[#This Row],[Rentabilité]]/Locations[[#This Row],[Âge]]*100,"")</f>
        <v/>
      </c>
    </row>
    <row r="61" spans="1:17" x14ac:dyDescent="0.25">
      <c r="A61" s="1" t="e">
        <f t="array" ref="A6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simpl])-ROW(Synthèse!$B$2)+1),ROWS(A$2:A61)))</f>
        <v>#NUM!</v>
      </c>
      <c r="B61" t="e">
        <f>VLOOKUP(Locations[No produit],BD_Produits[[No produit simpl]:[Produit]],2,FALSE)</f>
        <v>#NUM!</v>
      </c>
      <c r="C61">
        <f>COUNTIF(BD_Produits[No produit simpl],Locations[[#This Row],[No produit]])</f>
        <v>0</v>
      </c>
      <c r="D61" s="4">
        <f>SUMIF(BD_Produits[No produit simpl],Locations[[#This Row],[No produit]],BD_Produits[Coûts d''acquisition])</f>
        <v>0</v>
      </c>
      <c r="E61" s="5">
        <f>SUMIF(BD_Locations[No produit],Locations[[#This Row],[No produit]],BD_Locations[Qté])</f>
        <v>0</v>
      </c>
      <c r="F61">
        <f>SUMIF(BD_Locations[No produit],Locations[[#This Row],[No produit]],BD_Locations[Jours de loc*Qté])</f>
        <v>0</v>
      </c>
      <c r="G61" s="4">
        <f>SUMIF(BD_Locations[No produit],Locations[[#This Row],[No produit]],BD_Locations[Prix total])</f>
        <v>0</v>
      </c>
      <c r="H61" s="8">
        <f>IFERROR(Locations[[#This Row],[Revenus]]/Locations[[#This Row],[Coûts d''acquisition]],0)</f>
        <v>0</v>
      </c>
      <c r="I61" s="17">
        <f>Locations[[#This Row],[Revenus]]-Locations[[#This Row],[Coûts d''acquisition]]</f>
        <v>0</v>
      </c>
      <c r="J61" s="3" t="str">
        <f t="array" ref="J61">IFERROR(INDEX(BD_Locations[Date de fin],MATCH(Locations[[#This Row],[No produit]]&amp;"OK",BD_Locations[No produit]&amp;BD_Locations[Rentabilisé],0)),"")</f>
        <v/>
      </c>
      <c r="K61" s="26">
        <f>IFERROR(Locations[[#This Row],[Date de rentabilisation]]-VLOOKUP(Locations[No produit],BD_Produits[[No produit simpl]:[Date d''achat]],4,FALSE),0)</f>
        <v>0</v>
      </c>
      <c r="L61" s="26" t="e">
        <f ca="1">TODAY()-VLOOKUP(Locations[No produit],BD_Produits[[No produit simpl]:[Date d''achat]],4,FALSE)+1</f>
        <v>#NUM!</v>
      </c>
      <c r="M61" s="26" t="str">
        <f>IFERROR(INDEX(BD_Locations[Cumul jours de loc*Qté],MATCH(Locations[[#This Row],[No produit]]&amp;"OK",BD_Locations[No produit]&amp;BD_Locations[Rentabilisé],0)),"")</f>
        <v/>
      </c>
      <c r="N61" s="26">
        <f ca="1">IFERROR(Locations[Âge]/Locations[[#This Row],[Nbre jours locations]],0)</f>
        <v>0</v>
      </c>
      <c r="O61" s="18">
        <f>IFERROR((Locations[[#This Row],[Revenus]]-Locations[[#This Row],[Coûts d''acquisition]])/Locations[[#This Row],[Coûts d''acquisition]],0)</f>
        <v>0</v>
      </c>
      <c r="P61" s="20">
        <f>Locations[Revenus]/SUM(Locations[Revenus])</f>
        <v>0</v>
      </c>
      <c r="Q61" s="32" t="str">
        <f ca="1">IFERROR(Locations[[#This Row],[Rentabilité]]/Locations[[#This Row],[Âge]]*100,"")</f>
        <v/>
      </c>
    </row>
    <row r="62" spans="1:17" x14ac:dyDescent="0.25">
      <c r="A62" s="1" t="e">
        <f t="array" ref="A6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simpl])-ROW(Synthèse!$B$2)+1),ROWS(A$2:A62)))</f>
        <v>#NUM!</v>
      </c>
      <c r="B62" t="e">
        <f>VLOOKUP(Locations[No produit],BD_Produits[[No produit simpl]:[Produit]],2,FALSE)</f>
        <v>#NUM!</v>
      </c>
      <c r="C62">
        <f>COUNTIF(BD_Produits[No produit simpl],Locations[[#This Row],[No produit]])</f>
        <v>0</v>
      </c>
      <c r="D62" s="4">
        <f>SUMIF(BD_Produits[No produit simpl],Locations[[#This Row],[No produit]],BD_Produits[Coûts d''acquisition])</f>
        <v>0</v>
      </c>
      <c r="E62" s="5">
        <f>SUMIF(BD_Locations[No produit],Locations[[#This Row],[No produit]],BD_Locations[Qté])</f>
        <v>0</v>
      </c>
      <c r="F62">
        <f>SUMIF(BD_Locations[No produit],Locations[[#This Row],[No produit]],BD_Locations[Jours de loc*Qté])</f>
        <v>0</v>
      </c>
      <c r="G62" s="4">
        <f>SUMIF(BD_Locations[No produit],Locations[[#This Row],[No produit]],BD_Locations[Prix total])</f>
        <v>0</v>
      </c>
      <c r="H62" s="8">
        <f>IFERROR(Locations[[#This Row],[Revenus]]/Locations[[#This Row],[Coûts d''acquisition]],0)</f>
        <v>0</v>
      </c>
      <c r="I62" s="17">
        <f>Locations[[#This Row],[Revenus]]-Locations[[#This Row],[Coûts d''acquisition]]</f>
        <v>0</v>
      </c>
      <c r="J62" s="3" t="str">
        <f t="array" ref="J62">IFERROR(INDEX(BD_Locations[Date de fin],MATCH(Locations[[#This Row],[No produit]]&amp;"OK",BD_Locations[No produit]&amp;BD_Locations[Rentabilisé],0)),"")</f>
        <v/>
      </c>
      <c r="K62" s="26">
        <f>IFERROR(Locations[[#This Row],[Date de rentabilisation]]-VLOOKUP(Locations[No produit],BD_Produits[[No produit simpl]:[Date d''achat]],4,FALSE),0)</f>
        <v>0</v>
      </c>
      <c r="L62" s="26" t="e">
        <f ca="1">TODAY()-VLOOKUP(Locations[No produit],BD_Produits[[No produit simpl]:[Date d''achat]],4,FALSE)+1</f>
        <v>#NUM!</v>
      </c>
      <c r="M62" s="26" t="str">
        <f>IFERROR(INDEX(BD_Locations[Cumul jours de loc*Qté],MATCH(Locations[[#This Row],[No produit]]&amp;"OK",BD_Locations[No produit]&amp;BD_Locations[Rentabilisé],0)),"")</f>
        <v/>
      </c>
      <c r="N62" s="26">
        <f ca="1">IFERROR(Locations[Âge]/Locations[[#This Row],[Nbre jours locations]],0)</f>
        <v>0</v>
      </c>
      <c r="O62" s="18">
        <f>IFERROR((Locations[[#This Row],[Revenus]]-Locations[[#This Row],[Coûts d''acquisition]])/Locations[[#This Row],[Coûts d''acquisition]],0)</f>
        <v>0</v>
      </c>
      <c r="P62" s="20">
        <f>Locations[Revenus]/SUM(Locations[Revenus])</f>
        <v>0</v>
      </c>
      <c r="Q62" s="32" t="str">
        <f ca="1">IFERROR(Locations[[#This Row],[Rentabilité]]/Locations[[#This Row],[Âge]]*100,"")</f>
        <v/>
      </c>
    </row>
    <row r="63" spans="1:17" x14ac:dyDescent="0.25">
      <c r="A63" s="1" t="e">
        <f t="array" ref="A6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simpl])-ROW(Synthèse!$B$2)+1),ROWS(A$2:A63)))</f>
        <v>#NUM!</v>
      </c>
      <c r="B63" t="e">
        <f>VLOOKUP(Locations[No produit],BD_Produits[[No produit simpl]:[Produit]],2,FALSE)</f>
        <v>#NUM!</v>
      </c>
      <c r="C63">
        <f>COUNTIF(BD_Produits[No produit simpl],Locations[[#This Row],[No produit]])</f>
        <v>0</v>
      </c>
      <c r="D63" s="4">
        <f>SUMIF(BD_Produits[No produit simpl],Locations[[#This Row],[No produit]],BD_Produits[Coûts d''acquisition])</f>
        <v>0</v>
      </c>
      <c r="E63" s="5">
        <f>SUMIF(BD_Locations[No produit],Locations[[#This Row],[No produit]],BD_Locations[Qté])</f>
        <v>0</v>
      </c>
      <c r="F63">
        <f>SUMIF(BD_Locations[No produit],Locations[[#This Row],[No produit]],BD_Locations[Jours de loc*Qté])</f>
        <v>0</v>
      </c>
      <c r="G63" s="4">
        <f>SUMIF(BD_Locations[No produit],Locations[[#This Row],[No produit]],BD_Locations[Prix total])</f>
        <v>0</v>
      </c>
      <c r="H63" s="8">
        <f>IFERROR(Locations[[#This Row],[Revenus]]/Locations[[#This Row],[Coûts d''acquisition]],0)</f>
        <v>0</v>
      </c>
      <c r="I63" s="17">
        <f>Locations[[#This Row],[Revenus]]-Locations[[#This Row],[Coûts d''acquisition]]</f>
        <v>0</v>
      </c>
      <c r="J63" s="3" t="str">
        <f t="array" ref="J63">IFERROR(INDEX(BD_Locations[Date de fin],MATCH(Locations[[#This Row],[No produit]]&amp;"OK",BD_Locations[No produit]&amp;BD_Locations[Rentabilisé],0)),"")</f>
        <v/>
      </c>
      <c r="K63" s="26">
        <f>IFERROR(Locations[[#This Row],[Date de rentabilisation]]-VLOOKUP(Locations[No produit],BD_Produits[[No produit simpl]:[Date d''achat]],4,FALSE),0)</f>
        <v>0</v>
      </c>
      <c r="L63" s="26" t="e">
        <f ca="1">TODAY()-VLOOKUP(Locations[No produit],BD_Produits[[No produit simpl]:[Date d''achat]],4,FALSE)+1</f>
        <v>#NUM!</v>
      </c>
      <c r="M63" s="26" t="str">
        <f>IFERROR(INDEX(BD_Locations[Cumul jours de loc*Qté],MATCH(Locations[[#This Row],[No produit]]&amp;"OK",BD_Locations[No produit]&amp;BD_Locations[Rentabilisé],0)),"")</f>
        <v/>
      </c>
      <c r="N63" s="26">
        <f ca="1">IFERROR(Locations[Âge]/Locations[[#This Row],[Nbre jours locations]],0)</f>
        <v>0</v>
      </c>
      <c r="O63" s="18">
        <f>IFERROR((Locations[[#This Row],[Revenus]]-Locations[[#This Row],[Coûts d''acquisition]])/Locations[[#This Row],[Coûts d''acquisition]],0)</f>
        <v>0</v>
      </c>
      <c r="P63" s="20">
        <f>Locations[Revenus]/SUM(Locations[Revenus])</f>
        <v>0</v>
      </c>
      <c r="Q63" s="32" t="str">
        <f ca="1">IFERROR(Locations[[#This Row],[Rentabilité]]/Locations[[#This Row],[Âge]]*100,"")</f>
        <v/>
      </c>
    </row>
    <row r="64" spans="1:17" x14ac:dyDescent="0.25">
      <c r="A64" s="1" t="e">
        <f t="array" ref="A6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simpl])-ROW(Synthèse!$B$2)+1),ROWS(A$2:A64)))</f>
        <v>#NUM!</v>
      </c>
      <c r="B64" t="e">
        <f>VLOOKUP(Locations[No produit],BD_Produits[[No produit simpl]:[Produit]],2,FALSE)</f>
        <v>#NUM!</v>
      </c>
      <c r="C64">
        <f>COUNTIF(BD_Produits[No produit simpl],Locations[[#This Row],[No produit]])</f>
        <v>0</v>
      </c>
      <c r="D64" s="4">
        <f>SUMIF(BD_Produits[No produit simpl],Locations[[#This Row],[No produit]],BD_Produits[Coûts d''acquisition])</f>
        <v>0</v>
      </c>
      <c r="E64" s="5">
        <f>SUMIF(BD_Locations[No produit],Locations[[#This Row],[No produit]],BD_Locations[Qté])</f>
        <v>0</v>
      </c>
      <c r="F64">
        <f>SUMIF(BD_Locations[No produit],Locations[[#This Row],[No produit]],BD_Locations[Jours de loc*Qté])</f>
        <v>0</v>
      </c>
      <c r="G64" s="4">
        <f>SUMIF(BD_Locations[No produit],Locations[[#This Row],[No produit]],BD_Locations[Prix total])</f>
        <v>0</v>
      </c>
      <c r="H64" s="8">
        <f>IFERROR(Locations[[#This Row],[Revenus]]/Locations[[#This Row],[Coûts d''acquisition]],0)</f>
        <v>0</v>
      </c>
      <c r="I64" s="17">
        <f>Locations[[#This Row],[Revenus]]-Locations[[#This Row],[Coûts d''acquisition]]</f>
        <v>0</v>
      </c>
      <c r="J64" s="3" t="str">
        <f t="array" ref="J64">IFERROR(INDEX(BD_Locations[Date de fin],MATCH(Locations[[#This Row],[No produit]]&amp;"OK",BD_Locations[No produit]&amp;BD_Locations[Rentabilisé],0)),"")</f>
        <v/>
      </c>
      <c r="K64" s="26">
        <f>IFERROR(Locations[[#This Row],[Date de rentabilisation]]-VLOOKUP(Locations[No produit],BD_Produits[[No produit simpl]:[Date d''achat]],4,FALSE),0)</f>
        <v>0</v>
      </c>
      <c r="L64" s="26" t="e">
        <f ca="1">TODAY()-VLOOKUP(Locations[No produit],BD_Produits[[No produit simpl]:[Date d''achat]],4,FALSE)+1</f>
        <v>#NUM!</v>
      </c>
      <c r="M64" s="26" t="str">
        <f>IFERROR(INDEX(BD_Locations[Cumul jours de loc*Qté],MATCH(Locations[[#This Row],[No produit]]&amp;"OK",BD_Locations[No produit]&amp;BD_Locations[Rentabilisé],0)),"")</f>
        <v/>
      </c>
      <c r="N64" s="26">
        <f ca="1">IFERROR(Locations[Âge]/Locations[[#This Row],[Nbre jours locations]],0)</f>
        <v>0</v>
      </c>
      <c r="O64" s="18">
        <f>IFERROR((Locations[[#This Row],[Revenus]]-Locations[[#This Row],[Coûts d''acquisition]])/Locations[[#This Row],[Coûts d''acquisition]],0)</f>
        <v>0</v>
      </c>
      <c r="P64" s="20">
        <f>Locations[Revenus]/SUM(Locations[Revenus])</f>
        <v>0</v>
      </c>
      <c r="Q64" s="32" t="str">
        <f ca="1">IFERROR(Locations[[#This Row],[Rentabilité]]/Locations[[#This Row],[Âge]]*100,"")</f>
        <v/>
      </c>
    </row>
    <row r="65" spans="1:17" x14ac:dyDescent="0.25">
      <c r="A65" s="1" t="e">
        <f t="array" ref="A6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simpl])-ROW(Synthèse!$B$2)+1),ROWS(A$2:A65)))</f>
        <v>#NUM!</v>
      </c>
      <c r="B65" t="e">
        <f>VLOOKUP(Locations[No produit],BD_Produits[[No produit simpl]:[Produit]],2,FALSE)</f>
        <v>#NUM!</v>
      </c>
      <c r="C65">
        <f>COUNTIF(BD_Produits[No produit simpl],Locations[[#This Row],[No produit]])</f>
        <v>0</v>
      </c>
      <c r="D65" s="4">
        <f>SUMIF(BD_Produits[No produit simpl],Locations[[#This Row],[No produit]],BD_Produits[Coûts d''acquisition])</f>
        <v>0</v>
      </c>
      <c r="E65" s="5">
        <f>SUMIF(BD_Locations[No produit],Locations[[#This Row],[No produit]],BD_Locations[Qté])</f>
        <v>0</v>
      </c>
      <c r="F65">
        <f>SUMIF(BD_Locations[No produit],Locations[[#This Row],[No produit]],BD_Locations[Jours de loc*Qté])</f>
        <v>0</v>
      </c>
      <c r="G65" s="4">
        <f>SUMIF(BD_Locations[No produit],Locations[[#This Row],[No produit]],BD_Locations[Prix total])</f>
        <v>0</v>
      </c>
      <c r="H65" s="8">
        <f>IFERROR(Locations[[#This Row],[Revenus]]/Locations[[#This Row],[Coûts d''acquisition]],0)</f>
        <v>0</v>
      </c>
      <c r="I65" s="17">
        <f>Locations[[#This Row],[Revenus]]-Locations[[#This Row],[Coûts d''acquisition]]</f>
        <v>0</v>
      </c>
      <c r="J65" s="3" t="str">
        <f t="array" ref="J65">IFERROR(INDEX(BD_Locations[Date de fin],MATCH(Locations[[#This Row],[No produit]]&amp;"OK",BD_Locations[No produit]&amp;BD_Locations[Rentabilisé],0)),"")</f>
        <v/>
      </c>
      <c r="K65" s="26">
        <f>IFERROR(Locations[[#This Row],[Date de rentabilisation]]-VLOOKUP(Locations[No produit],BD_Produits[[No produit simpl]:[Date d''achat]],4,FALSE),0)</f>
        <v>0</v>
      </c>
      <c r="L65" s="26" t="e">
        <f ca="1">TODAY()-VLOOKUP(Locations[No produit],BD_Produits[[No produit simpl]:[Date d''achat]],4,FALSE)+1</f>
        <v>#NUM!</v>
      </c>
      <c r="M65" s="26" t="str">
        <f>IFERROR(INDEX(BD_Locations[Cumul jours de loc*Qté],MATCH(Locations[[#This Row],[No produit]]&amp;"OK",BD_Locations[No produit]&amp;BD_Locations[Rentabilisé],0)),"")</f>
        <v/>
      </c>
      <c r="N65" s="26">
        <f ca="1">IFERROR(Locations[Âge]/Locations[[#This Row],[Nbre jours locations]],0)</f>
        <v>0</v>
      </c>
      <c r="O65" s="18">
        <f>IFERROR((Locations[[#This Row],[Revenus]]-Locations[[#This Row],[Coûts d''acquisition]])/Locations[[#This Row],[Coûts d''acquisition]],0)</f>
        <v>0</v>
      </c>
      <c r="P65" s="20">
        <f>Locations[Revenus]/SUM(Locations[Revenus])</f>
        <v>0</v>
      </c>
      <c r="Q65" s="32" t="str">
        <f ca="1">IFERROR(Locations[[#This Row],[Rentabilité]]/Locations[[#This Row],[Âge]]*100,"")</f>
        <v/>
      </c>
    </row>
    <row r="66" spans="1:17" x14ac:dyDescent="0.25">
      <c r="A66" s="1" t="e">
        <f t="array" ref="A66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simpl])-ROW(Synthèse!$B$2)+1),ROWS(A$2:A66)))</f>
        <v>#NUM!</v>
      </c>
      <c r="B66" t="e">
        <f>VLOOKUP(Locations[No produit],BD_Produits[[No produit simpl]:[Produit]],2,FALSE)</f>
        <v>#NUM!</v>
      </c>
      <c r="C66">
        <f>COUNTIF(BD_Produits[No produit simpl],Locations[[#This Row],[No produit]])</f>
        <v>0</v>
      </c>
      <c r="D66" s="4">
        <f>SUMIF(BD_Produits[No produit simpl],Locations[[#This Row],[No produit]],BD_Produits[Coûts d''acquisition])</f>
        <v>0</v>
      </c>
      <c r="E66" s="5">
        <f>SUMIF(BD_Locations[No produit],Locations[[#This Row],[No produit]],BD_Locations[Qté])</f>
        <v>0</v>
      </c>
      <c r="F66">
        <f>SUMIF(BD_Locations[No produit],Locations[[#This Row],[No produit]],BD_Locations[Jours de loc*Qté])</f>
        <v>0</v>
      </c>
      <c r="G66" s="4">
        <f>SUMIF(BD_Locations[No produit],Locations[[#This Row],[No produit]],BD_Locations[Prix total])</f>
        <v>0</v>
      </c>
      <c r="H66" s="8">
        <f>IFERROR(Locations[[#This Row],[Revenus]]/Locations[[#This Row],[Coûts d''acquisition]],0)</f>
        <v>0</v>
      </c>
      <c r="I66" s="17">
        <f>Locations[[#This Row],[Revenus]]-Locations[[#This Row],[Coûts d''acquisition]]</f>
        <v>0</v>
      </c>
      <c r="J66" s="3" t="str">
        <f t="array" ref="J66">IFERROR(INDEX(BD_Locations[Date de fin],MATCH(Locations[[#This Row],[No produit]]&amp;"OK",BD_Locations[No produit]&amp;BD_Locations[Rentabilisé],0)),"")</f>
        <v/>
      </c>
      <c r="K66" s="26">
        <f>IFERROR(Locations[[#This Row],[Date de rentabilisation]]-VLOOKUP(Locations[No produit],BD_Produits[[No produit simpl]:[Date d''achat]],4,FALSE),0)</f>
        <v>0</v>
      </c>
      <c r="L66" s="26" t="e">
        <f ca="1">TODAY()-VLOOKUP(Locations[No produit],BD_Produits[[No produit simpl]:[Date d''achat]],4,FALSE)+1</f>
        <v>#NUM!</v>
      </c>
      <c r="M66" s="26" t="str">
        <f>IFERROR(INDEX(BD_Locations[Cumul jours de loc*Qté],MATCH(Locations[[#This Row],[No produit]]&amp;"OK",BD_Locations[No produit]&amp;BD_Locations[Rentabilisé],0)),"")</f>
        <v/>
      </c>
      <c r="N66" s="26">
        <f ca="1">IFERROR(Locations[Âge]/Locations[[#This Row],[Nbre jours locations]],0)</f>
        <v>0</v>
      </c>
      <c r="O66" s="18">
        <f>IFERROR((Locations[[#This Row],[Revenus]]-Locations[[#This Row],[Coûts d''acquisition]])/Locations[[#This Row],[Coûts d''acquisition]],0)</f>
        <v>0</v>
      </c>
      <c r="P66" s="20">
        <f>Locations[Revenus]/SUM(Locations[Revenus])</f>
        <v>0</v>
      </c>
      <c r="Q66" s="32" t="str">
        <f ca="1">IFERROR(Locations[[#This Row],[Rentabilité]]/Locations[[#This Row],[Âge]]*100,"")</f>
        <v/>
      </c>
    </row>
    <row r="67" spans="1:17" x14ac:dyDescent="0.25">
      <c r="A67" s="1" t="e">
        <f t="array" ref="A67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simpl])-ROW(Synthèse!$B$2)+1),ROWS(A$2:A67)))</f>
        <v>#NUM!</v>
      </c>
      <c r="B67" t="e">
        <f>VLOOKUP(Locations[No produit],BD_Produits[[No produit simpl]:[Produit]],2,FALSE)</f>
        <v>#NUM!</v>
      </c>
      <c r="C67">
        <f>COUNTIF(BD_Produits[No produit simpl],Locations[[#This Row],[No produit]])</f>
        <v>0</v>
      </c>
      <c r="D67" s="4">
        <f>SUMIF(BD_Produits[No produit simpl],Locations[[#This Row],[No produit]],BD_Produits[Coûts d''acquisition])</f>
        <v>0</v>
      </c>
      <c r="E67" s="5">
        <f>SUMIF(BD_Locations[No produit],Locations[[#This Row],[No produit]],BD_Locations[Qté])</f>
        <v>0</v>
      </c>
      <c r="F67">
        <f>SUMIF(BD_Locations[No produit],Locations[[#This Row],[No produit]],BD_Locations[Jours de loc*Qté])</f>
        <v>0</v>
      </c>
      <c r="G67" s="4">
        <f>SUMIF(BD_Locations[No produit],Locations[[#This Row],[No produit]],BD_Locations[Prix total])</f>
        <v>0</v>
      </c>
      <c r="H67" s="8">
        <f>IFERROR(Locations[[#This Row],[Revenus]]/Locations[[#This Row],[Coûts d''acquisition]],0)</f>
        <v>0</v>
      </c>
      <c r="I67" s="17">
        <f>Locations[[#This Row],[Revenus]]-Locations[[#This Row],[Coûts d''acquisition]]</f>
        <v>0</v>
      </c>
      <c r="J67" s="3" t="str">
        <f t="array" ref="J67">IFERROR(INDEX(BD_Locations[Date de fin],MATCH(Locations[[#This Row],[No produit]]&amp;"OK",BD_Locations[No produit]&amp;BD_Locations[Rentabilisé],0)),"")</f>
        <v/>
      </c>
      <c r="K67" s="26">
        <f>IFERROR(Locations[[#This Row],[Date de rentabilisation]]-VLOOKUP(Locations[No produit],BD_Produits[[No produit simpl]:[Date d''achat]],4,FALSE),0)</f>
        <v>0</v>
      </c>
      <c r="L67" s="26" t="e">
        <f ca="1">TODAY()-VLOOKUP(Locations[No produit],BD_Produits[[No produit simpl]:[Date d''achat]],4,FALSE)+1</f>
        <v>#NUM!</v>
      </c>
      <c r="M67" s="26" t="str">
        <f>IFERROR(INDEX(BD_Locations[Cumul jours de loc*Qté],MATCH(Locations[[#This Row],[No produit]]&amp;"OK",BD_Locations[No produit]&amp;BD_Locations[Rentabilisé],0)),"")</f>
        <v/>
      </c>
      <c r="N67" s="26">
        <f ca="1">IFERROR(Locations[Âge]/Locations[[#This Row],[Nbre jours locations]],0)</f>
        <v>0</v>
      </c>
      <c r="O67" s="18">
        <f>IFERROR((Locations[[#This Row],[Revenus]]-Locations[[#This Row],[Coûts d''acquisition]])/Locations[[#This Row],[Coûts d''acquisition]],0)</f>
        <v>0</v>
      </c>
      <c r="P67" s="20">
        <f>Locations[Revenus]/SUM(Locations[Revenus])</f>
        <v>0</v>
      </c>
      <c r="Q67" s="32" t="str">
        <f ca="1">IFERROR(Locations[[#This Row],[Rentabilité]]/Locations[[#This Row],[Âge]]*100,"")</f>
        <v/>
      </c>
    </row>
    <row r="68" spans="1:17" x14ac:dyDescent="0.25">
      <c r="A68" s="1" t="e">
        <f t="array" ref="A68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simpl])-ROW(Synthèse!$B$2)+1),ROWS(A$2:A68)))</f>
        <v>#NUM!</v>
      </c>
      <c r="B68" t="e">
        <f>VLOOKUP(Locations[No produit],BD_Produits[[No produit simpl]:[Produit]],2,FALSE)</f>
        <v>#NUM!</v>
      </c>
      <c r="C68">
        <f>COUNTIF(BD_Produits[No produit simpl],Locations[[#This Row],[No produit]])</f>
        <v>0</v>
      </c>
      <c r="D68" s="4">
        <f>SUMIF(BD_Produits[No produit simpl],Locations[[#This Row],[No produit]],BD_Produits[Coûts d''acquisition])</f>
        <v>0</v>
      </c>
      <c r="E68" s="5">
        <f>SUMIF(BD_Locations[No produit],Locations[[#This Row],[No produit]],BD_Locations[Qté])</f>
        <v>0</v>
      </c>
      <c r="F68">
        <f>SUMIF(BD_Locations[No produit],Locations[[#This Row],[No produit]],BD_Locations[Jours de loc*Qté])</f>
        <v>0</v>
      </c>
      <c r="G68" s="4">
        <f>SUMIF(BD_Locations[No produit],Locations[[#This Row],[No produit]],BD_Locations[Prix total])</f>
        <v>0</v>
      </c>
      <c r="H68" s="8">
        <f>IFERROR(Locations[[#This Row],[Revenus]]/Locations[[#This Row],[Coûts d''acquisition]],0)</f>
        <v>0</v>
      </c>
      <c r="I68" s="17">
        <f>Locations[[#This Row],[Revenus]]-Locations[[#This Row],[Coûts d''acquisition]]</f>
        <v>0</v>
      </c>
      <c r="J68" s="3" t="str">
        <f t="array" ref="J68">IFERROR(INDEX(BD_Locations[Date de fin],MATCH(Locations[[#This Row],[No produit]]&amp;"OK",BD_Locations[No produit]&amp;BD_Locations[Rentabilisé],0)),"")</f>
        <v/>
      </c>
      <c r="K68" s="26">
        <f>IFERROR(Locations[[#This Row],[Date de rentabilisation]]-VLOOKUP(Locations[No produit],BD_Produits[[No produit simpl]:[Date d''achat]],4,FALSE),0)</f>
        <v>0</v>
      </c>
      <c r="L68" s="26" t="e">
        <f ca="1">TODAY()-VLOOKUP(Locations[No produit],BD_Produits[[No produit simpl]:[Date d''achat]],4,FALSE)+1</f>
        <v>#NUM!</v>
      </c>
      <c r="M68" s="26" t="str">
        <f>IFERROR(INDEX(BD_Locations[Cumul jours de loc*Qté],MATCH(Locations[[#This Row],[No produit]]&amp;"OK",BD_Locations[No produit]&amp;BD_Locations[Rentabilisé],0)),"")</f>
        <v/>
      </c>
      <c r="N68" s="26">
        <f ca="1">IFERROR(Locations[Âge]/Locations[[#This Row],[Nbre jours locations]],0)</f>
        <v>0</v>
      </c>
      <c r="O68" s="18">
        <f>IFERROR((Locations[[#This Row],[Revenus]]-Locations[[#This Row],[Coûts d''acquisition]])/Locations[[#This Row],[Coûts d''acquisition]],0)</f>
        <v>0</v>
      </c>
      <c r="P68" s="20">
        <f>Locations[Revenus]/SUM(Locations[Revenus])</f>
        <v>0</v>
      </c>
      <c r="Q68" s="32" t="str">
        <f ca="1">IFERROR(Locations[[#This Row],[Rentabilité]]/Locations[[#This Row],[Âge]]*100,"")</f>
        <v/>
      </c>
    </row>
    <row r="69" spans="1:17" x14ac:dyDescent="0.25">
      <c r="A69" s="1" t="e">
        <f t="array" ref="A69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simpl])-ROW(Synthèse!$B$2)+1),ROWS(A$2:A69)))</f>
        <v>#NUM!</v>
      </c>
      <c r="B69" t="e">
        <f>VLOOKUP(Locations[No produit],BD_Produits[[No produit simpl]:[Produit]],2,FALSE)</f>
        <v>#NUM!</v>
      </c>
      <c r="C69">
        <f>COUNTIF(BD_Produits[No produit simpl],Locations[[#This Row],[No produit]])</f>
        <v>0</v>
      </c>
      <c r="D69" s="4">
        <f>SUMIF(BD_Produits[No produit simpl],Locations[[#This Row],[No produit]],BD_Produits[Coûts d''acquisition])</f>
        <v>0</v>
      </c>
      <c r="E69" s="5">
        <f>SUMIF(BD_Locations[No produit],Locations[[#This Row],[No produit]],BD_Locations[Qté])</f>
        <v>0</v>
      </c>
      <c r="F69">
        <f>SUMIF(BD_Locations[No produit],Locations[[#This Row],[No produit]],BD_Locations[Jours de loc*Qté])</f>
        <v>0</v>
      </c>
      <c r="G69" s="4">
        <f>SUMIF(BD_Locations[No produit],Locations[[#This Row],[No produit]],BD_Locations[Prix total])</f>
        <v>0</v>
      </c>
      <c r="H69" s="8">
        <f>IFERROR(Locations[[#This Row],[Revenus]]/Locations[[#This Row],[Coûts d''acquisition]],0)</f>
        <v>0</v>
      </c>
      <c r="I69" s="17">
        <f>Locations[[#This Row],[Revenus]]-Locations[[#This Row],[Coûts d''acquisition]]</f>
        <v>0</v>
      </c>
      <c r="J69" s="3" t="str">
        <f t="array" ref="J69">IFERROR(INDEX(BD_Locations[Date de fin],MATCH(Locations[[#This Row],[No produit]]&amp;"OK",BD_Locations[No produit]&amp;BD_Locations[Rentabilisé],0)),"")</f>
        <v/>
      </c>
      <c r="K69" s="26">
        <f>IFERROR(Locations[[#This Row],[Date de rentabilisation]]-VLOOKUP(Locations[No produit],BD_Produits[[No produit simpl]:[Date d''achat]],4,FALSE),0)</f>
        <v>0</v>
      </c>
      <c r="L69" s="26" t="e">
        <f ca="1">TODAY()-VLOOKUP(Locations[No produit],BD_Produits[[No produit simpl]:[Date d''achat]],4,FALSE)+1</f>
        <v>#NUM!</v>
      </c>
      <c r="M69" s="26" t="str">
        <f>IFERROR(INDEX(BD_Locations[Cumul jours de loc*Qté],MATCH(Locations[[#This Row],[No produit]]&amp;"OK",BD_Locations[No produit]&amp;BD_Locations[Rentabilisé],0)),"")</f>
        <v/>
      </c>
      <c r="N69" s="26">
        <f ca="1">IFERROR(Locations[Âge]/Locations[[#This Row],[Nbre jours locations]],0)</f>
        <v>0</v>
      </c>
      <c r="O69" s="18">
        <f>IFERROR((Locations[[#This Row],[Revenus]]-Locations[[#This Row],[Coûts d''acquisition]])/Locations[[#This Row],[Coûts d''acquisition]],0)</f>
        <v>0</v>
      </c>
      <c r="P69" s="20">
        <f>Locations[Revenus]/SUM(Locations[Revenus])</f>
        <v>0</v>
      </c>
      <c r="Q69" s="32" t="str">
        <f ca="1">IFERROR(Locations[[#This Row],[Rentabilité]]/Locations[[#This Row],[Âge]]*100,"")</f>
        <v/>
      </c>
    </row>
    <row r="70" spans="1:17" x14ac:dyDescent="0.25">
      <c r="A70" s="1" t="e">
        <f t="array" ref="A70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simpl])-ROW(Synthèse!$B$2)+1),ROWS(A$2:A70)))</f>
        <v>#NUM!</v>
      </c>
      <c r="B70" t="e">
        <f>VLOOKUP(Locations[No produit],BD_Produits[[No produit simpl]:[Produit]],2,FALSE)</f>
        <v>#NUM!</v>
      </c>
      <c r="C70">
        <f>COUNTIF(BD_Produits[No produit simpl],Locations[[#This Row],[No produit]])</f>
        <v>0</v>
      </c>
      <c r="D70" s="4">
        <f>SUMIF(BD_Produits[No produit simpl],Locations[[#This Row],[No produit]],BD_Produits[Coûts d''acquisition])</f>
        <v>0</v>
      </c>
      <c r="E70" s="5">
        <f>SUMIF(BD_Locations[No produit],Locations[[#This Row],[No produit]],BD_Locations[Qté])</f>
        <v>0</v>
      </c>
      <c r="F70">
        <f>SUMIF(BD_Locations[No produit],Locations[[#This Row],[No produit]],BD_Locations[Jours de loc*Qté])</f>
        <v>0</v>
      </c>
      <c r="G70" s="4">
        <f>SUMIF(BD_Locations[No produit],Locations[[#This Row],[No produit]],BD_Locations[Prix total])</f>
        <v>0</v>
      </c>
      <c r="H70" s="8">
        <f>IFERROR(Locations[[#This Row],[Revenus]]/Locations[[#This Row],[Coûts d''acquisition]],0)</f>
        <v>0</v>
      </c>
      <c r="I70" s="17">
        <f>Locations[[#This Row],[Revenus]]-Locations[[#This Row],[Coûts d''acquisition]]</f>
        <v>0</v>
      </c>
      <c r="J70" s="3" t="str">
        <f t="array" ref="J70">IFERROR(INDEX(BD_Locations[Date de fin],MATCH(Locations[[#This Row],[No produit]]&amp;"OK",BD_Locations[No produit]&amp;BD_Locations[Rentabilisé],0)),"")</f>
        <v/>
      </c>
      <c r="K70" s="26">
        <f>IFERROR(Locations[[#This Row],[Date de rentabilisation]]-VLOOKUP(Locations[No produit],BD_Produits[[No produit simpl]:[Date d''achat]],4,FALSE),0)</f>
        <v>0</v>
      </c>
      <c r="L70" s="26" t="e">
        <f ca="1">TODAY()-VLOOKUP(Locations[No produit],BD_Produits[[No produit simpl]:[Date d''achat]],4,FALSE)+1</f>
        <v>#NUM!</v>
      </c>
      <c r="M70" s="26" t="str">
        <f>IFERROR(INDEX(BD_Locations[Cumul jours de loc*Qté],MATCH(Locations[[#This Row],[No produit]]&amp;"OK",BD_Locations[No produit]&amp;BD_Locations[Rentabilisé],0)),"")</f>
        <v/>
      </c>
      <c r="N70" s="26">
        <f ca="1">IFERROR(Locations[Âge]/Locations[[#This Row],[Nbre jours locations]],0)</f>
        <v>0</v>
      </c>
      <c r="O70" s="18">
        <f>IFERROR((Locations[[#This Row],[Revenus]]-Locations[[#This Row],[Coûts d''acquisition]])/Locations[[#This Row],[Coûts d''acquisition]],0)</f>
        <v>0</v>
      </c>
      <c r="P70" s="20">
        <f>Locations[Revenus]/SUM(Locations[Revenus])</f>
        <v>0</v>
      </c>
      <c r="Q70" s="32" t="str">
        <f ca="1">IFERROR(Locations[[#This Row],[Rentabilité]]/Locations[[#This Row],[Âge]]*100,"")</f>
        <v/>
      </c>
    </row>
    <row r="71" spans="1:17" x14ac:dyDescent="0.25">
      <c r="A71" s="1" t="e">
        <f t="array" ref="A71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simpl])-ROW(Synthèse!$B$2)+1),ROWS(A$2:A71)))</f>
        <v>#NUM!</v>
      </c>
      <c r="B71" t="e">
        <f>VLOOKUP(Locations[No produit],BD_Produits[[No produit simpl]:[Produit]],2,FALSE)</f>
        <v>#NUM!</v>
      </c>
      <c r="C71">
        <f>COUNTIF(BD_Produits[No produit simpl],Locations[[#This Row],[No produit]])</f>
        <v>0</v>
      </c>
      <c r="D71" s="4">
        <f>SUMIF(BD_Produits[No produit simpl],Locations[[#This Row],[No produit]],BD_Produits[Coûts d''acquisition])</f>
        <v>0</v>
      </c>
      <c r="E71" s="5">
        <f>SUMIF(BD_Locations[No produit],Locations[[#This Row],[No produit]],BD_Locations[Qté])</f>
        <v>0</v>
      </c>
      <c r="F71">
        <f>SUMIF(BD_Locations[No produit],Locations[[#This Row],[No produit]],BD_Locations[Jours de loc*Qté])</f>
        <v>0</v>
      </c>
      <c r="G71" s="4">
        <f>SUMIF(BD_Locations[No produit],Locations[[#This Row],[No produit]],BD_Locations[Prix total])</f>
        <v>0</v>
      </c>
      <c r="H71" s="8">
        <f>IFERROR(Locations[[#This Row],[Revenus]]/Locations[[#This Row],[Coûts d''acquisition]],0)</f>
        <v>0</v>
      </c>
      <c r="I71" s="17">
        <f>Locations[[#This Row],[Revenus]]-Locations[[#This Row],[Coûts d''acquisition]]</f>
        <v>0</v>
      </c>
      <c r="J71" s="3" t="str">
        <f t="array" ref="J71">IFERROR(INDEX(BD_Locations[Date de fin],MATCH(Locations[[#This Row],[No produit]]&amp;"OK",BD_Locations[No produit]&amp;BD_Locations[Rentabilisé],0)),"")</f>
        <v/>
      </c>
      <c r="K71" s="26">
        <f>IFERROR(Locations[[#This Row],[Date de rentabilisation]]-VLOOKUP(Locations[No produit],BD_Produits[[No produit simpl]:[Date d''achat]],4,FALSE),0)</f>
        <v>0</v>
      </c>
      <c r="L71" s="26" t="e">
        <f ca="1">TODAY()-VLOOKUP(Locations[No produit],BD_Produits[[No produit simpl]:[Date d''achat]],4,FALSE)+1</f>
        <v>#NUM!</v>
      </c>
      <c r="M71" s="26" t="str">
        <f>IFERROR(INDEX(BD_Locations[Cumul jours de loc*Qté],MATCH(Locations[[#This Row],[No produit]]&amp;"OK",BD_Locations[No produit]&amp;BD_Locations[Rentabilisé],0)),"")</f>
        <v/>
      </c>
      <c r="N71" s="26">
        <f ca="1">IFERROR(Locations[Âge]/Locations[[#This Row],[Nbre jours locations]],0)</f>
        <v>0</v>
      </c>
      <c r="O71" s="18">
        <f>IFERROR((Locations[[#This Row],[Revenus]]-Locations[[#This Row],[Coûts d''acquisition]])/Locations[[#This Row],[Coûts d''acquisition]],0)</f>
        <v>0</v>
      </c>
      <c r="P71" s="20">
        <f>Locations[Revenus]/SUM(Locations[Revenus])</f>
        <v>0</v>
      </c>
      <c r="Q71" s="32" t="str">
        <f ca="1">IFERROR(Locations[[#This Row],[Rentabilité]]/Locations[[#This Row],[Âge]]*100,"")</f>
        <v/>
      </c>
    </row>
    <row r="72" spans="1:17" x14ac:dyDescent="0.25">
      <c r="A72" s="1" t="e">
        <f t="array" ref="A72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simpl])-ROW(Synthèse!$B$2)+1),ROWS(A$2:A72)))</f>
        <v>#NUM!</v>
      </c>
      <c r="B72" t="e">
        <f>VLOOKUP(Locations[No produit],BD_Produits[[No produit simpl]:[Produit]],2,FALSE)</f>
        <v>#NUM!</v>
      </c>
      <c r="C72">
        <f>COUNTIF(BD_Produits[No produit simpl],Locations[[#This Row],[No produit]])</f>
        <v>0</v>
      </c>
      <c r="D72" s="4">
        <f>SUMIF(BD_Produits[No produit simpl],Locations[[#This Row],[No produit]],BD_Produits[Coûts d''acquisition])</f>
        <v>0</v>
      </c>
      <c r="E72" s="5">
        <f>SUMIF(BD_Locations[No produit],Locations[[#This Row],[No produit]],BD_Locations[Qté])</f>
        <v>0</v>
      </c>
      <c r="F72">
        <f>SUMIF(BD_Locations[No produit],Locations[[#This Row],[No produit]],BD_Locations[Jours de loc*Qté])</f>
        <v>0</v>
      </c>
      <c r="G72" s="4">
        <f>SUMIF(BD_Locations[No produit],Locations[[#This Row],[No produit]],BD_Locations[Prix total])</f>
        <v>0</v>
      </c>
      <c r="H72" s="8">
        <f>IFERROR(Locations[[#This Row],[Revenus]]/Locations[[#This Row],[Coûts d''acquisition]],0)</f>
        <v>0</v>
      </c>
      <c r="I72" s="17">
        <f>Locations[[#This Row],[Revenus]]-Locations[[#This Row],[Coûts d''acquisition]]</f>
        <v>0</v>
      </c>
      <c r="J72" s="3" t="str">
        <f t="array" ref="J72">IFERROR(INDEX(BD_Locations[Date de fin],MATCH(Locations[[#This Row],[No produit]]&amp;"OK",BD_Locations[No produit]&amp;BD_Locations[Rentabilisé],0)),"")</f>
        <v/>
      </c>
      <c r="K72" s="26">
        <f>IFERROR(Locations[[#This Row],[Date de rentabilisation]]-VLOOKUP(Locations[No produit],BD_Produits[[No produit simpl]:[Date d''achat]],4,FALSE),0)</f>
        <v>0</v>
      </c>
      <c r="L72" s="26" t="e">
        <f ca="1">TODAY()-VLOOKUP(Locations[No produit],BD_Produits[[No produit simpl]:[Date d''achat]],4,FALSE)+1</f>
        <v>#NUM!</v>
      </c>
      <c r="M72" s="26" t="str">
        <f>IFERROR(INDEX(BD_Locations[Cumul jours de loc*Qté],MATCH(Locations[[#This Row],[No produit]]&amp;"OK",BD_Locations[No produit]&amp;BD_Locations[Rentabilisé],0)),"")</f>
        <v/>
      </c>
      <c r="N72" s="26">
        <f ca="1">IFERROR(Locations[Âge]/Locations[[#This Row],[Nbre jours locations]],0)</f>
        <v>0</v>
      </c>
      <c r="O72" s="18">
        <f>IFERROR((Locations[[#This Row],[Revenus]]-Locations[[#This Row],[Coûts d''acquisition]])/Locations[[#This Row],[Coûts d''acquisition]],0)</f>
        <v>0</v>
      </c>
      <c r="P72" s="20">
        <f>Locations[Revenus]/SUM(Locations[Revenus])</f>
        <v>0</v>
      </c>
      <c r="Q72" s="32" t="str">
        <f ca="1">IFERROR(Locations[[#This Row],[Rentabilité]]/Locations[[#This Row],[Âge]]*100,"")</f>
        <v/>
      </c>
    </row>
    <row r="73" spans="1:17" x14ac:dyDescent="0.25">
      <c r="A73" s="1" t="e">
        <f t="array" ref="A73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simpl])-ROW(Synthèse!$B$2)+1),ROWS(A$2:A73)))</f>
        <v>#NUM!</v>
      </c>
      <c r="B73" t="e">
        <f>VLOOKUP(Locations[No produit],BD_Produits[[No produit simpl]:[Produit]],2,FALSE)</f>
        <v>#NUM!</v>
      </c>
      <c r="C73">
        <f>COUNTIF(BD_Produits[No produit simpl],Locations[[#This Row],[No produit]])</f>
        <v>0</v>
      </c>
      <c r="D73" s="4">
        <f>SUMIF(BD_Produits[No produit simpl],Locations[[#This Row],[No produit]],BD_Produits[Coûts d''acquisition])</f>
        <v>0</v>
      </c>
      <c r="E73" s="5">
        <f>SUMIF(BD_Locations[No produit],Locations[[#This Row],[No produit]],BD_Locations[Qté])</f>
        <v>0</v>
      </c>
      <c r="F73">
        <f>SUMIF(BD_Locations[No produit],Locations[[#This Row],[No produit]],BD_Locations[Jours de loc*Qté])</f>
        <v>0</v>
      </c>
      <c r="G73" s="4">
        <f>SUMIF(BD_Locations[No produit],Locations[[#This Row],[No produit]],BD_Locations[Prix total])</f>
        <v>0</v>
      </c>
      <c r="H73" s="8">
        <f>IFERROR(Locations[[#This Row],[Revenus]]/Locations[[#This Row],[Coûts d''acquisition]],0)</f>
        <v>0</v>
      </c>
      <c r="I73" s="17">
        <f>Locations[[#This Row],[Revenus]]-Locations[[#This Row],[Coûts d''acquisition]]</f>
        <v>0</v>
      </c>
      <c r="J73" s="3" t="str">
        <f t="array" ref="J73">IFERROR(INDEX(BD_Locations[Date de fin],MATCH(Locations[[#This Row],[No produit]]&amp;"OK",BD_Locations[No produit]&amp;BD_Locations[Rentabilisé],0)),"")</f>
        <v/>
      </c>
      <c r="K73" s="26">
        <f>IFERROR(Locations[[#This Row],[Date de rentabilisation]]-VLOOKUP(Locations[No produit],BD_Produits[[No produit simpl]:[Date d''achat]],4,FALSE),0)</f>
        <v>0</v>
      </c>
      <c r="L73" s="26" t="e">
        <f ca="1">TODAY()-VLOOKUP(Locations[No produit],BD_Produits[[No produit simpl]:[Date d''achat]],4,FALSE)+1</f>
        <v>#NUM!</v>
      </c>
      <c r="M73" s="26" t="str">
        <f>IFERROR(INDEX(BD_Locations[Cumul jours de loc*Qté],MATCH(Locations[[#This Row],[No produit]]&amp;"OK",BD_Locations[No produit]&amp;BD_Locations[Rentabilisé],0)),"")</f>
        <v/>
      </c>
      <c r="N73" s="26">
        <f ca="1">IFERROR(Locations[Âge]/Locations[[#This Row],[Nbre jours locations]],0)</f>
        <v>0</v>
      </c>
      <c r="O73" s="18">
        <f>IFERROR((Locations[[#This Row],[Revenus]]-Locations[[#This Row],[Coûts d''acquisition]])/Locations[[#This Row],[Coûts d''acquisition]],0)</f>
        <v>0</v>
      </c>
      <c r="P73" s="20">
        <f>Locations[Revenus]/SUM(Locations[Revenus])</f>
        <v>0</v>
      </c>
      <c r="Q73" s="32" t="str">
        <f ca="1">IFERROR(Locations[[#This Row],[Rentabilité]]/Locations[[#This Row],[Âge]]*100,"")</f>
        <v/>
      </c>
    </row>
    <row r="74" spans="1:17" x14ac:dyDescent="0.25">
      <c r="A74" s="1" t="e">
        <f t="array" ref="A74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simpl])-ROW(Synthèse!$B$2)+1),ROWS(A$2:A74)))</f>
        <v>#NUM!</v>
      </c>
      <c r="B74" t="e">
        <f>VLOOKUP(Locations[No produit],BD_Produits[[No produit simpl]:[Produit]],2,FALSE)</f>
        <v>#NUM!</v>
      </c>
      <c r="C74">
        <f>COUNTIF(BD_Produits[No produit simpl],Locations[[#This Row],[No produit]])</f>
        <v>0</v>
      </c>
      <c r="D74" s="4">
        <f>SUMIF(BD_Produits[No produit simpl],Locations[[#This Row],[No produit]],BD_Produits[Coûts d''acquisition])</f>
        <v>0</v>
      </c>
      <c r="E74" s="5">
        <f>SUMIF(BD_Locations[No produit],Locations[[#This Row],[No produit]],BD_Locations[Qté])</f>
        <v>0</v>
      </c>
      <c r="F74">
        <f>SUMIF(BD_Locations[No produit],Locations[[#This Row],[No produit]],BD_Locations[Jours de loc*Qté])</f>
        <v>0</v>
      </c>
      <c r="G74" s="4">
        <f>SUMIF(BD_Locations[No produit],Locations[[#This Row],[No produit]],BD_Locations[Prix total])</f>
        <v>0</v>
      </c>
      <c r="H74" s="8">
        <f>IFERROR(Locations[[#This Row],[Revenus]]/Locations[[#This Row],[Coûts d''acquisition]],0)</f>
        <v>0</v>
      </c>
      <c r="I74" s="17">
        <f>Locations[[#This Row],[Revenus]]-Locations[[#This Row],[Coûts d''acquisition]]</f>
        <v>0</v>
      </c>
      <c r="J74" s="3" t="str">
        <f t="array" ref="J74">IFERROR(INDEX(BD_Locations[Date de fin],MATCH(Locations[[#This Row],[No produit]]&amp;"OK",BD_Locations[No produit]&amp;BD_Locations[Rentabilisé],0)),"")</f>
        <v/>
      </c>
      <c r="K74" s="26">
        <f>IFERROR(Locations[[#This Row],[Date de rentabilisation]]-VLOOKUP(Locations[No produit],BD_Produits[[No produit simpl]:[Date d''achat]],4,FALSE),0)</f>
        <v>0</v>
      </c>
      <c r="L74" s="26" t="e">
        <f ca="1">TODAY()-VLOOKUP(Locations[No produit],BD_Produits[[No produit simpl]:[Date d''achat]],4,FALSE)+1</f>
        <v>#NUM!</v>
      </c>
      <c r="M74" s="26" t="str">
        <f>IFERROR(INDEX(BD_Locations[Cumul jours de loc*Qté],MATCH(Locations[[#This Row],[No produit]]&amp;"OK",BD_Locations[No produit]&amp;BD_Locations[Rentabilisé],0)),"")</f>
        <v/>
      </c>
      <c r="N74" s="26">
        <f ca="1">IFERROR(Locations[Âge]/Locations[[#This Row],[Nbre jours locations]],0)</f>
        <v>0</v>
      </c>
      <c r="O74" s="18">
        <f>IFERROR((Locations[[#This Row],[Revenus]]-Locations[[#This Row],[Coûts d''acquisition]])/Locations[[#This Row],[Coûts d''acquisition]],0)</f>
        <v>0</v>
      </c>
      <c r="P74" s="20">
        <f>Locations[Revenus]/SUM(Locations[Revenus])</f>
        <v>0</v>
      </c>
      <c r="Q74" s="32" t="str">
        <f ca="1">IFERROR(Locations[[#This Row],[Rentabilité]]/Locations[[#This Row],[Âge]]*100,"")</f>
        <v/>
      </c>
    </row>
    <row r="75" spans="1:17" x14ac:dyDescent="0.25">
      <c r="A75" s="1" t="e">
        <f t="array" ref="A75">INDEX(BD_Produits[No produit simpl],SMALL(IF(FREQUENCY(IF(BD_Produits[No produit simpl]&lt;&gt;"",MATCH(BD_Produits[No produit simpl],BD_Produits[No produit simpl],0)), ROW(BD_Produits[No produit simpl])-ROW('BD Produits'!$B$2)+1),ROW(BD_Produits[No produit simpl])-ROW(Synthèse!$B$2)+1),ROWS(A$2:A75)))</f>
        <v>#NUM!</v>
      </c>
      <c r="B75" t="e">
        <f>VLOOKUP(Locations[No produit],BD_Produits[[No produit simpl]:[Produit]],2,FALSE)</f>
        <v>#NUM!</v>
      </c>
      <c r="C75">
        <f>COUNTIF(BD_Produits[No produit simpl],Locations[[#This Row],[No produit]])</f>
        <v>0</v>
      </c>
      <c r="D75" s="4">
        <f>SUMIF(BD_Produits[No produit simpl],Locations[[#This Row],[No produit]],BD_Produits[Coûts d''acquisition])</f>
        <v>0</v>
      </c>
      <c r="E75" s="5">
        <f>SUMIF(BD_Locations[No produit],Locations[[#This Row],[No produit]],BD_Locations[Qté])</f>
        <v>0</v>
      </c>
      <c r="F75">
        <f>SUMIF(BD_Locations[No produit],Locations[[#This Row],[No produit]],BD_Locations[Jours de loc*Qté])</f>
        <v>0</v>
      </c>
      <c r="G75" s="4">
        <f>SUMIF(BD_Locations[No produit],Locations[[#This Row],[No produit]],BD_Locations[Prix total])</f>
        <v>0</v>
      </c>
      <c r="H75" s="8">
        <f>IFERROR(Locations[[#This Row],[Revenus]]/Locations[[#This Row],[Coûts d''acquisition]],0)</f>
        <v>0</v>
      </c>
      <c r="I75" s="17">
        <f>Locations[[#This Row],[Revenus]]-Locations[[#This Row],[Coûts d''acquisition]]</f>
        <v>0</v>
      </c>
      <c r="J75" s="3" t="str">
        <f t="array" ref="J75">IFERROR(INDEX(BD_Locations[Date de fin],MATCH(Locations[[#This Row],[No produit]]&amp;"OK",BD_Locations[No produit]&amp;BD_Locations[Rentabilisé],0)),"")</f>
        <v/>
      </c>
      <c r="K75" s="26">
        <f>IFERROR(Locations[[#This Row],[Date de rentabilisation]]-VLOOKUP(Locations[No produit],BD_Produits[[No produit simpl]:[Date d''achat]],4,FALSE),0)</f>
        <v>0</v>
      </c>
      <c r="L75" s="26" t="e">
        <f ca="1">TODAY()-VLOOKUP(Locations[No produit],BD_Produits[[No produit simpl]:[Date d''achat]],4,FALSE)+1</f>
        <v>#NUM!</v>
      </c>
      <c r="M75" s="26" t="str">
        <f>IFERROR(INDEX(BD_Locations[Cumul jours de loc*Qté],MATCH(Locations[[#This Row],[No produit]]&amp;"OK",BD_Locations[No produit]&amp;BD_Locations[Rentabilisé],0)),"")</f>
        <v/>
      </c>
      <c r="N75" s="26">
        <f ca="1">IFERROR(Locations[Âge]/Locations[[#This Row],[Nbre jours locations]],0)</f>
        <v>0</v>
      </c>
      <c r="O75" s="18">
        <f>IFERROR((Locations[[#This Row],[Revenus]]-Locations[[#This Row],[Coûts d''acquisition]])/Locations[[#This Row],[Coûts d''acquisition]],0)</f>
        <v>0</v>
      </c>
      <c r="P75" s="20">
        <f>Locations[Revenus]/SUM(Locations[Revenus])</f>
        <v>0</v>
      </c>
      <c r="Q75" s="32" t="str">
        <f ca="1">IFERROR(Locations[[#This Row],[Rentabilité]]/Locations[[#This Row],[Âge]]*100,"")</f>
        <v/>
      </c>
    </row>
    <row r="76" spans="1:17" x14ac:dyDescent="0.25">
      <c r="A76" s="1" t="e">
        <f t="array" ref="A7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simpl])-ROW(#REF!)+1),ROWS(A$76:A76)))</f>
        <v>#REF!</v>
      </c>
      <c r="B76" t="e">
        <f>VLOOKUP(Locations[No produit],BD_Produits[[No produit simpl]:[Produit]],2,FALSE)</f>
        <v>#REF!</v>
      </c>
      <c r="C76">
        <f>COUNTIF(BD_Produits[No produit simpl],Locations[[#This Row],[No produit]])</f>
        <v>0</v>
      </c>
      <c r="D76" s="4">
        <f>SUMIF(BD_Produits[No produit simpl],Locations[[#This Row],[No produit]],BD_Produits[Coûts d''acquisition])</f>
        <v>0</v>
      </c>
      <c r="E76" s="5">
        <f>SUMIF(BD_Locations[No produit],Locations[[#This Row],[No produit]],BD_Locations[Qté])</f>
        <v>0</v>
      </c>
      <c r="F76">
        <f>SUMIF(BD_Locations[No produit],Locations[[#This Row],[No produit]],BD_Locations[Jours de loc*Qté])</f>
        <v>0</v>
      </c>
      <c r="G76" s="4">
        <f>SUMIF(BD_Locations[No produit],Locations[[#This Row],[No produit]],BD_Locations[Prix total])</f>
        <v>0</v>
      </c>
      <c r="H76" s="18">
        <f>IFERROR(Locations[[#This Row],[Revenus]]/Locations[[#This Row],[Coûts d''acquisition]],0)</f>
        <v>0</v>
      </c>
      <c r="I76" s="4">
        <f>Locations[[#This Row],[Revenus]]-Locations[[#This Row],[Coûts d''acquisition]]</f>
        <v>0</v>
      </c>
      <c r="J76" s="3" t="str">
        <f t="array" ref="J76">IFERROR(INDEX(BD_Locations[Date de fin],MATCH(Locations[[#This Row],[No produit]]&amp;"OK",BD_Locations[No produit]&amp;BD_Locations[Rentabilisé],0)),"")</f>
        <v/>
      </c>
      <c r="K76" s="26">
        <f>IFERROR(Locations[[#This Row],[Date de rentabilisation]]-VLOOKUP(Locations[No produit],BD_Produits[[No produit simpl]:[Date d''achat]],4,FALSE),0)</f>
        <v>0</v>
      </c>
      <c r="L76" s="26" t="e">
        <f ca="1">TODAY()-VLOOKUP(Locations[No produit],BD_Produits[[No produit simpl]:[Date d''achat]],4,FALSE)+1</f>
        <v>#REF!</v>
      </c>
      <c r="M76" s="26" t="str">
        <f>IFERROR(INDEX(BD_Locations[Cumul jours de loc*Qté],MATCH(Locations[[#This Row],[No produit]]&amp;"OK",BD_Locations[No produit]&amp;BD_Locations[Rentabilisé],0)),"")</f>
        <v/>
      </c>
      <c r="N76" s="26">
        <f ca="1">IFERROR(Locations[Âge]/Locations[[#This Row],[Nbre jours locations]],0)</f>
        <v>0</v>
      </c>
      <c r="O76" s="18">
        <f>IFERROR((Locations[[#This Row],[Revenus]]-Locations[[#This Row],[Coûts d''acquisition]])/Locations[[#This Row],[Coûts d''acquisition]],0)</f>
        <v>0</v>
      </c>
      <c r="P76" s="20">
        <f>Locations[Revenus]/SUM(Locations[Revenus])</f>
        <v>0</v>
      </c>
      <c r="Q76" s="32" t="str">
        <f ca="1">IFERROR(Locations[[#This Row],[Rentabilité]]/Locations[[#This Row],[Âge]]*100,"")</f>
        <v/>
      </c>
    </row>
    <row r="77" spans="1:17" x14ac:dyDescent="0.25">
      <c r="A77" s="1" t="e">
        <f t="array" ref="A7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simpl])-ROW(#REF!)+1),ROWS(A$76:A77)))</f>
        <v>#REF!</v>
      </c>
      <c r="B77" t="e">
        <f>VLOOKUP(Locations[No produit],BD_Produits[[No produit simpl]:[Produit]],2,FALSE)</f>
        <v>#REF!</v>
      </c>
      <c r="C77">
        <f>COUNTIF(BD_Produits[No produit simpl],Locations[[#This Row],[No produit]])</f>
        <v>0</v>
      </c>
      <c r="D77" s="4">
        <f>SUMIF(BD_Produits[No produit simpl],Locations[[#This Row],[No produit]],BD_Produits[Coûts d''acquisition])</f>
        <v>0</v>
      </c>
      <c r="E77" s="5">
        <f>SUMIF(BD_Locations[No produit],Locations[[#This Row],[No produit]],BD_Locations[Qté])</f>
        <v>0</v>
      </c>
      <c r="F77">
        <f>SUMIF(BD_Locations[No produit],Locations[[#This Row],[No produit]],BD_Locations[Jours de loc*Qté])</f>
        <v>0</v>
      </c>
      <c r="G77" s="4">
        <f>SUMIF(BD_Locations[No produit],Locations[[#This Row],[No produit]],BD_Locations[Prix total])</f>
        <v>0</v>
      </c>
      <c r="H77" s="18">
        <f>IFERROR(Locations[[#This Row],[Revenus]]/Locations[[#This Row],[Coûts d''acquisition]],0)</f>
        <v>0</v>
      </c>
      <c r="I77" s="4">
        <f>Locations[[#This Row],[Revenus]]-Locations[[#This Row],[Coûts d''acquisition]]</f>
        <v>0</v>
      </c>
      <c r="J77" s="3" t="str">
        <f t="array" ref="J77">IFERROR(INDEX(BD_Locations[Date de fin],MATCH(Locations[[#This Row],[No produit]]&amp;"OK",BD_Locations[No produit]&amp;BD_Locations[Rentabilisé],0)),"")</f>
        <v/>
      </c>
      <c r="K77" s="26">
        <f>IFERROR(Locations[[#This Row],[Date de rentabilisation]]-VLOOKUP(Locations[No produit],BD_Produits[[No produit simpl]:[Date d''achat]],4,FALSE),0)</f>
        <v>0</v>
      </c>
      <c r="L77" s="26" t="e">
        <f ca="1">TODAY()-VLOOKUP(Locations[No produit],BD_Produits[[No produit simpl]:[Date d''achat]],4,FALSE)+1</f>
        <v>#REF!</v>
      </c>
      <c r="M77" s="26" t="str">
        <f>IFERROR(INDEX(BD_Locations[Cumul jours de loc*Qté],MATCH(Locations[[#This Row],[No produit]]&amp;"OK",BD_Locations[No produit]&amp;BD_Locations[Rentabilisé],0)),"")</f>
        <v/>
      </c>
      <c r="N77" s="26">
        <f ca="1">IFERROR(Locations[Âge]/Locations[[#This Row],[Nbre jours locations]],0)</f>
        <v>0</v>
      </c>
      <c r="O77" s="18">
        <f>IFERROR((Locations[[#This Row],[Revenus]]-Locations[[#This Row],[Coûts d''acquisition]])/Locations[[#This Row],[Coûts d''acquisition]],0)</f>
        <v>0</v>
      </c>
      <c r="P77" s="20">
        <f>Locations[Revenus]/SUM(Locations[Revenus])</f>
        <v>0</v>
      </c>
      <c r="Q77" s="32" t="str">
        <f ca="1">IFERROR(Locations[[#This Row],[Rentabilité]]/Locations[[#This Row],[Âge]]*100,"")</f>
        <v/>
      </c>
    </row>
    <row r="78" spans="1:17" x14ac:dyDescent="0.25">
      <c r="A78" s="1" t="e">
        <f t="array" ref="A7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simpl])-ROW(#REF!)+1),ROWS(A$76:A78)))</f>
        <v>#REF!</v>
      </c>
      <c r="B78" t="e">
        <f>VLOOKUP(Locations[No produit],BD_Produits[[No produit simpl]:[Produit]],2,FALSE)</f>
        <v>#REF!</v>
      </c>
      <c r="C78">
        <f>COUNTIF(BD_Produits[No produit simpl],Locations[[#This Row],[No produit]])</f>
        <v>0</v>
      </c>
      <c r="D78" s="4">
        <f>SUMIF(BD_Produits[No produit simpl],Locations[[#This Row],[No produit]],BD_Produits[Coûts d''acquisition])</f>
        <v>0</v>
      </c>
      <c r="E78" s="5">
        <f>SUMIF(BD_Locations[No produit],Locations[[#This Row],[No produit]],BD_Locations[Qté])</f>
        <v>0</v>
      </c>
      <c r="F78">
        <f>SUMIF(BD_Locations[No produit],Locations[[#This Row],[No produit]],BD_Locations[Jours de loc*Qté])</f>
        <v>0</v>
      </c>
      <c r="G78" s="4">
        <f>SUMIF(BD_Locations[No produit],Locations[[#This Row],[No produit]],BD_Locations[Prix total])</f>
        <v>0</v>
      </c>
      <c r="H78" s="18">
        <f>IFERROR(Locations[[#This Row],[Revenus]]/Locations[[#This Row],[Coûts d''acquisition]],0)</f>
        <v>0</v>
      </c>
      <c r="I78" s="4">
        <f>Locations[[#This Row],[Revenus]]-Locations[[#This Row],[Coûts d''acquisition]]</f>
        <v>0</v>
      </c>
      <c r="J78" s="3" t="str">
        <f t="array" ref="J78">IFERROR(INDEX(BD_Locations[Date de fin],MATCH(Locations[[#This Row],[No produit]]&amp;"OK",BD_Locations[No produit]&amp;BD_Locations[Rentabilisé],0)),"")</f>
        <v/>
      </c>
      <c r="K78" s="26">
        <f>IFERROR(Locations[[#This Row],[Date de rentabilisation]]-VLOOKUP(Locations[No produit],BD_Produits[[No produit simpl]:[Date d''achat]],4,FALSE),0)</f>
        <v>0</v>
      </c>
      <c r="L78" s="26" t="e">
        <f ca="1">TODAY()-VLOOKUP(Locations[No produit],BD_Produits[[No produit simpl]:[Date d''achat]],4,FALSE)+1</f>
        <v>#REF!</v>
      </c>
      <c r="M78" s="26" t="str">
        <f>IFERROR(INDEX(BD_Locations[Cumul jours de loc*Qté],MATCH(Locations[[#This Row],[No produit]]&amp;"OK",BD_Locations[No produit]&amp;BD_Locations[Rentabilisé],0)),"")</f>
        <v/>
      </c>
      <c r="N78" s="26">
        <f ca="1">IFERROR(Locations[Âge]/Locations[[#This Row],[Nbre jours locations]],0)</f>
        <v>0</v>
      </c>
      <c r="O78" s="18">
        <f>IFERROR((Locations[[#This Row],[Revenus]]-Locations[[#This Row],[Coûts d''acquisition]])/Locations[[#This Row],[Coûts d''acquisition]],0)</f>
        <v>0</v>
      </c>
      <c r="P78" s="20">
        <f>Locations[Revenus]/SUM(Locations[Revenus])</f>
        <v>0</v>
      </c>
      <c r="Q78" s="32" t="str">
        <f ca="1">IFERROR(Locations[[#This Row],[Rentabilité]]/Locations[[#This Row],[Âge]]*100,"")</f>
        <v/>
      </c>
    </row>
    <row r="79" spans="1:17" x14ac:dyDescent="0.25">
      <c r="A79" s="1" t="e">
        <f t="array" ref="A7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simpl])-ROW(#REF!)+1),ROWS(A$76:A79)))</f>
        <v>#REF!</v>
      </c>
      <c r="B79" t="e">
        <f>VLOOKUP(Locations[No produit],BD_Produits[[No produit simpl]:[Produit]],2,FALSE)</f>
        <v>#REF!</v>
      </c>
      <c r="C79">
        <f>COUNTIF(BD_Produits[No produit simpl],Locations[[#This Row],[No produit]])</f>
        <v>0</v>
      </c>
      <c r="D79" s="4">
        <f>SUMIF(BD_Produits[No produit simpl],Locations[[#This Row],[No produit]],BD_Produits[Coûts d''acquisition])</f>
        <v>0</v>
      </c>
      <c r="E79" s="5">
        <f>SUMIF(BD_Locations[No produit],Locations[[#This Row],[No produit]],BD_Locations[Qté])</f>
        <v>0</v>
      </c>
      <c r="F79">
        <f>SUMIF(BD_Locations[No produit],Locations[[#This Row],[No produit]],BD_Locations[Jours de loc*Qté])</f>
        <v>0</v>
      </c>
      <c r="G79" s="4">
        <f>SUMIF(BD_Locations[No produit],Locations[[#This Row],[No produit]],BD_Locations[Prix total])</f>
        <v>0</v>
      </c>
      <c r="H79" s="18">
        <f>IFERROR(Locations[[#This Row],[Revenus]]/Locations[[#This Row],[Coûts d''acquisition]],0)</f>
        <v>0</v>
      </c>
      <c r="I79" s="4">
        <f>Locations[[#This Row],[Revenus]]-Locations[[#This Row],[Coûts d''acquisition]]</f>
        <v>0</v>
      </c>
      <c r="J79" s="3" t="str">
        <f t="array" ref="J79">IFERROR(INDEX(BD_Locations[Date de fin],MATCH(Locations[[#This Row],[No produit]]&amp;"OK",BD_Locations[No produit]&amp;BD_Locations[Rentabilisé],0)),"")</f>
        <v/>
      </c>
      <c r="K79" s="26">
        <f>IFERROR(Locations[[#This Row],[Date de rentabilisation]]-VLOOKUP(Locations[No produit],BD_Produits[[No produit simpl]:[Date d''achat]],4,FALSE),0)</f>
        <v>0</v>
      </c>
      <c r="L79" s="26" t="e">
        <f ca="1">TODAY()-VLOOKUP(Locations[No produit],BD_Produits[[No produit simpl]:[Date d''achat]],4,FALSE)+1</f>
        <v>#REF!</v>
      </c>
      <c r="M79" s="26" t="str">
        <f>IFERROR(INDEX(BD_Locations[Cumul jours de loc*Qté],MATCH(Locations[[#This Row],[No produit]]&amp;"OK",BD_Locations[No produit]&amp;BD_Locations[Rentabilisé],0)),"")</f>
        <v/>
      </c>
      <c r="N79" s="26">
        <f ca="1">IFERROR(Locations[Âge]/Locations[[#This Row],[Nbre jours locations]],0)</f>
        <v>0</v>
      </c>
      <c r="O79" s="18">
        <f>IFERROR((Locations[[#This Row],[Revenus]]-Locations[[#This Row],[Coûts d''acquisition]])/Locations[[#This Row],[Coûts d''acquisition]],0)</f>
        <v>0</v>
      </c>
      <c r="P79" s="20">
        <f>Locations[Revenus]/SUM(Locations[Revenus])</f>
        <v>0</v>
      </c>
      <c r="Q79" s="32" t="str">
        <f ca="1">IFERROR(Locations[[#This Row],[Rentabilité]]/Locations[[#This Row],[Âge]]*100,"")</f>
        <v/>
      </c>
    </row>
    <row r="80" spans="1:17" x14ac:dyDescent="0.25">
      <c r="A80" s="1" t="e">
        <f t="array" ref="A8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simpl])-ROW(#REF!)+1),ROWS(A$76:A80)))</f>
        <v>#REF!</v>
      </c>
      <c r="B80" t="e">
        <f>VLOOKUP(Locations[No produit],BD_Produits[[No produit simpl]:[Produit]],2,FALSE)</f>
        <v>#REF!</v>
      </c>
      <c r="C80">
        <f>COUNTIF(BD_Produits[No produit simpl],Locations[[#This Row],[No produit]])</f>
        <v>0</v>
      </c>
      <c r="D80" s="4">
        <f>SUMIF(BD_Produits[No produit simpl],Locations[[#This Row],[No produit]],BD_Produits[Coûts d''acquisition])</f>
        <v>0</v>
      </c>
      <c r="E80" s="5">
        <f>SUMIF(BD_Locations[No produit],Locations[[#This Row],[No produit]],BD_Locations[Qté])</f>
        <v>0</v>
      </c>
      <c r="F80">
        <f>SUMIF(BD_Locations[No produit],Locations[[#This Row],[No produit]],BD_Locations[Jours de loc*Qté])</f>
        <v>0</v>
      </c>
      <c r="G80" s="4">
        <f>SUMIF(BD_Locations[No produit],Locations[[#This Row],[No produit]],BD_Locations[Prix total])</f>
        <v>0</v>
      </c>
      <c r="H80" s="18">
        <f>IFERROR(Locations[[#This Row],[Revenus]]/Locations[[#This Row],[Coûts d''acquisition]],0)</f>
        <v>0</v>
      </c>
      <c r="I80" s="4">
        <f>Locations[[#This Row],[Revenus]]-Locations[[#This Row],[Coûts d''acquisition]]</f>
        <v>0</v>
      </c>
      <c r="J80" s="3" t="str">
        <f t="array" ref="J80">IFERROR(INDEX(BD_Locations[Date de fin],MATCH(Locations[[#This Row],[No produit]]&amp;"OK",BD_Locations[No produit]&amp;BD_Locations[Rentabilisé],0)),"")</f>
        <v/>
      </c>
      <c r="K80" s="26">
        <f>IFERROR(Locations[[#This Row],[Date de rentabilisation]]-VLOOKUP(Locations[No produit],BD_Produits[[No produit simpl]:[Date d''achat]],4,FALSE),0)</f>
        <v>0</v>
      </c>
      <c r="L80" s="26" t="e">
        <f ca="1">TODAY()-VLOOKUP(Locations[No produit],BD_Produits[[No produit simpl]:[Date d''achat]],4,FALSE)+1</f>
        <v>#REF!</v>
      </c>
      <c r="M80" s="26" t="str">
        <f>IFERROR(INDEX(BD_Locations[Cumul jours de loc*Qté],MATCH(Locations[[#This Row],[No produit]]&amp;"OK",BD_Locations[No produit]&amp;BD_Locations[Rentabilisé],0)),"")</f>
        <v/>
      </c>
      <c r="N80" s="26">
        <f ca="1">IFERROR(Locations[Âge]/Locations[[#This Row],[Nbre jours locations]],0)</f>
        <v>0</v>
      </c>
      <c r="O80" s="18">
        <f>IFERROR((Locations[[#This Row],[Revenus]]-Locations[[#This Row],[Coûts d''acquisition]])/Locations[[#This Row],[Coûts d''acquisition]],0)</f>
        <v>0</v>
      </c>
      <c r="P80" s="20">
        <f>Locations[Revenus]/SUM(Locations[Revenus])</f>
        <v>0</v>
      </c>
      <c r="Q80" s="32" t="str">
        <f ca="1">IFERROR(Locations[[#This Row],[Rentabilité]]/Locations[[#This Row],[Âge]]*100,"")</f>
        <v/>
      </c>
    </row>
    <row r="81" spans="1:17" x14ac:dyDescent="0.25">
      <c r="A81" s="1" t="e">
        <f t="array" ref="A8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simpl])-ROW(#REF!)+1),ROWS(A$76:A81)))</f>
        <v>#REF!</v>
      </c>
      <c r="B81" t="e">
        <f>VLOOKUP(Locations[No produit],BD_Produits[[No produit simpl]:[Produit]],2,FALSE)</f>
        <v>#REF!</v>
      </c>
      <c r="C81">
        <f>COUNTIF(BD_Produits[No produit simpl],Locations[[#This Row],[No produit]])</f>
        <v>0</v>
      </c>
      <c r="D81" s="4">
        <f>SUMIF(BD_Produits[No produit simpl],Locations[[#This Row],[No produit]],BD_Produits[Coûts d''acquisition])</f>
        <v>0</v>
      </c>
      <c r="E81" s="5">
        <f>SUMIF(BD_Locations[No produit],Locations[[#This Row],[No produit]],BD_Locations[Qté])</f>
        <v>0</v>
      </c>
      <c r="F81">
        <f>SUMIF(BD_Locations[No produit],Locations[[#This Row],[No produit]],BD_Locations[Jours de loc*Qté])</f>
        <v>0</v>
      </c>
      <c r="G81" s="4">
        <f>SUMIF(BD_Locations[No produit],Locations[[#This Row],[No produit]],BD_Locations[Prix total])</f>
        <v>0</v>
      </c>
      <c r="H81" s="18">
        <f>IFERROR(Locations[[#This Row],[Revenus]]/Locations[[#This Row],[Coûts d''acquisition]],0)</f>
        <v>0</v>
      </c>
      <c r="I81" s="4">
        <f>Locations[[#This Row],[Revenus]]-Locations[[#This Row],[Coûts d''acquisition]]</f>
        <v>0</v>
      </c>
      <c r="J81" s="3" t="str">
        <f t="array" ref="J81">IFERROR(INDEX(BD_Locations[Date de fin],MATCH(Locations[[#This Row],[No produit]]&amp;"OK",BD_Locations[No produit]&amp;BD_Locations[Rentabilisé],0)),"")</f>
        <v/>
      </c>
      <c r="K81" s="26">
        <f>IFERROR(Locations[[#This Row],[Date de rentabilisation]]-VLOOKUP(Locations[No produit],BD_Produits[[No produit simpl]:[Date d''achat]],4,FALSE),0)</f>
        <v>0</v>
      </c>
      <c r="L81" s="26" t="e">
        <f ca="1">TODAY()-VLOOKUP(Locations[No produit],BD_Produits[[No produit simpl]:[Date d''achat]],4,FALSE)+1</f>
        <v>#REF!</v>
      </c>
      <c r="M81" s="26" t="str">
        <f>IFERROR(INDEX(BD_Locations[Cumul jours de loc*Qté],MATCH(Locations[[#This Row],[No produit]]&amp;"OK",BD_Locations[No produit]&amp;BD_Locations[Rentabilisé],0)),"")</f>
        <v/>
      </c>
      <c r="N81" s="26">
        <f ca="1">IFERROR(Locations[Âge]/Locations[[#This Row],[Nbre jours locations]],0)</f>
        <v>0</v>
      </c>
      <c r="O81" s="18">
        <f>IFERROR((Locations[[#This Row],[Revenus]]-Locations[[#This Row],[Coûts d''acquisition]])/Locations[[#This Row],[Coûts d''acquisition]],0)</f>
        <v>0</v>
      </c>
      <c r="P81" s="20">
        <f>Locations[Revenus]/SUM(Locations[Revenus])</f>
        <v>0</v>
      </c>
      <c r="Q81" s="32" t="str">
        <f ca="1">IFERROR(Locations[[#This Row],[Rentabilité]]/Locations[[#This Row],[Âge]]*100,"")</f>
        <v/>
      </c>
    </row>
    <row r="82" spans="1:17" x14ac:dyDescent="0.25">
      <c r="A82" s="1" t="e">
        <f t="array" ref="A8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simpl])-ROW(#REF!)+1),ROWS(A$76:A82)))</f>
        <v>#REF!</v>
      </c>
      <c r="B82" t="e">
        <f>VLOOKUP(Locations[No produit],BD_Produits[[No produit simpl]:[Produit]],2,FALSE)</f>
        <v>#REF!</v>
      </c>
      <c r="C82">
        <f>COUNTIF(BD_Produits[No produit simpl],Locations[[#This Row],[No produit]])</f>
        <v>0</v>
      </c>
      <c r="D82" s="4">
        <f>SUMIF(BD_Produits[No produit simpl],Locations[[#This Row],[No produit]],BD_Produits[Coûts d''acquisition])</f>
        <v>0</v>
      </c>
      <c r="E82" s="5">
        <f>SUMIF(BD_Locations[No produit],Locations[[#This Row],[No produit]],BD_Locations[Qté])</f>
        <v>0</v>
      </c>
      <c r="F82">
        <f>SUMIF(BD_Locations[No produit],Locations[[#This Row],[No produit]],BD_Locations[Jours de loc*Qté])</f>
        <v>0</v>
      </c>
      <c r="G82" s="4">
        <f>SUMIF(BD_Locations[No produit],Locations[[#This Row],[No produit]],BD_Locations[Prix total])</f>
        <v>0</v>
      </c>
      <c r="H82" s="18">
        <f>IFERROR(Locations[[#This Row],[Revenus]]/Locations[[#This Row],[Coûts d''acquisition]],0)</f>
        <v>0</v>
      </c>
      <c r="I82" s="4">
        <f>Locations[[#This Row],[Revenus]]-Locations[[#This Row],[Coûts d''acquisition]]</f>
        <v>0</v>
      </c>
      <c r="J82" s="3" t="str">
        <f t="array" ref="J82">IFERROR(INDEX(BD_Locations[Date de fin],MATCH(Locations[[#This Row],[No produit]]&amp;"OK",BD_Locations[No produit]&amp;BD_Locations[Rentabilisé],0)),"")</f>
        <v/>
      </c>
      <c r="K82" s="26">
        <f>IFERROR(Locations[[#This Row],[Date de rentabilisation]]-VLOOKUP(Locations[No produit],BD_Produits[[No produit simpl]:[Date d''achat]],4,FALSE),0)</f>
        <v>0</v>
      </c>
      <c r="L82" s="26" t="e">
        <f ca="1">TODAY()-VLOOKUP(Locations[No produit],BD_Produits[[No produit simpl]:[Date d''achat]],4,FALSE)+1</f>
        <v>#REF!</v>
      </c>
      <c r="M82" s="26" t="str">
        <f>IFERROR(INDEX(BD_Locations[Cumul jours de loc*Qté],MATCH(Locations[[#This Row],[No produit]]&amp;"OK",BD_Locations[No produit]&amp;BD_Locations[Rentabilisé],0)),"")</f>
        <v/>
      </c>
      <c r="N82" s="26">
        <f ca="1">IFERROR(Locations[Âge]/Locations[[#This Row],[Nbre jours locations]],0)</f>
        <v>0</v>
      </c>
      <c r="O82" s="18">
        <f>IFERROR((Locations[[#This Row],[Revenus]]-Locations[[#This Row],[Coûts d''acquisition]])/Locations[[#This Row],[Coûts d''acquisition]],0)</f>
        <v>0</v>
      </c>
      <c r="P82" s="20">
        <f>Locations[Revenus]/SUM(Locations[Revenus])</f>
        <v>0</v>
      </c>
      <c r="Q82" s="32" t="str">
        <f ca="1">IFERROR(Locations[[#This Row],[Rentabilité]]/Locations[[#This Row],[Âge]]*100,"")</f>
        <v/>
      </c>
    </row>
    <row r="83" spans="1:17" x14ac:dyDescent="0.25">
      <c r="A83" s="1" t="e">
        <f t="array" ref="A8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simpl])-ROW(#REF!)+1),ROWS(A$76:A83)))</f>
        <v>#REF!</v>
      </c>
      <c r="B83" t="e">
        <f>VLOOKUP(Locations[No produit],BD_Produits[[No produit simpl]:[Produit]],2,FALSE)</f>
        <v>#REF!</v>
      </c>
      <c r="C83">
        <f>COUNTIF(BD_Produits[No produit simpl],Locations[[#This Row],[No produit]])</f>
        <v>0</v>
      </c>
      <c r="D83" s="4">
        <f>SUMIF(BD_Produits[No produit simpl],Locations[[#This Row],[No produit]],BD_Produits[Coûts d''acquisition])</f>
        <v>0</v>
      </c>
      <c r="E83" s="5">
        <f>SUMIF(BD_Locations[No produit],Locations[[#This Row],[No produit]],BD_Locations[Qté])</f>
        <v>0</v>
      </c>
      <c r="F83">
        <f>SUMIF(BD_Locations[No produit],Locations[[#This Row],[No produit]],BD_Locations[Jours de loc*Qté])</f>
        <v>0</v>
      </c>
      <c r="G83" s="4">
        <f>SUMIF(BD_Locations[No produit],Locations[[#This Row],[No produit]],BD_Locations[Prix total])</f>
        <v>0</v>
      </c>
      <c r="H83" s="18">
        <f>IFERROR(Locations[[#This Row],[Revenus]]/Locations[[#This Row],[Coûts d''acquisition]],0)</f>
        <v>0</v>
      </c>
      <c r="I83" s="4">
        <f>Locations[[#This Row],[Revenus]]-Locations[[#This Row],[Coûts d''acquisition]]</f>
        <v>0</v>
      </c>
      <c r="J83" s="3" t="str">
        <f t="array" ref="J83">IFERROR(INDEX(BD_Locations[Date de fin],MATCH(Locations[[#This Row],[No produit]]&amp;"OK",BD_Locations[No produit]&amp;BD_Locations[Rentabilisé],0)),"")</f>
        <v/>
      </c>
      <c r="K83" s="26">
        <f>IFERROR(Locations[[#This Row],[Date de rentabilisation]]-VLOOKUP(Locations[No produit],BD_Produits[[No produit simpl]:[Date d''achat]],4,FALSE),0)</f>
        <v>0</v>
      </c>
      <c r="L83" s="26" t="e">
        <f ca="1">TODAY()-VLOOKUP(Locations[No produit],BD_Produits[[No produit simpl]:[Date d''achat]],4,FALSE)+1</f>
        <v>#REF!</v>
      </c>
      <c r="M83" s="26" t="str">
        <f>IFERROR(INDEX(BD_Locations[Cumul jours de loc*Qté],MATCH(Locations[[#This Row],[No produit]]&amp;"OK",BD_Locations[No produit]&amp;BD_Locations[Rentabilisé],0)),"")</f>
        <v/>
      </c>
      <c r="N83" s="26">
        <f ca="1">IFERROR(Locations[Âge]/Locations[[#This Row],[Nbre jours locations]],0)</f>
        <v>0</v>
      </c>
      <c r="O83" s="18">
        <f>IFERROR((Locations[[#This Row],[Revenus]]-Locations[[#This Row],[Coûts d''acquisition]])/Locations[[#This Row],[Coûts d''acquisition]],0)</f>
        <v>0</v>
      </c>
      <c r="P83" s="20">
        <f>Locations[Revenus]/SUM(Locations[Revenus])</f>
        <v>0</v>
      </c>
      <c r="Q83" s="32" t="str">
        <f ca="1">IFERROR(Locations[[#This Row],[Rentabilité]]/Locations[[#This Row],[Âge]]*100,"")</f>
        <v/>
      </c>
    </row>
    <row r="84" spans="1:17" x14ac:dyDescent="0.25">
      <c r="A84" s="1" t="e">
        <f t="array" ref="A8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simpl])-ROW(#REF!)+1),ROWS(A$76:A84)))</f>
        <v>#REF!</v>
      </c>
      <c r="B84" t="e">
        <f>VLOOKUP(Locations[No produit],BD_Produits[[No produit simpl]:[Produit]],2,FALSE)</f>
        <v>#REF!</v>
      </c>
      <c r="C84">
        <f>COUNTIF(BD_Produits[No produit simpl],Locations[[#This Row],[No produit]])</f>
        <v>0</v>
      </c>
      <c r="D84" s="4">
        <f>SUMIF(BD_Produits[No produit simpl],Locations[[#This Row],[No produit]],BD_Produits[Coûts d''acquisition])</f>
        <v>0</v>
      </c>
      <c r="E84" s="5">
        <f>SUMIF(BD_Locations[No produit],Locations[[#This Row],[No produit]],BD_Locations[Qté])</f>
        <v>0</v>
      </c>
      <c r="F84">
        <f>SUMIF(BD_Locations[No produit],Locations[[#This Row],[No produit]],BD_Locations[Jours de loc*Qté])</f>
        <v>0</v>
      </c>
      <c r="G84" s="4">
        <f>SUMIF(BD_Locations[No produit],Locations[[#This Row],[No produit]],BD_Locations[Prix total])</f>
        <v>0</v>
      </c>
      <c r="H84" s="18">
        <f>IFERROR(Locations[[#This Row],[Revenus]]/Locations[[#This Row],[Coûts d''acquisition]],0)</f>
        <v>0</v>
      </c>
      <c r="I84" s="4">
        <f>Locations[[#This Row],[Revenus]]-Locations[[#This Row],[Coûts d''acquisition]]</f>
        <v>0</v>
      </c>
      <c r="J84" s="3" t="str">
        <f t="array" ref="J84">IFERROR(INDEX(BD_Locations[Date de fin],MATCH(Locations[[#This Row],[No produit]]&amp;"OK",BD_Locations[No produit]&amp;BD_Locations[Rentabilisé],0)),"")</f>
        <v/>
      </c>
      <c r="K84" s="26">
        <f>IFERROR(Locations[[#This Row],[Date de rentabilisation]]-VLOOKUP(Locations[No produit],BD_Produits[[No produit simpl]:[Date d''achat]],4,FALSE),0)</f>
        <v>0</v>
      </c>
      <c r="L84" s="26" t="e">
        <f ca="1">TODAY()-VLOOKUP(Locations[No produit],BD_Produits[[No produit simpl]:[Date d''achat]],4,FALSE)+1</f>
        <v>#REF!</v>
      </c>
      <c r="M84" s="26" t="str">
        <f>IFERROR(INDEX(BD_Locations[Cumul jours de loc*Qté],MATCH(Locations[[#This Row],[No produit]]&amp;"OK",BD_Locations[No produit]&amp;BD_Locations[Rentabilisé],0)),"")</f>
        <v/>
      </c>
      <c r="N84" s="26">
        <f ca="1">IFERROR(Locations[Âge]/Locations[[#This Row],[Nbre jours locations]],0)</f>
        <v>0</v>
      </c>
      <c r="O84" s="18">
        <f>IFERROR((Locations[[#This Row],[Revenus]]-Locations[[#This Row],[Coûts d''acquisition]])/Locations[[#This Row],[Coûts d''acquisition]],0)</f>
        <v>0</v>
      </c>
      <c r="P84" s="20">
        <f>Locations[Revenus]/SUM(Locations[Revenus])</f>
        <v>0</v>
      </c>
      <c r="Q84" s="32" t="str">
        <f ca="1">IFERROR(Locations[[#This Row],[Rentabilité]]/Locations[[#This Row],[Âge]]*100,"")</f>
        <v/>
      </c>
    </row>
    <row r="85" spans="1:17" x14ac:dyDescent="0.25">
      <c r="A85" s="1" t="e">
        <f t="array" ref="A8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simpl])-ROW(#REF!)+1),ROWS(A$76:A85)))</f>
        <v>#REF!</v>
      </c>
      <c r="B85" t="e">
        <f>VLOOKUP(Locations[No produit],BD_Produits[[No produit simpl]:[Produit]],2,FALSE)</f>
        <v>#REF!</v>
      </c>
      <c r="C85">
        <f>COUNTIF(BD_Produits[No produit simpl],Locations[[#This Row],[No produit]])</f>
        <v>0</v>
      </c>
      <c r="D85" s="4">
        <f>SUMIF(BD_Produits[No produit simpl],Locations[[#This Row],[No produit]],BD_Produits[Coûts d''acquisition])</f>
        <v>0</v>
      </c>
      <c r="E85" s="5">
        <f>SUMIF(BD_Locations[No produit],Locations[[#This Row],[No produit]],BD_Locations[Qté])</f>
        <v>0</v>
      </c>
      <c r="F85">
        <f>SUMIF(BD_Locations[No produit],Locations[[#This Row],[No produit]],BD_Locations[Jours de loc*Qté])</f>
        <v>0</v>
      </c>
      <c r="G85" s="4">
        <f>SUMIF(BD_Locations[No produit],Locations[[#This Row],[No produit]],BD_Locations[Prix total])</f>
        <v>0</v>
      </c>
      <c r="H85" s="18">
        <f>IFERROR(Locations[[#This Row],[Revenus]]/Locations[[#This Row],[Coûts d''acquisition]],0)</f>
        <v>0</v>
      </c>
      <c r="I85" s="4">
        <f>Locations[[#This Row],[Revenus]]-Locations[[#This Row],[Coûts d''acquisition]]</f>
        <v>0</v>
      </c>
      <c r="J85" s="3" t="str">
        <f t="array" ref="J85">IFERROR(INDEX(BD_Locations[Date de fin],MATCH(Locations[[#This Row],[No produit]]&amp;"OK",BD_Locations[No produit]&amp;BD_Locations[Rentabilisé],0)),"")</f>
        <v/>
      </c>
      <c r="K85" s="26">
        <f>IFERROR(Locations[[#This Row],[Date de rentabilisation]]-VLOOKUP(Locations[No produit],BD_Produits[[No produit simpl]:[Date d''achat]],4,FALSE),0)</f>
        <v>0</v>
      </c>
      <c r="L85" s="26" t="e">
        <f ca="1">TODAY()-VLOOKUP(Locations[No produit],BD_Produits[[No produit simpl]:[Date d''achat]],4,FALSE)+1</f>
        <v>#REF!</v>
      </c>
      <c r="M85" s="26" t="str">
        <f>IFERROR(INDEX(BD_Locations[Cumul jours de loc*Qté],MATCH(Locations[[#This Row],[No produit]]&amp;"OK",BD_Locations[No produit]&amp;BD_Locations[Rentabilisé],0)),"")</f>
        <v/>
      </c>
      <c r="N85" s="26">
        <f ca="1">IFERROR(Locations[Âge]/Locations[[#This Row],[Nbre jours locations]],0)</f>
        <v>0</v>
      </c>
      <c r="O85" s="18">
        <f>IFERROR((Locations[[#This Row],[Revenus]]-Locations[[#This Row],[Coûts d''acquisition]])/Locations[[#This Row],[Coûts d''acquisition]],0)</f>
        <v>0</v>
      </c>
      <c r="P85" s="20">
        <f>Locations[Revenus]/SUM(Locations[Revenus])</f>
        <v>0</v>
      </c>
      <c r="Q85" s="32" t="str">
        <f ca="1">IFERROR(Locations[[#This Row],[Rentabilité]]/Locations[[#This Row],[Âge]]*100,"")</f>
        <v/>
      </c>
    </row>
    <row r="86" spans="1:17" x14ac:dyDescent="0.25">
      <c r="A86" s="1" t="e">
        <f t="array" ref="A8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simpl])-ROW(#REF!)+1),ROWS(A$76:A86)))</f>
        <v>#REF!</v>
      </c>
      <c r="B86" t="e">
        <f>VLOOKUP(Locations[No produit],BD_Produits[[No produit simpl]:[Produit]],2,FALSE)</f>
        <v>#REF!</v>
      </c>
      <c r="C86">
        <f>COUNTIF(BD_Produits[No produit simpl],Locations[[#This Row],[No produit]])</f>
        <v>0</v>
      </c>
      <c r="D86" s="4">
        <f>SUMIF(BD_Produits[No produit simpl],Locations[[#This Row],[No produit]],BD_Produits[Coûts d''acquisition])</f>
        <v>0</v>
      </c>
      <c r="E86" s="5">
        <f>SUMIF(BD_Locations[No produit],Locations[[#This Row],[No produit]],BD_Locations[Qté])</f>
        <v>0</v>
      </c>
      <c r="F86">
        <f>SUMIF(BD_Locations[No produit],Locations[[#This Row],[No produit]],BD_Locations[Jours de loc*Qté])</f>
        <v>0</v>
      </c>
      <c r="G86" s="4">
        <f>SUMIF(BD_Locations[No produit],Locations[[#This Row],[No produit]],BD_Locations[Prix total])</f>
        <v>0</v>
      </c>
      <c r="H86" s="18">
        <f>IFERROR(Locations[[#This Row],[Revenus]]/Locations[[#This Row],[Coûts d''acquisition]],0)</f>
        <v>0</v>
      </c>
      <c r="I86" s="4">
        <f>Locations[[#This Row],[Revenus]]-Locations[[#This Row],[Coûts d''acquisition]]</f>
        <v>0</v>
      </c>
      <c r="J86" s="3" t="str">
        <f t="array" ref="J86">IFERROR(INDEX(BD_Locations[Date de fin],MATCH(Locations[[#This Row],[No produit]]&amp;"OK",BD_Locations[No produit]&amp;BD_Locations[Rentabilisé],0)),"")</f>
        <v/>
      </c>
      <c r="K86" s="26">
        <f>IFERROR(Locations[[#This Row],[Date de rentabilisation]]-VLOOKUP(Locations[No produit],BD_Produits[[No produit simpl]:[Date d''achat]],4,FALSE),0)</f>
        <v>0</v>
      </c>
      <c r="L86" s="26" t="e">
        <f ca="1">TODAY()-VLOOKUP(Locations[No produit],BD_Produits[[No produit simpl]:[Date d''achat]],4,FALSE)+1</f>
        <v>#REF!</v>
      </c>
      <c r="M86" s="26" t="str">
        <f>IFERROR(INDEX(BD_Locations[Cumul jours de loc*Qté],MATCH(Locations[[#This Row],[No produit]]&amp;"OK",BD_Locations[No produit]&amp;BD_Locations[Rentabilisé],0)),"")</f>
        <v/>
      </c>
      <c r="N86" s="26">
        <f ca="1">IFERROR(Locations[Âge]/Locations[[#This Row],[Nbre jours locations]],0)</f>
        <v>0</v>
      </c>
      <c r="O86" s="18">
        <f>IFERROR((Locations[[#This Row],[Revenus]]-Locations[[#This Row],[Coûts d''acquisition]])/Locations[[#This Row],[Coûts d''acquisition]],0)</f>
        <v>0</v>
      </c>
      <c r="P86" s="20">
        <f>Locations[Revenus]/SUM(Locations[Revenus])</f>
        <v>0</v>
      </c>
      <c r="Q86" s="32" t="str">
        <f ca="1">IFERROR(Locations[[#This Row],[Rentabilité]]/Locations[[#This Row],[Âge]]*100,"")</f>
        <v/>
      </c>
    </row>
    <row r="87" spans="1:17" x14ac:dyDescent="0.25">
      <c r="A87" s="1" t="e">
        <f t="array" ref="A8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simpl])-ROW(#REF!)+1),ROWS(A$76:A87)))</f>
        <v>#REF!</v>
      </c>
      <c r="B87" t="e">
        <f>VLOOKUP(Locations[No produit],BD_Produits[[No produit simpl]:[Produit]],2,FALSE)</f>
        <v>#REF!</v>
      </c>
      <c r="C87">
        <f>COUNTIF(BD_Produits[No produit simpl],Locations[[#This Row],[No produit]])</f>
        <v>0</v>
      </c>
      <c r="D87" s="4">
        <f>SUMIF(BD_Produits[No produit simpl],Locations[[#This Row],[No produit]],BD_Produits[Coûts d''acquisition])</f>
        <v>0</v>
      </c>
      <c r="E87" s="5">
        <f>SUMIF(BD_Locations[No produit],Locations[[#This Row],[No produit]],BD_Locations[Qté])</f>
        <v>0</v>
      </c>
      <c r="F87">
        <f>SUMIF(BD_Locations[No produit],Locations[[#This Row],[No produit]],BD_Locations[Jours de loc*Qté])</f>
        <v>0</v>
      </c>
      <c r="G87" s="4">
        <f>SUMIF(BD_Locations[No produit],Locations[[#This Row],[No produit]],BD_Locations[Prix total])</f>
        <v>0</v>
      </c>
      <c r="H87" s="18">
        <f>IFERROR(Locations[[#This Row],[Revenus]]/Locations[[#This Row],[Coûts d''acquisition]],0)</f>
        <v>0</v>
      </c>
      <c r="I87" s="4">
        <f>Locations[[#This Row],[Revenus]]-Locations[[#This Row],[Coûts d''acquisition]]</f>
        <v>0</v>
      </c>
      <c r="J87" s="3" t="str">
        <f t="array" ref="J87">IFERROR(INDEX(BD_Locations[Date de fin],MATCH(Locations[[#This Row],[No produit]]&amp;"OK",BD_Locations[No produit]&amp;BD_Locations[Rentabilisé],0)),"")</f>
        <v/>
      </c>
      <c r="K87" s="26">
        <f>IFERROR(Locations[[#This Row],[Date de rentabilisation]]-VLOOKUP(Locations[No produit],BD_Produits[[No produit simpl]:[Date d''achat]],4,FALSE),0)</f>
        <v>0</v>
      </c>
      <c r="L87" s="26" t="e">
        <f ca="1">TODAY()-VLOOKUP(Locations[No produit],BD_Produits[[No produit simpl]:[Date d''achat]],4,FALSE)+1</f>
        <v>#REF!</v>
      </c>
      <c r="M87" s="26" t="str">
        <f>IFERROR(INDEX(BD_Locations[Cumul jours de loc*Qté],MATCH(Locations[[#This Row],[No produit]]&amp;"OK",BD_Locations[No produit]&amp;BD_Locations[Rentabilisé],0)),"")</f>
        <v/>
      </c>
      <c r="N87" s="26">
        <f ca="1">IFERROR(Locations[Âge]/Locations[[#This Row],[Nbre jours locations]],0)</f>
        <v>0</v>
      </c>
      <c r="O87" s="18">
        <f>IFERROR((Locations[[#This Row],[Revenus]]-Locations[[#This Row],[Coûts d''acquisition]])/Locations[[#This Row],[Coûts d''acquisition]],0)</f>
        <v>0</v>
      </c>
      <c r="P87" s="20">
        <f>Locations[Revenus]/SUM(Locations[Revenus])</f>
        <v>0</v>
      </c>
      <c r="Q87" s="32" t="str">
        <f ca="1">IFERROR(Locations[[#This Row],[Rentabilité]]/Locations[[#This Row],[Âge]]*100,"")</f>
        <v/>
      </c>
    </row>
    <row r="88" spans="1:17" x14ac:dyDescent="0.25">
      <c r="A88" s="1" t="e">
        <f t="array" ref="A8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simpl])-ROW(#REF!)+1),ROWS(A$76:A88)))</f>
        <v>#REF!</v>
      </c>
      <c r="B88" t="e">
        <f>VLOOKUP(Locations[No produit],BD_Produits[[No produit simpl]:[Produit]],2,FALSE)</f>
        <v>#REF!</v>
      </c>
      <c r="C88">
        <f>COUNTIF(BD_Produits[No produit simpl],Locations[[#This Row],[No produit]])</f>
        <v>0</v>
      </c>
      <c r="D88" s="4">
        <f>SUMIF(BD_Produits[No produit simpl],Locations[[#This Row],[No produit]],BD_Produits[Coûts d''acquisition])</f>
        <v>0</v>
      </c>
      <c r="E88" s="5">
        <f>SUMIF(BD_Locations[No produit],Locations[[#This Row],[No produit]],BD_Locations[Qté])</f>
        <v>0</v>
      </c>
      <c r="F88">
        <f>SUMIF(BD_Locations[No produit],Locations[[#This Row],[No produit]],BD_Locations[Jours de loc*Qté])</f>
        <v>0</v>
      </c>
      <c r="G88" s="4">
        <f>SUMIF(BD_Locations[No produit],Locations[[#This Row],[No produit]],BD_Locations[Prix total])</f>
        <v>0</v>
      </c>
      <c r="H88" s="18">
        <f>IFERROR(Locations[[#This Row],[Revenus]]/Locations[[#This Row],[Coûts d''acquisition]],0)</f>
        <v>0</v>
      </c>
      <c r="I88" s="4">
        <f>Locations[[#This Row],[Revenus]]-Locations[[#This Row],[Coûts d''acquisition]]</f>
        <v>0</v>
      </c>
      <c r="J88" s="3" t="str">
        <f t="array" ref="J88">IFERROR(INDEX(BD_Locations[Date de fin],MATCH(Locations[[#This Row],[No produit]]&amp;"OK",BD_Locations[No produit]&amp;BD_Locations[Rentabilisé],0)),"")</f>
        <v/>
      </c>
      <c r="K88" s="26">
        <f>IFERROR(Locations[[#This Row],[Date de rentabilisation]]-VLOOKUP(Locations[No produit],BD_Produits[[No produit simpl]:[Date d''achat]],4,FALSE),0)</f>
        <v>0</v>
      </c>
      <c r="L88" s="26" t="e">
        <f ca="1">TODAY()-VLOOKUP(Locations[No produit],BD_Produits[[No produit simpl]:[Date d''achat]],4,FALSE)+1</f>
        <v>#REF!</v>
      </c>
      <c r="M88" s="26" t="str">
        <f>IFERROR(INDEX(BD_Locations[Cumul jours de loc*Qté],MATCH(Locations[[#This Row],[No produit]]&amp;"OK",BD_Locations[No produit]&amp;BD_Locations[Rentabilisé],0)),"")</f>
        <v/>
      </c>
      <c r="N88" s="26">
        <f ca="1">IFERROR(Locations[Âge]/Locations[[#This Row],[Nbre jours locations]],0)</f>
        <v>0</v>
      </c>
      <c r="O88" s="18">
        <f>IFERROR((Locations[[#This Row],[Revenus]]-Locations[[#This Row],[Coûts d''acquisition]])/Locations[[#This Row],[Coûts d''acquisition]],0)</f>
        <v>0</v>
      </c>
      <c r="P88" s="20">
        <f>Locations[Revenus]/SUM(Locations[Revenus])</f>
        <v>0</v>
      </c>
      <c r="Q88" s="32" t="str">
        <f ca="1">IFERROR(Locations[[#This Row],[Rentabilité]]/Locations[[#This Row],[Âge]]*100,"")</f>
        <v/>
      </c>
    </row>
    <row r="89" spans="1:17" x14ac:dyDescent="0.25">
      <c r="A89" s="1" t="e">
        <f t="array" ref="A8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simpl])-ROW(#REF!)+1),ROWS(A$76:A89)))</f>
        <v>#REF!</v>
      </c>
      <c r="B89" t="e">
        <f>VLOOKUP(Locations[No produit],BD_Produits[[No produit simpl]:[Produit]],2,FALSE)</f>
        <v>#REF!</v>
      </c>
      <c r="C89">
        <f>COUNTIF(BD_Produits[No produit simpl],Locations[[#This Row],[No produit]])</f>
        <v>0</v>
      </c>
      <c r="D89" s="4">
        <f>SUMIF(BD_Produits[No produit simpl],Locations[[#This Row],[No produit]],BD_Produits[Coûts d''acquisition])</f>
        <v>0</v>
      </c>
      <c r="E89" s="5">
        <f>SUMIF(BD_Locations[No produit],Locations[[#This Row],[No produit]],BD_Locations[Qté])</f>
        <v>0</v>
      </c>
      <c r="F89">
        <f>SUMIF(BD_Locations[No produit],Locations[[#This Row],[No produit]],BD_Locations[Jours de loc*Qté])</f>
        <v>0</v>
      </c>
      <c r="G89" s="4">
        <f>SUMIF(BD_Locations[No produit],Locations[[#This Row],[No produit]],BD_Locations[Prix total])</f>
        <v>0</v>
      </c>
      <c r="H89" s="18">
        <f>IFERROR(Locations[[#This Row],[Revenus]]/Locations[[#This Row],[Coûts d''acquisition]],0)</f>
        <v>0</v>
      </c>
      <c r="I89" s="4">
        <f>Locations[[#This Row],[Revenus]]-Locations[[#This Row],[Coûts d''acquisition]]</f>
        <v>0</v>
      </c>
      <c r="J89" s="3" t="str">
        <f t="array" ref="J89">IFERROR(INDEX(BD_Locations[Date de fin],MATCH(Locations[[#This Row],[No produit]]&amp;"OK",BD_Locations[No produit]&amp;BD_Locations[Rentabilisé],0)),"")</f>
        <v/>
      </c>
      <c r="K89" s="26">
        <f>IFERROR(Locations[[#This Row],[Date de rentabilisation]]-VLOOKUP(Locations[No produit],BD_Produits[[No produit simpl]:[Date d''achat]],4,FALSE),0)</f>
        <v>0</v>
      </c>
      <c r="L89" s="26" t="e">
        <f ca="1">TODAY()-VLOOKUP(Locations[No produit],BD_Produits[[No produit simpl]:[Date d''achat]],4,FALSE)+1</f>
        <v>#REF!</v>
      </c>
      <c r="M89" s="26" t="str">
        <f>IFERROR(INDEX(BD_Locations[Cumul jours de loc*Qté],MATCH(Locations[[#This Row],[No produit]]&amp;"OK",BD_Locations[No produit]&amp;BD_Locations[Rentabilisé],0)),"")</f>
        <v/>
      </c>
      <c r="N89" s="26">
        <f ca="1">IFERROR(Locations[Âge]/Locations[[#This Row],[Nbre jours locations]],0)</f>
        <v>0</v>
      </c>
      <c r="O89" s="18">
        <f>IFERROR((Locations[[#This Row],[Revenus]]-Locations[[#This Row],[Coûts d''acquisition]])/Locations[[#This Row],[Coûts d''acquisition]],0)</f>
        <v>0</v>
      </c>
      <c r="P89" s="20">
        <f>Locations[Revenus]/SUM(Locations[Revenus])</f>
        <v>0</v>
      </c>
      <c r="Q89" s="32" t="str">
        <f ca="1">IFERROR(Locations[[#This Row],[Rentabilité]]/Locations[[#This Row],[Âge]]*100,"")</f>
        <v/>
      </c>
    </row>
    <row r="90" spans="1:17" x14ac:dyDescent="0.25">
      <c r="A90" s="1" t="e">
        <f t="array" ref="A9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simpl])-ROW(#REF!)+1),ROWS(A$76:A90)))</f>
        <v>#REF!</v>
      </c>
      <c r="B90" t="e">
        <f>VLOOKUP(Locations[No produit],BD_Produits[[No produit simpl]:[Produit]],2,FALSE)</f>
        <v>#REF!</v>
      </c>
      <c r="C90">
        <f>COUNTIF(BD_Produits[No produit simpl],Locations[[#This Row],[No produit]])</f>
        <v>0</v>
      </c>
      <c r="D90" s="4">
        <f>SUMIF(BD_Produits[No produit simpl],Locations[[#This Row],[No produit]],BD_Produits[Coûts d''acquisition])</f>
        <v>0</v>
      </c>
      <c r="E90" s="5">
        <f>SUMIF(BD_Locations[No produit],Locations[[#This Row],[No produit]],BD_Locations[Qté])</f>
        <v>0</v>
      </c>
      <c r="F90">
        <f>SUMIF(BD_Locations[No produit],Locations[[#This Row],[No produit]],BD_Locations[Jours de loc*Qté])</f>
        <v>0</v>
      </c>
      <c r="G90" s="4">
        <f>SUMIF(BD_Locations[No produit],Locations[[#This Row],[No produit]],BD_Locations[Prix total])</f>
        <v>0</v>
      </c>
      <c r="H90" s="18">
        <f>IFERROR(Locations[[#This Row],[Revenus]]/Locations[[#This Row],[Coûts d''acquisition]],0)</f>
        <v>0</v>
      </c>
      <c r="I90" s="4">
        <f>Locations[[#This Row],[Revenus]]-Locations[[#This Row],[Coûts d''acquisition]]</f>
        <v>0</v>
      </c>
      <c r="J90" s="3" t="str">
        <f t="array" ref="J90">IFERROR(INDEX(BD_Locations[Date de fin],MATCH(Locations[[#This Row],[No produit]]&amp;"OK",BD_Locations[No produit]&amp;BD_Locations[Rentabilisé],0)),"")</f>
        <v/>
      </c>
      <c r="K90" s="26">
        <f>IFERROR(Locations[[#This Row],[Date de rentabilisation]]-VLOOKUP(Locations[No produit],BD_Produits[[No produit simpl]:[Date d''achat]],4,FALSE),0)</f>
        <v>0</v>
      </c>
      <c r="L90" s="26" t="e">
        <f ca="1">TODAY()-VLOOKUP(Locations[No produit],BD_Produits[[No produit simpl]:[Date d''achat]],4,FALSE)+1</f>
        <v>#REF!</v>
      </c>
      <c r="M90" s="26" t="str">
        <f>IFERROR(INDEX(BD_Locations[Cumul jours de loc*Qté],MATCH(Locations[[#This Row],[No produit]]&amp;"OK",BD_Locations[No produit]&amp;BD_Locations[Rentabilisé],0)),"")</f>
        <v/>
      </c>
      <c r="N90" s="26">
        <f ca="1">IFERROR(Locations[Âge]/Locations[[#This Row],[Nbre jours locations]],0)</f>
        <v>0</v>
      </c>
      <c r="O90" s="18">
        <f>IFERROR((Locations[[#This Row],[Revenus]]-Locations[[#This Row],[Coûts d''acquisition]])/Locations[[#This Row],[Coûts d''acquisition]],0)</f>
        <v>0</v>
      </c>
      <c r="P90" s="20">
        <f>Locations[Revenus]/SUM(Locations[Revenus])</f>
        <v>0</v>
      </c>
      <c r="Q90" s="32" t="str">
        <f ca="1">IFERROR(Locations[[#This Row],[Rentabilité]]/Locations[[#This Row],[Âge]]*100,"")</f>
        <v/>
      </c>
    </row>
    <row r="91" spans="1:17" x14ac:dyDescent="0.25">
      <c r="A91" s="1" t="e">
        <f t="array" ref="A9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simpl])-ROW(#REF!)+1),ROWS(A$76:A91)))</f>
        <v>#REF!</v>
      </c>
      <c r="B91" t="e">
        <f>VLOOKUP(Locations[No produit],BD_Produits[[No produit simpl]:[Produit]],2,FALSE)</f>
        <v>#REF!</v>
      </c>
      <c r="C91">
        <f>COUNTIF(BD_Produits[No produit simpl],Locations[[#This Row],[No produit]])</f>
        <v>0</v>
      </c>
      <c r="D91" s="4">
        <f>SUMIF(BD_Produits[No produit simpl],Locations[[#This Row],[No produit]],BD_Produits[Coûts d''acquisition])</f>
        <v>0</v>
      </c>
      <c r="E91" s="5">
        <f>SUMIF(BD_Locations[No produit],Locations[[#This Row],[No produit]],BD_Locations[Qté])</f>
        <v>0</v>
      </c>
      <c r="F91">
        <f>SUMIF(BD_Locations[No produit],Locations[[#This Row],[No produit]],BD_Locations[Jours de loc*Qté])</f>
        <v>0</v>
      </c>
      <c r="G91" s="4">
        <f>SUMIF(BD_Locations[No produit],Locations[[#This Row],[No produit]],BD_Locations[Prix total])</f>
        <v>0</v>
      </c>
      <c r="H91" s="18">
        <f>IFERROR(Locations[[#This Row],[Revenus]]/Locations[[#This Row],[Coûts d''acquisition]],0)</f>
        <v>0</v>
      </c>
      <c r="I91" s="4">
        <f>Locations[[#This Row],[Revenus]]-Locations[[#This Row],[Coûts d''acquisition]]</f>
        <v>0</v>
      </c>
      <c r="J91" s="3" t="str">
        <f t="array" ref="J91">IFERROR(INDEX(BD_Locations[Date de fin],MATCH(Locations[[#This Row],[No produit]]&amp;"OK",BD_Locations[No produit]&amp;BD_Locations[Rentabilisé],0)),"")</f>
        <v/>
      </c>
      <c r="K91" s="26">
        <f>IFERROR(Locations[[#This Row],[Date de rentabilisation]]-VLOOKUP(Locations[No produit],BD_Produits[[No produit simpl]:[Date d''achat]],4,FALSE),0)</f>
        <v>0</v>
      </c>
      <c r="L91" s="26" t="e">
        <f ca="1">TODAY()-VLOOKUP(Locations[No produit],BD_Produits[[No produit simpl]:[Date d''achat]],4,FALSE)+1</f>
        <v>#REF!</v>
      </c>
      <c r="M91" s="26" t="str">
        <f>IFERROR(INDEX(BD_Locations[Cumul jours de loc*Qté],MATCH(Locations[[#This Row],[No produit]]&amp;"OK",BD_Locations[No produit]&amp;BD_Locations[Rentabilisé],0)),"")</f>
        <v/>
      </c>
      <c r="N91" s="26">
        <f ca="1">IFERROR(Locations[Âge]/Locations[[#This Row],[Nbre jours locations]],0)</f>
        <v>0</v>
      </c>
      <c r="O91" s="18">
        <f>IFERROR((Locations[[#This Row],[Revenus]]-Locations[[#This Row],[Coûts d''acquisition]])/Locations[[#This Row],[Coûts d''acquisition]],0)</f>
        <v>0</v>
      </c>
      <c r="P91" s="20">
        <f>Locations[Revenus]/SUM(Locations[Revenus])</f>
        <v>0</v>
      </c>
      <c r="Q91" s="32" t="str">
        <f ca="1">IFERROR(Locations[[#This Row],[Rentabilité]]/Locations[[#This Row],[Âge]]*100,"")</f>
        <v/>
      </c>
    </row>
    <row r="92" spans="1:17" x14ac:dyDescent="0.25">
      <c r="A92" s="1" t="e">
        <f t="array" ref="A9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simpl])-ROW(#REF!)+1),ROWS(A$76:A92)))</f>
        <v>#REF!</v>
      </c>
      <c r="B92" t="e">
        <f>VLOOKUP(Locations[No produit],BD_Produits[[No produit simpl]:[Produit]],2,FALSE)</f>
        <v>#REF!</v>
      </c>
      <c r="C92">
        <f>COUNTIF(BD_Produits[No produit simpl],Locations[[#This Row],[No produit]])</f>
        <v>0</v>
      </c>
      <c r="D92" s="4">
        <f>SUMIF(BD_Produits[No produit simpl],Locations[[#This Row],[No produit]],BD_Produits[Coûts d''acquisition])</f>
        <v>0</v>
      </c>
      <c r="E92" s="5">
        <f>SUMIF(BD_Locations[No produit],Locations[[#This Row],[No produit]],BD_Locations[Qté])</f>
        <v>0</v>
      </c>
      <c r="F92">
        <f>SUMIF(BD_Locations[No produit],Locations[[#This Row],[No produit]],BD_Locations[Jours de loc*Qté])</f>
        <v>0</v>
      </c>
      <c r="G92" s="4">
        <f>SUMIF(BD_Locations[No produit],Locations[[#This Row],[No produit]],BD_Locations[Prix total])</f>
        <v>0</v>
      </c>
      <c r="H92" s="18">
        <f>IFERROR(Locations[[#This Row],[Revenus]]/Locations[[#This Row],[Coûts d''acquisition]],0)</f>
        <v>0</v>
      </c>
      <c r="I92" s="4">
        <f>Locations[[#This Row],[Revenus]]-Locations[[#This Row],[Coûts d''acquisition]]</f>
        <v>0</v>
      </c>
      <c r="J92" s="3" t="str">
        <f t="array" ref="J92">IFERROR(INDEX(BD_Locations[Date de fin],MATCH(Locations[[#This Row],[No produit]]&amp;"OK",BD_Locations[No produit]&amp;BD_Locations[Rentabilisé],0)),"")</f>
        <v/>
      </c>
      <c r="K92" s="26">
        <f>IFERROR(Locations[[#This Row],[Date de rentabilisation]]-VLOOKUP(Locations[No produit],BD_Produits[[No produit simpl]:[Date d''achat]],4,FALSE),0)</f>
        <v>0</v>
      </c>
      <c r="L92" s="26" t="e">
        <f ca="1">TODAY()-VLOOKUP(Locations[No produit],BD_Produits[[No produit simpl]:[Date d''achat]],4,FALSE)+1</f>
        <v>#REF!</v>
      </c>
      <c r="M92" s="26" t="str">
        <f>IFERROR(INDEX(BD_Locations[Cumul jours de loc*Qté],MATCH(Locations[[#This Row],[No produit]]&amp;"OK",BD_Locations[No produit]&amp;BD_Locations[Rentabilisé],0)),"")</f>
        <v/>
      </c>
      <c r="N92" s="26">
        <f ca="1">IFERROR(Locations[Âge]/Locations[[#This Row],[Nbre jours locations]],0)</f>
        <v>0</v>
      </c>
      <c r="O92" s="18">
        <f>IFERROR((Locations[[#This Row],[Revenus]]-Locations[[#This Row],[Coûts d''acquisition]])/Locations[[#This Row],[Coûts d''acquisition]],0)</f>
        <v>0</v>
      </c>
      <c r="P92" s="20">
        <f>Locations[Revenus]/SUM(Locations[Revenus])</f>
        <v>0</v>
      </c>
      <c r="Q92" s="32" t="str">
        <f ca="1">IFERROR(Locations[[#This Row],[Rentabilité]]/Locations[[#This Row],[Âge]]*100,"")</f>
        <v/>
      </c>
    </row>
    <row r="93" spans="1:17" x14ac:dyDescent="0.25">
      <c r="A93" s="1" t="e">
        <f t="array" ref="A9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simpl])-ROW(#REF!)+1),ROWS(A$76:A93)))</f>
        <v>#REF!</v>
      </c>
      <c r="B93" t="e">
        <f>VLOOKUP(Locations[No produit],BD_Produits[[No produit simpl]:[Produit]],2,FALSE)</f>
        <v>#REF!</v>
      </c>
      <c r="C93">
        <f>COUNTIF(BD_Produits[No produit simpl],Locations[[#This Row],[No produit]])</f>
        <v>0</v>
      </c>
      <c r="D93" s="4">
        <f>SUMIF(BD_Produits[No produit simpl],Locations[[#This Row],[No produit]],BD_Produits[Coûts d''acquisition])</f>
        <v>0</v>
      </c>
      <c r="E93" s="5">
        <f>SUMIF(BD_Locations[No produit],Locations[[#This Row],[No produit]],BD_Locations[Qté])</f>
        <v>0</v>
      </c>
      <c r="F93">
        <f>SUMIF(BD_Locations[No produit],Locations[[#This Row],[No produit]],BD_Locations[Jours de loc*Qté])</f>
        <v>0</v>
      </c>
      <c r="G93" s="4">
        <f>SUMIF(BD_Locations[No produit],Locations[[#This Row],[No produit]],BD_Locations[Prix total])</f>
        <v>0</v>
      </c>
      <c r="H93" s="18">
        <f>IFERROR(Locations[[#This Row],[Revenus]]/Locations[[#This Row],[Coûts d''acquisition]],0)</f>
        <v>0</v>
      </c>
      <c r="I93" s="4">
        <f>Locations[[#This Row],[Revenus]]-Locations[[#This Row],[Coûts d''acquisition]]</f>
        <v>0</v>
      </c>
      <c r="J93" s="3" t="str">
        <f t="array" ref="J93">IFERROR(INDEX(BD_Locations[Date de fin],MATCH(Locations[[#This Row],[No produit]]&amp;"OK",BD_Locations[No produit]&amp;BD_Locations[Rentabilisé],0)),"")</f>
        <v/>
      </c>
      <c r="K93" s="26">
        <f>IFERROR(Locations[[#This Row],[Date de rentabilisation]]-VLOOKUP(Locations[No produit],BD_Produits[[No produit simpl]:[Date d''achat]],4,FALSE),0)</f>
        <v>0</v>
      </c>
      <c r="L93" s="26" t="e">
        <f ca="1">TODAY()-VLOOKUP(Locations[No produit],BD_Produits[[No produit simpl]:[Date d''achat]],4,FALSE)+1</f>
        <v>#REF!</v>
      </c>
      <c r="M93" s="26" t="str">
        <f>IFERROR(INDEX(BD_Locations[Cumul jours de loc*Qté],MATCH(Locations[[#This Row],[No produit]]&amp;"OK",BD_Locations[No produit]&amp;BD_Locations[Rentabilisé],0)),"")</f>
        <v/>
      </c>
      <c r="N93" s="26">
        <f ca="1">IFERROR(Locations[Âge]/Locations[[#This Row],[Nbre jours locations]],0)</f>
        <v>0</v>
      </c>
      <c r="O93" s="18">
        <f>IFERROR((Locations[[#This Row],[Revenus]]-Locations[[#This Row],[Coûts d''acquisition]])/Locations[[#This Row],[Coûts d''acquisition]],0)</f>
        <v>0</v>
      </c>
      <c r="P93" s="20">
        <f>Locations[Revenus]/SUM(Locations[Revenus])</f>
        <v>0</v>
      </c>
      <c r="Q93" s="32" t="str">
        <f ca="1">IFERROR(Locations[[#This Row],[Rentabilité]]/Locations[[#This Row],[Âge]]*100,"")</f>
        <v/>
      </c>
    </row>
    <row r="94" spans="1:17" x14ac:dyDescent="0.25">
      <c r="A94" s="1" t="e">
        <f t="array" ref="A9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simpl])-ROW(#REF!)+1),ROWS(A$76:A94)))</f>
        <v>#REF!</v>
      </c>
      <c r="B94" t="e">
        <f>VLOOKUP(Locations[No produit],BD_Produits[[No produit simpl]:[Produit]],2,FALSE)</f>
        <v>#REF!</v>
      </c>
      <c r="C94">
        <f>COUNTIF(BD_Produits[No produit simpl],Locations[[#This Row],[No produit]])</f>
        <v>0</v>
      </c>
      <c r="D94" s="4">
        <f>SUMIF(BD_Produits[No produit simpl],Locations[[#This Row],[No produit]],BD_Produits[Coûts d''acquisition])</f>
        <v>0</v>
      </c>
      <c r="E94" s="5">
        <f>SUMIF(BD_Locations[No produit],Locations[[#This Row],[No produit]],BD_Locations[Qté])</f>
        <v>0</v>
      </c>
      <c r="F94">
        <f>SUMIF(BD_Locations[No produit],Locations[[#This Row],[No produit]],BD_Locations[Jours de loc*Qté])</f>
        <v>0</v>
      </c>
      <c r="G94" s="4">
        <f>SUMIF(BD_Locations[No produit],Locations[[#This Row],[No produit]],BD_Locations[Prix total])</f>
        <v>0</v>
      </c>
      <c r="H94" s="18">
        <f>IFERROR(Locations[[#This Row],[Revenus]]/Locations[[#This Row],[Coûts d''acquisition]],0)</f>
        <v>0</v>
      </c>
      <c r="I94" s="4">
        <f>Locations[[#This Row],[Revenus]]-Locations[[#This Row],[Coûts d''acquisition]]</f>
        <v>0</v>
      </c>
      <c r="J94" s="3" t="str">
        <f t="array" ref="J94">IFERROR(INDEX(BD_Locations[Date de fin],MATCH(Locations[[#This Row],[No produit]]&amp;"OK",BD_Locations[No produit]&amp;BD_Locations[Rentabilisé],0)),"")</f>
        <v/>
      </c>
      <c r="K94" s="26">
        <f>IFERROR(Locations[[#This Row],[Date de rentabilisation]]-VLOOKUP(Locations[No produit],BD_Produits[[No produit simpl]:[Date d''achat]],4,FALSE),0)</f>
        <v>0</v>
      </c>
      <c r="L94" s="26" t="e">
        <f ca="1">TODAY()-VLOOKUP(Locations[No produit],BD_Produits[[No produit simpl]:[Date d''achat]],4,FALSE)+1</f>
        <v>#REF!</v>
      </c>
      <c r="M94" s="26" t="str">
        <f>IFERROR(INDEX(BD_Locations[Cumul jours de loc*Qté],MATCH(Locations[[#This Row],[No produit]]&amp;"OK",BD_Locations[No produit]&amp;BD_Locations[Rentabilisé],0)),"")</f>
        <v/>
      </c>
      <c r="N94" s="26">
        <f ca="1">IFERROR(Locations[Âge]/Locations[[#This Row],[Nbre jours locations]],0)</f>
        <v>0</v>
      </c>
      <c r="O94" s="18">
        <f>IFERROR((Locations[[#This Row],[Revenus]]-Locations[[#This Row],[Coûts d''acquisition]])/Locations[[#This Row],[Coûts d''acquisition]],0)</f>
        <v>0</v>
      </c>
      <c r="P94" s="20">
        <f>Locations[Revenus]/SUM(Locations[Revenus])</f>
        <v>0</v>
      </c>
      <c r="Q94" s="32" t="str">
        <f ca="1">IFERROR(Locations[[#This Row],[Rentabilité]]/Locations[[#This Row],[Âge]]*100,"")</f>
        <v/>
      </c>
    </row>
    <row r="95" spans="1:17" x14ac:dyDescent="0.25">
      <c r="A95" s="1" t="e">
        <f t="array" ref="A9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simpl])-ROW(#REF!)+1),ROWS(A$76:A95)))</f>
        <v>#REF!</v>
      </c>
      <c r="B95" t="e">
        <f>VLOOKUP(Locations[No produit],BD_Produits[[No produit simpl]:[Produit]],2,FALSE)</f>
        <v>#REF!</v>
      </c>
      <c r="C95">
        <f>COUNTIF(BD_Produits[No produit simpl],Locations[[#This Row],[No produit]])</f>
        <v>0</v>
      </c>
      <c r="D95" s="4">
        <f>SUMIF(BD_Produits[No produit simpl],Locations[[#This Row],[No produit]],BD_Produits[Coûts d''acquisition])</f>
        <v>0</v>
      </c>
      <c r="E95" s="5">
        <f>SUMIF(BD_Locations[No produit],Locations[[#This Row],[No produit]],BD_Locations[Qté])</f>
        <v>0</v>
      </c>
      <c r="F95">
        <f>SUMIF(BD_Locations[No produit],Locations[[#This Row],[No produit]],BD_Locations[Jours de loc*Qté])</f>
        <v>0</v>
      </c>
      <c r="G95" s="4">
        <f>SUMIF(BD_Locations[No produit],Locations[[#This Row],[No produit]],BD_Locations[Prix total])</f>
        <v>0</v>
      </c>
      <c r="H95" s="18">
        <f>IFERROR(Locations[[#This Row],[Revenus]]/Locations[[#This Row],[Coûts d''acquisition]],0)</f>
        <v>0</v>
      </c>
      <c r="I95" s="4">
        <f>Locations[[#This Row],[Revenus]]-Locations[[#This Row],[Coûts d''acquisition]]</f>
        <v>0</v>
      </c>
      <c r="J95" s="3" t="str">
        <f t="array" ref="J95">IFERROR(INDEX(BD_Locations[Date de fin],MATCH(Locations[[#This Row],[No produit]]&amp;"OK",BD_Locations[No produit]&amp;BD_Locations[Rentabilisé],0)),"")</f>
        <v/>
      </c>
      <c r="K95" s="26">
        <f>IFERROR(Locations[[#This Row],[Date de rentabilisation]]-VLOOKUP(Locations[No produit],BD_Produits[[No produit simpl]:[Date d''achat]],4,FALSE),0)</f>
        <v>0</v>
      </c>
      <c r="L95" s="26" t="e">
        <f ca="1">TODAY()-VLOOKUP(Locations[No produit],BD_Produits[[No produit simpl]:[Date d''achat]],4,FALSE)+1</f>
        <v>#REF!</v>
      </c>
      <c r="M95" s="26" t="str">
        <f>IFERROR(INDEX(BD_Locations[Cumul jours de loc*Qté],MATCH(Locations[[#This Row],[No produit]]&amp;"OK",BD_Locations[No produit]&amp;BD_Locations[Rentabilisé],0)),"")</f>
        <v/>
      </c>
      <c r="N95" s="26">
        <f ca="1">IFERROR(Locations[Âge]/Locations[[#This Row],[Nbre jours locations]],0)</f>
        <v>0</v>
      </c>
      <c r="O95" s="18">
        <f>IFERROR((Locations[[#This Row],[Revenus]]-Locations[[#This Row],[Coûts d''acquisition]])/Locations[[#This Row],[Coûts d''acquisition]],0)</f>
        <v>0</v>
      </c>
      <c r="P95" s="20">
        <f>Locations[Revenus]/SUM(Locations[Revenus])</f>
        <v>0</v>
      </c>
      <c r="Q95" s="32" t="str">
        <f ca="1">IFERROR(Locations[[#This Row],[Rentabilité]]/Locations[[#This Row],[Âge]]*100,"")</f>
        <v/>
      </c>
    </row>
    <row r="96" spans="1:17" x14ac:dyDescent="0.25">
      <c r="A96" s="1" t="e">
        <f t="array" ref="A9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simpl])-ROW(#REF!)+1),ROWS(A$76:A96)))</f>
        <v>#REF!</v>
      </c>
      <c r="B96" t="e">
        <f>VLOOKUP(Locations[No produit],BD_Produits[[No produit simpl]:[Produit]],2,FALSE)</f>
        <v>#REF!</v>
      </c>
      <c r="C96">
        <f>COUNTIF(BD_Produits[No produit simpl],Locations[[#This Row],[No produit]])</f>
        <v>0</v>
      </c>
      <c r="D96" s="4">
        <f>SUMIF(BD_Produits[No produit simpl],Locations[[#This Row],[No produit]],BD_Produits[Coûts d''acquisition])</f>
        <v>0</v>
      </c>
      <c r="E96" s="5">
        <f>SUMIF(BD_Locations[No produit],Locations[[#This Row],[No produit]],BD_Locations[Qté])</f>
        <v>0</v>
      </c>
      <c r="F96">
        <f>SUMIF(BD_Locations[No produit],Locations[[#This Row],[No produit]],BD_Locations[Jours de loc*Qté])</f>
        <v>0</v>
      </c>
      <c r="G96" s="4">
        <f>SUMIF(BD_Locations[No produit],Locations[[#This Row],[No produit]],BD_Locations[Prix total])</f>
        <v>0</v>
      </c>
      <c r="H96" s="18">
        <f>IFERROR(Locations[[#This Row],[Revenus]]/Locations[[#This Row],[Coûts d''acquisition]],0)</f>
        <v>0</v>
      </c>
      <c r="I96" s="4">
        <f>Locations[[#This Row],[Revenus]]-Locations[[#This Row],[Coûts d''acquisition]]</f>
        <v>0</v>
      </c>
      <c r="J96" s="3" t="str">
        <f t="array" ref="J96">IFERROR(INDEX(BD_Locations[Date de fin],MATCH(Locations[[#This Row],[No produit]]&amp;"OK",BD_Locations[No produit]&amp;BD_Locations[Rentabilisé],0)),"")</f>
        <v/>
      </c>
      <c r="K96" s="26">
        <f>IFERROR(Locations[[#This Row],[Date de rentabilisation]]-VLOOKUP(Locations[No produit],BD_Produits[[No produit simpl]:[Date d''achat]],4,FALSE),0)</f>
        <v>0</v>
      </c>
      <c r="L96" s="26" t="e">
        <f ca="1">TODAY()-VLOOKUP(Locations[No produit],BD_Produits[[No produit simpl]:[Date d''achat]],4,FALSE)+1</f>
        <v>#REF!</v>
      </c>
      <c r="M96" s="26" t="str">
        <f>IFERROR(INDEX(BD_Locations[Cumul jours de loc*Qté],MATCH(Locations[[#This Row],[No produit]]&amp;"OK",BD_Locations[No produit]&amp;BD_Locations[Rentabilisé],0)),"")</f>
        <v/>
      </c>
      <c r="N96" s="26">
        <f ca="1">IFERROR(Locations[Âge]/Locations[[#This Row],[Nbre jours locations]],0)</f>
        <v>0</v>
      </c>
      <c r="O96" s="18">
        <f>IFERROR((Locations[[#This Row],[Revenus]]-Locations[[#This Row],[Coûts d''acquisition]])/Locations[[#This Row],[Coûts d''acquisition]],0)</f>
        <v>0</v>
      </c>
      <c r="P96" s="20">
        <f>Locations[Revenus]/SUM(Locations[Revenus])</f>
        <v>0</v>
      </c>
      <c r="Q96" s="32" t="str">
        <f ca="1">IFERROR(Locations[[#This Row],[Rentabilité]]/Locations[[#This Row],[Âge]]*100,"")</f>
        <v/>
      </c>
    </row>
    <row r="97" spans="1:17" x14ac:dyDescent="0.25">
      <c r="A97" s="1" t="e">
        <f t="array" ref="A9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simpl])-ROW(#REF!)+1),ROWS(A$76:A97)))</f>
        <v>#REF!</v>
      </c>
      <c r="B97" t="e">
        <f>VLOOKUP(Locations[No produit],BD_Produits[[No produit simpl]:[Produit]],2,FALSE)</f>
        <v>#REF!</v>
      </c>
      <c r="C97">
        <f>COUNTIF(BD_Produits[No produit simpl],Locations[[#This Row],[No produit]])</f>
        <v>0</v>
      </c>
      <c r="D97" s="4">
        <f>SUMIF(BD_Produits[No produit simpl],Locations[[#This Row],[No produit]],BD_Produits[Coûts d''acquisition])</f>
        <v>0</v>
      </c>
      <c r="E97" s="5">
        <f>SUMIF(BD_Locations[No produit],Locations[[#This Row],[No produit]],BD_Locations[Qté])</f>
        <v>0</v>
      </c>
      <c r="F97">
        <f>SUMIF(BD_Locations[No produit],Locations[[#This Row],[No produit]],BD_Locations[Jours de loc*Qté])</f>
        <v>0</v>
      </c>
      <c r="G97" s="4">
        <f>SUMIF(BD_Locations[No produit],Locations[[#This Row],[No produit]],BD_Locations[Prix total])</f>
        <v>0</v>
      </c>
      <c r="H97" s="18">
        <f>IFERROR(Locations[[#This Row],[Revenus]]/Locations[[#This Row],[Coûts d''acquisition]],0)</f>
        <v>0</v>
      </c>
      <c r="I97" s="4">
        <f>Locations[[#This Row],[Revenus]]-Locations[[#This Row],[Coûts d''acquisition]]</f>
        <v>0</v>
      </c>
      <c r="J97" s="3" t="str">
        <f t="array" ref="J97">IFERROR(INDEX(BD_Locations[Date de fin],MATCH(Locations[[#This Row],[No produit]]&amp;"OK",BD_Locations[No produit]&amp;BD_Locations[Rentabilisé],0)),"")</f>
        <v/>
      </c>
      <c r="K97" s="26">
        <f>IFERROR(Locations[[#This Row],[Date de rentabilisation]]-VLOOKUP(Locations[No produit],BD_Produits[[No produit simpl]:[Date d''achat]],4,FALSE),0)</f>
        <v>0</v>
      </c>
      <c r="L97" s="26" t="e">
        <f ca="1">TODAY()-VLOOKUP(Locations[No produit],BD_Produits[[No produit simpl]:[Date d''achat]],4,FALSE)+1</f>
        <v>#REF!</v>
      </c>
      <c r="M97" s="26" t="str">
        <f>IFERROR(INDEX(BD_Locations[Cumul jours de loc*Qté],MATCH(Locations[[#This Row],[No produit]]&amp;"OK",BD_Locations[No produit]&amp;BD_Locations[Rentabilisé],0)),"")</f>
        <v/>
      </c>
      <c r="N97" s="26">
        <f ca="1">IFERROR(Locations[Âge]/Locations[[#This Row],[Nbre jours locations]],0)</f>
        <v>0</v>
      </c>
      <c r="O97" s="18">
        <f>IFERROR((Locations[[#This Row],[Revenus]]-Locations[[#This Row],[Coûts d''acquisition]])/Locations[[#This Row],[Coûts d''acquisition]],0)</f>
        <v>0</v>
      </c>
      <c r="P97" s="20">
        <f>Locations[Revenus]/SUM(Locations[Revenus])</f>
        <v>0</v>
      </c>
      <c r="Q97" s="32" t="str">
        <f ca="1">IFERROR(Locations[[#This Row],[Rentabilité]]/Locations[[#This Row],[Âge]]*100,"")</f>
        <v/>
      </c>
    </row>
    <row r="98" spans="1:17" x14ac:dyDescent="0.25">
      <c r="A98" s="1" t="e">
        <f t="array" ref="A9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simpl])-ROW(#REF!)+1),ROWS(A$76:A98)))</f>
        <v>#REF!</v>
      </c>
      <c r="B98" t="e">
        <f>VLOOKUP(Locations[No produit],BD_Produits[[No produit simpl]:[Produit]],2,FALSE)</f>
        <v>#REF!</v>
      </c>
      <c r="C98">
        <f>COUNTIF(BD_Produits[No produit simpl],Locations[[#This Row],[No produit]])</f>
        <v>0</v>
      </c>
      <c r="D98" s="4">
        <f>SUMIF(BD_Produits[No produit simpl],Locations[[#This Row],[No produit]],BD_Produits[Coûts d''acquisition])</f>
        <v>0</v>
      </c>
      <c r="E98" s="5">
        <f>SUMIF(BD_Locations[No produit],Locations[[#This Row],[No produit]],BD_Locations[Qté])</f>
        <v>0</v>
      </c>
      <c r="F98">
        <f>SUMIF(BD_Locations[No produit],Locations[[#This Row],[No produit]],BD_Locations[Jours de loc*Qté])</f>
        <v>0</v>
      </c>
      <c r="G98" s="4">
        <f>SUMIF(BD_Locations[No produit],Locations[[#This Row],[No produit]],BD_Locations[Prix total])</f>
        <v>0</v>
      </c>
      <c r="H98" s="18">
        <f>IFERROR(Locations[[#This Row],[Revenus]]/Locations[[#This Row],[Coûts d''acquisition]],0)</f>
        <v>0</v>
      </c>
      <c r="I98" s="4">
        <f>Locations[[#This Row],[Revenus]]-Locations[[#This Row],[Coûts d''acquisition]]</f>
        <v>0</v>
      </c>
      <c r="J98" s="3" t="str">
        <f t="array" ref="J98">IFERROR(INDEX(BD_Locations[Date de fin],MATCH(Locations[[#This Row],[No produit]]&amp;"OK",BD_Locations[No produit]&amp;BD_Locations[Rentabilisé],0)),"")</f>
        <v/>
      </c>
      <c r="K98" s="26">
        <f>IFERROR(Locations[[#This Row],[Date de rentabilisation]]-VLOOKUP(Locations[No produit],BD_Produits[[No produit simpl]:[Date d''achat]],4,FALSE),0)</f>
        <v>0</v>
      </c>
      <c r="L98" s="26" t="e">
        <f ca="1">TODAY()-VLOOKUP(Locations[No produit],BD_Produits[[No produit simpl]:[Date d''achat]],4,FALSE)+1</f>
        <v>#REF!</v>
      </c>
      <c r="M98" s="26" t="str">
        <f>IFERROR(INDEX(BD_Locations[Cumul jours de loc*Qté],MATCH(Locations[[#This Row],[No produit]]&amp;"OK",BD_Locations[No produit]&amp;BD_Locations[Rentabilisé],0)),"")</f>
        <v/>
      </c>
      <c r="N98" s="26">
        <f ca="1">IFERROR(Locations[Âge]/Locations[[#This Row],[Nbre jours locations]],0)</f>
        <v>0</v>
      </c>
      <c r="O98" s="18">
        <f>IFERROR((Locations[[#This Row],[Revenus]]-Locations[[#This Row],[Coûts d''acquisition]])/Locations[[#This Row],[Coûts d''acquisition]],0)</f>
        <v>0</v>
      </c>
      <c r="P98" s="20">
        <f>Locations[Revenus]/SUM(Locations[Revenus])</f>
        <v>0</v>
      </c>
      <c r="Q98" s="32" t="str">
        <f ca="1">IFERROR(Locations[[#This Row],[Rentabilité]]/Locations[[#This Row],[Âge]]*100,"")</f>
        <v/>
      </c>
    </row>
    <row r="99" spans="1:17" x14ac:dyDescent="0.25">
      <c r="A99" s="1" t="e">
        <f t="array" ref="A9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simpl])-ROW(#REF!)+1),ROWS(A$76:A99)))</f>
        <v>#REF!</v>
      </c>
      <c r="B99" t="e">
        <f>VLOOKUP(Locations[No produit],BD_Produits[[No produit simpl]:[Produit]],2,FALSE)</f>
        <v>#REF!</v>
      </c>
      <c r="C99">
        <f>COUNTIF(BD_Produits[No produit simpl],Locations[[#This Row],[No produit]])</f>
        <v>0</v>
      </c>
      <c r="D99" s="4">
        <f>SUMIF(BD_Produits[No produit simpl],Locations[[#This Row],[No produit]],BD_Produits[Coûts d''acquisition])</f>
        <v>0</v>
      </c>
      <c r="E99" s="5">
        <f>SUMIF(BD_Locations[No produit],Locations[[#This Row],[No produit]],BD_Locations[Qté])</f>
        <v>0</v>
      </c>
      <c r="F99">
        <f>SUMIF(BD_Locations[No produit],Locations[[#This Row],[No produit]],BD_Locations[Jours de loc*Qté])</f>
        <v>0</v>
      </c>
      <c r="G99" s="4">
        <f>SUMIF(BD_Locations[No produit],Locations[[#This Row],[No produit]],BD_Locations[Prix total])</f>
        <v>0</v>
      </c>
      <c r="H99" s="18">
        <f>IFERROR(Locations[[#This Row],[Revenus]]/Locations[[#This Row],[Coûts d''acquisition]],0)</f>
        <v>0</v>
      </c>
      <c r="I99" s="4">
        <f>Locations[[#This Row],[Revenus]]-Locations[[#This Row],[Coûts d''acquisition]]</f>
        <v>0</v>
      </c>
      <c r="J99" s="3" t="str">
        <f t="array" ref="J99">IFERROR(INDEX(BD_Locations[Date de fin],MATCH(Locations[[#This Row],[No produit]]&amp;"OK",BD_Locations[No produit]&amp;BD_Locations[Rentabilisé],0)),"")</f>
        <v/>
      </c>
      <c r="K99" s="26">
        <f>IFERROR(Locations[[#This Row],[Date de rentabilisation]]-VLOOKUP(Locations[No produit],BD_Produits[[No produit simpl]:[Date d''achat]],4,FALSE),0)</f>
        <v>0</v>
      </c>
      <c r="L99" s="26" t="e">
        <f ca="1">TODAY()-VLOOKUP(Locations[No produit],BD_Produits[[No produit simpl]:[Date d''achat]],4,FALSE)+1</f>
        <v>#REF!</v>
      </c>
      <c r="M99" s="26" t="str">
        <f>IFERROR(INDEX(BD_Locations[Cumul jours de loc*Qté],MATCH(Locations[[#This Row],[No produit]]&amp;"OK",BD_Locations[No produit]&amp;BD_Locations[Rentabilisé],0)),"")</f>
        <v/>
      </c>
      <c r="N99" s="26">
        <f ca="1">IFERROR(Locations[Âge]/Locations[[#This Row],[Nbre jours locations]],0)</f>
        <v>0</v>
      </c>
      <c r="O99" s="18">
        <f>IFERROR((Locations[[#This Row],[Revenus]]-Locations[[#This Row],[Coûts d''acquisition]])/Locations[[#This Row],[Coûts d''acquisition]],0)</f>
        <v>0</v>
      </c>
      <c r="P99" s="20">
        <f>Locations[Revenus]/SUM(Locations[Revenus])</f>
        <v>0</v>
      </c>
      <c r="Q99" s="32" t="str">
        <f ca="1">IFERROR(Locations[[#This Row],[Rentabilité]]/Locations[[#This Row],[Âge]]*100,"")</f>
        <v/>
      </c>
    </row>
    <row r="100" spans="1:17" x14ac:dyDescent="0.25">
      <c r="A100" s="1" t="e">
        <f t="array" ref="A10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simpl])-ROW(#REF!)+1),ROWS(A$76:A100)))</f>
        <v>#REF!</v>
      </c>
      <c r="B100" t="e">
        <f>VLOOKUP(Locations[No produit],BD_Produits[[No produit simpl]:[Produit]],2,FALSE)</f>
        <v>#REF!</v>
      </c>
      <c r="C100">
        <f>COUNTIF(BD_Produits[No produit simpl],Locations[[#This Row],[No produit]])</f>
        <v>0</v>
      </c>
      <c r="D100" s="4">
        <f>SUMIF(BD_Produits[No produit simpl],Locations[[#This Row],[No produit]],BD_Produits[Coûts d''acquisition])</f>
        <v>0</v>
      </c>
      <c r="E100" s="5">
        <f>SUMIF(BD_Locations[No produit],Locations[[#This Row],[No produit]],BD_Locations[Qté])</f>
        <v>0</v>
      </c>
      <c r="F100">
        <f>SUMIF(BD_Locations[No produit],Locations[[#This Row],[No produit]],BD_Locations[Jours de loc*Qté])</f>
        <v>0</v>
      </c>
      <c r="G100" s="4">
        <f>SUMIF(BD_Locations[No produit],Locations[[#This Row],[No produit]],BD_Locations[Prix total])</f>
        <v>0</v>
      </c>
      <c r="H100" s="18">
        <f>IFERROR(Locations[[#This Row],[Revenus]]/Locations[[#This Row],[Coûts d''acquisition]],0)</f>
        <v>0</v>
      </c>
      <c r="I100" s="4">
        <f>Locations[[#This Row],[Revenus]]-Locations[[#This Row],[Coûts d''acquisition]]</f>
        <v>0</v>
      </c>
      <c r="J100" s="3" t="str">
        <f t="array" ref="J100">IFERROR(INDEX(BD_Locations[Date de fin],MATCH(Locations[[#This Row],[No produit]]&amp;"OK",BD_Locations[No produit]&amp;BD_Locations[Rentabilisé],0)),"")</f>
        <v/>
      </c>
      <c r="K100" s="26">
        <f>IFERROR(Locations[[#This Row],[Date de rentabilisation]]-VLOOKUP(Locations[No produit],BD_Produits[[No produit simpl]:[Date d''achat]],4,FALSE),0)</f>
        <v>0</v>
      </c>
      <c r="L100" s="26" t="e">
        <f ca="1">TODAY()-VLOOKUP(Locations[No produit],BD_Produits[[No produit simpl]:[Date d''achat]],4,FALSE)+1</f>
        <v>#REF!</v>
      </c>
      <c r="M100" s="26" t="str">
        <f>IFERROR(INDEX(BD_Locations[Cumul jours de loc*Qté],MATCH(Locations[[#This Row],[No produit]]&amp;"OK",BD_Locations[No produit]&amp;BD_Locations[Rentabilisé],0)),"")</f>
        <v/>
      </c>
      <c r="N100" s="26">
        <f ca="1">IFERROR(Locations[Âge]/Locations[[#This Row],[Nbre jours locations]],0)</f>
        <v>0</v>
      </c>
      <c r="O100" s="18">
        <f>IFERROR((Locations[[#This Row],[Revenus]]-Locations[[#This Row],[Coûts d''acquisition]])/Locations[[#This Row],[Coûts d''acquisition]],0)</f>
        <v>0</v>
      </c>
      <c r="P100" s="20">
        <f>Locations[Revenus]/SUM(Locations[Revenus])</f>
        <v>0</v>
      </c>
      <c r="Q100" s="32" t="str">
        <f ca="1">IFERROR(Locations[[#This Row],[Rentabilité]]/Locations[[#This Row],[Âge]]*100,"")</f>
        <v/>
      </c>
    </row>
    <row r="101" spans="1:17" x14ac:dyDescent="0.25">
      <c r="A101" s="1" t="e">
        <f t="array" ref="A10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simpl])-ROW(#REF!)+1),ROWS(A$76:A101)))</f>
        <v>#REF!</v>
      </c>
      <c r="B101" t="e">
        <f>VLOOKUP(Locations[No produit],BD_Produits[[No produit simpl]:[Produit]],2,FALSE)</f>
        <v>#REF!</v>
      </c>
      <c r="C101">
        <f>COUNTIF(BD_Produits[No produit simpl],Locations[[#This Row],[No produit]])</f>
        <v>0</v>
      </c>
      <c r="D101" s="4">
        <f>SUMIF(BD_Produits[No produit simpl],Locations[[#This Row],[No produit]],BD_Produits[Coûts d''acquisition])</f>
        <v>0</v>
      </c>
      <c r="E101" s="5">
        <f>SUMIF(BD_Locations[No produit],Locations[[#This Row],[No produit]],BD_Locations[Qté])</f>
        <v>0</v>
      </c>
      <c r="F101">
        <f>SUMIF(BD_Locations[No produit],Locations[[#This Row],[No produit]],BD_Locations[Jours de loc*Qté])</f>
        <v>0</v>
      </c>
      <c r="G101" s="4">
        <f>SUMIF(BD_Locations[No produit],Locations[[#This Row],[No produit]],BD_Locations[Prix total])</f>
        <v>0</v>
      </c>
      <c r="H101" s="18">
        <f>IFERROR(Locations[[#This Row],[Revenus]]/Locations[[#This Row],[Coûts d''acquisition]],0)</f>
        <v>0</v>
      </c>
      <c r="I101" s="4">
        <f>Locations[[#This Row],[Revenus]]-Locations[[#This Row],[Coûts d''acquisition]]</f>
        <v>0</v>
      </c>
      <c r="J101" s="3" t="str">
        <f t="array" ref="J101">IFERROR(INDEX(BD_Locations[Date de fin],MATCH(Locations[[#This Row],[No produit]]&amp;"OK",BD_Locations[No produit]&amp;BD_Locations[Rentabilisé],0)),"")</f>
        <v/>
      </c>
      <c r="K101" s="26">
        <f>IFERROR(Locations[[#This Row],[Date de rentabilisation]]-VLOOKUP(Locations[No produit],BD_Produits[[No produit simpl]:[Date d''achat]],4,FALSE),0)</f>
        <v>0</v>
      </c>
      <c r="L101" s="26" t="e">
        <f ca="1">TODAY()-VLOOKUP(Locations[No produit],BD_Produits[[No produit simpl]:[Date d''achat]],4,FALSE)+1</f>
        <v>#REF!</v>
      </c>
      <c r="M101" s="26" t="str">
        <f>IFERROR(INDEX(BD_Locations[Cumul jours de loc*Qté],MATCH(Locations[[#This Row],[No produit]]&amp;"OK",BD_Locations[No produit]&amp;BD_Locations[Rentabilisé],0)),"")</f>
        <v/>
      </c>
      <c r="N101" s="26">
        <f ca="1">IFERROR(Locations[Âge]/Locations[[#This Row],[Nbre jours locations]],0)</f>
        <v>0</v>
      </c>
      <c r="O101" s="18">
        <f>IFERROR((Locations[[#This Row],[Revenus]]-Locations[[#This Row],[Coûts d''acquisition]])/Locations[[#This Row],[Coûts d''acquisition]],0)</f>
        <v>0</v>
      </c>
      <c r="P101" s="20">
        <f>Locations[Revenus]/SUM(Locations[Revenus])</f>
        <v>0</v>
      </c>
      <c r="Q101" s="32" t="str">
        <f ca="1">IFERROR(Locations[[#This Row],[Rentabilité]]/Locations[[#This Row],[Âge]]*100,"")</f>
        <v/>
      </c>
    </row>
    <row r="102" spans="1:17" x14ac:dyDescent="0.25">
      <c r="A102" s="1" t="e">
        <f t="array" ref="A10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simpl])-ROW(#REF!)+1),ROWS(A$76:A102)))</f>
        <v>#REF!</v>
      </c>
      <c r="B102" t="e">
        <f>VLOOKUP(Locations[No produit],BD_Produits[[No produit simpl]:[Produit]],2,FALSE)</f>
        <v>#REF!</v>
      </c>
      <c r="C102">
        <f>COUNTIF(BD_Produits[No produit simpl],Locations[[#This Row],[No produit]])</f>
        <v>0</v>
      </c>
      <c r="D102" s="4">
        <f>SUMIF(BD_Produits[No produit simpl],Locations[[#This Row],[No produit]],BD_Produits[Coûts d''acquisition])</f>
        <v>0</v>
      </c>
      <c r="E102" s="5">
        <f>SUMIF(BD_Locations[No produit],Locations[[#This Row],[No produit]],BD_Locations[Qté])</f>
        <v>0</v>
      </c>
      <c r="F102">
        <f>SUMIF(BD_Locations[No produit],Locations[[#This Row],[No produit]],BD_Locations[Jours de loc*Qté])</f>
        <v>0</v>
      </c>
      <c r="G102" s="4">
        <f>SUMIF(BD_Locations[No produit],Locations[[#This Row],[No produit]],BD_Locations[Prix total])</f>
        <v>0</v>
      </c>
      <c r="H102" s="18">
        <f>IFERROR(Locations[[#This Row],[Revenus]]/Locations[[#This Row],[Coûts d''acquisition]],0)</f>
        <v>0</v>
      </c>
      <c r="I102" s="4">
        <f>Locations[[#This Row],[Revenus]]-Locations[[#This Row],[Coûts d''acquisition]]</f>
        <v>0</v>
      </c>
      <c r="J102" s="3" t="str">
        <f t="array" ref="J102">IFERROR(INDEX(BD_Locations[Date de fin],MATCH(Locations[[#This Row],[No produit]]&amp;"OK",BD_Locations[No produit]&amp;BD_Locations[Rentabilisé],0)),"")</f>
        <v/>
      </c>
      <c r="K102" s="26">
        <f>IFERROR(Locations[[#This Row],[Date de rentabilisation]]-VLOOKUP(Locations[No produit],BD_Produits[[No produit simpl]:[Date d''achat]],4,FALSE),0)</f>
        <v>0</v>
      </c>
      <c r="L102" s="26" t="e">
        <f ca="1">TODAY()-VLOOKUP(Locations[No produit],BD_Produits[[No produit simpl]:[Date d''achat]],4,FALSE)+1</f>
        <v>#REF!</v>
      </c>
      <c r="M102" s="26" t="str">
        <f>IFERROR(INDEX(BD_Locations[Cumul jours de loc*Qté],MATCH(Locations[[#This Row],[No produit]]&amp;"OK",BD_Locations[No produit]&amp;BD_Locations[Rentabilisé],0)),"")</f>
        <v/>
      </c>
      <c r="N102" s="26">
        <f ca="1">IFERROR(Locations[Âge]/Locations[[#This Row],[Nbre jours locations]],0)</f>
        <v>0</v>
      </c>
      <c r="O102" s="18">
        <f>IFERROR((Locations[[#This Row],[Revenus]]-Locations[[#This Row],[Coûts d''acquisition]])/Locations[[#This Row],[Coûts d''acquisition]],0)</f>
        <v>0</v>
      </c>
      <c r="P102" s="20">
        <f>Locations[Revenus]/SUM(Locations[Revenus])</f>
        <v>0</v>
      </c>
      <c r="Q102" s="32" t="str">
        <f ca="1">IFERROR(Locations[[#This Row],[Rentabilité]]/Locations[[#This Row],[Âge]]*100,"")</f>
        <v/>
      </c>
    </row>
    <row r="103" spans="1:17" x14ac:dyDescent="0.25">
      <c r="A103" s="1" t="e">
        <f t="array" ref="A10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simpl])-ROW(#REF!)+1),ROWS(A$76:A103)))</f>
        <v>#REF!</v>
      </c>
      <c r="B103" t="e">
        <f>VLOOKUP(Locations[No produit],BD_Produits[[No produit simpl]:[Produit]],2,FALSE)</f>
        <v>#REF!</v>
      </c>
      <c r="C103">
        <f>COUNTIF(BD_Produits[No produit simpl],Locations[[#This Row],[No produit]])</f>
        <v>0</v>
      </c>
      <c r="D103" s="4">
        <f>SUMIF(BD_Produits[No produit simpl],Locations[[#This Row],[No produit]],BD_Produits[Coûts d''acquisition])</f>
        <v>0</v>
      </c>
      <c r="E103" s="5">
        <f>SUMIF(BD_Locations[No produit],Locations[[#This Row],[No produit]],BD_Locations[Qté])</f>
        <v>0</v>
      </c>
      <c r="F103">
        <f>SUMIF(BD_Locations[No produit],Locations[[#This Row],[No produit]],BD_Locations[Jours de loc*Qté])</f>
        <v>0</v>
      </c>
      <c r="G103" s="4">
        <f>SUMIF(BD_Locations[No produit],Locations[[#This Row],[No produit]],BD_Locations[Prix total])</f>
        <v>0</v>
      </c>
      <c r="H103" s="18">
        <f>IFERROR(Locations[[#This Row],[Revenus]]/Locations[[#This Row],[Coûts d''acquisition]],0)</f>
        <v>0</v>
      </c>
      <c r="I103" s="4">
        <f>Locations[[#This Row],[Revenus]]-Locations[[#This Row],[Coûts d''acquisition]]</f>
        <v>0</v>
      </c>
      <c r="J103" s="3" t="str">
        <f t="array" ref="J103">IFERROR(INDEX(BD_Locations[Date de fin],MATCH(Locations[[#This Row],[No produit]]&amp;"OK",BD_Locations[No produit]&amp;BD_Locations[Rentabilisé],0)),"")</f>
        <v/>
      </c>
      <c r="K103" s="26">
        <f>IFERROR(Locations[[#This Row],[Date de rentabilisation]]-VLOOKUP(Locations[No produit],BD_Produits[[No produit simpl]:[Date d''achat]],4,FALSE),0)</f>
        <v>0</v>
      </c>
      <c r="L103" s="26" t="e">
        <f ca="1">TODAY()-VLOOKUP(Locations[No produit],BD_Produits[[No produit simpl]:[Date d''achat]],4,FALSE)+1</f>
        <v>#REF!</v>
      </c>
      <c r="M103" s="26" t="str">
        <f>IFERROR(INDEX(BD_Locations[Cumul jours de loc*Qté],MATCH(Locations[[#This Row],[No produit]]&amp;"OK",BD_Locations[No produit]&amp;BD_Locations[Rentabilisé],0)),"")</f>
        <v/>
      </c>
      <c r="N103" s="26">
        <f ca="1">IFERROR(Locations[Âge]/Locations[[#This Row],[Nbre jours locations]],0)</f>
        <v>0</v>
      </c>
      <c r="O103" s="18">
        <f>IFERROR((Locations[[#This Row],[Revenus]]-Locations[[#This Row],[Coûts d''acquisition]])/Locations[[#This Row],[Coûts d''acquisition]],0)</f>
        <v>0</v>
      </c>
      <c r="P103" s="20">
        <f>Locations[Revenus]/SUM(Locations[Revenus])</f>
        <v>0</v>
      </c>
      <c r="Q103" s="32" t="str">
        <f ca="1">IFERROR(Locations[[#This Row],[Rentabilité]]/Locations[[#This Row],[Âge]]*100,"")</f>
        <v/>
      </c>
    </row>
    <row r="104" spans="1:17" x14ac:dyDescent="0.25">
      <c r="A104" s="1" t="e">
        <f t="array" ref="A10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simpl])-ROW(#REF!)+1),ROWS(A$76:A104)))</f>
        <v>#REF!</v>
      </c>
      <c r="B104" t="e">
        <f>VLOOKUP(Locations[No produit],BD_Produits[[No produit simpl]:[Produit]],2,FALSE)</f>
        <v>#REF!</v>
      </c>
      <c r="C104">
        <f>COUNTIF(BD_Produits[No produit simpl],Locations[[#This Row],[No produit]])</f>
        <v>0</v>
      </c>
      <c r="D104" s="4">
        <f>SUMIF(BD_Produits[No produit simpl],Locations[[#This Row],[No produit]],BD_Produits[Coûts d''acquisition])</f>
        <v>0</v>
      </c>
      <c r="E104" s="5">
        <f>SUMIF(BD_Locations[No produit],Locations[[#This Row],[No produit]],BD_Locations[Qté])</f>
        <v>0</v>
      </c>
      <c r="F104">
        <f>SUMIF(BD_Locations[No produit],Locations[[#This Row],[No produit]],BD_Locations[Jours de loc*Qté])</f>
        <v>0</v>
      </c>
      <c r="G104" s="4">
        <f>SUMIF(BD_Locations[No produit],Locations[[#This Row],[No produit]],BD_Locations[Prix total])</f>
        <v>0</v>
      </c>
      <c r="H104" s="18">
        <f>IFERROR(Locations[[#This Row],[Revenus]]/Locations[[#This Row],[Coûts d''acquisition]],0)</f>
        <v>0</v>
      </c>
      <c r="I104" s="4">
        <f>Locations[[#This Row],[Revenus]]-Locations[[#This Row],[Coûts d''acquisition]]</f>
        <v>0</v>
      </c>
      <c r="J104" s="3" t="str">
        <f t="array" ref="J104">IFERROR(INDEX(BD_Locations[Date de fin],MATCH(Locations[[#This Row],[No produit]]&amp;"OK",BD_Locations[No produit]&amp;BD_Locations[Rentabilisé],0)),"")</f>
        <v/>
      </c>
      <c r="K104" s="26">
        <f>IFERROR(Locations[[#This Row],[Date de rentabilisation]]-VLOOKUP(Locations[No produit],BD_Produits[[No produit simpl]:[Date d''achat]],4,FALSE),0)</f>
        <v>0</v>
      </c>
      <c r="L104" s="26" t="e">
        <f ca="1">TODAY()-VLOOKUP(Locations[No produit],BD_Produits[[No produit simpl]:[Date d''achat]],4,FALSE)+1</f>
        <v>#REF!</v>
      </c>
      <c r="M104" s="26" t="str">
        <f>IFERROR(INDEX(BD_Locations[Cumul jours de loc*Qté],MATCH(Locations[[#This Row],[No produit]]&amp;"OK",BD_Locations[No produit]&amp;BD_Locations[Rentabilisé],0)),"")</f>
        <v/>
      </c>
      <c r="N104" s="26">
        <f ca="1">IFERROR(Locations[Âge]/Locations[[#This Row],[Nbre jours locations]],0)</f>
        <v>0</v>
      </c>
      <c r="O104" s="18">
        <f>IFERROR((Locations[[#This Row],[Revenus]]-Locations[[#This Row],[Coûts d''acquisition]])/Locations[[#This Row],[Coûts d''acquisition]],0)</f>
        <v>0</v>
      </c>
      <c r="P104" s="20">
        <f>Locations[Revenus]/SUM(Locations[Revenus])</f>
        <v>0</v>
      </c>
      <c r="Q104" s="32" t="str">
        <f ca="1">IFERROR(Locations[[#This Row],[Rentabilité]]/Locations[[#This Row],[Âge]]*100,"")</f>
        <v/>
      </c>
    </row>
    <row r="105" spans="1:17" x14ac:dyDescent="0.25">
      <c r="A105" s="1" t="e">
        <f t="array" ref="A10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simpl])-ROW(#REF!)+1),ROWS(A$76:A105)))</f>
        <v>#REF!</v>
      </c>
      <c r="B105" t="e">
        <f>VLOOKUP(Locations[No produit],BD_Produits[[No produit simpl]:[Produit]],2,FALSE)</f>
        <v>#REF!</v>
      </c>
      <c r="C105">
        <f>COUNTIF(BD_Produits[No produit simpl],Locations[[#This Row],[No produit]])</f>
        <v>0</v>
      </c>
      <c r="D105" s="4">
        <f>SUMIF(BD_Produits[No produit simpl],Locations[[#This Row],[No produit]],BD_Produits[Coûts d''acquisition])</f>
        <v>0</v>
      </c>
      <c r="E105" s="5">
        <f>SUMIF(BD_Locations[No produit],Locations[[#This Row],[No produit]],BD_Locations[Qté])</f>
        <v>0</v>
      </c>
      <c r="F105">
        <f>SUMIF(BD_Locations[No produit],Locations[[#This Row],[No produit]],BD_Locations[Jours de loc*Qté])</f>
        <v>0</v>
      </c>
      <c r="G105" s="4">
        <f>SUMIF(BD_Locations[No produit],Locations[[#This Row],[No produit]],BD_Locations[Prix total])</f>
        <v>0</v>
      </c>
      <c r="H105" s="18">
        <f>IFERROR(Locations[[#This Row],[Revenus]]/Locations[[#This Row],[Coûts d''acquisition]],0)</f>
        <v>0</v>
      </c>
      <c r="I105" s="4">
        <f>Locations[[#This Row],[Revenus]]-Locations[[#This Row],[Coûts d''acquisition]]</f>
        <v>0</v>
      </c>
      <c r="J105" s="3" t="str">
        <f t="array" ref="J105">IFERROR(INDEX(BD_Locations[Date de fin],MATCH(Locations[[#This Row],[No produit]]&amp;"OK",BD_Locations[No produit]&amp;BD_Locations[Rentabilisé],0)),"")</f>
        <v/>
      </c>
      <c r="K105" s="26">
        <f>IFERROR(Locations[[#This Row],[Date de rentabilisation]]-VLOOKUP(Locations[No produit],BD_Produits[[No produit simpl]:[Date d''achat]],4,FALSE),0)</f>
        <v>0</v>
      </c>
      <c r="L105" s="26" t="e">
        <f ca="1">TODAY()-VLOOKUP(Locations[No produit],BD_Produits[[No produit simpl]:[Date d''achat]],4,FALSE)+1</f>
        <v>#REF!</v>
      </c>
      <c r="M105" s="26" t="str">
        <f>IFERROR(INDEX(BD_Locations[Cumul jours de loc*Qté],MATCH(Locations[[#This Row],[No produit]]&amp;"OK",BD_Locations[No produit]&amp;BD_Locations[Rentabilisé],0)),"")</f>
        <v/>
      </c>
      <c r="N105" s="26">
        <f ca="1">IFERROR(Locations[Âge]/Locations[[#This Row],[Nbre jours locations]],0)</f>
        <v>0</v>
      </c>
      <c r="O105" s="18">
        <f>IFERROR((Locations[[#This Row],[Revenus]]-Locations[[#This Row],[Coûts d''acquisition]])/Locations[[#This Row],[Coûts d''acquisition]],0)</f>
        <v>0</v>
      </c>
      <c r="P105" s="20">
        <f>Locations[Revenus]/SUM(Locations[Revenus])</f>
        <v>0</v>
      </c>
      <c r="Q105" s="32" t="str">
        <f ca="1">IFERROR(Locations[[#This Row],[Rentabilité]]/Locations[[#This Row],[Âge]]*100,"")</f>
        <v/>
      </c>
    </row>
    <row r="106" spans="1:17" x14ac:dyDescent="0.25">
      <c r="A106" s="1" t="e">
        <f t="array" ref="A10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simpl])-ROW(#REF!)+1),ROWS(A$76:A106)))</f>
        <v>#REF!</v>
      </c>
      <c r="B106" t="e">
        <f>VLOOKUP(Locations[No produit],BD_Produits[[No produit simpl]:[Produit]],2,FALSE)</f>
        <v>#REF!</v>
      </c>
      <c r="C106">
        <f>COUNTIF(BD_Produits[No produit simpl],Locations[[#This Row],[No produit]])</f>
        <v>0</v>
      </c>
      <c r="D106" s="4">
        <f>SUMIF(BD_Produits[No produit simpl],Locations[[#This Row],[No produit]],BD_Produits[Coûts d''acquisition])</f>
        <v>0</v>
      </c>
      <c r="E106" s="5">
        <f>SUMIF(BD_Locations[No produit],Locations[[#This Row],[No produit]],BD_Locations[Qté])</f>
        <v>0</v>
      </c>
      <c r="F106">
        <f>SUMIF(BD_Locations[No produit],Locations[[#This Row],[No produit]],BD_Locations[Jours de loc*Qté])</f>
        <v>0</v>
      </c>
      <c r="G106" s="4">
        <f>SUMIF(BD_Locations[No produit],Locations[[#This Row],[No produit]],BD_Locations[Prix total])</f>
        <v>0</v>
      </c>
      <c r="H106" s="18">
        <f>IFERROR(Locations[[#This Row],[Revenus]]/Locations[[#This Row],[Coûts d''acquisition]],0)</f>
        <v>0</v>
      </c>
      <c r="I106" s="4">
        <f>Locations[[#This Row],[Revenus]]-Locations[[#This Row],[Coûts d''acquisition]]</f>
        <v>0</v>
      </c>
      <c r="J106" s="3" t="str">
        <f t="array" ref="J106">IFERROR(INDEX(BD_Locations[Date de fin],MATCH(Locations[[#This Row],[No produit]]&amp;"OK",BD_Locations[No produit]&amp;BD_Locations[Rentabilisé],0)),"")</f>
        <v/>
      </c>
      <c r="K106" s="26">
        <f>IFERROR(Locations[[#This Row],[Date de rentabilisation]]-VLOOKUP(Locations[No produit],BD_Produits[[No produit simpl]:[Date d''achat]],4,FALSE),0)</f>
        <v>0</v>
      </c>
      <c r="L106" s="26" t="e">
        <f ca="1">TODAY()-VLOOKUP(Locations[No produit],BD_Produits[[No produit simpl]:[Date d''achat]],4,FALSE)+1</f>
        <v>#REF!</v>
      </c>
      <c r="M106" s="26" t="str">
        <f>IFERROR(INDEX(BD_Locations[Cumul jours de loc*Qté],MATCH(Locations[[#This Row],[No produit]]&amp;"OK",BD_Locations[No produit]&amp;BD_Locations[Rentabilisé],0)),"")</f>
        <v/>
      </c>
      <c r="N106" s="26">
        <f ca="1">IFERROR(Locations[Âge]/Locations[[#This Row],[Nbre jours locations]],0)</f>
        <v>0</v>
      </c>
      <c r="O106" s="18">
        <f>IFERROR((Locations[[#This Row],[Revenus]]-Locations[[#This Row],[Coûts d''acquisition]])/Locations[[#This Row],[Coûts d''acquisition]],0)</f>
        <v>0</v>
      </c>
      <c r="P106" s="20">
        <f>Locations[Revenus]/SUM(Locations[Revenus])</f>
        <v>0</v>
      </c>
      <c r="Q106" s="32" t="str">
        <f ca="1">IFERROR(Locations[[#This Row],[Rentabilité]]/Locations[[#This Row],[Âge]]*100,"")</f>
        <v/>
      </c>
    </row>
    <row r="107" spans="1:17" x14ac:dyDescent="0.25">
      <c r="A107" s="1" t="e">
        <f t="array" ref="A10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simpl])-ROW(#REF!)+1),ROWS(A$76:A107)))</f>
        <v>#REF!</v>
      </c>
      <c r="B107" t="e">
        <f>VLOOKUP(Locations[No produit],BD_Produits[[No produit simpl]:[Produit]],2,FALSE)</f>
        <v>#REF!</v>
      </c>
      <c r="C107">
        <f>COUNTIF(BD_Produits[No produit simpl],Locations[[#This Row],[No produit]])</f>
        <v>0</v>
      </c>
      <c r="D107" s="4">
        <f>SUMIF(BD_Produits[No produit simpl],Locations[[#This Row],[No produit]],BD_Produits[Coûts d''acquisition])</f>
        <v>0</v>
      </c>
      <c r="E107" s="5">
        <f>SUMIF(BD_Locations[No produit],Locations[[#This Row],[No produit]],BD_Locations[Qté])</f>
        <v>0</v>
      </c>
      <c r="F107">
        <f>SUMIF(BD_Locations[No produit],Locations[[#This Row],[No produit]],BD_Locations[Jours de loc*Qté])</f>
        <v>0</v>
      </c>
      <c r="G107" s="4">
        <f>SUMIF(BD_Locations[No produit],Locations[[#This Row],[No produit]],BD_Locations[Prix total])</f>
        <v>0</v>
      </c>
      <c r="H107" s="18">
        <f>IFERROR(Locations[[#This Row],[Revenus]]/Locations[[#This Row],[Coûts d''acquisition]],0)</f>
        <v>0</v>
      </c>
      <c r="I107" s="4">
        <f>Locations[[#This Row],[Revenus]]-Locations[[#This Row],[Coûts d''acquisition]]</f>
        <v>0</v>
      </c>
      <c r="J107" s="3" t="str">
        <f t="array" ref="J107">IFERROR(INDEX(BD_Locations[Date de fin],MATCH(Locations[[#This Row],[No produit]]&amp;"OK",BD_Locations[No produit]&amp;BD_Locations[Rentabilisé],0)),"")</f>
        <v/>
      </c>
      <c r="K107" s="26">
        <f>IFERROR(Locations[[#This Row],[Date de rentabilisation]]-VLOOKUP(Locations[No produit],BD_Produits[[No produit simpl]:[Date d''achat]],4,FALSE),0)</f>
        <v>0</v>
      </c>
      <c r="L107" s="26" t="e">
        <f ca="1">TODAY()-VLOOKUP(Locations[No produit],BD_Produits[[No produit simpl]:[Date d''achat]],4,FALSE)+1</f>
        <v>#REF!</v>
      </c>
      <c r="M107" s="26" t="str">
        <f>IFERROR(INDEX(BD_Locations[Cumul jours de loc*Qté],MATCH(Locations[[#This Row],[No produit]]&amp;"OK",BD_Locations[No produit]&amp;BD_Locations[Rentabilisé],0)),"")</f>
        <v/>
      </c>
      <c r="N107" s="26">
        <f ca="1">IFERROR(Locations[Âge]/Locations[[#This Row],[Nbre jours locations]],0)</f>
        <v>0</v>
      </c>
      <c r="O107" s="18">
        <f>IFERROR((Locations[[#This Row],[Revenus]]-Locations[[#This Row],[Coûts d''acquisition]])/Locations[[#This Row],[Coûts d''acquisition]],0)</f>
        <v>0</v>
      </c>
      <c r="P107" s="20">
        <f>Locations[Revenus]/SUM(Locations[Revenus])</f>
        <v>0</v>
      </c>
      <c r="Q107" s="32" t="str">
        <f ca="1">IFERROR(Locations[[#This Row],[Rentabilité]]/Locations[[#This Row],[Âge]]*100,"")</f>
        <v/>
      </c>
    </row>
    <row r="108" spans="1:17" x14ac:dyDescent="0.25">
      <c r="A108" s="1" t="e">
        <f t="array" ref="A10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simpl])-ROW(#REF!)+1),ROWS(A$76:A108)))</f>
        <v>#REF!</v>
      </c>
      <c r="B108" t="e">
        <f>VLOOKUP(Locations[No produit],BD_Produits[[No produit simpl]:[Produit]],2,FALSE)</f>
        <v>#REF!</v>
      </c>
      <c r="C108">
        <f>COUNTIF(BD_Produits[No produit simpl],Locations[[#This Row],[No produit]])</f>
        <v>0</v>
      </c>
      <c r="D108" s="4">
        <f>SUMIF(BD_Produits[No produit simpl],Locations[[#This Row],[No produit]],BD_Produits[Coûts d''acquisition])</f>
        <v>0</v>
      </c>
      <c r="E108" s="5">
        <f>SUMIF(BD_Locations[No produit],Locations[[#This Row],[No produit]],BD_Locations[Qté])</f>
        <v>0</v>
      </c>
      <c r="F108">
        <f>SUMIF(BD_Locations[No produit],Locations[[#This Row],[No produit]],BD_Locations[Jours de loc*Qté])</f>
        <v>0</v>
      </c>
      <c r="G108" s="4">
        <f>SUMIF(BD_Locations[No produit],Locations[[#This Row],[No produit]],BD_Locations[Prix total])</f>
        <v>0</v>
      </c>
      <c r="H108" s="18">
        <f>IFERROR(Locations[[#This Row],[Revenus]]/Locations[[#This Row],[Coûts d''acquisition]],0)</f>
        <v>0</v>
      </c>
      <c r="I108" s="4">
        <f>Locations[[#This Row],[Revenus]]-Locations[[#This Row],[Coûts d''acquisition]]</f>
        <v>0</v>
      </c>
      <c r="J108" s="3" t="str">
        <f t="array" ref="J108">IFERROR(INDEX(BD_Locations[Date de fin],MATCH(Locations[[#This Row],[No produit]]&amp;"OK",BD_Locations[No produit]&amp;BD_Locations[Rentabilisé],0)),"")</f>
        <v/>
      </c>
      <c r="K108" s="26">
        <f>IFERROR(Locations[[#This Row],[Date de rentabilisation]]-VLOOKUP(Locations[No produit],BD_Produits[[No produit simpl]:[Date d''achat]],4,FALSE),0)</f>
        <v>0</v>
      </c>
      <c r="L108" s="26" t="e">
        <f ca="1">TODAY()-VLOOKUP(Locations[No produit],BD_Produits[[No produit simpl]:[Date d''achat]],4,FALSE)+1</f>
        <v>#REF!</v>
      </c>
      <c r="M108" s="26" t="str">
        <f>IFERROR(INDEX(BD_Locations[Cumul jours de loc*Qté],MATCH(Locations[[#This Row],[No produit]]&amp;"OK",BD_Locations[No produit]&amp;BD_Locations[Rentabilisé],0)),"")</f>
        <v/>
      </c>
      <c r="N108" s="26">
        <f ca="1">IFERROR(Locations[Âge]/Locations[[#This Row],[Nbre jours locations]],0)</f>
        <v>0</v>
      </c>
      <c r="O108" s="18">
        <f>IFERROR((Locations[[#This Row],[Revenus]]-Locations[[#This Row],[Coûts d''acquisition]])/Locations[[#This Row],[Coûts d''acquisition]],0)</f>
        <v>0</v>
      </c>
      <c r="P108" s="20">
        <f>Locations[Revenus]/SUM(Locations[Revenus])</f>
        <v>0</v>
      </c>
      <c r="Q108" s="32" t="str">
        <f ca="1">IFERROR(Locations[[#This Row],[Rentabilité]]/Locations[[#This Row],[Âge]]*100,"")</f>
        <v/>
      </c>
    </row>
    <row r="109" spans="1:17" x14ac:dyDescent="0.25">
      <c r="A109" s="1" t="e">
        <f t="array" ref="A10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simpl])-ROW(#REF!)+1),ROWS(A$76:A109)))</f>
        <v>#REF!</v>
      </c>
      <c r="B109" t="e">
        <f>VLOOKUP(Locations[No produit],BD_Produits[[No produit simpl]:[Produit]],2,FALSE)</f>
        <v>#REF!</v>
      </c>
      <c r="C109">
        <f>COUNTIF(BD_Produits[No produit simpl],Locations[[#This Row],[No produit]])</f>
        <v>0</v>
      </c>
      <c r="D109" s="4">
        <f>SUMIF(BD_Produits[No produit simpl],Locations[[#This Row],[No produit]],BD_Produits[Coûts d''acquisition])</f>
        <v>0</v>
      </c>
      <c r="E109" s="5">
        <f>SUMIF(BD_Locations[No produit],Locations[[#This Row],[No produit]],BD_Locations[Qté])</f>
        <v>0</v>
      </c>
      <c r="F109">
        <f>SUMIF(BD_Locations[No produit],Locations[[#This Row],[No produit]],BD_Locations[Jours de loc*Qté])</f>
        <v>0</v>
      </c>
      <c r="G109" s="4">
        <f>SUMIF(BD_Locations[No produit],Locations[[#This Row],[No produit]],BD_Locations[Prix total])</f>
        <v>0</v>
      </c>
      <c r="H109" s="18">
        <f>IFERROR(Locations[[#This Row],[Revenus]]/Locations[[#This Row],[Coûts d''acquisition]],0)</f>
        <v>0</v>
      </c>
      <c r="I109" s="4">
        <f>Locations[[#This Row],[Revenus]]-Locations[[#This Row],[Coûts d''acquisition]]</f>
        <v>0</v>
      </c>
      <c r="J109" s="3" t="str">
        <f t="array" ref="J109">IFERROR(INDEX(BD_Locations[Date de fin],MATCH(Locations[[#This Row],[No produit]]&amp;"OK",BD_Locations[No produit]&amp;BD_Locations[Rentabilisé],0)),"")</f>
        <v/>
      </c>
      <c r="K109" s="26">
        <f>IFERROR(Locations[[#This Row],[Date de rentabilisation]]-VLOOKUP(Locations[No produit],BD_Produits[[No produit simpl]:[Date d''achat]],4,FALSE),0)</f>
        <v>0</v>
      </c>
      <c r="L109" s="26" t="e">
        <f ca="1">TODAY()-VLOOKUP(Locations[No produit],BD_Produits[[No produit simpl]:[Date d''achat]],4,FALSE)+1</f>
        <v>#REF!</v>
      </c>
      <c r="M109" s="26" t="str">
        <f>IFERROR(INDEX(BD_Locations[Cumul jours de loc*Qté],MATCH(Locations[[#This Row],[No produit]]&amp;"OK",BD_Locations[No produit]&amp;BD_Locations[Rentabilisé],0)),"")</f>
        <v/>
      </c>
      <c r="N109" s="26">
        <f ca="1">IFERROR(Locations[Âge]/Locations[[#This Row],[Nbre jours locations]],0)</f>
        <v>0</v>
      </c>
      <c r="O109" s="18">
        <f>IFERROR((Locations[[#This Row],[Revenus]]-Locations[[#This Row],[Coûts d''acquisition]])/Locations[[#This Row],[Coûts d''acquisition]],0)</f>
        <v>0</v>
      </c>
      <c r="P109" s="20">
        <f>Locations[Revenus]/SUM(Locations[Revenus])</f>
        <v>0</v>
      </c>
      <c r="Q109" s="32" t="str">
        <f ca="1">IFERROR(Locations[[#This Row],[Rentabilité]]/Locations[[#This Row],[Âge]]*100,"")</f>
        <v/>
      </c>
    </row>
    <row r="110" spans="1:17" x14ac:dyDescent="0.25">
      <c r="A110" s="1" t="e">
        <f t="array" ref="A11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simpl])-ROW(#REF!)+1),ROWS(A$76:A110)))</f>
        <v>#REF!</v>
      </c>
      <c r="B110" t="e">
        <f>VLOOKUP(Locations[No produit],BD_Produits[[No produit simpl]:[Produit]],2,FALSE)</f>
        <v>#REF!</v>
      </c>
      <c r="C110">
        <f>COUNTIF(BD_Produits[No produit simpl],Locations[[#This Row],[No produit]])</f>
        <v>0</v>
      </c>
      <c r="D110" s="4">
        <f>SUMIF(BD_Produits[No produit simpl],Locations[[#This Row],[No produit]],BD_Produits[Coûts d''acquisition])</f>
        <v>0</v>
      </c>
      <c r="E110" s="5">
        <f>SUMIF(BD_Locations[No produit],Locations[[#This Row],[No produit]],BD_Locations[Qté])</f>
        <v>0</v>
      </c>
      <c r="F110">
        <f>SUMIF(BD_Locations[No produit],Locations[[#This Row],[No produit]],BD_Locations[Jours de loc*Qté])</f>
        <v>0</v>
      </c>
      <c r="G110" s="4">
        <f>SUMIF(BD_Locations[No produit],Locations[[#This Row],[No produit]],BD_Locations[Prix total])</f>
        <v>0</v>
      </c>
      <c r="H110" s="18">
        <f>IFERROR(Locations[[#This Row],[Revenus]]/Locations[[#This Row],[Coûts d''acquisition]],0)</f>
        <v>0</v>
      </c>
      <c r="I110" s="4">
        <f>Locations[[#This Row],[Revenus]]-Locations[[#This Row],[Coûts d''acquisition]]</f>
        <v>0</v>
      </c>
      <c r="J110" s="3" t="str">
        <f t="array" ref="J110">IFERROR(INDEX(BD_Locations[Date de fin],MATCH(Locations[[#This Row],[No produit]]&amp;"OK",BD_Locations[No produit]&amp;BD_Locations[Rentabilisé],0)),"")</f>
        <v/>
      </c>
      <c r="K110" s="26">
        <f>IFERROR(Locations[[#This Row],[Date de rentabilisation]]-VLOOKUP(Locations[No produit],BD_Produits[[No produit simpl]:[Date d''achat]],4,FALSE),0)</f>
        <v>0</v>
      </c>
      <c r="L110" s="26" t="e">
        <f ca="1">TODAY()-VLOOKUP(Locations[No produit],BD_Produits[[No produit simpl]:[Date d''achat]],4,FALSE)+1</f>
        <v>#REF!</v>
      </c>
      <c r="M110" s="26" t="str">
        <f>IFERROR(INDEX(BD_Locations[Cumul jours de loc*Qté],MATCH(Locations[[#This Row],[No produit]]&amp;"OK",BD_Locations[No produit]&amp;BD_Locations[Rentabilisé],0)),"")</f>
        <v/>
      </c>
      <c r="N110" s="26">
        <f ca="1">IFERROR(Locations[Âge]/Locations[[#This Row],[Nbre jours locations]],0)</f>
        <v>0</v>
      </c>
      <c r="O110" s="18">
        <f>IFERROR((Locations[[#This Row],[Revenus]]-Locations[[#This Row],[Coûts d''acquisition]])/Locations[[#This Row],[Coûts d''acquisition]],0)</f>
        <v>0</v>
      </c>
      <c r="P110" s="20">
        <f>Locations[Revenus]/SUM(Locations[Revenus])</f>
        <v>0</v>
      </c>
      <c r="Q110" s="32" t="str">
        <f ca="1">IFERROR(Locations[[#This Row],[Rentabilité]]/Locations[[#This Row],[Âge]]*100,"")</f>
        <v/>
      </c>
    </row>
    <row r="111" spans="1:17" x14ac:dyDescent="0.25">
      <c r="A111" s="1" t="e">
        <f t="array" ref="A11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simpl])-ROW(#REF!)+1),ROWS(A$76:A111)))</f>
        <v>#REF!</v>
      </c>
      <c r="B111" t="e">
        <f>VLOOKUP(Locations[No produit],BD_Produits[[No produit simpl]:[Produit]],2,FALSE)</f>
        <v>#REF!</v>
      </c>
      <c r="C111">
        <f>COUNTIF(BD_Produits[No produit simpl],Locations[[#This Row],[No produit]])</f>
        <v>0</v>
      </c>
      <c r="D111" s="4">
        <f>SUMIF(BD_Produits[No produit simpl],Locations[[#This Row],[No produit]],BD_Produits[Coûts d''acquisition])</f>
        <v>0</v>
      </c>
      <c r="E111" s="5">
        <f>SUMIF(BD_Locations[No produit],Locations[[#This Row],[No produit]],BD_Locations[Qté])</f>
        <v>0</v>
      </c>
      <c r="F111">
        <f>SUMIF(BD_Locations[No produit],Locations[[#This Row],[No produit]],BD_Locations[Jours de loc*Qté])</f>
        <v>0</v>
      </c>
      <c r="G111" s="4">
        <f>SUMIF(BD_Locations[No produit],Locations[[#This Row],[No produit]],BD_Locations[Prix total])</f>
        <v>0</v>
      </c>
      <c r="H111" s="18">
        <f>IFERROR(Locations[[#This Row],[Revenus]]/Locations[[#This Row],[Coûts d''acquisition]],0)</f>
        <v>0</v>
      </c>
      <c r="I111" s="4">
        <f>Locations[[#This Row],[Revenus]]-Locations[[#This Row],[Coûts d''acquisition]]</f>
        <v>0</v>
      </c>
      <c r="J111" s="3" t="str">
        <f t="array" ref="J111">IFERROR(INDEX(BD_Locations[Date de fin],MATCH(Locations[[#This Row],[No produit]]&amp;"OK",BD_Locations[No produit]&amp;BD_Locations[Rentabilisé],0)),"")</f>
        <v/>
      </c>
      <c r="K111" s="26">
        <f>IFERROR(Locations[[#This Row],[Date de rentabilisation]]-VLOOKUP(Locations[No produit],BD_Produits[[No produit simpl]:[Date d''achat]],4,FALSE),0)</f>
        <v>0</v>
      </c>
      <c r="L111" s="26" t="e">
        <f ca="1">TODAY()-VLOOKUP(Locations[No produit],BD_Produits[[No produit simpl]:[Date d''achat]],4,FALSE)+1</f>
        <v>#REF!</v>
      </c>
      <c r="M111" s="26" t="str">
        <f>IFERROR(INDEX(BD_Locations[Cumul jours de loc*Qté],MATCH(Locations[[#This Row],[No produit]]&amp;"OK",BD_Locations[No produit]&amp;BD_Locations[Rentabilisé],0)),"")</f>
        <v/>
      </c>
      <c r="N111" s="26">
        <f ca="1">IFERROR(Locations[Âge]/Locations[[#This Row],[Nbre jours locations]],0)</f>
        <v>0</v>
      </c>
      <c r="O111" s="18">
        <f>IFERROR((Locations[[#This Row],[Revenus]]-Locations[[#This Row],[Coûts d''acquisition]])/Locations[[#This Row],[Coûts d''acquisition]],0)</f>
        <v>0</v>
      </c>
      <c r="P111" s="20">
        <f>Locations[Revenus]/SUM(Locations[Revenus])</f>
        <v>0</v>
      </c>
      <c r="Q111" s="32" t="str">
        <f ca="1">IFERROR(Locations[[#This Row],[Rentabilité]]/Locations[[#This Row],[Âge]]*100,"")</f>
        <v/>
      </c>
    </row>
    <row r="112" spans="1:17" x14ac:dyDescent="0.25">
      <c r="A112" s="1" t="e">
        <f t="array" ref="A11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simpl])-ROW(#REF!)+1),ROWS(A$76:A112)))</f>
        <v>#REF!</v>
      </c>
      <c r="B112" t="e">
        <f>VLOOKUP(Locations[No produit],BD_Produits[[No produit simpl]:[Produit]],2,FALSE)</f>
        <v>#REF!</v>
      </c>
      <c r="C112">
        <f>COUNTIF(BD_Produits[No produit simpl],Locations[[#This Row],[No produit]])</f>
        <v>0</v>
      </c>
      <c r="D112" s="4">
        <f>SUMIF(BD_Produits[No produit simpl],Locations[[#This Row],[No produit]],BD_Produits[Coûts d''acquisition])</f>
        <v>0</v>
      </c>
      <c r="E112" s="5">
        <f>SUMIF(BD_Locations[No produit],Locations[[#This Row],[No produit]],BD_Locations[Qté])</f>
        <v>0</v>
      </c>
      <c r="F112">
        <f>SUMIF(BD_Locations[No produit],Locations[[#This Row],[No produit]],BD_Locations[Jours de loc*Qté])</f>
        <v>0</v>
      </c>
      <c r="G112" s="4">
        <f>SUMIF(BD_Locations[No produit],Locations[[#This Row],[No produit]],BD_Locations[Prix total])</f>
        <v>0</v>
      </c>
      <c r="H112" s="18">
        <f>IFERROR(Locations[[#This Row],[Revenus]]/Locations[[#This Row],[Coûts d''acquisition]],0)</f>
        <v>0</v>
      </c>
      <c r="I112" s="4">
        <f>Locations[[#This Row],[Revenus]]-Locations[[#This Row],[Coûts d''acquisition]]</f>
        <v>0</v>
      </c>
      <c r="J112" s="3" t="str">
        <f t="array" ref="J112">IFERROR(INDEX(BD_Locations[Date de fin],MATCH(Locations[[#This Row],[No produit]]&amp;"OK",BD_Locations[No produit]&amp;BD_Locations[Rentabilisé],0)),"")</f>
        <v/>
      </c>
      <c r="K112" s="26">
        <f>IFERROR(Locations[[#This Row],[Date de rentabilisation]]-VLOOKUP(Locations[No produit],BD_Produits[[No produit simpl]:[Date d''achat]],4,FALSE),0)</f>
        <v>0</v>
      </c>
      <c r="L112" s="26" t="e">
        <f ca="1">TODAY()-VLOOKUP(Locations[No produit],BD_Produits[[No produit simpl]:[Date d''achat]],4,FALSE)+1</f>
        <v>#REF!</v>
      </c>
      <c r="M112" s="26" t="str">
        <f>IFERROR(INDEX(BD_Locations[Cumul jours de loc*Qté],MATCH(Locations[[#This Row],[No produit]]&amp;"OK",BD_Locations[No produit]&amp;BD_Locations[Rentabilisé],0)),"")</f>
        <v/>
      </c>
      <c r="N112" s="26">
        <f ca="1">IFERROR(Locations[Âge]/Locations[[#This Row],[Nbre jours locations]],0)</f>
        <v>0</v>
      </c>
      <c r="O112" s="18">
        <f>IFERROR((Locations[[#This Row],[Revenus]]-Locations[[#This Row],[Coûts d''acquisition]])/Locations[[#This Row],[Coûts d''acquisition]],0)</f>
        <v>0</v>
      </c>
      <c r="P112" s="20">
        <f>Locations[Revenus]/SUM(Locations[Revenus])</f>
        <v>0</v>
      </c>
      <c r="Q112" s="32" t="str">
        <f ca="1">IFERROR(Locations[[#This Row],[Rentabilité]]/Locations[[#This Row],[Âge]]*100,"")</f>
        <v/>
      </c>
    </row>
    <row r="113" spans="1:17" x14ac:dyDescent="0.25">
      <c r="A113" s="1" t="e">
        <f t="array" ref="A11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simpl])-ROW(#REF!)+1),ROWS(A$76:A113)))</f>
        <v>#REF!</v>
      </c>
      <c r="B113" t="e">
        <f>VLOOKUP(Locations[No produit],BD_Produits[[No produit simpl]:[Produit]],2,FALSE)</f>
        <v>#REF!</v>
      </c>
      <c r="C113">
        <f>COUNTIF(BD_Produits[No produit simpl],Locations[[#This Row],[No produit]])</f>
        <v>0</v>
      </c>
      <c r="D113" s="4">
        <f>SUMIF(BD_Produits[No produit simpl],Locations[[#This Row],[No produit]],BD_Produits[Coûts d''acquisition])</f>
        <v>0</v>
      </c>
      <c r="E113" s="5">
        <f>SUMIF(BD_Locations[No produit],Locations[[#This Row],[No produit]],BD_Locations[Qté])</f>
        <v>0</v>
      </c>
      <c r="F113">
        <f>SUMIF(BD_Locations[No produit],Locations[[#This Row],[No produit]],BD_Locations[Jours de loc*Qté])</f>
        <v>0</v>
      </c>
      <c r="G113" s="4">
        <f>SUMIF(BD_Locations[No produit],Locations[[#This Row],[No produit]],BD_Locations[Prix total])</f>
        <v>0</v>
      </c>
      <c r="H113" s="18">
        <f>IFERROR(Locations[[#This Row],[Revenus]]/Locations[[#This Row],[Coûts d''acquisition]],0)</f>
        <v>0</v>
      </c>
      <c r="I113" s="4">
        <f>Locations[[#This Row],[Revenus]]-Locations[[#This Row],[Coûts d''acquisition]]</f>
        <v>0</v>
      </c>
      <c r="J113" s="3" t="str">
        <f t="array" ref="J113">IFERROR(INDEX(BD_Locations[Date de fin],MATCH(Locations[[#This Row],[No produit]]&amp;"OK",BD_Locations[No produit]&amp;BD_Locations[Rentabilisé],0)),"")</f>
        <v/>
      </c>
      <c r="K113" s="26">
        <f>IFERROR(Locations[[#This Row],[Date de rentabilisation]]-VLOOKUP(Locations[No produit],BD_Produits[[No produit simpl]:[Date d''achat]],4,FALSE),0)</f>
        <v>0</v>
      </c>
      <c r="L113" s="26" t="e">
        <f ca="1">TODAY()-VLOOKUP(Locations[No produit],BD_Produits[[No produit simpl]:[Date d''achat]],4,FALSE)+1</f>
        <v>#REF!</v>
      </c>
      <c r="M113" s="26" t="str">
        <f>IFERROR(INDEX(BD_Locations[Cumul jours de loc*Qté],MATCH(Locations[[#This Row],[No produit]]&amp;"OK",BD_Locations[No produit]&amp;BD_Locations[Rentabilisé],0)),"")</f>
        <v/>
      </c>
      <c r="N113" s="26">
        <f ca="1">IFERROR(Locations[Âge]/Locations[[#This Row],[Nbre jours locations]],0)</f>
        <v>0</v>
      </c>
      <c r="O113" s="18">
        <f>IFERROR((Locations[[#This Row],[Revenus]]-Locations[[#This Row],[Coûts d''acquisition]])/Locations[[#This Row],[Coûts d''acquisition]],0)</f>
        <v>0</v>
      </c>
      <c r="P113" s="20">
        <f>Locations[Revenus]/SUM(Locations[Revenus])</f>
        <v>0</v>
      </c>
      <c r="Q113" s="32" t="str">
        <f ca="1">IFERROR(Locations[[#This Row],[Rentabilité]]/Locations[[#This Row],[Âge]]*100,"")</f>
        <v/>
      </c>
    </row>
    <row r="114" spans="1:17" x14ac:dyDescent="0.25">
      <c r="A114" s="1" t="e">
        <f t="array" ref="A11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simpl])-ROW(#REF!)+1),ROWS(A$76:A114)))</f>
        <v>#REF!</v>
      </c>
      <c r="B114" t="e">
        <f>VLOOKUP(Locations[No produit],BD_Produits[[No produit simpl]:[Produit]],2,FALSE)</f>
        <v>#REF!</v>
      </c>
      <c r="C114">
        <f>COUNTIF(BD_Produits[No produit simpl],Locations[[#This Row],[No produit]])</f>
        <v>0</v>
      </c>
      <c r="D114" s="4">
        <f>SUMIF(BD_Produits[No produit simpl],Locations[[#This Row],[No produit]],BD_Produits[Coûts d''acquisition])</f>
        <v>0</v>
      </c>
      <c r="E114" s="5">
        <f>SUMIF(BD_Locations[No produit],Locations[[#This Row],[No produit]],BD_Locations[Qté])</f>
        <v>0</v>
      </c>
      <c r="F114">
        <f>SUMIF(BD_Locations[No produit],Locations[[#This Row],[No produit]],BD_Locations[Jours de loc*Qté])</f>
        <v>0</v>
      </c>
      <c r="G114" s="4">
        <f>SUMIF(BD_Locations[No produit],Locations[[#This Row],[No produit]],BD_Locations[Prix total])</f>
        <v>0</v>
      </c>
      <c r="H114" s="18">
        <f>IFERROR(Locations[[#This Row],[Revenus]]/Locations[[#This Row],[Coûts d''acquisition]],0)</f>
        <v>0</v>
      </c>
      <c r="I114" s="4">
        <f>Locations[[#This Row],[Revenus]]-Locations[[#This Row],[Coûts d''acquisition]]</f>
        <v>0</v>
      </c>
      <c r="J114" s="3" t="str">
        <f t="array" ref="J114">IFERROR(INDEX(BD_Locations[Date de fin],MATCH(Locations[[#This Row],[No produit]]&amp;"OK",BD_Locations[No produit]&amp;BD_Locations[Rentabilisé],0)),"")</f>
        <v/>
      </c>
      <c r="K114" s="26">
        <f>IFERROR(Locations[[#This Row],[Date de rentabilisation]]-VLOOKUP(Locations[No produit],BD_Produits[[No produit simpl]:[Date d''achat]],4,FALSE),0)</f>
        <v>0</v>
      </c>
      <c r="L114" s="26" t="e">
        <f ca="1">TODAY()-VLOOKUP(Locations[No produit],BD_Produits[[No produit simpl]:[Date d''achat]],4,FALSE)+1</f>
        <v>#REF!</v>
      </c>
      <c r="M114" s="26" t="str">
        <f>IFERROR(INDEX(BD_Locations[Cumul jours de loc*Qté],MATCH(Locations[[#This Row],[No produit]]&amp;"OK",BD_Locations[No produit]&amp;BD_Locations[Rentabilisé],0)),"")</f>
        <v/>
      </c>
      <c r="N114" s="26">
        <f ca="1">IFERROR(Locations[Âge]/Locations[[#This Row],[Nbre jours locations]],0)</f>
        <v>0</v>
      </c>
      <c r="O114" s="18">
        <f>IFERROR((Locations[[#This Row],[Revenus]]-Locations[[#This Row],[Coûts d''acquisition]])/Locations[[#This Row],[Coûts d''acquisition]],0)</f>
        <v>0</v>
      </c>
      <c r="P114" s="20">
        <f>Locations[Revenus]/SUM(Locations[Revenus])</f>
        <v>0</v>
      </c>
      <c r="Q114" s="32" t="str">
        <f ca="1">IFERROR(Locations[[#This Row],[Rentabilité]]/Locations[[#This Row],[Âge]]*100,"")</f>
        <v/>
      </c>
    </row>
    <row r="115" spans="1:17" x14ac:dyDescent="0.25">
      <c r="A115" s="1" t="e">
        <f t="array" ref="A11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simpl])-ROW(#REF!)+1),ROWS(A$76:A115)))</f>
        <v>#REF!</v>
      </c>
      <c r="B115" t="e">
        <f>VLOOKUP(Locations[No produit],BD_Produits[[No produit simpl]:[Produit]],2,FALSE)</f>
        <v>#REF!</v>
      </c>
      <c r="C115">
        <f>COUNTIF(BD_Produits[No produit simpl],Locations[[#This Row],[No produit]])</f>
        <v>0</v>
      </c>
      <c r="D115" s="4">
        <f>SUMIF(BD_Produits[No produit simpl],Locations[[#This Row],[No produit]],BD_Produits[Coûts d''acquisition])</f>
        <v>0</v>
      </c>
      <c r="E115" s="5">
        <f>SUMIF(BD_Locations[No produit],Locations[[#This Row],[No produit]],BD_Locations[Qté])</f>
        <v>0</v>
      </c>
      <c r="F115">
        <f>SUMIF(BD_Locations[No produit],Locations[[#This Row],[No produit]],BD_Locations[Jours de loc*Qté])</f>
        <v>0</v>
      </c>
      <c r="G115" s="4">
        <f>SUMIF(BD_Locations[No produit],Locations[[#This Row],[No produit]],BD_Locations[Prix total])</f>
        <v>0</v>
      </c>
      <c r="H115" s="18">
        <f>IFERROR(Locations[[#This Row],[Revenus]]/Locations[[#This Row],[Coûts d''acquisition]],0)</f>
        <v>0</v>
      </c>
      <c r="I115" s="4">
        <f>Locations[[#This Row],[Revenus]]-Locations[[#This Row],[Coûts d''acquisition]]</f>
        <v>0</v>
      </c>
      <c r="J115" s="3" t="str">
        <f t="array" ref="J115">IFERROR(INDEX(BD_Locations[Date de fin],MATCH(Locations[[#This Row],[No produit]]&amp;"OK",BD_Locations[No produit]&amp;BD_Locations[Rentabilisé],0)),"")</f>
        <v/>
      </c>
      <c r="K115" s="26">
        <f>IFERROR(Locations[[#This Row],[Date de rentabilisation]]-VLOOKUP(Locations[No produit],BD_Produits[[No produit simpl]:[Date d''achat]],4,FALSE),0)</f>
        <v>0</v>
      </c>
      <c r="L115" s="26" t="e">
        <f ca="1">TODAY()-VLOOKUP(Locations[No produit],BD_Produits[[No produit simpl]:[Date d''achat]],4,FALSE)+1</f>
        <v>#REF!</v>
      </c>
      <c r="M115" s="26" t="str">
        <f>IFERROR(INDEX(BD_Locations[Cumul jours de loc*Qté],MATCH(Locations[[#This Row],[No produit]]&amp;"OK",BD_Locations[No produit]&amp;BD_Locations[Rentabilisé],0)),"")</f>
        <v/>
      </c>
      <c r="N115" s="26">
        <f ca="1">IFERROR(Locations[Âge]/Locations[[#This Row],[Nbre jours locations]],0)</f>
        <v>0</v>
      </c>
      <c r="O115" s="18">
        <f>IFERROR((Locations[[#This Row],[Revenus]]-Locations[[#This Row],[Coûts d''acquisition]])/Locations[[#This Row],[Coûts d''acquisition]],0)</f>
        <v>0</v>
      </c>
      <c r="P115" s="20">
        <f>Locations[Revenus]/SUM(Locations[Revenus])</f>
        <v>0</v>
      </c>
      <c r="Q115" s="32" t="str">
        <f ca="1">IFERROR(Locations[[#This Row],[Rentabilité]]/Locations[[#This Row],[Âge]]*100,"")</f>
        <v/>
      </c>
    </row>
    <row r="116" spans="1:17" x14ac:dyDescent="0.25">
      <c r="A116" s="1" t="e">
        <f t="array" ref="A11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simpl])-ROW(#REF!)+1),ROWS(A$76:A116)))</f>
        <v>#REF!</v>
      </c>
      <c r="B116" t="e">
        <f>VLOOKUP(Locations[No produit],BD_Produits[[No produit simpl]:[Produit]],2,FALSE)</f>
        <v>#REF!</v>
      </c>
      <c r="C116">
        <f>COUNTIF(BD_Produits[No produit simpl],Locations[[#This Row],[No produit]])</f>
        <v>0</v>
      </c>
      <c r="D116" s="4">
        <f>SUMIF(BD_Produits[No produit simpl],Locations[[#This Row],[No produit]],BD_Produits[Coûts d''acquisition])</f>
        <v>0</v>
      </c>
      <c r="E116" s="5">
        <f>SUMIF(BD_Locations[No produit],Locations[[#This Row],[No produit]],BD_Locations[Qté])</f>
        <v>0</v>
      </c>
      <c r="F116">
        <f>SUMIF(BD_Locations[No produit],Locations[[#This Row],[No produit]],BD_Locations[Jours de loc*Qté])</f>
        <v>0</v>
      </c>
      <c r="G116" s="4">
        <f>SUMIF(BD_Locations[No produit],Locations[[#This Row],[No produit]],BD_Locations[Prix total])</f>
        <v>0</v>
      </c>
      <c r="H116" s="18">
        <f>IFERROR(Locations[[#This Row],[Revenus]]/Locations[[#This Row],[Coûts d''acquisition]],0)</f>
        <v>0</v>
      </c>
      <c r="I116" s="4">
        <f>Locations[[#This Row],[Revenus]]-Locations[[#This Row],[Coûts d''acquisition]]</f>
        <v>0</v>
      </c>
      <c r="J116" s="3" t="str">
        <f t="array" ref="J116">IFERROR(INDEX(BD_Locations[Date de fin],MATCH(Locations[[#This Row],[No produit]]&amp;"OK",BD_Locations[No produit]&amp;BD_Locations[Rentabilisé],0)),"")</f>
        <v/>
      </c>
      <c r="K116" s="26">
        <f>IFERROR(Locations[[#This Row],[Date de rentabilisation]]-VLOOKUP(Locations[No produit],BD_Produits[[No produit simpl]:[Date d''achat]],4,FALSE),0)</f>
        <v>0</v>
      </c>
      <c r="L116" s="26" t="e">
        <f ca="1">TODAY()-VLOOKUP(Locations[No produit],BD_Produits[[No produit simpl]:[Date d''achat]],4,FALSE)+1</f>
        <v>#REF!</v>
      </c>
      <c r="M116" s="26" t="str">
        <f>IFERROR(INDEX(BD_Locations[Cumul jours de loc*Qté],MATCH(Locations[[#This Row],[No produit]]&amp;"OK",BD_Locations[No produit]&amp;BD_Locations[Rentabilisé],0)),"")</f>
        <v/>
      </c>
      <c r="N116" s="26">
        <f ca="1">IFERROR(Locations[Âge]/Locations[[#This Row],[Nbre jours locations]],0)</f>
        <v>0</v>
      </c>
      <c r="O116" s="18">
        <f>IFERROR((Locations[[#This Row],[Revenus]]-Locations[[#This Row],[Coûts d''acquisition]])/Locations[[#This Row],[Coûts d''acquisition]],0)</f>
        <v>0</v>
      </c>
      <c r="P116" s="20">
        <f>Locations[Revenus]/SUM(Locations[Revenus])</f>
        <v>0</v>
      </c>
      <c r="Q116" s="32" t="str">
        <f ca="1">IFERROR(Locations[[#This Row],[Rentabilité]]/Locations[[#This Row],[Âge]]*100,"")</f>
        <v/>
      </c>
    </row>
    <row r="117" spans="1:17" x14ac:dyDescent="0.25">
      <c r="A117" s="1" t="e">
        <f t="array" ref="A11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simpl])-ROW(#REF!)+1),ROWS(A$76:A117)))</f>
        <v>#REF!</v>
      </c>
      <c r="B117" t="e">
        <f>VLOOKUP(Locations[No produit],BD_Produits[[No produit simpl]:[Produit]],2,FALSE)</f>
        <v>#REF!</v>
      </c>
      <c r="C117">
        <f>COUNTIF(BD_Produits[No produit simpl],Locations[[#This Row],[No produit]])</f>
        <v>0</v>
      </c>
      <c r="D117" s="4">
        <f>SUMIF(BD_Produits[No produit simpl],Locations[[#This Row],[No produit]],BD_Produits[Coûts d''acquisition])</f>
        <v>0</v>
      </c>
      <c r="E117" s="5">
        <f>SUMIF(BD_Locations[No produit],Locations[[#This Row],[No produit]],BD_Locations[Qté])</f>
        <v>0</v>
      </c>
      <c r="F117">
        <f>SUMIF(BD_Locations[No produit],Locations[[#This Row],[No produit]],BD_Locations[Jours de loc*Qté])</f>
        <v>0</v>
      </c>
      <c r="G117" s="4">
        <f>SUMIF(BD_Locations[No produit],Locations[[#This Row],[No produit]],BD_Locations[Prix total])</f>
        <v>0</v>
      </c>
      <c r="H117" s="18">
        <f>IFERROR(Locations[[#This Row],[Revenus]]/Locations[[#This Row],[Coûts d''acquisition]],0)</f>
        <v>0</v>
      </c>
      <c r="I117" s="4">
        <f>Locations[[#This Row],[Revenus]]-Locations[[#This Row],[Coûts d''acquisition]]</f>
        <v>0</v>
      </c>
      <c r="J117" s="3" t="str">
        <f t="array" ref="J117">IFERROR(INDEX(BD_Locations[Date de fin],MATCH(Locations[[#This Row],[No produit]]&amp;"OK",BD_Locations[No produit]&amp;BD_Locations[Rentabilisé],0)),"")</f>
        <v/>
      </c>
      <c r="K117" s="26">
        <f>IFERROR(Locations[[#This Row],[Date de rentabilisation]]-VLOOKUP(Locations[No produit],BD_Produits[[No produit simpl]:[Date d''achat]],4,FALSE),0)</f>
        <v>0</v>
      </c>
      <c r="L117" s="26" t="e">
        <f ca="1">TODAY()-VLOOKUP(Locations[No produit],BD_Produits[[No produit simpl]:[Date d''achat]],4,FALSE)+1</f>
        <v>#REF!</v>
      </c>
      <c r="M117" s="26" t="str">
        <f>IFERROR(INDEX(BD_Locations[Cumul jours de loc*Qté],MATCH(Locations[[#This Row],[No produit]]&amp;"OK",BD_Locations[No produit]&amp;BD_Locations[Rentabilisé],0)),"")</f>
        <v/>
      </c>
      <c r="N117" s="26">
        <f ca="1">IFERROR(Locations[Âge]/Locations[[#This Row],[Nbre jours locations]],0)</f>
        <v>0</v>
      </c>
      <c r="O117" s="18">
        <f>IFERROR((Locations[[#This Row],[Revenus]]-Locations[[#This Row],[Coûts d''acquisition]])/Locations[[#This Row],[Coûts d''acquisition]],0)</f>
        <v>0</v>
      </c>
      <c r="P117" s="20">
        <f>Locations[Revenus]/SUM(Locations[Revenus])</f>
        <v>0</v>
      </c>
      <c r="Q117" s="32" t="str">
        <f ca="1">IFERROR(Locations[[#This Row],[Rentabilité]]/Locations[[#This Row],[Âge]]*100,"")</f>
        <v/>
      </c>
    </row>
    <row r="118" spans="1:17" x14ac:dyDescent="0.25">
      <c r="A118" s="1" t="e">
        <f t="array" ref="A11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simpl])-ROW(#REF!)+1),ROWS(A$76:A118)))</f>
        <v>#REF!</v>
      </c>
      <c r="B118" t="e">
        <f>VLOOKUP(Locations[No produit],BD_Produits[[No produit simpl]:[Produit]],2,FALSE)</f>
        <v>#REF!</v>
      </c>
      <c r="C118">
        <f>COUNTIF(BD_Produits[No produit simpl],Locations[[#This Row],[No produit]])</f>
        <v>0</v>
      </c>
      <c r="D118" s="4">
        <f>SUMIF(BD_Produits[No produit simpl],Locations[[#This Row],[No produit]],BD_Produits[Coûts d''acquisition])</f>
        <v>0</v>
      </c>
      <c r="E118" s="5">
        <f>SUMIF(BD_Locations[No produit],Locations[[#This Row],[No produit]],BD_Locations[Qté])</f>
        <v>0</v>
      </c>
      <c r="F118">
        <f>SUMIF(BD_Locations[No produit],Locations[[#This Row],[No produit]],BD_Locations[Jours de loc*Qté])</f>
        <v>0</v>
      </c>
      <c r="G118" s="4">
        <f>SUMIF(BD_Locations[No produit],Locations[[#This Row],[No produit]],BD_Locations[Prix total])</f>
        <v>0</v>
      </c>
      <c r="H118" s="18">
        <f>IFERROR(Locations[[#This Row],[Revenus]]/Locations[[#This Row],[Coûts d''acquisition]],0)</f>
        <v>0</v>
      </c>
      <c r="I118" s="4">
        <f>Locations[[#This Row],[Revenus]]-Locations[[#This Row],[Coûts d''acquisition]]</f>
        <v>0</v>
      </c>
      <c r="J118" s="3" t="str">
        <f t="array" ref="J118">IFERROR(INDEX(BD_Locations[Date de fin],MATCH(Locations[[#This Row],[No produit]]&amp;"OK",BD_Locations[No produit]&amp;BD_Locations[Rentabilisé],0)),"")</f>
        <v/>
      </c>
      <c r="K118" s="26">
        <f>IFERROR(Locations[[#This Row],[Date de rentabilisation]]-VLOOKUP(Locations[No produit],BD_Produits[[No produit simpl]:[Date d''achat]],4,FALSE),0)</f>
        <v>0</v>
      </c>
      <c r="L118" s="26" t="e">
        <f ca="1">TODAY()-VLOOKUP(Locations[No produit],BD_Produits[[No produit simpl]:[Date d''achat]],4,FALSE)+1</f>
        <v>#REF!</v>
      </c>
      <c r="M118" s="26" t="str">
        <f>IFERROR(INDEX(BD_Locations[Cumul jours de loc*Qté],MATCH(Locations[[#This Row],[No produit]]&amp;"OK",BD_Locations[No produit]&amp;BD_Locations[Rentabilisé],0)),"")</f>
        <v/>
      </c>
      <c r="N118" s="26">
        <f ca="1">IFERROR(Locations[Âge]/Locations[[#This Row],[Nbre jours locations]],0)</f>
        <v>0</v>
      </c>
      <c r="O118" s="18">
        <f>IFERROR((Locations[[#This Row],[Revenus]]-Locations[[#This Row],[Coûts d''acquisition]])/Locations[[#This Row],[Coûts d''acquisition]],0)</f>
        <v>0</v>
      </c>
      <c r="P118" s="20">
        <f>Locations[Revenus]/SUM(Locations[Revenus])</f>
        <v>0</v>
      </c>
      <c r="Q118" s="32" t="str">
        <f ca="1">IFERROR(Locations[[#This Row],[Rentabilité]]/Locations[[#This Row],[Âge]]*100,"")</f>
        <v/>
      </c>
    </row>
    <row r="119" spans="1:17" x14ac:dyDescent="0.25">
      <c r="A119" s="1" t="e">
        <f t="array" ref="A11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simpl])-ROW(#REF!)+1),ROWS(A$76:A119)))</f>
        <v>#REF!</v>
      </c>
      <c r="B119" t="e">
        <f>VLOOKUP(Locations[No produit],BD_Produits[[No produit simpl]:[Produit]],2,FALSE)</f>
        <v>#REF!</v>
      </c>
      <c r="C119">
        <f>COUNTIF(BD_Produits[No produit simpl],Locations[[#This Row],[No produit]])</f>
        <v>0</v>
      </c>
      <c r="D119" s="4">
        <f>SUMIF(BD_Produits[No produit simpl],Locations[[#This Row],[No produit]],BD_Produits[Coûts d''acquisition])</f>
        <v>0</v>
      </c>
      <c r="E119" s="5">
        <f>SUMIF(BD_Locations[No produit],Locations[[#This Row],[No produit]],BD_Locations[Qté])</f>
        <v>0</v>
      </c>
      <c r="F119">
        <f>SUMIF(BD_Locations[No produit],Locations[[#This Row],[No produit]],BD_Locations[Jours de loc*Qté])</f>
        <v>0</v>
      </c>
      <c r="G119" s="4">
        <f>SUMIF(BD_Locations[No produit],Locations[[#This Row],[No produit]],BD_Locations[Prix total])</f>
        <v>0</v>
      </c>
      <c r="H119" s="18">
        <f>IFERROR(Locations[[#This Row],[Revenus]]/Locations[[#This Row],[Coûts d''acquisition]],0)</f>
        <v>0</v>
      </c>
      <c r="I119" s="4">
        <f>Locations[[#This Row],[Revenus]]-Locations[[#This Row],[Coûts d''acquisition]]</f>
        <v>0</v>
      </c>
      <c r="J119" s="3" t="str">
        <f t="array" ref="J119">IFERROR(INDEX(BD_Locations[Date de fin],MATCH(Locations[[#This Row],[No produit]]&amp;"OK",BD_Locations[No produit]&amp;BD_Locations[Rentabilisé],0)),"")</f>
        <v/>
      </c>
      <c r="K119" s="26">
        <f>IFERROR(Locations[[#This Row],[Date de rentabilisation]]-VLOOKUP(Locations[No produit],BD_Produits[[No produit simpl]:[Date d''achat]],4,FALSE),0)</f>
        <v>0</v>
      </c>
      <c r="L119" s="26" t="e">
        <f ca="1">TODAY()-VLOOKUP(Locations[No produit],BD_Produits[[No produit simpl]:[Date d''achat]],4,FALSE)+1</f>
        <v>#REF!</v>
      </c>
      <c r="M119" s="26" t="str">
        <f>IFERROR(INDEX(BD_Locations[Cumul jours de loc*Qté],MATCH(Locations[[#This Row],[No produit]]&amp;"OK",BD_Locations[No produit]&amp;BD_Locations[Rentabilisé],0)),"")</f>
        <v/>
      </c>
      <c r="N119" s="26">
        <f ca="1">IFERROR(Locations[Âge]/Locations[[#This Row],[Nbre jours locations]],0)</f>
        <v>0</v>
      </c>
      <c r="O119" s="18">
        <f>IFERROR((Locations[[#This Row],[Revenus]]-Locations[[#This Row],[Coûts d''acquisition]])/Locations[[#This Row],[Coûts d''acquisition]],0)</f>
        <v>0</v>
      </c>
      <c r="P119" s="20">
        <f>Locations[Revenus]/SUM(Locations[Revenus])</f>
        <v>0</v>
      </c>
      <c r="Q119" s="32" t="str">
        <f ca="1">IFERROR(Locations[[#This Row],[Rentabilité]]/Locations[[#This Row],[Âge]]*100,"")</f>
        <v/>
      </c>
    </row>
    <row r="120" spans="1:17" x14ac:dyDescent="0.25">
      <c r="A120" s="1" t="e">
        <f t="array" ref="A12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simpl])-ROW(#REF!)+1),ROWS(A$76:A120)))</f>
        <v>#REF!</v>
      </c>
      <c r="B120" t="e">
        <f>VLOOKUP(Locations[No produit],BD_Produits[[No produit simpl]:[Produit]],2,FALSE)</f>
        <v>#REF!</v>
      </c>
      <c r="C120">
        <f>COUNTIF(BD_Produits[No produit simpl],Locations[[#This Row],[No produit]])</f>
        <v>0</v>
      </c>
      <c r="D120" s="4">
        <f>SUMIF(BD_Produits[No produit simpl],Locations[[#This Row],[No produit]],BD_Produits[Coûts d''acquisition])</f>
        <v>0</v>
      </c>
      <c r="E120" s="5">
        <f>SUMIF(BD_Locations[No produit],Locations[[#This Row],[No produit]],BD_Locations[Qté])</f>
        <v>0</v>
      </c>
      <c r="F120">
        <f>SUMIF(BD_Locations[No produit],Locations[[#This Row],[No produit]],BD_Locations[Jours de loc*Qté])</f>
        <v>0</v>
      </c>
      <c r="G120" s="4">
        <f>SUMIF(BD_Locations[No produit],Locations[[#This Row],[No produit]],BD_Locations[Prix total])</f>
        <v>0</v>
      </c>
      <c r="H120" s="18">
        <f>IFERROR(Locations[[#This Row],[Revenus]]/Locations[[#This Row],[Coûts d''acquisition]],0)</f>
        <v>0</v>
      </c>
      <c r="I120" s="4">
        <f>Locations[[#This Row],[Revenus]]-Locations[[#This Row],[Coûts d''acquisition]]</f>
        <v>0</v>
      </c>
      <c r="J120" s="3" t="str">
        <f t="array" ref="J120">IFERROR(INDEX(BD_Locations[Date de fin],MATCH(Locations[[#This Row],[No produit]]&amp;"OK",BD_Locations[No produit]&amp;BD_Locations[Rentabilisé],0)),"")</f>
        <v/>
      </c>
      <c r="K120" s="26">
        <f>IFERROR(Locations[[#This Row],[Date de rentabilisation]]-VLOOKUP(Locations[No produit],BD_Produits[[No produit simpl]:[Date d''achat]],4,FALSE),0)</f>
        <v>0</v>
      </c>
      <c r="L120" s="26" t="e">
        <f ca="1">TODAY()-VLOOKUP(Locations[No produit],BD_Produits[[No produit simpl]:[Date d''achat]],4,FALSE)+1</f>
        <v>#REF!</v>
      </c>
      <c r="M120" s="26" t="str">
        <f>IFERROR(INDEX(BD_Locations[Cumul jours de loc*Qté],MATCH(Locations[[#This Row],[No produit]]&amp;"OK",BD_Locations[No produit]&amp;BD_Locations[Rentabilisé],0)),"")</f>
        <v/>
      </c>
      <c r="N120" s="26">
        <f ca="1">IFERROR(Locations[Âge]/Locations[[#This Row],[Nbre jours locations]],0)</f>
        <v>0</v>
      </c>
      <c r="O120" s="18">
        <f>IFERROR((Locations[[#This Row],[Revenus]]-Locations[[#This Row],[Coûts d''acquisition]])/Locations[[#This Row],[Coûts d''acquisition]],0)</f>
        <v>0</v>
      </c>
      <c r="P120" s="20">
        <f>Locations[Revenus]/SUM(Locations[Revenus])</f>
        <v>0</v>
      </c>
      <c r="Q120" s="32" t="str">
        <f ca="1">IFERROR(Locations[[#This Row],[Rentabilité]]/Locations[[#This Row],[Âge]]*100,"")</f>
        <v/>
      </c>
    </row>
    <row r="121" spans="1:17" x14ac:dyDescent="0.25">
      <c r="A121" s="1" t="e">
        <f t="array" ref="A12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simpl])-ROW(#REF!)+1),ROWS(A$76:A121)))</f>
        <v>#REF!</v>
      </c>
      <c r="B121" t="e">
        <f>VLOOKUP(Locations[No produit],BD_Produits[[No produit simpl]:[Produit]],2,FALSE)</f>
        <v>#REF!</v>
      </c>
      <c r="C121">
        <f>COUNTIF(BD_Produits[No produit simpl],Locations[[#This Row],[No produit]])</f>
        <v>0</v>
      </c>
      <c r="D121" s="4">
        <f>SUMIF(BD_Produits[No produit simpl],Locations[[#This Row],[No produit]],BD_Produits[Coûts d''acquisition])</f>
        <v>0</v>
      </c>
      <c r="E121" s="5">
        <f>SUMIF(BD_Locations[No produit],Locations[[#This Row],[No produit]],BD_Locations[Qté])</f>
        <v>0</v>
      </c>
      <c r="F121">
        <f>SUMIF(BD_Locations[No produit],Locations[[#This Row],[No produit]],BD_Locations[Jours de loc*Qté])</f>
        <v>0</v>
      </c>
      <c r="G121" s="4">
        <f>SUMIF(BD_Locations[No produit],Locations[[#This Row],[No produit]],BD_Locations[Prix total])</f>
        <v>0</v>
      </c>
      <c r="H121" s="18">
        <f>IFERROR(Locations[[#This Row],[Revenus]]/Locations[[#This Row],[Coûts d''acquisition]],0)</f>
        <v>0</v>
      </c>
      <c r="I121" s="4">
        <f>Locations[[#This Row],[Revenus]]-Locations[[#This Row],[Coûts d''acquisition]]</f>
        <v>0</v>
      </c>
      <c r="J121" s="3" t="str">
        <f t="array" ref="J121">IFERROR(INDEX(BD_Locations[Date de fin],MATCH(Locations[[#This Row],[No produit]]&amp;"OK",BD_Locations[No produit]&amp;BD_Locations[Rentabilisé],0)),"")</f>
        <v/>
      </c>
      <c r="K121" s="26">
        <f>IFERROR(Locations[[#This Row],[Date de rentabilisation]]-VLOOKUP(Locations[No produit],BD_Produits[[No produit simpl]:[Date d''achat]],4,FALSE),0)</f>
        <v>0</v>
      </c>
      <c r="L121" s="26" t="e">
        <f ca="1">TODAY()-VLOOKUP(Locations[No produit],BD_Produits[[No produit simpl]:[Date d''achat]],4,FALSE)+1</f>
        <v>#REF!</v>
      </c>
      <c r="M121" s="26" t="str">
        <f>IFERROR(INDEX(BD_Locations[Cumul jours de loc*Qté],MATCH(Locations[[#This Row],[No produit]]&amp;"OK",BD_Locations[No produit]&amp;BD_Locations[Rentabilisé],0)),"")</f>
        <v/>
      </c>
      <c r="N121" s="26">
        <f ca="1">IFERROR(Locations[Âge]/Locations[[#This Row],[Nbre jours locations]],0)</f>
        <v>0</v>
      </c>
      <c r="O121" s="18">
        <f>IFERROR((Locations[[#This Row],[Revenus]]-Locations[[#This Row],[Coûts d''acquisition]])/Locations[[#This Row],[Coûts d''acquisition]],0)</f>
        <v>0</v>
      </c>
      <c r="P121" s="20">
        <f>Locations[Revenus]/SUM(Locations[Revenus])</f>
        <v>0</v>
      </c>
      <c r="Q121" s="32" t="str">
        <f ca="1">IFERROR(Locations[[#This Row],[Rentabilité]]/Locations[[#This Row],[Âge]]*100,"")</f>
        <v/>
      </c>
    </row>
    <row r="122" spans="1:17" x14ac:dyDescent="0.25">
      <c r="A122" s="1" t="e">
        <f t="array" ref="A12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simpl])-ROW(#REF!)+1),ROWS(A$76:A122)))</f>
        <v>#REF!</v>
      </c>
      <c r="B122" t="e">
        <f>VLOOKUP(Locations[No produit],BD_Produits[[No produit simpl]:[Produit]],2,FALSE)</f>
        <v>#REF!</v>
      </c>
      <c r="C122">
        <f>COUNTIF(BD_Produits[No produit simpl],Locations[[#This Row],[No produit]])</f>
        <v>0</v>
      </c>
      <c r="D122" s="4">
        <f>SUMIF(BD_Produits[No produit simpl],Locations[[#This Row],[No produit]],BD_Produits[Coûts d''acquisition])</f>
        <v>0</v>
      </c>
      <c r="E122" s="5">
        <f>SUMIF(BD_Locations[No produit],Locations[[#This Row],[No produit]],BD_Locations[Qté])</f>
        <v>0</v>
      </c>
      <c r="F122">
        <f>SUMIF(BD_Locations[No produit],Locations[[#This Row],[No produit]],BD_Locations[Jours de loc*Qté])</f>
        <v>0</v>
      </c>
      <c r="G122" s="4">
        <f>SUMIF(BD_Locations[No produit],Locations[[#This Row],[No produit]],BD_Locations[Prix total])</f>
        <v>0</v>
      </c>
      <c r="H122" s="18">
        <f>IFERROR(Locations[[#This Row],[Revenus]]/Locations[[#This Row],[Coûts d''acquisition]],0)</f>
        <v>0</v>
      </c>
      <c r="I122" s="4">
        <f>Locations[[#This Row],[Revenus]]-Locations[[#This Row],[Coûts d''acquisition]]</f>
        <v>0</v>
      </c>
      <c r="J122" s="3" t="str">
        <f t="array" ref="J122">IFERROR(INDEX(BD_Locations[Date de fin],MATCH(Locations[[#This Row],[No produit]]&amp;"OK",BD_Locations[No produit]&amp;BD_Locations[Rentabilisé],0)),"")</f>
        <v/>
      </c>
      <c r="K122" s="26">
        <f>IFERROR(Locations[[#This Row],[Date de rentabilisation]]-VLOOKUP(Locations[No produit],BD_Produits[[No produit simpl]:[Date d''achat]],4,FALSE),0)</f>
        <v>0</v>
      </c>
      <c r="L122" s="26" t="e">
        <f ca="1">TODAY()-VLOOKUP(Locations[No produit],BD_Produits[[No produit simpl]:[Date d''achat]],4,FALSE)+1</f>
        <v>#REF!</v>
      </c>
      <c r="M122" s="26" t="str">
        <f>IFERROR(INDEX(BD_Locations[Cumul jours de loc*Qté],MATCH(Locations[[#This Row],[No produit]]&amp;"OK",BD_Locations[No produit]&amp;BD_Locations[Rentabilisé],0)),"")</f>
        <v/>
      </c>
      <c r="N122" s="26">
        <f ca="1">IFERROR(Locations[Âge]/Locations[[#This Row],[Nbre jours locations]],0)</f>
        <v>0</v>
      </c>
      <c r="O122" s="18">
        <f>IFERROR((Locations[[#This Row],[Revenus]]-Locations[[#This Row],[Coûts d''acquisition]])/Locations[[#This Row],[Coûts d''acquisition]],0)</f>
        <v>0</v>
      </c>
      <c r="P122" s="20">
        <f>Locations[Revenus]/SUM(Locations[Revenus])</f>
        <v>0</v>
      </c>
      <c r="Q122" s="32" t="str">
        <f ca="1">IFERROR(Locations[[#This Row],[Rentabilité]]/Locations[[#This Row],[Âge]]*100,"")</f>
        <v/>
      </c>
    </row>
    <row r="123" spans="1:17" x14ac:dyDescent="0.25">
      <c r="A123" s="1" t="e">
        <f t="array" ref="A12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simpl])-ROW(#REF!)+1),ROWS(A$76:A123)))</f>
        <v>#REF!</v>
      </c>
      <c r="B123" t="e">
        <f>VLOOKUP(Locations[No produit],BD_Produits[[No produit simpl]:[Produit]],2,FALSE)</f>
        <v>#REF!</v>
      </c>
      <c r="C123">
        <f>COUNTIF(BD_Produits[No produit simpl],Locations[[#This Row],[No produit]])</f>
        <v>0</v>
      </c>
      <c r="D123" s="4">
        <f>SUMIF(BD_Produits[No produit simpl],Locations[[#This Row],[No produit]],BD_Produits[Coûts d''acquisition])</f>
        <v>0</v>
      </c>
      <c r="E123" s="5">
        <f>SUMIF(BD_Locations[No produit],Locations[[#This Row],[No produit]],BD_Locations[Qté])</f>
        <v>0</v>
      </c>
      <c r="F123">
        <f>SUMIF(BD_Locations[No produit],Locations[[#This Row],[No produit]],BD_Locations[Jours de loc*Qté])</f>
        <v>0</v>
      </c>
      <c r="G123" s="4">
        <f>SUMIF(BD_Locations[No produit],Locations[[#This Row],[No produit]],BD_Locations[Prix total])</f>
        <v>0</v>
      </c>
      <c r="H123" s="18">
        <f>IFERROR(Locations[[#This Row],[Revenus]]/Locations[[#This Row],[Coûts d''acquisition]],0)</f>
        <v>0</v>
      </c>
      <c r="I123" s="4">
        <f>Locations[[#This Row],[Revenus]]-Locations[[#This Row],[Coûts d''acquisition]]</f>
        <v>0</v>
      </c>
      <c r="J123" s="3" t="str">
        <f t="array" ref="J123">IFERROR(INDEX(BD_Locations[Date de fin],MATCH(Locations[[#This Row],[No produit]]&amp;"OK",BD_Locations[No produit]&amp;BD_Locations[Rentabilisé],0)),"")</f>
        <v/>
      </c>
      <c r="K123" s="26">
        <f>IFERROR(Locations[[#This Row],[Date de rentabilisation]]-VLOOKUP(Locations[No produit],BD_Produits[[No produit simpl]:[Date d''achat]],4,FALSE),0)</f>
        <v>0</v>
      </c>
      <c r="L123" s="26" t="e">
        <f ca="1">TODAY()-VLOOKUP(Locations[No produit],BD_Produits[[No produit simpl]:[Date d''achat]],4,FALSE)+1</f>
        <v>#REF!</v>
      </c>
      <c r="M123" s="26" t="str">
        <f>IFERROR(INDEX(BD_Locations[Cumul jours de loc*Qté],MATCH(Locations[[#This Row],[No produit]]&amp;"OK",BD_Locations[No produit]&amp;BD_Locations[Rentabilisé],0)),"")</f>
        <v/>
      </c>
      <c r="N123" s="26">
        <f ca="1">IFERROR(Locations[Âge]/Locations[[#This Row],[Nbre jours locations]],0)</f>
        <v>0</v>
      </c>
      <c r="O123" s="18">
        <f>IFERROR((Locations[[#This Row],[Revenus]]-Locations[[#This Row],[Coûts d''acquisition]])/Locations[[#This Row],[Coûts d''acquisition]],0)</f>
        <v>0</v>
      </c>
      <c r="P123" s="20">
        <f>Locations[Revenus]/SUM(Locations[Revenus])</f>
        <v>0</v>
      </c>
      <c r="Q123" s="32" t="str">
        <f ca="1">IFERROR(Locations[[#This Row],[Rentabilité]]/Locations[[#This Row],[Âge]]*100,"")</f>
        <v/>
      </c>
    </row>
    <row r="124" spans="1:17" x14ac:dyDescent="0.25">
      <c r="A124" s="1" t="e">
        <f t="array" ref="A12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simpl])-ROW(#REF!)+1),ROWS(A$76:A124)))</f>
        <v>#REF!</v>
      </c>
      <c r="B124" t="e">
        <f>VLOOKUP(Locations[No produit],BD_Produits[[No produit simpl]:[Produit]],2,FALSE)</f>
        <v>#REF!</v>
      </c>
      <c r="C124">
        <f>COUNTIF(BD_Produits[No produit simpl],Locations[[#This Row],[No produit]])</f>
        <v>0</v>
      </c>
      <c r="D124" s="4">
        <f>SUMIF(BD_Produits[No produit simpl],Locations[[#This Row],[No produit]],BD_Produits[Coûts d''acquisition])</f>
        <v>0</v>
      </c>
      <c r="E124" s="5">
        <f>SUMIF(BD_Locations[No produit],Locations[[#This Row],[No produit]],BD_Locations[Qté])</f>
        <v>0</v>
      </c>
      <c r="F124">
        <f>SUMIF(BD_Locations[No produit],Locations[[#This Row],[No produit]],BD_Locations[Jours de loc*Qté])</f>
        <v>0</v>
      </c>
      <c r="G124" s="4">
        <f>SUMIF(BD_Locations[No produit],Locations[[#This Row],[No produit]],BD_Locations[Prix total])</f>
        <v>0</v>
      </c>
      <c r="H124" s="18">
        <f>IFERROR(Locations[[#This Row],[Revenus]]/Locations[[#This Row],[Coûts d''acquisition]],0)</f>
        <v>0</v>
      </c>
      <c r="I124" s="4">
        <f>Locations[[#This Row],[Revenus]]-Locations[[#This Row],[Coûts d''acquisition]]</f>
        <v>0</v>
      </c>
      <c r="J124" s="3" t="str">
        <f t="array" ref="J124">IFERROR(INDEX(BD_Locations[Date de fin],MATCH(Locations[[#This Row],[No produit]]&amp;"OK",BD_Locations[No produit]&amp;BD_Locations[Rentabilisé],0)),"")</f>
        <v/>
      </c>
      <c r="K124" s="26">
        <f>IFERROR(Locations[[#This Row],[Date de rentabilisation]]-VLOOKUP(Locations[No produit],BD_Produits[[No produit simpl]:[Date d''achat]],4,FALSE),0)</f>
        <v>0</v>
      </c>
      <c r="L124" s="26" t="e">
        <f ca="1">TODAY()-VLOOKUP(Locations[No produit],BD_Produits[[No produit simpl]:[Date d''achat]],4,FALSE)+1</f>
        <v>#REF!</v>
      </c>
      <c r="M124" s="26" t="str">
        <f>IFERROR(INDEX(BD_Locations[Cumul jours de loc*Qté],MATCH(Locations[[#This Row],[No produit]]&amp;"OK",BD_Locations[No produit]&amp;BD_Locations[Rentabilisé],0)),"")</f>
        <v/>
      </c>
      <c r="N124" s="26">
        <f ca="1">IFERROR(Locations[Âge]/Locations[[#This Row],[Nbre jours locations]],0)</f>
        <v>0</v>
      </c>
      <c r="O124" s="18">
        <f>IFERROR((Locations[[#This Row],[Revenus]]-Locations[[#This Row],[Coûts d''acquisition]])/Locations[[#This Row],[Coûts d''acquisition]],0)</f>
        <v>0</v>
      </c>
      <c r="P124" s="20">
        <f>Locations[Revenus]/SUM(Locations[Revenus])</f>
        <v>0</v>
      </c>
      <c r="Q124" s="32" t="str">
        <f ca="1">IFERROR(Locations[[#This Row],[Rentabilité]]/Locations[[#This Row],[Âge]]*100,"")</f>
        <v/>
      </c>
    </row>
    <row r="125" spans="1:17" x14ac:dyDescent="0.25">
      <c r="A125" s="1" t="e">
        <f t="array" ref="A12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simpl])-ROW(#REF!)+1),ROWS(A$76:A125)))</f>
        <v>#REF!</v>
      </c>
      <c r="B125" t="e">
        <f>VLOOKUP(Locations[No produit],BD_Produits[[No produit simpl]:[Produit]],2,FALSE)</f>
        <v>#REF!</v>
      </c>
      <c r="C125">
        <f>COUNTIF(BD_Produits[No produit simpl],Locations[[#This Row],[No produit]])</f>
        <v>0</v>
      </c>
      <c r="D125" s="4">
        <f>SUMIF(BD_Produits[No produit simpl],Locations[[#This Row],[No produit]],BD_Produits[Coûts d''acquisition])</f>
        <v>0</v>
      </c>
      <c r="E125" s="5">
        <f>SUMIF(BD_Locations[No produit],Locations[[#This Row],[No produit]],BD_Locations[Qté])</f>
        <v>0</v>
      </c>
      <c r="F125">
        <f>SUMIF(BD_Locations[No produit],Locations[[#This Row],[No produit]],BD_Locations[Jours de loc*Qté])</f>
        <v>0</v>
      </c>
      <c r="G125" s="4">
        <f>SUMIF(BD_Locations[No produit],Locations[[#This Row],[No produit]],BD_Locations[Prix total])</f>
        <v>0</v>
      </c>
      <c r="H125" s="18">
        <f>IFERROR(Locations[[#This Row],[Revenus]]/Locations[[#This Row],[Coûts d''acquisition]],0)</f>
        <v>0</v>
      </c>
      <c r="I125" s="4">
        <f>Locations[[#This Row],[Revenus]]-Locations[[#This Row],[Coûts d''acquisition]]</f>
        <v>0</v>
      </c>
      <c r="J125" s="3" t="str">
        <f t="array" ref="J125">IFERROR(INDEX(BD_Locations[Date de fin],MATCH(Locations[[#This Row],[No produit]]&amp;"OK",BD_Locations[No produit]&amp;BD_Locations[Rentabilisé],0)),"")</f>
        <v/>
      </c>
      <c r="K125" s="26">
        <f>IFERROR(Locations[[#This Row],[Date de rentabilisation]]-VLOOKUP(Locations[No produit],BD_Produits[[No produit simpl]:[Date d''achat]],4,FALSE),0)</f>
        <v>0</v>
      </c>
      <c r="L125" s="26" t="e">
        <f ca="1">TODAY()-VLOOKUP(Locations[No produit],BD_Produits[[No produit simpl]:[Date d''achat]],4,FALSE)+1</f>
        <v>#REF!</v>
      </c>
      <c r="M125" s="26" t="str">
        <f>IFERROR(INDEX(BD_Locations[Cumul jours de loc*Qté],MATCH(Locations[[#This Row],[No produit]]&amp;"OK",BD_Locations[No produit]&amp;BD_Locations[Rentabilisé],0)),"")</f>
        <v/>
      </c>
      <c r="N125" s="26">
        <f ca="1">IFERROR(Locations[Âge]/Locations[[#This Row],[Nbre jours locations]],0)</f>
        <v>0</v>
      </c>
      <c r="O125" s="18">
        <f>IFERROR((Locations[[#This Row],[Revenus]]-Locations[[#This Row],[Coûts d''acquisition]])/Locations[[#This Row],[Coûts d''acquisition]],0)</f>
        <v>0</v>
      </c>
      <c r="P125" s="20">
        <f>Locations[Revenus]/SUM(Locations[Revenus])</f>
        <v>0</v>
      </c>
      <c r="Q125" s="32" t="str">
        <f ca="1">IFERROR(Locations[[#This Row],[Rentabilité]]/Locations[[#This Row],[Âge]]*100,"")</f>
        <v/>
      </c>
    </row>
    <row r="126" spans="1:17" x14ac:dyDescent="0.25">
      <c r="A126" s="1" t="e">
        <f t="array" ref="A12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simpl])-ROW(#REF!)+1),ROWS(A$76:A126)))</f>
        <v>#REF!</v>
      </c>
      <c r="B126" t="e">
        <f>VLOOKUP(Locations[No produit],BD_Produits[[No produit simpl]:[Produit]],2,FALSE)</f>
        <v>#REF!</v>
      </c>
      <c r="C126">
        <f>COUNTIF(BD_Produits[No produit simpl],Locations[[#This Row],[No produit]])</f>
        <v>0</v>
      </c>
      <c r="D126" s="4">
        <f>SUMIF(BD_Produits[No produit simpl],Locations[[#This Row],[No produit]],BD_Produits[Coûts d''acquisition])</f>
        <v>0</v>
      </c>
      <c r="E126" s="5">
        <f>SUMIF(BD_Locations[No produit],Locations[[#This Row],[No produit]],BD_Locations[Qté])</f>
        <v>0</v>
      </c>
      <c r="F126">
        <f>SUMIF(BD_Locations[No produit],Locations[[#This Row],[No produit]],BD_Locations[Jours de loc*Qté])</f>
        <v>0</v>
      </c>
      <c r="G126" s="4">
        <f>SUMIF(BD_Locations[No produit],Locations[[#This Row],[No produit]],BD_Locations[Prix total])</f>
        <v>0</v>
      </c>
      <c r="H126" s="18">
        <f>IFERROR(Locations[[#This Row],[Revenus]]/Locations[[#This Row],[Coûts d''acquisition]],0)</f>
        <v>0</v>
      </c>
      <c r="I126" s="4">
        <f>Locations[[#This Row],[Revenus]]-Locations[[#This Row],[Coûts d''acquisition]]</f>
        <v>0</v>
      </c>
      <c r="J126" s="3" t="str">
        <f t="array" ref="J126">IFERROR(INDEX(BD_Locations[Date de fin],MATCH(Locations[[#This Row],[No produit]]&amp;"OK",BD_Locations[No produit]&amp;BD_Locations[Rentabilisé],0)),"")</f>
        <v/>
      </c>
      <c r="K126" s="26">
        <f>IFERROR(Locations[[#This Row],[Date de rentabilisation]]-VLOOKUP(Locations[No produit],BD_Produits[[No produit simpl]:[Date d''achat]],4,FALSE),0)</f>
        <v>0</v>
      </c>
      <c r="L126" s="26" t="e">
        <f ca="1">TODAY()-VLOOKUP(Locations[No produit],BD_Produits[[No produit simpl]:[Date d''achat]],4,FALSE)+1</f>
        <v>#REF!</v>
      </c>
      <c r="M126" s="26" t="str">
        <f>IFERROR(INDEX(BD_Locations[Cumul jours de loc*Qté],MATCH(Locations[[#This Row],[No produit]]&amp;"OK",BD_Locations[No produit]&amp;BD_Locations[Rentabilisé],0)),"")</f>
        <v/>
      </c>
      <c r="N126" s="26">
        <f ca="1">IFERROR(Locations[Âge]/Locations[[#This Row],[Nbre jours locations]],0)</f>
        <v>0</v>
      </c>
      <c r="O126" s="18">
        <f>IFERROR((Locations[[#This Row],[Revenus]]-Locations[[#This Row],[Coûts d''acquisition]])/Locations[[#This Row],[Coûts d''acquisition]],0)</f>
        <v>0</v>
      </c>
      <c r="P126" s="20">
        <f>Locations[Revenus]/SUM(Locations[Revenus])</f>
        <v>0</v>
      </c>
      <c r="Q126" s="32" t="str">
        <f ca="1">IFERROR(Locations[[#This Row],[Rentabilité]]/Locations[[#This Row],[Âge]]*100,"")</f>
        <v/>
      </c>
    </row>
    <row r="127" spans="1:17" x14ac:dyDescent="0.25">
      <c r="A127" s="1" t="e">
        <f t="array" ref="A12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simpl])-ROW(#REF!)+1),ROWS(A$76:A127)))</f>
        <v>#REF!</v>
      </c>
      <c r="B127" t="e">
        <f>VLOOKUP(Locations[No produit],BD_Produits[[No produit simpl]:[Produit]],2,FALSE)</f>
        <v>#REF!</v>
      </c>
      <c r="C127">
        <f>COUNTIF(BD_Produits[No produit simpl],Locations[[#This Row],[No produit]])</f>
        <v>0</v>
      </c>
      <c r="D127" s="4">
        <f>SUMIF(BD_Produits[No produit simpl],Locations[[#This Row],[No produit]],BD_Produits[Coûts d''acquisition])</f>
        <v>0</v>
      </c>
      <c r="E127" s="5">
        <f>SUMIF(BD_Locations[No produit],Locations[[#This Row],[No produit]],BD_Locations[Qté])</f>
        <v>0</v>
      </c>
      <c r="F127">
        <f>SUMIF(BD_Locations[No produit],Locations[[#This Row],[No produit]],BD_Locations[Jours de loc*Qté])</f>
        <v>0</v>
      </c>
      <c r="G127" s="4">
        <f>SUMIF(BD_Locations[No produit],Locations[[#This Row],[No produit]],BD_Locations[Prix total])</f>
        <v>0</v>
      </c>
      <c r="H127" s="18">
        <f>IFERROR(Locations[[#This Row],[Revenus]]/Locations[[#This Row],[Coûts d''acquisition]],0)</f>
        <v>0</v>
      </c>
      <c r="I127" s="4">
        <f>Locations[[#This Row],[Revenus]]-Locations[[#This Row],[Coûts d''acquisition]]</f>
        <v>0</v>
      </c>
      <c r="J127" s="3" t="str">
        <f t="array" ref="J127">IFERROR(INDEX(BD_Locations[Date de fin],MATCH(Locations[[#This Row],[No produit]]&amp;"OK",BD_Locations[No produit]&amp;BD_Locations[Rentabilisé],0)),"")</f>
        <v/>
      </c>
      <c r="K127" s="26">
        <f>IFERROR(Locations[[#This Row],[Date de rentabilisation]]-VLOOKUP(Locations[No produit],BD_Produits[[No produit simpl]:[Date d''achat]],4,FALSE),0)</f>
        <v>0</v>
      </c>
      <c r="L127" s="26" t="e">
        <f ca="1">TODAY()-VLOOKUP(Locations[No produit],BD_Produits[[No produit simpl]:[Date d''achat]],4,FALSE)+1</f>
        <v>#REF!</v>
      </c>
      <c r="M127" s="26" t="str">
        <f>IFERROR(INDEX(BD_Locations[Cumul jours de loc*Qté],MATCH(Locations[[#This Row],[No produit]]&amp;"OK",BD_Locations[No produit]&amp;BD_Locations[Rentabilisé],0)),"")</f>
        <v/>
      </c>
      <c r="N127" s="26">
        <f ca="1">IFERROR(Locations[Âge]/Locations[[#This Row],[Nbre jours locations]],0)</f>
        <v>0</v>
      </c>
      <c r="O127" s="18">
        <f>IFERROR((Locations[[#This Row],[Revenus]]-Locations[[#This Row],[Coûts d''acquisition]])/Locations[[#This Row],[Coûts d''acquisition]],0)</f>
        <v>0</v>
      </c>
      <c r="P127" s="20">
        <f>Locations[Revenus]/SUM(Locations[Revenus])</f>
        <v>0</v>
      </c>
      <c r="Q127" s="32" t="str">
        <f ca="1">IFERROR(Locations[[#This Row],[Rentabilité]]/Locations[[#This Row],[Âge]]*100,"")</f>
        <v/>
      </c>
    </row>
    <row r="128" spans="1:17" x14ac:dyDescent="0.25">
      <c r="A128" s="1" t="e">
        <f t="array" ref="A12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simpl])-ROW(#REF!)+1),ROWS(A$76:A128)))</f>
        <v>#REF!</v>
      </c>
      <c r="B128" t="e">
        <f>VLOOKUP(Locations[No produit],BD_Produits[[No produit simpl]:[Produit]],2,FALSE)</f>
        <v>#REF!</v>
      </c>
      <c r="C128">
        <f>COUNTIF(BD_Produits[No produit simpl],Locations[[#This Row],[No produit]])</f>
        <v>0</v>
      </c>
      <c r="D128" s="4">
        <f>SUMIF(BD_Produits[No produit simpl],Locations[[#This Row],[No produit]],BD_Produits[Coûts d''acquisition])</f>
        <v>0</v>
      </c>
      <c r="E128" s="5">
        <f>SUMIF(BD_Locations[No produit],Locations[[#This Row],[No produit]],BD_Locations[Qté])</f>
        <v>0</v>
      </c>
      <c r="F128">
        <f>SUMIF(BD_Locations[No produit],Locations[[#This Row],[No produit]],BD_Locations[Jours de loc*Qté])</f>
        <v>0</v>
      </c>
      <c r="G128" s="4">
        <f>SUMIF(BD_Locations[No produit],Locations[[#This Row],[No produit]],BD_Locations[Prix total])</f>
        <v>0</v>
      </c>
      <c r="H128" s="18">
        <f>IFERROR(Locations[[#This Row],[Revenus]]/Locations[[#This Row],[Coûts d''acquisition]],0)</f>
        <v>0</v>
      </c>
      <c r="I128" s="4">
        <f>Locations[[#This Row],[Revenus]]-Locations[[#This Row],[Coûts d''acquisition]]</f>
        <v>0</v>
      </c>
      <c r="J128" s="3" t="str">
        <f t="array" ref="J128">IFERROR(INDEX(BD_Locations[Date de fin],MATCH(Locations[[#This Row],[No produit]]&amp;"OK",BD_Locations[No produit]&amp;BD_Locations[Rentabilisé],0)),"")</f>
        <v/>
      </c>
      <c r="K128" s="26">
        <f>IFERROR(Locations[[#This Row],[Date de rentabilisation]]-VLOOKUP(Locations[No produit],BD_Produits[[No produit simpl]:[Date d''achat]],4,FALSE),0)</f>
        <v>0</v>
      </c>
      <c r="L128" s="26" t="e">
        <f ca="1">TODAY()-VLOOKUP(Locations[No produit],BD_Produits[[No produit simpl]:[Date d''achat]],4,FALSE)+1</f>
        <v>#REF!</v>
      </c>
      <c r="M128" s="26" t="str">
        <f>IFERROR(INDEX(BD_Locations[Cumul jours de loc*Qté],MATCH(Locations[[#This Row],[No produit]]&amp;"OK",BD_Locations[No produit]&amp;BD_Locations[Rentabilisé],0)),"")</f>
        <v/>
      </c>
      <c r="N128" s="26">
        <f ca="1">IFERROR(Locations[Âge]/Locations[[#This Row],[Nbre jours locations]],0)</f>
        <v>0</v>
      </c>
      <c r="O128" s="18">
        <f>IFERROR((Locations[[#This Row],[Revenus]]-Locations[[#This Row],[Coûts d''acquisition]])/Locations[[#This Row],[Coûts d''acquisition]],0)</f>
        <v>0</v>
      </c>
      <c r="P128" s="20">
        <f>Locations[Revenus]/SUM(Locations[Revenus])</f>
        <v>0</v>
      </c>
      <c r="Q128" s="32" t="str">
        <f ca="1">IFERROR(Locations[[#This Row],[Rentabilité]]/Locations[[#This Row],[Âge]]*100,"")</f>
        <v/>
      </c>
    </row>
    <row r="129" spans="1:17" x14ac:dyDescent="0.25">
      <c r="A129" s="1" t="e">
        <f t="array" ref="A12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simpl])-ROW(#REF!)+1),ROWS(A$76:A129)))</f>
        <v>#REF!</v>
      </c>
      <c r="B129" t="e">
        <f>VLOOKUP(Locations[No produit],BD_Produits[[No produit simpl]:[Produit]],2,FALSE)</f>
        <v>#REF!</v>
      </c>
      <c r="C129">
        <f>COUNTIF(BD_Produits[No produit simpl],Locations[[#This Row],[No produit]])</f>
        <v>0</v>
      </c>
      <c r="D129" s="4">
        <f>SUMIF(BD_Produits[No produit simpl],Locations[[#This Row],[No produit]],BD_Produits[Coûts d''acquisition])</f>
        <v>0</v>
      </c>
      <c r="E129" s="5">
        <f>SUMIF(BD_Locations[No produit],Locations[[#This Row],[No produit]],BD_Locations[Qté])</f>
        <v>0</v>
      </c>
      <c r="F129">
        <f>SUMIF(BD_Locations[No produit],Locations[[#This Row],[No produit]],BD_Locations[Jours de loc*Qté])</f>
        <v>0</v>
      </c>
      <c r="G129" s="4">
        <f>SUMIF(BD_Locations[No produit],Locations[[#This Row],[No produit]],BD_Locations[Prix total])</f>
        <v>0</v>
      </c>
      <c r="H129" s="18">
        <f>IFERROR(Locations[[#This Row],[Revenus]]/Locations[[#This Row],[Coûts d''acquisition]],0)</f>
        <v>0</v>
      </c>
      <c r="I129" s="4">
        <f>Locations[[#This Row],[Revenus]]-Locations[[#This Row],[Coûts d''acquisition]]</f>
        <v>0</v>
      </c>
      <c r="J129" s="3" t="str">
        <f t="array" ref="J129">IFERROR(INDEX(BD_Locations[Date de fin],MATCH(Locations[[#This Row],[No produit]]&amp;"OK",BD_Locations[No produit]&amp;BD_Locations[Rentabilisé],0)),"")</f>
        <v/>
      </c>
      <c r="K129" s="26">
        <f>IFERROR(Locations[[#This Row],[Date de rentabilisation]]-VLOOKUP(Locations[No produit],BD_Produits[[No produit simpl]:[Date d''achat]],4,FALSE),0)</f>
        <v>0</v>
      </c>
      <c r="L129" s="26" t="e">
        <f ca="1">TODAY()-VLOOKUP(Locations[No produit],BD_Produits[[No produit simpl]:[Date d''achat]],4,FALSE)+1</f>
        <v>#REF!</v>
      </c>
      <c r="M129" s="26" t="str">
        <f>IFERROR(INDEX(BD_Locations[Cumul jours de loc*Qté],MATCH(Locations[[#This Row],[No produit]]&amp;"OK",BD_Locations[No produit]&amp;BD_Locations[Rentabilisé],0)),"")</f>
        <v/>
      </c>
      <c r="N129" s="26">
        <f ca="1">IFERROR(Locations[Âge]/Locations[[#This Row],[Nbre jours locations]],0)</f>
        <v>0</v>
      </c>
      <c r="O129" s="18">
        <f>IFERROR((Locations[[#This Row],[Revenus]]-Locations[[#This Row],[Coûts d''acquisition]])/Locations[[#This Row],[Coûts d''acquisition]],0)</f>
        <v>0</v>
      </c>
      <c r="P129" s="20">
        <f>Locations[Revenus]/SUM(Locations[Revenus])</f>
        <v>0</v>
      </c>
      <c r="Q129" s="32" t="str">
        <f ca="1">IFERROR(Locations[[#This Row],[Rentabilité]]/Locations[[#This Row],[Âge]]*100,"")</f>
        <v/>
      </c>
    </row>
    <row r="130" spans="1:17" x14ac:dyDescent="0.25">
      <c r="A130" s="1" t="e">
        <f t="array" ref="A13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simpl])-ROW(#REF!)+1),ROWS(A$76:A130)))</f>
        <v>#REF!</v>
      </c>
      <c r="B130" t="e">
        <f>VLOOKUP(Locations[No produit],BD_Produits[[No produit simpl]:[Produit]],2,FALSE)</f>
        <v>#REF!</v>
      </c>
      <c r="C130">
        <f>COUNTIF(BD_Produits[No produit simpl],Locations[[#This Row],[No produit]])</f>
        <v>0</v>
      </c>
      <c r="D130" s="4">
        <f>SUMIF(BD_Produits[No produit simpl],Locations[[#This Row],[No produit]],BD_Produits[Coûts d''acquisition])</f>
        <v>0</v>
      </c>
      <c r="E130" s="5">
        <f>SUMIF(BD_Locations[No produit],Locations[[#This Row],[No produit]],BD_Locations[Qté])</f>
        <v>0</v>
      </c>
      <c r="F130">
        <f>SUMIF(BD_Locations[No produit],Locations[[#This Row],[No produit]],BD_Locations[Jours de loc*Qté])</f>
        <v>0</v>
      </c>
      <c r="G130" s="4">
        <f>SUMIF(BD_Locations[No produit],Locations[[#This Row],[No produit]],BD_Locations[Prix total])</f>
        <v>0</v>
      </c>
      <c r="H130" s="18">
        <f>IFERROR(Locations[[#This Row],[Revenus]]/Locations[[#This Row],[Coûts d''acquisition]],0)</f>
        <v>0</v>
      </c>
      <c r="I130" s="4">
        <f>Locations[[#This Row],[Revenus]]-Locations[[#This Row],[Coûts d''acquisition]]</f>
        <v>0</v>
      </c>
      <c r="J130" s="3" t="str">
        <f t="array" ref="J130">IFERROR(INDEX(BD_Locations[Date de fin],MATCH(Locations[[#This Row],[No produit]]&amp;"OK",BD_Locations[No produit]&amp;BD_Locations[Rentabilisé],0)),"")</f>
        <v/>
      </c>
      <c r="K130" s="26">
        <f>IFERROR(Locations[[#This Row],[Date de rentabilisation]]-VLOOKUP(Locations[No produit],BD_Produits[[No produit simpl]:[Date d''achat]],4,FALSE),0)</f>
        <v>0</v>
      </c>
      <c r="L130" s="26" t="e">
        <f ca="1">TODAY()-VLOOKUP(Locations[No produit],BD_Produits[[No produit simpl]:[Date d''achat]],4,FALSE)+1</f>
        <v>#REF!</v>
      </c>
      <c r="M130" s="26" t="str">
        <f>IFERROR(INDEX(BD_Locations[Cumul jours de loc*Qté],MATCH(Locations[[#This Row],[No produit]]&amp;"OK",BD_Locations[No produit]&amp;BD_Locations[Rentabilisé],0)),"")</f>
        <v/>
      </c>
      <c r="N130" s="26">
        <f ca="1">IFERROR(Locations[Âge]/Locations[[#This Row],[Nbre jours locations]],0)</f>
        <v>0</v>
      </c>
      <c r="O130" s="18">
        <f>IFERROR((Locations[[#This Row],[Revenus]]-Locations[[#This Row],[Coûts d''acquisition]])/Locations[[#This Row],[Coûts d''acquisition]],0)</f>
        <v>0</v>
      </c>
      <c r="P130" s="20">
        <f>Locations[Revenus]/SUM(Locations[Revenus])</f>
        <v>0</v>
      </c>
      <c r="Q130" s="32" t="str">
        <f ca="1">IFERROR(Locations[[#This Row],[Rentabilité]]/Locations[[#This Row],[Âge]]*100,"")</f>
        <v/>
      </c>
    </row>
    <row r="131" spans="1:17" x14ac:dyDescent="0.25">
      <c r="A131" s="1" t="e">
        <f t="array" ref="A13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simpl])-ROW(#REF!)+1),ROWS(A$76:A131)))</f>
        <v>#REF!</v>
      </c>
      <c r="B131" t="e">
        <f>VLOOKUP(Locations[No produit],BD_Produits[[No produit simpl]:[Produit]],2,FALSE)</f>
        <v>#REF!</v>
      </c>
      <c r="C131">
        <f>COUNTIF(BD_Produits[No produit simpl],Locations[[#This Row],[No produit]])</f>
        <v>0</v>
      </c>
      <c r="D131" s="4">
        <f>SUMIF(BD_Produits[No produit simpl],Locations[[#This Row],[No produit]],BD_Produits[Coûts d''acquisition])</f>
        <v>0</v>
      </c>
      <c r="E131" s="5">
        <f>SUMIF(BD_Locations[No produit],Locations[[#This Row],[No produit]],BD_Locations[Qté])</f>
        <v>0</v>
      </c>
      <c r="F131">
        <f>SUMIF(BD_Locations[No produit],Locations[[#This Row],[No produit]],BD_Locations[Jours de loc*Qté])</f>
        <v>0</v>
      </c>
      <c r="G131" s="4">
        <f>SUMIF(BD_Locations[No produit],Locations[[#This Row],[No produit]],BD_Locations[Prix total])</f>
        <v>0</v>
      </c>
      <c r="H131" s="18">
        <f>IFERROR(Locations[[#This Row],[Revenus]]/Locations[[#This Row],[Coûts d''acquisition]],0)</f>
        <v>0</v>
      </c>
      <c r="I131" s="4">
        <f>Locations[[#This Row],[Revenus]]-Locations[[#This Row],[Coûts d''acquisition]]</f>
        <v>0</v>
      </c>
      <c r="J131" s="3" t="str">
        <f t="array" ref="J131">IFERROR(INDEX(BD_Locations[Date de fin],MATCH(Locations[[#This Row],[No produit]]&amp;"OK",BD_Locations[No produit]&amp;BD_Locations[Rentabilisé],0)),"")</f>
        <v/>
      </c>
      <c r="K131" s="26">
        <f>IFERROR(Locations[[#This Row],[Date de rentabilisation]]-VLOOKUP(Locations[No produit],BD_Produits[[No produit simpl]:[Date d''achat]],4,FALSE),0)</f>
        <v>0</v>
      </c>
      <c r="L131" s="26" t="e">
        <f ca="1">TODAY()-VLOOKUP(Locations[No produit],BD_Produits[[No produit simpl]:[Date d''achat]],4,FALSE)+1</f>
        <v>#REF!</v>
      </c>
      <c r="M131" s="26" t="str">
        <f>IFERROR(INDEX(BD_Locations[Cumul jours de loc*Qté],MATCH(Locations[[#This Row],[No produit]]&amp;"OK",BD_Locations[No produit]&amp;BD_Locations[Rentabilisé],0)),"")</f>
        <v/>
      </c>
      <c r="N131" s="26">
        <f ca="1">IFERROR(Locations[Âge]/Locations[[#This Row],[Nbre jours locations]],0)</f>
        <v>0</v>
      </c>
      <c r="O131" s="18">
        <f>IFERROR((Locations[[#This Row],[Revenus]]-Locations[[#This Row],[Coûts d''acquisition]])/Locations[[#This Row],[Coûts d''acquisition]],0)</f>
        <v>0</v>
      </c>
      <c r="P131" s="20">
        <f>Locations[Revenus]/SUM(Locations[Revenus])</f>
        <v>0</v>
      </c>
      <c r="Q131" s="32" t="str">
        <f ca="1">IFERROR(Locations[[#This Row],[Rentabilité]]/Locations[[#This Row],[Âge]]*100,"")</f>
        <v/>
      </c>
    </row>
    <row r="132" spans="1:17" x14ac:dyDescent="0.25">
      <c r="A132" s="1" t="e">
        <f t="array" ref="A13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simpl])-ROW(#REF!)+1),ROWS(A$76:A132)))</f>
        <v>#REF!</v>
      </c>
      <c r="B132" t="e">
        <f>VLOOKUP(Locations[No produit],BD_Produits[[No produit simpl]:[Produit]],2,FALSE)</f>
        <v>#REF!</v>
      </c>
      <c r="C132">
        <f>COUNTIF(BD_Produits[No produit simpl],Locations[[#This Row],[No produit]])</f>
        <v>0</v>
      </c>
      <c r="D132" s="4">
        <f>SUMIF(BD_Produits[No produit simpl],Locations[[#This Row],[No produit]],BD_Produits[Coûts d''acquisition])</f>
        <v>0</v>
      </c>
      <c r="E132" s="5">
        <f>SUMIF(BD_Locations[No produit],Locations[[#This Row],[No produit]],BD_Locations[Qté])</f>
        <v>0</v>
      </c>
      <c r="F132">
        <f>SUMIF(BD_Locations[No produit],Locations[[#This Row],[No produit]],BD_Locations[Jours de loc*Qté])</f>
        <v>0</v>
      </c>
      <c r="G132" s="4">
        <f>SUMIF(BD_Locations[No produit],Locations[[#This Row],[No produit]],BD_Locations[Prix total])</f>
        <v>0</v>
      </c>
      <c r="H132" s="18">
        <f>IFERROR(Locations[[#This Row],[Revenus]]/Locations[[#This Row],[Coûts d''acquisition]],0)</f>
        <v>0</v>
      </c>
      <c r="I132" s="4">
        <f>Locations[[#This Row],[Revenus]]-Locations[[#This Row],[Coûts d''acquisition]]</f>
        <v>0</v>
      </c>
      <c r="J132" s="3" t="str">
        <f t="array" ref="J132">IFERROR(INDEX(BD_Locations[Date de fin],MATCH(Locations[[#This Row],[No produit]]&amp;"OK",BD_Locations[No produit]&amp;BD_Locations[Rentabilisé],0)),"")</f>
        <v/>
      </c>
      <c r="K132" s="26">
        <f>IFERROR(Locations[[#This Row],[Date de rentabilisation]]-VLOOKUP(Locations[No produit],BD_Produits[[No produit simpl]:[Date d''achat]],4,FALSE),0)</f>
        <v>0</v>
      </c>
      <c r="L132" s="26" t="e">
        <f ca="1">TODAY()-VLOOKUP(Locations[No produit],BD_Produits[[No produit simpl]:[Date d''achat]],4,FALSE)+1</f>
        <v>#REF!</v>
      </c>
      <c r="M132" s="26" t="str">
        <f>IFERROR(INDEX(BD_Locations[Cumul jours de loc*Qté],MATCH(Locations[[#This Row],[No produit]]&amp;"OK",BD_Locations[No produit]&amp;BD_Locations[Rentabilisé],0)),"")</f>
        <v/>
      </c>
      <c r="N132" s="26">
        <f ca="1">IFERROR(Locations[Âge]/Locations[[#This Row],[Nbre jours locations]],0)</f>
        <v>0</v>
      </c>
      <c r="O132" s="18">
        <f>IFERROR((Locations[[#This Row],[Revenus]]-Locations[[#This Row],[Coûts d''acquisition]])/Locations[[#This Row],[Coûts d''acquisition]],0)</f>
        <v>0</v>
      </c>
      <c r="P132" s="20">
        <f>Locations[Revenus]/SUM(Locations[Revenus])</f>
        <v>0</v>
      </c>
      <c r="Q132" s="32" t="str">
        <f ca="1">IFERROR(Locations[[#This Row],[Rentabilité]]/Locations[[#This Row],[Âge]]*100,"")</f>
        <v/>
      </c>
    </row>
    <row r="133" spans="1:17" x14ac:dyDescent="0.25">
      <c r="A133" s="1" t="e">
        <f t="array" ref="A13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simpl])-ROW(#REF!)+1),ROWS(A$76:A133)))</f>
        <v>#REF!</v>
      </c>
      <c r="B133" t="e">
        <f>VLOOKUP(Locations[No produit],BD_Produits[[No produit simpl]:[Produit]],2,FALSE)</f>
        <v>#REF!</v>
      </c>
      <c r="C133">
        <f>COUNTIF(BD_Produits[No produit simpl],Locations[[#This Row],[No produit]])</f>
        <v>0</v>
      </c>
      <c r="D133" s="4">
        <f>SUMIF(BD_Produits[No produit simpl],Locations[[#This Row],[No produit]],BD_Produits[Coûts d''acquisition])</f>
        <v>0</v>
      </c>
      <c r="E133" s="5">
        <f>SUMIF(BD_Locations[No produit],Locations[[#This Row],[No produit]],BD_Locations[Qté])</f>
        <v>0</v>
      </c>
      <c r="F133">
        <f>SUMIF(BD_Locations[No produit],Locations[[#This Row],[No produit]],BD_Locations[Jours de loc*Qté])</f>
        <v>0</v>
      </c>
      <c r="G133" s="4">
        <f>SUMIF(BD_Locations[No produit],Locations[[#This Row],[No produit]],BD_Locations[Prix total])</f>
        <v>0</v>
      </c>
      <c r="H133" s="18">
        <f>IFERROR(Locations[[#This Row],[Revenus]]/Locations[[#This Row],[Coûts d''acquisition]],0)</f>
        <v>0</v>
      </c>
      <c r="I133" s="4">
        <f>Locations[[#This Row],[Revenus]]-Locations[[#This Row],[Coûts d''acquisition]]</f>
        <v>0</v>
      </c>
      <c r="J133" s="3" t="str">
        <f t="array" ref="J133">IFERROR(INDEX(BD_Locations[Date de fin],MATCH(Locations[[#This Row],[No produit]]&amp;"OK",BD_Locations[No produit]&amp;BD_Locations[Rentabilisé],0)),"")</f>
        <v/>
      </c>
      <c r="K133" s="26">
        <f>IFERROR(Locations[[#This Row],[Date de rentabilisation]]-VLOOKUP(Locations[No produit],BD_Produits[[No produit simpl]:[Date d''achat]],4,FALSE),0)</f>
        <v>0</v>
      </c>
      <c r="L133" s="26" t="e">
        <f ca="1">TODAY()-VLOOKUP(Locations[No produit],BD_Produits[[No produit simpl]:[Date d''achat]],4,FALSE)+1</f>
        <v>#REF!</v>
      </c>
      <c r="M133" s="26" t="str">
        <f>IFERROR(INDEX(BD_Locations[Cumul jours de loc*Qté],MATCH(Locations[[#This Row],[No produit]]&amp;"OK",BD_Locations[No produit]&amp;BD_Locations[Rentabilisé],0)),"")</f>
        <v/>
      </c>
      <c r="N133" s="26">
        <f ca="1">IFERROR(Locations[Âge]/Locations[[#This Row],[Nbre jours locations]],0)</f>
        <v>0</v>
      </c>
      <c r="O133" s="18">
        <f>IFERROR((Locations[[#This Row],[Revenus]]-Locations[[#This Row],[Coûts d''acquisition]])/Locations[[#This Row],[Coûts d''acquisition]],0)</f>
        <v>0</v>
      </c>
      <c r="P133" s="20">
        <f>Locations[Revenus]/SUM(Locations[Revenus])</f>
        <v>0</v>
      </c>
      <c r="Q133" s="32" t="str">
        <f ca="1">IFERROR(Locations[[#This Row],[Rentabilité]]/Locations[[#This Row],[Âge]]*100,"")</f>
        <v/>
      </c>
    </row>
    <row r="134" spans="1:17" x14ac:dyDescent="0.25">
      <c r="A134" s="1" t="e">
        <f t="array" ref="A13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simpl])-ROW(#REF!)+1),ROWS(A$76:A134)))</f>
        <v>#REF!</v>
      </c>
      <c r="B134" t="e">
        <f>VLOOKUP(Locations[No produit],BD_Produits[[No produit simpl]:[Produit]],2,FALSE)</f>
        <v>#REF!</v>
      </c>
      <c r="C134">
        <f>COUNTIF(BD_Produits[No produit simpl],Locations[[#This Row],[No produit]])</f>
        <v>0</v>
      </c>
      <c r="D134" s="4">
        <f>SUMIF(BD_Produits[No produit simpl],Locations[[#This Row],[No produit]],BD_Produits[Coûts d''acquisition])</f>
        <v>0</v>
      </c>
      <c r="E134" s="5">
        <f>SUMIF(BD_Locations[No produit],Locations[[#This Row],[No produit]],BD_Locations[Qté])</f>
        <v>0</v>
      </c>
      <c r="F134">
        <f>SUMIF(BD_Locations[No produit],Locations[[#This Row],[No produit]],BD_Locations[Jours de loc*Qté])</f>
        <v>0</v>
      </c>
      <c r="G134" s="4">
        <f>SUMIF(BD_Locations[No produit],Locations[[#This Row],[No produit]],BD_Locations[Prix total])</f>
        <v>0</v>
      </c>
      <c r="H134" s="18">
        <f>IFERROR(Locations[[#This Row],[Revenus]]/Locations[[#This Row],[Coûts d''acquisition]],0)</f>
        <v>0</v>
      </c>
      <c r="I134" s="4">
        <f>Locations[[#This Row],[Revenus]]-Locations[[#This Row],[Coûts d''acquisition]]</f>
        <v>0</v>
      </c>
      <c r="J134" s="3" t="str">
        <f t="array" ref="J134">IFERROR(INDEX(BD_Locations[Date de fin],MATCH(Locations[[#This Row],[No produit]]&amp;"OK",BD_Locations[No produit]&amp;BD_Locations[Rentabilisé],0)),"")</f>
        <v/>
      </c>
      <c r="K134" s="26">
        <f>IFERROR(Locations[[#This Row],[Date de rentabilisation]]-VLOOKUP(Locations[No produit],BD_Produits[[No produit simpl]:[Date d''achat]],4,FALSE),0)</f>
        <v>0</v>
      </c>
      <c r="L134" s="26" t="e">
        <f ca="1">TODAY()-VLOOKUP(Locations[No produit],BD_Produits[[No produit simpl]:[Date d''achat]],4,FALSE)+1</f>
        <v>#REF!</v>
      </c>
      <c r="M134" s="26" t="str">
        <f>IFERROR(INDEX(BD_Locations[Cumul jours de loc*Qté],MATCH(Locations[[#This Row],[No produit]]&amp;"OK",BD_Locations[No produit]&amp;BD_Locations[Rentabilisé],0)),"")</f>
        <v/>
      </c>
      <c r="N134" s="26">
        <f ca="1">IFERROR(Locations[Âge]/Locations[[#This Row],[Nbre jours locations]],0)</f>
        <v>0</v>
      </c>
      <c r="O134" s="18">
        <f>IFERROR((Locations[[#This Row],[Revenus]]-Locations[[#This Row],[Coûts d''acquisition]])/Locations[[#This Row],[Coûts d''acquisition]],0)</f>
        <v>0</v>
      </c>
      <c r="P134" s="20">
        <f>Locations[Revenus]/SUM(Locations[Revenus])</f>
        <v>0</v>
      </c>
      <c r="Q134" s="32" t="str">
        <f ca="1">IFERROR(Locations[[#This Row],[Rentabilité]]/Locations[[#This Row],[Âge]]*100,"")</f>
        <v/>
      </c>
    </row>
    <row r="135" spans="1:17" x14ac:dyDescent="0.25">
      <c r="A135" s="1" t="e">
        <f t="array" ref="A13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simpl])-ROW(#REF!)+1),ROWS(A$76:A135)))</f>
        <v>#REF!</v>
      </c>
      <c r="B135" t="e">
        <f>VLOOKUP(Locations[No produit],BD_Produits[[No produit simpl]:[Produit]],2,FALSE)</f>
        <v>#REF!</v>
      </c>
      <c r="C135">
        <f>COUNTIF(BD_Produits[No produit simpl],Locations[[#This Row],[No produit]])</f>
        <v>0</v>
      </c>
      <c r="D135" s="4">
        <f>SUMIF(BD_Produits[No produit simpl],Locations[[#This Row],[No produit]],BD_Produits[Coûts d''acquisition])</f>
        <v>0</v>
      </c>
      <c r="E135" s="5">
        <f>SUMIF(BD_Locations[No produit],Locations[[#This Row],[No produit]],BD_Locations[Qté])</f>
        <v>0</v>
      </c>
      <c r="F135">
        <f>SUMIF(BD_Locations[No produit],Locations[[#This Row],[No produit]],BD_Locations[Jours de loc*Qté])</f>
        <v>0</v>
      </c>
      <c r="G135" s="4">
        <f>SUMIF(BD_Locations[No produit],Locations[[#This Row],[No produit]],BD_Locations[Prix total])</f>
        <v>0</v>
      </c>
      <c r="H135" s="18">
        <f>IFERROR(Locations[[#This Row],[Revenus]]/Locations[[#This Row],[Coûts d''acquisition]],0)</f>
        <v>0</v>
      </c>
      <c r="I135" s="4">
        <f>Locations[[#This Row],[Revenus]]-Locations[[#This Row],[Coûts d''acquisition]]</f>
        <v>0</v>
      </c>
      <c r="J135" s="3" t="str">
        <f t="array" ref="J135">IFERROR(INDEX(BD_Locations[Date de fin],MATCH(Locations[[#This Row],[No produit]]&amp;"OK",BD_Locations[No produit]&amp;BD_Locations[Rentabilisé],0)),"")</f>
        <v/>
      </c>
      <c r="K135" s="26">
        <f>IFERROR(Locations[[#This Row],[Date de rentabilisation]]-VLOOKUP(Locations[No produit],BD_Produits[[No produit simpl]:[Date d''achat]],4,FALSE),0)</f>
        <v>0</v>
      </c>
      <c r="L135" s="26" t="e">
        <f ca="1">TODAY()-VLOOKUP(Locations[No produit],BD_Produits[[No produit simpl]:[Date d''achat]],4,FALSE)+1</f>
        <v>#REF!</v>
      </c>
      <c r="M135" s="26" t="str">
        <f>IFERROR(INDEX(BD_Locations[Cumul jours de loc*Qté],MATCH(Locations[[#This Row],[No produit]]&amp;"OK",BD_Locations[No produit]&amp;BD_Locations[Rentabilisé],0)),"")</f>
        <v/>
      </c>
      <c r="N135" s="26">
        <f ca="1">IFERROR(Locations[Âge]/Locations[[#This Row],[Nbre jours locations]],0)</f>
        <v>0</v>
      </c>
      <c r="O135" s="18">
        <f>IFERROR((Locations[[#This Row],[Revenus]]-Locations[[#This Row],[Coûts d''acquisition]])/Locations[[#This Row],[Coûts d''acquisition]],0)</f>
        <v>0</v>
      </c>
      <c r="P135" s="20">
        <f>Locations[Revenus]/SUM(Locations[Revenus])</f>
        <v>0</v>
      </c>
      <c r="Q135" s="32" t="str">
        <f ca="1">IFERROR(Locations[[#This Row],[Rentabilité]]/Locations[[#This Row],[Âge]]*100,"")</f>
        <v/>
      </c>
    </row>
    <row r="136" spans="1:17" x14ac:dyDescent="0.25">
      <c r="A136" s="1" t="e">
        <f t="array" ref="A13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simpl])-ROW(#REF!)+1),ROWS(A$76:A136)))</f>
        <v>#REF!</v>
      </c>
      <c r="B136" t="e">
        <f>VLOOKUP(Locations[No produit],BD_Produits[[No produit simpl]:[Produit]],2,FALSE)</f>
        <v>#REF!</v>
      </c>
      <c r="C136">
        <f>COUNTIF(BD_Produits[No produit simpl],Locations[[#This Row],[No produit]])</f>
        <v>0</v>
      </c>
      <c r="D136" s="4">
        <f>SUMIF(BD_Produits[No produit simpl],Locations[[#This Row],[No produit]],BD_Produits[Coûts d''acquisition])</f>
        <v>0</v>
      </c>
      <c r="E136" s="5">
        <f>SUMIF(BD_Locations[No produit],Locations[[#This Row],[No produit]],BD_Locations[Qté])</f>
        <v>0</v>
      </c>
      <c r="F136">
        <f>SUMIF(BD_Locations[No produit],Locations[[#This Row],[No produit]],BD_Locations[Jours de loc*Qté])</f>
        <v>0</v>
      </c>
      <c r="G136" s="4">
        <f>SUMIF(BD_Locations[No produit],Locations[[#This Row],[No produit]],BD_Locations[Prix total])</f>
        <v>0</v>
      </c>
      <c r="H136" s="18">
        <f>IFERROR(Locations[[#This Row],[Revenus]]/Locations[[#This Row],[Coûts d''acquisition]],0)</f>
        <v>0</v>
      </c>
      <c r="I136" s="4">
        <f>Locations[[#This Row],[Revenus]]-Locations[[#This Row],[Coûts d''acquisition]]</f>
        <v>0</v>
      </c>
      <c r="J136" s="3" t="str">
        <f t="array" ref="J136">IFERROR(INDEX(BD_Locations[Date de fin],MATCH(Locations[[#This Row],[No produit]]&amp;"OK",BD_Locations[No produit]&amp;BD_Locations[Rentabilisé],0)),"")</f>
        <v/>
      </c>
      <c r="K136" s="26">
        <f>IFERROR(Locations[[#This Row],[Date de rentabilisation]]-VLOOKUP(Locations[No produit],BD_Produits[[No produit simpl]:[Date d''achat]],4,FALSE),0)</f>
        <v>0</v>
      </c>
      <c r="L136" s="26" t="e">
        <f ca="1">TODAY()-VLOOKUP(Locations[No produit],BD_Produits[[No produit simpl]:[Date d''achat]],4,FALSE)+1</f>
        <v>#REF!</v>
      </c>
      <c r="M136" s="26" t="str">
        <f>IFERROR(INDEX(BD_Locations[Cumul jours de loc*Qté],MATCH(Locations[[#This Row],[No produit]]&amp;"OK",BD_Locations[No produit]&amp;BD_Locations[Rentabilisé],0)),"")</f>
        <v/>
      </c>
      <c r="N136" s="26">
        <f ca="1">IFERROR(Locations[Âge]/Locations[[#This Row],[Nbre jours locations]],0)</f>
        <v>0</v>
      </c>
      <c r="O136" s="18">
        <f>IFERROR((Locations[[#This Row],[Revenus]]-Locations[[#This Row],[Coûts d''acquisition]])/Locations[[#This Row],[Coûts d''acquisition]],0)</f>
        <v>0</v>
      </c>
      <c r="P136" s="20">
        <f>Locations[Revenus]/SUM(Locations[Revenus])</f>
        <v>0</v>
      </c>
      <c r="Q136" s="32" t="str">
        <f ca="1">IFERROR(Locations[[#This Row],[Rentabilité]]/Locations[[#This Row],[Âge]]*100,"")</f>
        <v/>
      </c>
    </row>
    <row r="137" spans="1:17" x14ac:dyDescent="0.25">
      <c r="A137" s="1" t="e">
        <f t="array" ref="A13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simpl])-ROW(#REF!)+1),ROWS(A$76:A137)))</f>
        <v>#REF!</v>
      </c>
      <c r="B137" t="e">
        <f>VLOOKUP(Locations[No produit],BD_Produits[[No produit simpl]:[Produit]],2,FALSE)</f>
        <v>#REF!</v>
      </c>
      <c r="C137">
        <f>COUNTIF(BD_Produits[No produit simpl],Locations[[#This Row],[No produit]])</f>
        <v>0</v>
      </c>
      <c r="D137" s="4">
        <f>SUMIF(BD_Produits[No produit simpl],Locations[[#This Row],[No produit]],BD_Produits[Coûts d''acquisition])</f>
        <v>0</v>
      </c>
      <c r="E137" s="5">
        <f>SUMIF(BD_Locations[No produit],Locations[[#This Row],[No produit]],BD_Locations[Qté])</f>
        <v>0</v>
      </c>
      <c r="F137">
        <f>SUMIF(BD_Locations[No produit],Locations[[#This Row],[No produit]],BD_Locations[Jours de loc*Qté])</f>
        <v>0</v>
      </c>
      <c r="G137" s="4">
        <f>SUMIF(BD_Locations[No produit],Locations[[#This Row],[No produit]],BD_Locations[Prix total])</f>
        <v>0</v>
      </c>
      <c r="H137" s="18">
        <f>IFERROR(Locations[[#This Row],[Revenus]]/Locations[[#This Row],[Coûts d''acquisition]],0)</f>
        <v>0</v>
      </c>
      <c r="I137" s="4">
        <f>Locations[[#This Row],[Revenus]]-Locations[[#This Row],[Coûts d''acquisition]]</f>
        <v>0</v>
      </c>
      <c r="J137" s="3" t="str">
        <f t="array" ref="J137">IFERROR(INDEX(BD_Locations[Date de fin],MATCH(Locations[[#This Row],[No produit]]&amp;"OK",BD_Locations[No produit]&amp;BD_Locations[Rentabilisé],0)),"")</f>
        <v/>
      </c>
      <c r="K137" s="26">
        <f>IFERROR(Locations[[#This Row],[Date de rentabilisation]]-VLOOKUP(Locations[No produit],BD_Produits[[No produit simpl]:[Date d''achat]],4,FALSE),0)</f>
        <v>0</v>
      </c>
      <c r="L137" s="26" t="e">
        <f ca="1">TODAY()-VLOOKUP(Locations[No produit],BD_Produits[[No produit simpl]:[Date d''achat]],4,FALSE)+1</f>
        <v>#REF!</v>
      </c>
      <c r="M137" s="26" t="str">
        <f>IFERROR(INDEX(BD_Locations[Cumul jours de loc*Qté],MATCH(Locations[[#This Row],[No produit]]&amp;"OK",BD_Locations[No produit]&amp;BD_Locations[Rentabilisé],0)),"")</f>
        <v/>
      </c>
      <c r="N137" s="26">
        <f ca="1">IFERROR(Locations[Âge]/Locations[[#This Row],[Nbre jours locations]],0)</f>
        <v>0</v>
      </c>
      <c r="O137" s="18">
        <f>IFERROR((Locations[[#This Row],[Revenus]]-Locations[[#This Row],[Coûts d''acquisition]])/Locations[[#This Row],[Coûts d''acquisition]],0)</f>
        <v>0</v>
      </c>
      <c r="P137" s="20">
        <f>Locations[Revenus]/SUM(Locations[Revenus])</f>
        <v>0</v>
      </c>
      <c r="Q137" s="32" t="str">
        <f ca="1">IFERROR(Locations[[#This Row],[Rentabilité]]/Locations[[#This Row],[Âge]]*100,"")</f>
        <v/>
      </c>
    </row>
    <row r="138" spans="1:17" x14ac:dyDescent="0.25">
      <c r="A138" s="1" t="e">
        <f t="array" ref="A13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simpl])-ROW(#REF!)+1),ROWS(A$76:A138)))</f>
        <v>#REF!</v>
      </c>
      <c r="B138" t="e">
        <f>VLOOKUP(Locations[No produit],BD_Produits[[No produit simpl]:[Produit]],2,FALSE)</f>
        <v>#REF!</v>
      </c>
      <c r="C138">
        <f>COUNTIF(BD_Produits[No produit simpl],Locations[[#This Row],[No produit]])</f>
        <v>0</v>
      </c>
      <c r="D138" s="4">
        <f>SUMIF(BD_Produits[No produit simpl],Locations[[#This Row],[No produit]],BD_Produits[Coûts d''acquisition])</f>
        <v>0</v>
      </c>
      <c r="E138" s="5">
        <f>SUMIF(BD_Locations[No produit],Locations[[#This Row],[No produit]],BD_Locations[Qté])</f>
        <v>0</v>
      </c>
      <c r="F138">
        <f>SUMIF(BD_Locations[No produit],Locations[[#This Row],[No produit]],BD_Locations[Jours de loc*Qté])</f>
        <v>0</v>
      </c>
      <c r="G138" s="4">
        <f>SUMIF(BD_Locations[No produit],Locations[[#This Row],[No produit]],BD_Locations[Prix total])</f>
        <v>0</v>
      </c>
      <c r="H138" s="18">
        <f>IFERROR(Locations[[#This Row],[Revenus]]/Locations[[#This Row],[Coûts d''acquisition]],0)</f>
        <v>0</v>
      </c>
      <c r="I138" s="4">
        <f>Locations[[#This Row],[Revenus]]-Locations[[#This Row],[Coûts d''acquisition]]</f>
        <v>0</v>
      </c>
      <c r="J138" s="3" t="str">
        <f t="array" ref="J138">IFERROR(INDEX(BD_Locations[Date de fin],MATCH(Locations[[#This Row],[No produit]]&amp;"OK",BD_Locations[No produit]&amp;BD_Locations[Rentabilisé],0)),"")</f>
        <v/>
      </c>
      <c r="K138" s="26">
        <f>IFERROR(Locations[[#This Row],[Date de rentabilisation]]-VLOOKUP(Locations[No produit],BD_Produits[[No produit simpl]:[Date d''achat]],4,FALSE),0)</f>
        <v>0</v>
      </c>
      <c r="L138" s="26" t="e">
        <f ca="1">TODAY()-VLOOKUP(Locations[No produit],BD_Produits[[No produit simpl]:[Date d''achat]],4,FALSE)+1</f>
        <v>#REF!</v>
      </c>
      <c r="M138" s="26" t="str">
        <f>IFERROR(INDEX(BD_Locations[Cumul jours de loc*Qté],MATCH(Locations[[#This Row],[No produit]]&amp;"OK",BD_Locations[No produit]&amp;BD_Locations[Rentabilisé],0)),"")</f>
        <v/>
      </c>
      <c r="N138" s="26">
        <f ca="1">IFERROR(Locations[Âge]/Locations[[#This Row],[Nbre jours locations]],0)</f>
        <v>0</v>
      </c>
      <c r="O138" s="18">
        <f>IFERROR((Locations[[#This Row],[Revenus]]-Locations[[#This Row],[Coûts d''acquisition]])/Locations[[#This Row],[Coûts d''acquisition]],0)</f>
        <v>0</v>
      </c>
      <c r="P138" s="20">
        <f>Locations[Revenus]/SUM(Locations[Revenus])</f>
        <v>0</v>
      </c>
      <c r="Q138" s="32" t="str">
        <f ca="1">IFERROR(Locations[[#This Row],[Rentabilité]]/Locations[[#This Row],[Âge]]*100,"")</f>
        <v/>
      </c>
    </row>
    <row r="139" spans="1:17" x14ac:dyDescent="0.25">
      <c r="A139" s="1" t="e">
        <f t="array" ref="A13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simpl])-ROW(#REF!)+1),ROWS(A$76:A139)))</f>
        <v>#REF!</v>
      </c>
      <c r="B139" t="e">
        <f>VLOOKUP(Locations[No produit],BD_Produits[[No produit simpl]:[Produit]],2,FALSE)</f>
        <v>#REF!</v>
      </c>
      <c r="C139">
        <f>COUNTIF(BD_Produits[No produit simpl],Locations[[#This Row],[No produit]])</f>
        <v>0</v>
      </c>
      <c r="D139" s="4">
        <f>SUMIF(BD_Produits[No produit simpl],Locations[[#This Row],[No produit]],BD_Produits[Coûts d''acquisition])</f>
        <v>0</v>
      </c>
      <c r="E139" s="5">
        <f>SUMIF(BD_Locations[No produit],Locations[[#This Row],[No produit]],BD_Locations[Qté])</f>
        <v>0</v>
      </c>
      <c r="F139">
        <f>SUMIF(BD_Locations[No produit],Locations[[#This Row],[No produit]],BD_Locations[Jours de loc*Qté])</f>
        <v>0</v>
      </c>
      <c r="G139" s="4">
        <f>SUMIF(BD_Locations[No produit],Locations[[#This Row],[No produit]],BD_Locations[Prix total])</f>
        <v>0</v>
      </c>
      <c r="H139" s="18">
        <f>IFERROR(Locations[[#This Row],[Revenus]]/Locations[[#This Row],[Coûts d''acquisition]],0)</f>
        <v>0</v>
      </c>
      <c r="I139" s="4">
        <f>Locations[[#This Row],[Revenus]]-Locations[[#This Row],[Coûts d''acquisition]]</f>
        <v>0</v>
      </c>
      <c r="J139" s="3" t="str">
        <f t="array" ref="J139">IFERROR(INDEX(BD_Locations[Date de fin],MATCH(Locations[[#This Row],[No produit]]&amp;"OK",BD_Locations[No produit]&amp;BD_Locations[Rentabilisé],0)),"")</f>
        <v/>
      </c>
      <c r="K139" s="26">
        <f>IFERROR(Locations[[#This Row],[Date de rentabilisation]]-VLOOKUP(Locations[No produit],BD_Produits[[No produit simpl]:[Date d''achat]],4,FALSE),0)</f>
        <v>0</v>
      </c>
      <c r="L139" s="26" t="e">
        <f ca="1">TODAY()-VLOOKUP(Locations[No produit],BD_Produits[[No produit simpl]:[Date d''achat]],4,FALSE)+1</f>
        <v>#REF!</v>
      </c>
      <c r="M139" s="26" t="str">
        <f>IFERROR(INDEX(BD_Locations[Cumul jours de loc*Qté],MATCH(Locations[[#This Row],[No produit]]&amp;"OK",BD_Locations[No produit]&amp;BD_Locations[Rentabilisé],0)),"")</f>
        <v/>
      </c>
      <c r="N139" s="26">
        <f ca="1">IFERROR(Locations[Âge]/Locations[[#This Row],[Nbre jours locations]],0)</f>
        <v>0</v>
      </c>
      <c r="O139" s="18">
        <f>IFERROR((Locations[[#This Row],[Revenus]]-Locations[[#This Row],[Coûts d''acquisition]])/Locations[[#This Row],[Coûts d''acquisition]],0)</f>
        <v>0</v>
      </c>
      <c r="P139" s="20">
        <f>Locations[Revenus]/SUM(Locations[Revenus])</f>
        <v>0</v>
      </c>
      <c r="Q139" s="32" t="str">
        <f ca="1">IFERROR(Locations[[#This Row],[Rentabilité]]/Locations[[#This Row],[Âge]]*100,"")</f>
        <v/>
      </c>
    </row>
    <row r="140" spans="1:17" x14ac:dyDescent="0.25">
      <c r="A140" s="1" t="e">
        <f t="array" ref="A14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simpl])-ROW(#REF!)+1),ROWS(A$76:A140)))</f>
        <v>#REF!</v>
      </c>
      <c r="B140" t="e">
        <f>VLOOKUP(Locations[No produit],BD_Produits[[No produit simpl]:[Produit]],2,FALSE)</f>
        <v>#REF!</v>
      </c>
      <c r="C140">
        <f>COUNTIF(BD_Produits[No produit simpl],Locations[[#This Row],[No produit]])</f>
        <v>0</v>
      </c>
      <c r="D140" s="4">
        <f>SUMIF(BD_Produits[No produit simpl],Locations[[#This Row],[No produit]],BD_Produits[Coûts d''acquisition])</f>
        <v>0</v>
      </c>
      <c r="E140" s="5">
        <f>SUMIF(BD_Locations[No produit],Locations[[#This Row],[No produit]],BD_Locations[Qté])</f>
        <v>0</v>
      </c>
      <c r="F140">
        <f>SUMIF(BD_Locations[No produit],Locations[[#This Row],[No produit]],BD_Locations[Jours de loc*Qté])</f>
        <v>0</v>
      </c>
      <c r="G140" s="4">
        <f>SUMIF(BD_Locations[No produit],Locations[[#This Row],[No produit]],BD_Locations[Prix total])</f>
        <v>0</v>
      </c>
      <c r="H140" s="18">
        <f>IFERROR(Locations[[#This Row],[Revenus]]/Locations[[#This Row],[Coûts d''acquisition]],0)</f>
        <v>0</v>
      </c>
      <c r="I140" s="4">
        <f>Locations[[#This Row],[Revenus]]-Locations[[#This Row],[Coûts d''acquisition]]</f>
        <v>0</v>
      </c>
      <c r="J140" s="3" t="str">
        <f t="array" ref="J140">IFERROR(INDEX(BD_Locations[Date de fin],MATCH(Locations[[#This Row],[No produit]]&amp;"OK",BD_Locations[No produit]&amp;BD_Locations[Rentabilisé],0)),"")</f>
        <v/>
      </c>
      <c r="K140" s="26">
        <f>IFERROR(Locations[[#This Row],[Date de rentabilisation]]-VLOOKUP(Locations[No produit],BD_Produits[[No produit simpl]:[Date d''achat]],4,FALSE),0)</f>
        <v>0</v>
      </c>
      <c r="L140" s="26" t="e">
        <f ca="1">TODAY()-VLOOKUP(Locations[No produit],BD_Produits[[No produit simpl]:[Date d''achat]],4,FALSE)+1</f>
        <v>#REF!</v>
      </c>
      <c r="M140" s="26" t="str">
        <f>IFERROR(INDEX(BD_Locations[Cumul jours de loc*Qté],MATCH(Locations[[#This Row],[No produit]]&amp;"OK",BD_Locations[No produit]&amp;BD_Locations[Rentabilisé],0)),"")</f>
        <v/>
      </c>
      <c r="N140" s="26">
        <f ca="1">IFERROR(Locations[Âge]/Locations[[#This Row],[Nbre jours locations]],0)</f>
        <v>0</v>
      </c>
      <c r="O140" s="18">
        <f>IFERROR((Locations[[#This Row],[Revenus]]-Locations[[#This Row],[Coûts d''acquisition]])/Locations[[#This Row],[Coûts d''acquisition]],0)</f>
        <v>0</v>
      </c>
      <c r="P140" s="20">
        <f>Locations[Revenus]/SUM(Locations[Revenus])</f>
        <v>0</v>
      </c>
      <c r="Q140" s="32" t="str">
        <f ca="1">IFERROR(Locations[[#This Row],[Rentabilité]]/Locations[[#This Row],[Âge]]*100,"")</f>
        <v/>
      </c>
    </row>
    <row r="141" spans="1:17" x14ac:dyDescent="0.25">
      <c r="A141" s="1" t="e">
        <f t="array" ref="A14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simpl])-ROW(#REF!)+1),ROWS(A$76:A141)))</f>
        <v>#REF!</v>
      </c>
      <c r="B141" t="e">
        <f>VLOOKUP(Locations[No produit],BD_Produits[[No produit simpl]:[Produit]],2,FALSE)</f>
        <v>#REF!</v>
      </c>
      <c r="C141">
        <f>COUNTIF(BD_Produits[No produit simpl],Locations[[#This Row],[No produit]])</f>
        <v>0</v>
      </c>
      <c r="D141" s="4">
        <f>SUMIF(BD_Produits[No produit simpl],Locations[[#This Row],[No produit]],BD_Produits[Coûts d''acquisition])</f>
        <v>0</v>
      </c>
      <c r="E141" s="5">
        <f>SUMIF(BD_Locations[No produit],Locations[[#This Row],[No produit]],BD_Locations[Qté])</f>
        <v>0</v>
      </c>
      <c r="F141">
        <f>SUMIF(BD_Locations[No produit],Locations[[#This Row],[No produit]],BD_Locations[Jours de loc*Qté])</f>
        <v>0</v>
      </c>
      <c r="G141" s="4">
        <f>SUMIF(BD_Locations[No produit],Locations[[#This Row],[No produit]],BD_Locations[Prix total])</f>
        <v>0</v>
      </c>
      <c r="H141" s="18">
        <f>IFERROR(Locations[[#This Row],[Revenus]]/Locations[[#This Row],[Coûts d''acquisition]],0)</f>
        <v>0</v>
      </c>
      <c r="I141" s="4">
        <f>Locations[[#This Row],[Revenus]]-Locations[[#This Row],[Coûts d''acquisition]]</f>
        <v>0</v>
      </c>
      <c r="J141" s="3" t="str">
        <f t="array" ref="J141">IFERROR(INDEX(BD_Locations[Date de fin],MATCH(Locations[[#This Row],[No produit]]&amp;"OK",BD_Locations[No produit]&amp;BD_Locations[Rentabilisé],0)),"")</f>
        <v/>
      </c>
      <c r="K141" s="26">
        <f>IFERROR(Locations[[#This Row],[Date de rentabilisation]]-VLOOKUP(Locations[No produit],BD_Produits[[No produit simpl]:[Date d''achat]],4,FALSE),0)</f>
        <v>0</v>
      </c>
      <c r="L141" s="26" t="e">
        <f ca="1">TODAY()-VLOOKUP(Locations[No produit],BD_Produits[[No produit simpl]:[Date d''achat]],4,FALSE)+1</f>
        <v>#REF!</v>
      </c>
      <c r="M141" s="26" t="str">
        <f>IFERROR(INDEX(BD_Locations[Cumul jours de loc*Qté],MATCH(Locations[[#This Row],[No produit]]&amp;"OK",BD_Locations[No produit]&amp;BD_Locations[Rentabilisé],0)),"")</f>
        <v/>
      </c>
      <c r="N141" s="26">
        <f ca="1">IFERROR(Locations[Âge]/Locations[[#This Row],[Nbre jours locations]],0)</f>
        <v>0</v>
      </c>
      <c r="O141" s="18">
        <f>IFERROR((Locations[[#This Row],[Revenus]]-Locations[[#This Row],[Coûts d''acquisition]])/Locations[[#This Row],[Coûts d''acquisition]],0)</f>
        <v>0</v>
      </c>
      <c r="P141" s="20">
        <f>Locations[Revenus]/SUM(Locations[Revenus])</f>
        <v>0</v>
      </c>
      <c r="Q141" s="32" t="str">
        <f ca="1">IFERROR(Locations[[#This Row],[Rentabilité]]/Locations[[#This Row],[Âge]]*100,"")</f>
        <v/>
      </c>
    </row>
    <row r="142" spans="1:17" x14ac:dyDescent="0.25">
      <c r="A142" s="1" t="e">
        <f t="array" ref="A14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simpl])-ROW(#REF!)+1),ROWS(A$76:A142)))</f>
        <v>#REF!</v>
      </c>
      <c r="B142" t="e">
        <f>VLOOKUP(Locations[No produit],BD_Produits[[No produit simpl]:[Produit]],2,FALSE)</f>
        <v>#REF!</v>
      </c>
      <c r="C142">
        <f>COUNTIF(BD_Produits[No produit simpl],Locations[[#This Row],[No produit]])</f>
        <v>0</v>
      </c>
      <c r="D142" s="4">
        <f>SUMIF(BD_Produits[No produit simpl],Locations[[#This Row],[No produit]],BD_Produits[Coûts d''acquisition])</f>
        <v>0</v>
      </c>
      <c r="E142" s="5">
        <f>SUMIF(BD_Locations[No produit],Locations[[#This Row],[No produit]],BD_Locations[Qté])</f>
        <v>0</v>
      </c>
      <c r="F142">
        <f>SUMIF(BD_Locations[No produit],Locations[[#This Row],[No produit]],BD_Locations[Jours de loc*Qté])</f>
        <v>0</v>
      </c>
      <c r="G142" s="4">
        <f>SUMIF(BD_Locations[No produit],Locations[[#This Row],[No produit]],BD_Locations[Prix total])</f>
        <v>0</v>
      </c>
      <c r="H142" s="18">
        <f>IFERROR(Locations[[#This Row],[Revenus]]/Locations[[#This Row],[Coûts d''acquisition]],0)</f>
        <v>0</v>
      </c>
      <c r="I142" s="4">
        <f>Locations[[#This Row],[Revenus]]-Locations[[#This Row],[Coûts d''acquisition]]</f>
        <v>0</v>
      </c>
      <c r="J142" s="3" t="str">
        <f t="array" ref="J142">IFERROR(INDEX(BD_Locations[Date de fin],MATCH(Locations[[#This Row],[No produit]]&amp;"OK",BD_Locations[No produit]&amp;BD_Locations[Rentabilisé],0)),"")</f>
        <v/>
      </c>
      <c r="K142" s="26">
        <f>IFERROR(Locations[[#This Row],[Date de rentabilisation]]-VLOOKUP(Locations[No produit],BD_Produits[[No produit simpl]:[Date d''achat]],4,FALSE),0)</f>
        <v>0</v>
      </c>
      <c r="L142" s="26" t="e">
        <f ca="1">TODAY()-VLOOKUP(Locations[No produit],BD_Produits[[No produit simpl]:[Date d''achat]],4,FALSE)+1</f>
        <v>#REF!</v>
      </c>
      <c r="M142" s="26" t="str">
        <f>IFERROR(INDEX(BD_Locations[Cumul jours de loc*Qté],MATCH(Locations[[#This Row],[No produit]]&amp;"OK",BD_Locations[No produit]&amp;BD_Locations[Rentabilisé],0)),"")</f>
        <v/>
      </c>
      <c r="N142" s="26">
        <f ca="1">IFERROR(Locations[Âge]/Locations[[#This Row],[Nbre jours locations]],0)</f>
        <v>0</v>
      </c>
      <c r="O142" s="18">
        <f>IFERROR((Locations[[#This Row],[Revenus]]-Locations[[#This Row],[Coûts d''acquisition]])/Locations[[#This Row],[Coûts d''acquisition]],0)</f>
        <v>0</v>
      </c>
      <c r="P142" s="20">
        <f>Locations[Revenus]/SUM(Locations[Revenus])</f>
        <v>0</v>
      </c>
      <c r="Q142" s="32" t="str">
        <f ca="1">IFERROR(Locations[[#This Row],[Rentabilité]]/Locations[[#This Row],[Âge]]*100,"")</f>
        <v/>
      </c>
    </row>
    <row r="143" spans="1:17" x14ac:dyDescent="0.25">
      <c r="A143" s="1" t="e">
        <f t="array" ref="A14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simpl])-ROW(#REF!)+1),ROWS(A$76:A143)))</f>
        <v>#REF!</v>
      </c>
      <c r="B143" t="e">
        <f>VLOOKUP(Locations[No produit],BD_Produits[[No produit simpl]:[Produit]],2,FALSE)</f>
        <v>#REF!</v>
      </c>
      <c r="C143">
        <f>COUNTIF(BD_Produits[No produit simpl],Locations[[#This Row],[No produit]])</f>
        <v>0</v>
      </c>
      <c r="D143" s="4">
        <f>SUMIF(BD_Produits[No produit simpl],Locations[[#This Row],[No produit]],BD_Produits[Coûts d''acquisition])</f>
        <v>0</v>
      </c>
      <c r="E143" s="5">
        <f>SUMIF(BD_Locations[No produit],Locations[[#This Row],[No produit]],BD_Locations[Qté])</f>
        <v>0</v>
      </c>
      <c r="F143">
        <f>SUMIF(BD_Locations[No produit],Locations[[#This Row],[No produit]],BD_Locations[Jours de loc*Qté])</f>
        <v>0</v>
      </c>
      <c r="G143" s="4">
        <f>SUMIF(BD_Locations[No produit],Locations[[#This Row],[No produit]],BD_Locations[Prix total])</f>
        <v>0</v>
      </c>
      <c r="H143" s="18">
        <f>IFERROR(Locations[[#This Row],[Revenus]]/Locations[[#This Row],[Coûts d''acquisition]],0)</f>
        <v>0</v>
      </c>
      <c r="I143" s="4">
        <f>Locations[[#This Row],[Revenus]]-Locations[[#This Row],[Coûts d''acquisition]]</f>
        <v>0</v>
      </c>
      <c r="J143" s="3" t="str">
        <f t="array" ref="J143">IFERROR(INDEX(BD_Locations[Date de fin],MATCH(Locations[[#This Row],[No produit]]&amp;"OK",BD_Locations[No produit]&amp;BD_Locations[Rentabilisé],0)),"")</f>
        <v/>
      </c>
      <c r="K143" s="26">
        <f>IFERROR(Locations[[#This Row],[Date de rentabilisation]]-VLOOKUP(Locations[No produit],BD_Produits[[No produit simpl]:[Date d''achat]],4,FALSE),0)</f>
        <v>0</v>
      </c>
      <c r="L143" s="26" t="e">
        <f ca="1">TODAY()-VLOOKUP(Locations[No produit],BD_Produits[[No produit simpl]:[Date d''achat]],4,FALSE)+1</f>
        <v>#REF!</v>
      </c>
      <c r="M143" s="26" t="str">
        <f>IFERROR(INDEX(BD_Locations[Cumul jours de loc*Qté],MATCH(Locations[[#This Row],[No produit]]&amp;"OK",BD_Locations[No produit]&amp;BD_Locations[Rentabilisé],0)),"")</f>
        <v/>
      </c>
      <c r="N143" s="26">
        <f ca="1">IFERROR(Locations[Âge]/Locations[[#This Row],[Nbre jours locations]],0)</f>
        <v>0</v>
      </c>
      <c r="O143" s="18">
        <f>IFERROR((Locations[[#This Row],[Revenus]]-Locations[[#This Row],[Coûts d''acquisition]])/Locations[[#This Row],[Coûts d''acquisition]],0)</f>
        <v>0</v>
      </c>
      <c r="P143" s="20">
        <f>Locations[Revenus]/SUM(Locations[Revenus])</f>
        <v>0</v>
      </c>
      <c r="Q143" s="32" t="str">
        <f ca="1">IFERROR(Locations[[#This Row],[Rentabilité]]/Locations[[#This Row],[Âge]]*100,"")</f>
        <v/>
      </c>
    </row>
    <row r="144" spans="1:17" x14ac:dyDescent="0.25">
      <c r="A144" s="1" t="e">
        <f t="array" ref="A14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simpl])-ROW(#REF!)+1),ROWS(A$76:A144)))</f>
        <v>#REF!</v>
      </c>
      <c r="B144" t="e">
        <f>VLOOKUP(Locations[No produit],BD_Produits[[No produit simpl]:[Produit]],2,FALSE)</f>
        <v>#REF!</v>
      </c>
      <c r="C144">
        <f>COUNTIF(BD_Produits[No produit simpl],Locations[[#This Row],[No produit]])</f>
        <v>0</v>
      </c>
      <c r="D144" s="4">
        <f>SUMIF(BD_Produits[No produit simpl],Locations[[#This Row],[No produit]],BD_Produits[Coûts d''acquisition])</f>
        <v>0</v>
      </c>
      <c r="E144" s="5">
        <f>SUMIF(BD_Locations[No produit],Locations[[#This Row],[No produit]],BD_Locations[Qté])</f>
        <v>0</v>
      </c>
      <c r="F144">
        <f>SUMIF(BD_Locations[No produit],Locations[[#This Row],[No produit]],BD_Locations[Jours de loc*Qté])</f>
        <v>0</v>
      </c>
      <c r="G144" s="4">
        <f>SUMIF(BD_Locations[No produit],Locations[[#This Row],[No produit]],BD_Locations[Prix total])</f>
        <v>0</v>
      </c>
      <c r="H144" s="18">
        <f>IFERROR(Locations[[#This Row],[Revenus]]/Locations[[#This Row],[Coûts d''acquisition]],0)</f>
        <v>0</v>
      </c>
      <c r="I144" s="4">
        <f>Locations[[#This Row],[Revenus]]-Locations[[#This Row],[Coûts d''acquisition]]</f>
        <v>0</v>
      </c>
      <c r="J144" s="3" t="str">
        <f t="array" ref="J144">IFERROR(INDEX(BD_Locations[Date de fin],MATCH(Locations[[#This Row],[No produit]]&amp;"OK",BD_Locations[No produit]&amp;BD_Locations[Rentabilisé],0)),"")</f>
        <v/>
      </c>
      <c r="K144" s="26">
        <f>IFERROR(Locations[[#This Row],[Date de rentabilisation]]-VLOOKUP(Locations[No produit],BD_Produits[[No produit simpl]:[Date d''achat]],4,FALSE),0)</f>
        <v>0</v>
      </c>
      <c r="L144" s="26" t="e">
        <f ca="1">TODAY()-VLOOKUP(Locations[No produit],BD_Produits[[No produit simpl]:[Date d''achat]],4,FALSE)+1</f>
        <v>#REF!</v>
      </c>
      <c r="M144" s="26" t="str">
        <f>IFERROR(INDEX(BD_Locations[Cumul jours de loc*Qté],MATCH(Locations[[#This Row],[No produit]]&amp;"OK",BD_Locations[No produit]&amp;BD_Locations[Rentabilisé],0)),"")</f>
        <v/>
      </c>
      <c r="N144" s="26">
        <f ca="1">IFERROR(Locations[Âge]/Locations[[#This Row],[Nbre jours locations]],0)</f>
        <v>0</v>
      </c>
      <c r="O144" s="18">
        <f>IFERROR((Locations[[#This Row],[Revenus]]-Locations[[#This Row],[Coûts d''acquisition]])/Locations[[#This Row],[Coûts d''acquisition]],0)</f>
        <v>0</v>
      </c>
      <c r="P144" s="20">
        <f>Locations[Revenus]/SUM(Locations[Revenus])</f>
        <v>0</v>
      </c>
      <c r="Q144" s="32" t="str">
        <f ca="1">IFERROR(Locations[[#This Row],[Rentabilité]]/Locations[[#This Row],[Âge]]*100,"")</f>
        <v/>
      </c>
    </row>
    <row r="145" spans="1:17" x14ac:dyDescent="0.25">
      <c r="A145" s="1" t="e">
        <f t="array" ref="A14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simpl])-ROW(#REF!)+1),ROWS(A$76:A145)))</f>
        <v>#REF!</v>
      </c>
      <c r="B145" t="e">
        <f>VLOOKUP(Locations[No produit],BD_Produits[[No produit simpl]:[Produit]],2,FALSE)</f>
        <v>#REF!</v>
      </c>
      <c r="C145">
        <f>COUNTIF(BD_Produits[No produit simpl],Locations[[#This Row],[No produit]])</f>
        <v>0</v>
      </c>
      <c r="D145" s="4">
        <f>SUMIF(BD_Produits[No produit simpl],Locations[[#This Row],[No produit]],BD_Produits[Coûts d''acquisition])</f>
        <v>0</v>
      </c>
      <c r="E145" s="5">
        <f>SUMIF(BD_Locations[No produit],Locations[[#This Row],[No produit]],BD_Locations[Qté])</f>
        <v>0</v>
      </c>
      <c r="F145">
        <f>SUMIF(BD_Locations[No produit],Locations[[#This Row],[No produit]],BD_Locations[Jours de loc*Qté])</f>
        <v>0</v>
      </c>
      <c r="G145" s="4">
        <f>SUMIF(BD_Locations[No produit],Locations[[#This Row],[No produit]],BD_Locations[Prix total])</f>
        <v>0</v>
      </c>
      <c r="H145" s="18">
        <f>IFERROR(Locations[[#This Row],[Revenus]]/Locations[[#This Row],[Coûts d''acquisition]],0)</f>
        <v>0</v>
      </c>
      <c r="I145" s="4">
        <f>Locations[[#This Row],[Revenus]]-Locations[[#This Row],[Coûts d''acquisition]]</f>
        <v>0</v>
      </c>
      <c r="J145" s="3" t="str">
        <f t="array" ref="J145">IFERROR(INDEX(BD_Locations[Date de fin],MATCH(Locations[[#This Row],[No produit]]&amp;"OK",BD_Locations[No produit]&amp;BD_Locations[Rentabilisé],0)),"")</f>
        <v/>
      </c>
      <c r="K145" s="26">
        <f>IFERROR(Locations[[#This Row],[Date de rentabilisation]]-VLOOKUP(Locations[No produit],BD_Produits[[No produit simpl]:[Date d''achat]],4,FALSE),0)</f>
        <v>0</v>
      </c>
      <c r="L145" s="26" t="e">
        <f ca="1">TODAY()-VLOOKUP(Locations[No produit],BD_Produits[[No produit simpl]:[Date d''achat]],4,FALSE)+1</f>
        <v>#REF!</v>
      </c>
      <c r="M145" s="26" t="str">
        <f>IFERROR(INDEX(BD_Locations[Cumul jours de loc*Qté],MATCH(Locations[[#This Row],[No produit]]&amp;"OK",BD_Locations[No produit]&amp;BD_Locations[Rentabilisé],0)),"")</f>
        <v/>
      </c>
      <c r="N145" s="26">
        <f ca="1">IFERROR(Locations[Âge]/Locations[[#This Row],[Nbre jours locations]],0)</f>
        <v>0</v>
      </c>
      <c r="O145" s="18">
        <f>IFERROR((Locations[[#This Row],[Revenus]]-Locations[[#This Row],[Coûts d''acquisition]])/Locations[[#This Row],[Coûts d''acquisition]],0)</f>
        <v>0</v>
      </c>
      <c r="P145" s="20">
        <f>Locations[Revenus]/SUM(Locations[Revenus])</f>
        <v>0</v>
      </c>
      <c r="Q145" s="32" t="str">
        <f ca="1">IFERROR(Locations[[#This Row],[Rentabilité]]/Locations[[#This Row],[Âge]]*100,"")</f>
        <v/>
      </c>
    </row>
    <row r="146" spans="1:17" x14ac:dyDescent="0.25">
      <c r="A146" s="1" t="e">
        <f t="array" ref="A14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simpl])-ROW(#REF!)+1),ROWS(A$76:A146)))</f>
        <v>#REF!</v>
      </c>
      <c r="B146" t="e">
        <f>VLOOKUP(Locations[No produit],BD_Produits[[No produit simpl]:[Produit]],2,FALSE)</f>
        <v>#REF!</v>
      </c>
      <c r="C146">
        <f>COUNTIF(BD_Produits[No produit simpl],Locations[[#This Row],[No produit]])</f>
        <v>0</v>
      </c>
      <c r="D146" s="4">
        <f>SUMIF(BD_Produits[No produit simpl],Locations[[#This Row],[No produit]],BD_Produits[Coûts d''acquisition])</f>
        <v>0</v>
      </c>
      <c r="E146" s="5">
        <f>SUMIF(BD_Locations[No produit],Locations[[#This Row],[No produit]],BD_Locations[Qté])</f>
        <v>0</v>
      </c>
      <c r="F146">
        <f>SUMIF(BD_Locations[No produit],Locations[[#This Row],[No produit]],BD_Locations[Jours de loc*Qté])</f>
        <v>0</v>
      </c>
      <c r="G146" s="4">
        <f>SUMIF(BD_Locations[No produit],Locations[[#This Row],[No produit]],BD_Locations[Prix total])</f>
        <v>0</v>
      </c>
      <c r="H146" s="18">
        <f>IFERROR(Locations[[#This Row],[Revenus]]/Locations[[#This Row],[Coûts d''acquisition]],0)</f>
        <v>0</v>
      </c>
      <c r="I146" s="4">
        <f>Locations[[#This Row],[Revenus]]-Locations[[#This Row],[Coûts d''acquisition]]</f>
        <v>0</v>
      </c>
      <c r="J146" s="3" t="str">
        <f t="array" ref="J146">IFERROR(INDEX(BD_Locations[Date de fin],MATCH(Locations[[#This Row],[No produit]]&amp;"OK",BD_Locations[No produit]&amp;BD_Locations[Rentabilisé],0)),"")</f>
        <v/>
      </c>
      <c r="K146" s="26">
        <f>IFERROR(Locations[[#This Row],[Date de rentabilisation]]-VLOOKUP(Locations[No produit],BD_Produits[[No produit simpl]:[Date d''achat]],4,FALSE),0)</f>
        <v>0</v>
      </c>
      <c r="L146" s="26" t="e">
        <f ca="1">TODAY()-VLOOKUP(Locations[No produit],BD_Produits[[No produit simpl]:[Date d''achat]],4,FALSE)+1</f>
        <v>#REF!</v>
      </c>
      <c r="M146" s="26" t="str">
        <f>IFERROR(INDEX(BD_Locations[Cumul jours de loc*Qté],MATCH(Locations[[#This Row],[No produit]]&amp;"OK",BD_Locations[No produit]&amp;BD_Locations[Rentabilisé],0)),"")</f>
        <v/>
      </c>
      <c r="N146" s="26">
        <f ca="1">IFERROR(Locations[Âge]/Locations[[#This Row],[Nbre jours locations]],0)</f>
        <v>0</v>
      </c>
      <c r="O146" s="18">
        <f>IFERROR((Locations[[#This Row],[Revenus]]-Locations[[#This Row],[Coûts d''acquisition]])/Locations[[#This Row],[Coûts d''acquisition]],0)</f>
        <v>0</v>
      </c>
      <c r="P146" s="20">
        <f>Locations[Revenus]/SUM(Locations[Revenus])</f>
        <v>0</v>
      </c>
      <c r="Q146" s="32" t="str">
        <f ca="1">IFERROR(Locations[[#This Row],[Rentabilité]]/Locations[[#This Row],[Âge]]*100,"")</f>
        <v/>
      </c>
    </row>
    <row r="147" spans="1:17" x14ac:dyDescent="0.25">
      <c r="A147" s="1" t="e">
        <f t="array" ref="A14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simpl])-ROW(#REF!)+1),ROWS(A$76:A147)))</f>
        <v>#REF!</v>
      </c>
      <c r="B147" t="e">
        <f>VLOOKUP(Locations[No produit],BD_Produits[[No produit simpl]:[Produit]],2,FALSE)</f>
        <v>#REF!</v>
      </c>
      <c r="C147">
        <f>COUNTIF(BD_Produits[No produit simpl],Locations[[#This Row],[No produit]])</f>
        <v>0</v>
      </c>
      <c r="D147" s="4">
        <f>SUMIF(BD_Produits[No produit simpl],Locations[[#This Row],[No produit]],BD_Produits[Coûts d''acquisition])</f>
        <v>0</v>
      </c>
      <c r="E147" s="5">
        <f>SUMIF(BD_Locations[No produit],Locations[[#This Row],[No produit]],BD_Locations[Qté])</f>
        <v>0</v>
      </c>
      <c r="F147">
        <f>SUMIF(BD_Locations[No produit],Locations[[#This Row],[No produit]],BD_Locations[Jours de loc*Qté])</f>
        <v>0</v>
      </c>
      <c r="G147" s="4">
        <f>SUMIF(BD_Locations[No produit],Locations[[#This Row],[No produit]],BD_Locations[Prix total])</f>
        <v>0</v>
      </c>
      <c r="H147" s="18">
        <f>IFERROR(Locations[[#This Row],[Revenus]]/Locations[[#This Row],[Coûts d''acquisition]],0)</f>
        <v>0</v>
      </c>
      <c r="I147" s="4">
        <f>Locations[[#This Row],[Revenus]]-Locations[[#This Row],[Coûts d''acquisition]]</f>
        <v>0</v>
      </c>
      <c r="J147" s="3" t="str">
        <f t="array" ref="J147">IFERROR(INDEX(BD_Locations[Date de fin],MATCH(Locations[[#This Row],[No produit]]&amp;"OK",BD_Locations[No produit]&amp;BD_Locations[Rentabilisé],0)),"")</f>
        <v/>
      </c>
      <c r="K147" s="26">
        <f>IFERROR(Locations[[#This Row],[Date de rentabilisation]]-VLOOKUP(Locations[No produit],BD_Produits[[No produit simpl]:[Date d''achat]],4,FALSE),0)</f>
        <v>0</v>
      </c>
      <c r="L147" s="26" t="e">
        <f ca="1">TODAY()-VLOOKUP(Locations[No produit],BD_Produits[[No produit simpl]:[Date d''achat]],4,FALSE)+1</f>
        <v>#REF!</v>
      </c>
      <c r="M147" s="26" t="str">
        <f>IFERROR(INDEX(BD_Locations[Cumul jours de loc*Qté],MATCH(Locations[[#This Row],[No produit]]&amp;"OK",BD_Locations[No produit]&amp;BD_Locations[Rentabilisé],0)),"")</f>
        <v/>
      </c>
      <c r="N147" s="26">
        <f ca="1">IFERROR(Locations[Âge]/Locations[[#This Row],[Nbre jours locations]],0)</f>
        <v>0</v>
      </c>
      <c r="O147" s="18">
        <f>IFERROR((Locations[[#This Row],[Revenus]]-Locations[[#This Row],[Coûts d''acquisition]])/Locations[[#This Row],[Coûts d''acquisition]],0)</f>
        <v>0</v>
      </c>
      <c r="P147" s="20">
        <f>Locations[Revenus]/SUM(Locations[Revenus])</f>
        <v>0</v>
      </c>
      <c r="Q147" s="32" t="str">
        <f ca="1">IFERROR(Locations[[#This Row],[Rentabilité]]/Locations[[#This Row],[Âge]]*100,"")</f>
        <v/>
      </c>
    </row>
    <row r="148" spans="1:17" x14ac:dyDescent="0.25">
      <c r="A148" s="1" t="e">
        <f t="array" ref="A14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simpl])-ROW(#REF!)+1),ROWS(A$76:A148)))</f>
        <v>#REF!</v>
      </c>
      <c r="B148" t="e">
        <f>VLOOKUP(Locations[No produit],BD_Produits[[No produit simpl]:[Produit]],2,FALSE)</f>
        <v>#REF!</v>
      </c>
      <c r="C148">
        <f>COUNTIF(BD_Produits[No produit simpl],Locations[[#This Row],[No produit]])</f>
        <v>0</v>
      </c>
      <c r="D148" s="4">
        <f>SUMIF(BD_Produits[No produit simpl],Locations[[#This Row],[No produit]],BD_Produits[Coûts d''acquisition])</f>
        <v>0</v>
      </c>
      <c r="E148" s="5">
        <f>SUMIF(BD_Locations[No produit],Locations[[#This Row],[No produit]],BD_Locations[Qté])</f>
        <v>0</v>
      </c>
      <c r="F148">
        <f>SUMIF(BD_Locations[No produit],Locations[[#This Row],[No produit]],BD_Locations[Jours de loc*Qté])</f>
        <v>0</v>
      </c>
      <c r="G148" s="4">
        <f>SUMIF(BD_Locations[No produit],Locations[[#This Row],[No produit]],BD_Locations[Prix total])</f>
        <v>0</v>
      </c>
      <c r="H148" s="18">
        <f>IFERROR(Locations[[#This Row],[Revenus]]/Locations[[#This Row],[Coûts d''acquisition]],0)</f>
        <v>0</v>
      </c>
      <c r="I148" s="4">
        <f>Locations[[#This Row],[Revenus]]-Locations[[#This Row],[Coûts d''acquisition]]</f>
        <v>0</v>
      </c>
      <c r="J148" s="3" t="str">
        <f t="array" ref="J148">IFERROR(INDEX(BD_Locations[Date de fin],MATCH(Locations[[#This Row],[No produit]]&amp;"OK",BD_Locations[No produit]&amp;BD_Locations[Rentabilisé],0)),"")</f>
        <v/>
      </c>
      <c r="K148" s="26">
        <f>IFERROR(Locations[[#This Row],[Date de rentabilisation]]-VLOOKUP(Locations[No produit],BD_Produits[[No produit simpl]:[Date d''achat]],4,FALSE),0)</f>
        <v>0</v>
      </c>
      <c r="L148" s="26" t="e">
        <f ca="1">TODAY()-VLOOKUP(Locations[No produit],BD_Produits[[No produit simpl]:[Date d''achat]],4,FALSE)+1</f>
        <v>#REF!</v>
      </c>
      <c r="M148" s="26" t="str">
        <f>IFERROR(INDEX(BD_Locations[Cumul jours de loc*Qté],MATCH(Locations[[#This Row],[No produit]]&amp;"OK",BD_Locations[No produit]&amp;BD_Locations[Rentabilisé],0)),"")</f>
        <v/>
      </c>
      <c r="N148" s="26">
        <f ca="1">IFERROR(Locations[Âge]/Locations[[#This Row],[Nbre jours locations]],0)</f>
        <v>0</v>
      </c>
      <c r="O148" s="18">
        <f>IFERROR((Locations[[#This Row],[Revenus]]-Locations[[#This Row],[Coûts d''acquisition]])/Locations[[#This Row],[Coûts d''acquisition]],0)</f>
        <v>0</v>
      </c>
      <c r="P148" s="20">
        <f>Locations[Revenus]/SUM(Locations[Revenus])</f>
        <v>0</v>
      </c>
      <c r="Q148" s="32" t="str">
        <f ca="1">IFERROR(Locations[[#This Row],[Rentabilité]]/Locations[[#This Row],[Âge]]*100,"")</f>
        <v/>
      </c>
    </row>
    <row r="149" spans="1:17" x14ac:dyDescent="0.25">
      <c r="A149" s="1" t="e">
        <f t="array" ref="A14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simpl])-ROW(#REF!)+1),ROWS(A$76:A149)))</f>
        <v>#REF!</v>
      </c>
      <c r="B149" t="e">
        <f>VLOOKUP(Locations[No produit],BD_Produits[[No produit simpl]:[Produit]],2,FALSE)</f>
        <v>#REF!</v>
      </c>
      <c r="C149">
        <f>COUNTIF(BD_Produits[No produit simpl],Locations[[#This Row],[No produit]])</f>
        <v>0</v>
      </c>
      <c r="D149" s="4">
        <f>SUMIF(BD_Produits[No produit simpl],Locations[[#This Row],[No produit]],BD_Produits[Coûts d''acquisition])</f>
        <v>0</v>
      </c>
      <c r="E149" s="5">
        <f>SUMIF(BD_Locations[No produit],Locations[[#This Row],[No produit]],BD_Locations[Qté])</f>
        <v>0</v>
      </c>
      <c r="F149">
        <f>SUMIF(BD_Locations[No produit],Locations[[#This Row],[No produit]],BD_Locations[Jours de loc*Qté])</f>
        <v>0</v>
      </c>
      <c r="G149" s="4">
        <f>SUMIF(BD_Locations[No produit],Locations[[#This Row],[No produit]],BD_Locations[Prix total])</f>
        <v>0</v>
      </c>
      <c r="H149" s="18">
        <f>IFERROR(Locations[[#This Row],[Revenus]]/Locations[[#This Row],[Coûts d''acquisition]],0)</f>
        <v>0</v>
      </c>
      <c r="I149" s="4">
        <f>Locations[[#This Row],[Revenus]]-Locations[[#This Row],[Coûts d''acquisition]]</f>
        <v>0</v>
      </c>
      <c r="J149" s="3" t="str">
        <f t="array" ref="J149">IFERROR(INDEX(BD_Locations[Date de fin],MATCH(Locations[[#This Row],[No produit]]&amp;"OK",BD_Locations[No produit]&amp;BD_Locations[Rentabilisé],0)),"")</f>
        <v/>
      </c>
      <c r="K149" s="26">
        <f>IFERROR(Locations[[#This Row],[Date de rentabilisation]]-VLOOKUP(Locations[No produit],BD_Produits[[No produit simpl]:[Date d''achat]],4,FALSE),0)</f>
        <v>0</v>
      </c>
      <c r="L149" s="26" t="e">
        <f ca="1">TODAY()-VLOOKUP(Locations[No produit],BD_Produits[[No produit simpl]:[Date d''achat]],4,FALSE)+1</f>
        <v>#REF!</v>
      </c>
      <c r="M149" s="26" t="str">
        <f>IFERROR(INDEX(BD_Locations[Cumul jours de loc*Qté],MATCH(Locations[[#This Row],[No produit]]&amp;"OK",BD_Locations[No produit]&amp;BD_Locations[Rentabilisé],0)),"")</f>
        <v/>
      </c>
      <c r="N149" s="26">
        <f ca="1">IFERROR(Locations[Âge]/Locations[[#This Row],[Nbre jours locations]],0)</f>
        <v>0</v>
      </c>
      <c r="O149" s="18">
        <f>IFERROR((Locations[[#This Row],[Revenus]]-Locations[[#This Row],[Coûts d''acquisition]])/Locations[[#This Row],[Coûts d''acquisition]],0)</f>
        <v>0</v>
      </c>
      <c r="P149" s="20">
        <f>Locations[Revenus]/SUM(Locations[Revenus])</f>
        <v>0</v>
      </c>
      <c r="Q149" s="32" t="str">
        <f ca="1">IFERROR(Locations[[#This Row],[Rentabilité]]/Locations[[#This Row],[Âge]]*100,"")</f>
        <v/>
      </c>
    </row>
    <row r="150" spans="1:17" x14ac:dyDescent="0.25">
      <c r="A150" s="1" t="e">
        <f t="array" ref="A15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simpl])-ROW(#REF!)+1),ROWS(A$76:A150)))</f>
        <v>#REF!</v>
      </c>
      <c r="B150" t="e">
        <f>VLOOKUP(Locations[No produit],BD_Produits[[No produit simpl]:[Produit]],2,FALSE)</f>
        <v>#REF!</v>
      </c>
      <c r="C150">
        <f>COUNTIF(BD_Produits[No produit simpl],Locations[[#This Row],[No produit]])</f>
        <v>0</v>
      </c>
      <c r="D150" s="4">
        <f>SUMIF(BD_Produits[No produit simpl],Locations[[#This Row],[No produit]],BD_Produits[Coûts d''acquisition])</f>
        <v>0</v>
      </c>
      <c r="E150" s="5">
        <f>SUMIF(BD_Locations[No produit],Locations[[#This Row],[No produit]],BD_Locations[Qté])</f>
        <v>0</v>
      </c>
      <c r="F150">
        <f>SUMIF(BD_Locations[No produit],Locations[[#This Row],[No produit]],BD_Locations[Jours de loc*Qté])</f>
        <v>0</v>
      </c>
      <c r="G150" s="4">
        <f>SUMIF(BD_Locations[No produit],Locations[[#This Row],[No produit]],BD_Locations[Prix total])</f>
        <v>0</v>
      </c>
      <c r="H150" s="18">
        <f>IFERROR(Locations[[#This Row],[Revenus]]/Locations[[#This Row],[Coûts d''acquisition]],0)</f>
        <v>0</v>
      </c>
      <c r="I150" s="4">
        <f>Locations[[#This Row],[Revenus]]-Locations[[#This Row],[Coûts d''acquisition]]</f>
        <v>0</v>
      </c>
      <c r="J150" s="3" t="str">
        <f t="array" ref="J150">IFERROR(INDEX(BD_Locations[Date de fin],MATCH(Locations[[#This Row],[No produit]]&amp;"OK",BD_Locations[No produit]&amp;BD_Locations[Rentabilisé],0)),"")</f>
        <v/>
      </c>
      <c r="K150" s="26">
        <f>IFERROR(Locations[[#This Row],[Date de rentabilisation]]-VLOOKUP(Locations[No produit],BD_Produits[[No produit simpl]:[Date d''achat]],4,FALSE),0)</f>
        <v>0</v>
      </c>
      <c r="L150" s="26" t="e">
        <f ca="1">TODAY()-VLOOKUP(Locations[No produit],BD_Produits[[No produit simpl]:[Date d''achat]],4,FALSE)+1</f>
        <v>#REF!</v>
      </c>
      <c r="M150" s="26" t="str">
        <f>IFERROR(INDEX(BD_Locations[Cumul jours de loc*Qté],MATCH(Locations[[#This Row],[No produit]]&amp;"OK",BD_Locations[No produit]&amp;BD_Locations[Rentabilisé],0)),"")</f>
        <v/>
      </c>
      <c r="N150" s="26">
        <f ca="1">IFERROR(Locations[Âge]/Locations[[#This Row],[Nbre jours locations]],0)</f>
        <v>0</v>
      </c>
      <c r="O150" s="18">
        <f>IFERROR((Locations[[#This Row],[Revenus]]-Locations[[#This Row],[Coûts d''acquisition]])/Locations[[#This Row],[Coûts d''acquisition]],0)</f>
        <v>0</v>
      </c>
      <c r="P150" s="20">
        <f>Locations[Revenus]/SUM(Locations[Revenus])</f>
        <v>0</v>
      </c>
      <c r="Q150" s="32" t="str">
        <f ca="1">IFERROR(Locations[[#This Row],[Rentabilité]]/Locations[[#This Row],[Âge]]*100,"")</f>
        <v/>
      </c>
    </row>
    <row r="151" spans="1:17" x14ac:dyDescent="0.25">
      <c r="A151" s="1" t="e">
        <f t="array" ref="A15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simpl])-ROW(#REF!)+1),ROWS(A$76:A151)))</f>
        <v>#REF!</v>
      </c>
      <c r="B151" t="e">
        <f>VLOOKUP(Locations[No produit],BD_Produits[[No produit simpl]:[Produit]],2,FALSE)</f>
        <v>#REF!</v>
      </c>
      <c r="C151">
        <f>COUNTIF(BD_Produits[No produit simpl],Locations[[#This Row],[No produit]])</f>
        <v>0</v>
      </c>
      <c r="D151" s="4">
        <f>SUMIF(BD_Produits[No produit simpl],Locations[[#This Row],[No produit]],BD_Produits[Coûts d''acquisition])</f>
        <v>0</v>
      </c>
      <c r="E151" s="5">
        <f>SUMIF(BD_Locations[No produit],Locations[[#This Row],[No produit]],BD_Locations[Qté])</f>
        <v>0</v>
      </c>
      <c r="F151">
        <f>SUMIF(BD_Locations[No produit],Locations[[#This Row],[No produit]],BD_Locations[Jours de loc*Qté])</f>
        <v>0</v>
      </c>
      <c r="G151" s="4">
        <f>SUMIF(BD_Locations[No produit],Locations[[#This Row],[No produit]],BD_Locations[Prix total])</f>
        <v>0</v>
      </c>
      <c r="H151" s="18">
        <f>IFERROR(Locations[[#This Row],[Revenus]]/Locations[[#This Row],[Coûts d''acquisition]],0)</f>
        <v>0</v>
      </c>
      <c r="I151" s="4">
        <f>Locations[[#This Row],[Revenus]]-Locations[[#This Row],[Coûts d''acquisition]]</f>
        <v>0</v>
      </c>
      <c r="J151" s="3" t="str">
        <f t="array" ref="J151">IFERROR(INDEX(BD_Locations[Date de fin],MATCH(Locations[[#This Row],[No produit]]&amp;"OK",BD_Locations[No produit]&amp;BD_Locations[Rentabilisé],0)),"")</f>
        <v/>
      </c>
      <c r="K151" s="26">
        <f>IFERROR(Locations[[#This Row],[Date de rentabilisation]]-VLOOKUP(Locations[No produit],BD_Produits[[No produit simpl]:[Date d''achat]],4,FALSE),0)</f>
        <v>0</v>
      </c>
      <c r="L151" s="26" t="e">
        <f ca="1">TODAY()-VLOOKUP(Locations[No produit],BD_Produits[[No produit simpl]:[Date d''achat]],4,FALSE)+1</f>
        <v>#REF!</v>
      </c>
      <c r="M151" s="26" t="str">
        <f>IFERROR(INDEX(BD_Locations[Cumul jours de loc*Qté],MATCH(Locations[[#This Row],[No produit]]&amp;"OK",BD_Locations[No produit]&amp;BD_Locations[Rentabilisé],0)),"")</f>
        <v/>
      </c>
      <c r="N151" s="26">
        <f ca="1">IFERROR(Locations[Âge]/Locations[[#This Row],[Nbre jours locations]],0)</f>
        <v>0</v>
      </c>
      <c r="O151" s="18">
        <f>IFERROR((Locations[[#This Row],[Revenus]]-Locations[[#This Row],[Coûts d''acquisition]])/Locations[[#This Row],[Coûts d''acquisition]],0)</f>
        <v>0</v>
      </c>
      <c r="P151" s="20">
        <f>Locations[Revenus]/SUM(Locations[Revenus])</f>
        <v>0</v>
      </c>
      <c r="Q151" s="32" t="str">
        <f ca="1">IFERROR(Locations[[#This Row],[Rentabilité]]/Locations[[#This Row],[Âge]]*100,"")</f>
        <v/>
      </c>
    </row>
    <row r="152" spans="1:17" x14ac:dyDescent="0.25">
      <c r="A152" s="1" t="e">
        <f t="array" ref="A15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simpl])-ROW(#REF!)+1),ROWS(A$76:A152)))</f>
        <v>#REF!</v>
      </c>
      <c r="B152" t="e">
        <f>VLOOKUP(Locations[No produit],BD_Produits[[No produit simpl]:[Produit]],2,FALSE)</f>
        <v>#REF!</v>
      </c>
      <c r="C152">
        <f>COUNTIF(BD_Produits[No produit simpl],Locations[[#This Row],[No produit]])</f>
        <v>0</v>
      </c>
      <c r="D152" s="4">
        <f>SUMIF(BD_Produits[No produit simpl],Locations[[#This Row],[No produit]],BD_Produits[Coûts d''acquisition])</f>
        <v>0</v>
      </c>
      <c r="E152" s="5">
        <f>SUMIF(BD_Locations[No produit],Locations[[#This Row],[No produit]],BD_Locations[Qté])</f>
        <v>0</v>
      </c>
      <c r="F152">
        <f>SUMIF(BD_Locations[No produit],Locations[[#This Row],[No produit]],BD_Locations[Jours de loc*Qté])</f>
        <v>0</v>
      </c>
      <c r="G152" s="4">
        <f>SUMIF(BD_Locations[No produit],Locations[[#This Row],[No produit]],BD_Locations[Prix total])</f>
        <v>0</v>
      </c>
      <c r="H152" s="18">
        <f>IFERROR(Locations[[#This Row],[Revenus]]/Locations[[#This Row],[Coûts d''acquisition]],0)</f>
        <v>0</v>
      </c>
      <c r="I152" s="4">
        <f>Locations[[#This Row],[Revenus]]-Locations[[#This Row],[Coûts d''acquisition]]</f>
        <v>0</v>
      </c>
      <c r="J152" s="3" t="str">
        <f t="array" ref="J152">IFERROR(INDEX(BD_Locations[Date de fin],MATCH(Locations[[#This Row],[No produit]]&amp;"OK",BD_Locations[No produit]&amp;BD_Locations[Rentabilisé],0)),"")</f>
        <v/>
      </c>
      <c r="K152" s="26">
        <f>IFERROR(Locations[[#This Row],[Date de rentabilisation]]-VLOOKUP(Locations[No produit],BD_Produits[[No produit simpl]:[Date d''achat]],4,FALSE),0)</f>
        <v>0</v>
      </c>
      <c r="L152" s="26" t="e">
        <f ca="1">TODAY()-VLOOKUP(Locations[No produit],BD_Produits[[No produit simpl]:[Date d''achat]],4,FALSE)+1</f>
        <v>#REF!</v>
      </c>
      <c r="M152" s="26" t="str">
        <f>IFERROR(INDEX(BD_Locations[Cumul jours de loc*Qté],MATCH(Locations[[#This Row],[No produit]]&amp;"OK",BD_Locations[No produit]&amp;BD_Locations[Rentabilisé],0)),"")</f>
        <v/>
      </c>
      <c r="N152" s="26">
        <f ca="1">IFERROR(Locations[Âge]/Locations[[#This Row],[Nbre jours locations]],0)</f>
        <v>0</v>
      </c>
      <c r="O152" s="18">
        <f>IFERROR((Locations[[#This Row],[Revenus]]-Locations[[#This Row],[Coûts d''acquisition]])/Locations[[#This Row],[Coûts d''acquisition]],0)</f>
        <v>0</v>
      </c>
      <c r="P152" s="20">
        <f>Locations[Revenus]/SUM(Locations[Revenus])</f>
        <v>0</v>
      </c>
      <c r="Q152" s="32" t="str">
        <f ca="1">IFERROR(Locations[[#This Row],[Rentabilité]]/Locations[[#This Row],[Âge]]*100,"")</f>
        <v/>
      </c>
    </row>
    <row r="153" spans="1:17" x14ac:dyDescent="0.25">
      <c r="A153" s="1" t="e">
        <f t="array" ref="A15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simpl])-ROW(#REF!)+1),ROWS(A$76:A153)))</f>
        <v>#REF!</v>
      </c>
      <c r="B153" t="e">
        <f>VLOOKUP(Locations[No produit],BD_Produits[[No produit simpl]:[Produit]],2,FALSE)</f>
        <v>#REF!</v>
      </c>
      <c r="C153">
        <f>COUNTIF(BD_Produits[No produit simpl],Locations[[#This Row],[No produit]])</f>
        <v>0</v>
      </c>
      <c r="D153" s="4">
        <f>SUMIF(BD_Produits[No produit simpl],Locations[[#This Row],[No produit]],BD_Produits[Coûts d''acquisition])</f>
        <v>0</v>
      </c>
      <c r="E153" s="5">
        <f>SUMIF(BD_Locations[No produit],Locations[[#This Row],[No produit]],BD_Locations[Qté])</f>
        <v>0</v>
      </c>
      <c r="F153">
        <f>SUMIF(BD_Locations[No produit],Locations[[#This Row],[No produit]],BD_Locations[Jours de loc*Qté])</f>
        <v>0</v>
      </c>
      <c r="G153" s="4">
        <f>SUMIF(BD_Locations[No produit],Locations[[#This Row],[No produit]],BD_Locations[Prix total])</f>
        <v>0</v>
      </c>
      <c r="H153" s="18">
        <f>IFERROR(Locations[[#This Row],[Revenus]]/Locations[[#This Row],[Coûts d''acquisition]],0)</f>
        <v>0</v>
      </c>
      <c r="I153" s="4">
        <f>Locations[[#This Row],[Revenus]]-Locations[[#This Row],[Coûts d''acquisition]]</f>
        <v>0</v>
      </c>
      <c r="J153" s="3" t="str">
        <f t="array" ref="J153">IFERROR(INDEX(BD_Locations[Date de fin],MATCH(Locations[[#This Row],[No produit]]&amp;"OK",BD_Locations[No produit]&amp;BD_Locations[Rentabilisé],0)),"")</f>
        <v/>
      </c>
      <c r="K153" s="26">
        <f>IFERROR(Locations[[#This Row],[Date de rentabilisation]]-VLOOKUP(Locations[No produit],BD_Produits[[No produit simpl]:[Date d''achat]],4,FALSE),0)</f>
        <v>0</v>
      </c>
      <c r="L153" s="26" t="e">
        <f ca="1">TODAY()-VLOOKUP(Locations[No produit],BD_Produits[[No produit simpl]:[Date d''achat]],4,FALSE)+1</f>
        <v>#REF!</v>
      </c>
      <c r="M153" s="26" t="str">
        <f>IFERROR(INDEX(BD_Locations[Cumul jours de loc*Qté],MATCH(Locations[[#This Row],[No produit]]&amp;"OK",BD_Locations[No produit]&amp;BD_Locations[Rentabilisé],0)),"")</f>
        <v/>
      </c>
      <c r="N153" s="26">
        <f ca="1">IFERROR(Locations[Âge]/Locations[[#This Row],[Nbre jours locations]],0)</f>
        <v>0</v>
      </c>
      <c r="O153" s="18">
        <f>IFERROR((Locations[[#This Row],[Revenus]]-Locations[[#This Row],[Coûts d''acquisition]])/Locations[[#This Row],[Coûts d''acquisition]],0)</f>
        <v>0</v>
      </c>
      <c r="P153" s="20">
        <f>Locations[Revenus]/SUM(Locations[Revenus])</f>
        <v>0</v>
      </c>
      <c r="Q153" s="32" t="str">
        <f ca="1">IFERROR(Locations[[#This Row],[Rentabilité]]/Locations[[#This Row],[Âge]]*100,"")</f>
        <v/>
      </c>
    </row>
    <row r="154" spans="1:17" x14ac:dyDescent="0.25">
      <c r="A154" s="1" t="e">
        <f t="array" ref="A15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simpl])-ROW(#REF!)+1),ROWS(A$76:A154)))</f>
        <v>#REF!</v>
      </c>
      <c r="B154" t="e">
        <f>VLOOKUP(Locations[No produit],BD_Produits[[No produit simpl]:[Produit]],2,FALSE)</f>
        <v>#REF!</v>
      </c>
      <c r="C154">
        <f>COUNTIF(BD_Produits[No produit simpl],Locations[[#This Row],[No produit]])</f>
        <v>0</v>
      </c>
      <c r="D154" s="4">
        <f>SUMIF(BD_Produits[No produit simpl],Locations[[#This Row],[No produit]],BD_Produits[Coûts d''acquisition])</f>
        <v>0</v>
      </c>
      <c r="E154" s="5">
        <f>SUMIF(BD_Locations[No produit],Locations[[#This Row],[No produit]],BD_Locations[Qté])</f>
        <v>0</v>
      </c>
      <c r="F154">
        <f>SUMIF(BD_Locations[No produit],Locations[[#This Row],[No produit]],BD_Locations[Jours de loc*Qté])</f>
        <v>0</v>
      </c>
      <c r="G154" s="4">
        <f>SUMIF(BD_Locations[No produit],Locations[[#This Row],[No produit]],BD_Locations[Prix total])</f>
        <v>0</v>
      </c>
      <c r="H154" s="18">
        <f>IFERROR(Locations[[#This Row],[Revenus]]/Locations[[#This Row],[Coûts d''acquisition]],0)</f>
        <v>0</v>
      </c>
      <c r="I154" s="4">
        <f>Locations[[#This Row],[Revenus]]-Locations[[#This Row],[Coûts d''acquisition]]</f>
        <v>0</v>
      </c>
      <c r="J154" s="3" t="str">
        <f t="array" ref="J154">IFERROR(INDEX(BD_Locations[Date de fin],MATCH(Locations[[#This Row],[No produit]]&amp;"OK",BD_Locations[No produit]&amp;BD_Locations[Rentabilisé],0)),"")</f>
        <v/>
      </c>
      <c r="K154" s="26">
        <f>IFERROR(Locations[[#This Row],[Date de rentabilisation]]-VLOOKUP(Locations[No produit],BD_Produits[[No produit simpl]:[Date d''achat]],4,FALSE),0)</f>
        <v>0</v>
      </c>
      <c r="L154" s="26" t="e">
        <f ca="1">TODAY()-VLOOKUP(Locations[No produit],BD_Produits[[No produit simpl]:[Date d''achat]],4,FALSE)+1</f>
        <v>#REF!</v>
      </c>
      <c r="M154" s="26" t="str">
        <f>IFERROR(INDEX(BD_Locations[Cumul jours de loc*Qté],MATCH(Locations[[#This Row],[No produit]]&amp;"OK",BD_Locations[No produit]&amp;BD_Locations[Rentabilisé],0)),"")</f>
        <v/>
      </c>
      <c r="N154" s="26">
        <f ca="1">IFERROR(Locations[Âge]/Locations[[#This Row],[Nbre jours locations]],0)</f>
        <v>0</v>
      </c>
      <c r="O154" s="18">
        <f>IFERROR((Locations[[#This Row],[Revenus]]-Locations[[#This Row],[Coûts d''acquisition]])/Locations[[#This Row],[Coûts d''acquisition]],0)</f>
        <v>0</v>
      </c>
      <c r="P154" s="20">
        <f>Locations[Revenus]/SUM(Locations[Revenus])</f>
        <v>0</v>
      </c>
      <c r="Q154" s="32" t="str">
        <f ca="1">IFERROR(Locations[[#This Row],[Rentabilité]]/Locations[[#This Row],[Âge]]*100,"")</f>
        <v/>
      </c>
    </row>
    <row r="155" spans="1:17" x14ac:dyDescent="0.25">
      <c r="A155" s="1" t="e">
        <f t="array" ref="A15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simpl])-ROW(#REF!)+1),ROWS(A$76:A155)))</f>
        <v>#REF!</v>
      </c>
      <c r="B155" t="e">
        <f>VLOOKUP(Locations[No produit],BD_Produits[[No produit simpl]:[Produit]],2,FALSE)</f>
        <v>#REF!</v>
      </c>
      <c r="C155">
        <f>COUNTIF(BD_Produits[No produit simpl],Locations[[#This Row],[No produit]])</f>
        <v>0</v>
      </c>
      <c r="D155" s="4">
        <f>SUMIF(BD_Produits[No produit simpl],Locations[[#This Row],[No produit]],BD_Produits[Coûts d''acquisition])</f>
        <v>0</v>
      </c>
      <c r="E155" s="5">
        <f>SUMIF(BD_Locations[No produit],Locations[[#This Row],[No produit]],BD_Locations[Qté])</f>
        <v>0</v>
      </c>
      <c r="F155">
        <f>SUMIF(BD_Locations[No produit],Locations[[#This Row],[No produit]],BD_Locations[Jours de loc*Qté])</f>
        <v>0</v>
      </c>
      <c r="G155" s="4">
        <f>SUMIF(BD_Locations[No produit],Locations[[#This Row],[No produit]],BD_Locations[Prix total])</f>
        <v>0</v>
      </c>
      <c r="H155" s="18">
        <f>IFERROR(Locations[[#This Row],[Revenus]]/Locations[[#This Row],[Coûts d''acquisition]],0)</f>
        <v>0</v>
      </c>
      <c r="I155" s="4">
        <f>Locations[[#This Row],[Revenus]]-Locations[[#This Row],[Coûts d''acquisition]]</f>
        <v>0</v>
      </c>
      <c r="J155" s="3" t="str">
        <f t="array" ref="J155">IFERROR(INDEX(BD_Locations[Date de fin],MATCH(Locations[[#This Row],[No produit]]&amp;"OK",BD_Locations[No produit]&amp;BD_Locations[Rentabilisé],0)),"")</f>
        <v/>
      </c>
      <c r="K155" s="26">
        <f>IFERROR(Locations[[#This Row],[Date de rentabilisation]]-VLOOKUP(Locations[No produit],BD_Produits[[No produit simpl]:[Date d''achat]],4,FALSE),0)</f>
        <v>0</v>
      </c>
      <c r="L155" s="26" t="e">
        <f ca="1">TODAY()-VLOOKUP(Locations[No produit],BD_Produits[[No produit simpl]:[Date d''achat]],4,FALSE)+1</f>
        <v>#REF!</v>
      </c>
      <c r="M155" s="26" t="str">
        <f>IFERROR(INDEX(BD_Locations[Cumul jours de loc*Qté],MATCH(Locations[[#This Row],[No produit]]&amp;"OK",BD_Locations[No produit]&amp;BD_Locations[Rentabilisé],0)),"")</f>
        <v/>
      </c>
      <c r="N155" s="26">
        <f ca="1">IFERROR(Locations[Âge]/Locations[[#This Row],[Nbre jours locations]],0)</f>
        <v>0</v>
      </c>
      <c r="O155" s="18">
        <f>IFERROR((Locations[[#This Row],[Revenus]]-Locations[[#This Row],[Coûts d''acquisition]])/Locations[[#This Row],[Coûts d''acquisition]],0)</f>
        <v>0</v>
      </c>
      <c r="P155" s="20">
        <f>Locations[Revenus]/SUM(Locations[Revenus])</f>
        <v>0</v>
      </c>
      <c r="Q155" s="32" t="str">
        <f ca="1">IFERROR(Locations[[#This Row],[Rentabilité]]/Locations[[#This Row],[Âge]]*100,"")</f>
        <v/>
      </c>
    </row>
    <row r="156" spans="1:17" x14ac:dyDescent="0.25">
      <c r="A156" s="1" t="e">
        <f t="array" ref="A15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simpl])-ROW(#REF!)+1),ROWS(A$76:A156)))</f>
        <v>#REF!</v>
      </c>
      <c r="B156" t="e">
        <f>VLOOKUP(Locations[No produit],BD_Produits[[No produit simpl]:[Produit]],2,FALSE)</f>
        <v>#REF!</v>
      </c>
      <c r="C156">
        <f>COUNTIF(BD_Produits[No produit simpl],Locations[[#This Row],[No produit]])</f>
        <v>0</v>
      </c>
      <c r="D156" s="4">
        <f>SUMIF(BD_Produits[No produit simpl],Locations[[#This Row],[No produit]],BD_Produits[Coûts d''acquisition])</f>
        <v>0</v>
      </c>
      <c r="E156" s="5">
        <f>SUMIF(BD_Locations[No produit],Locations[[#This Row],[No produit]],BD_Locations[Qté])</f>
        <v>0</v>
      </c>
      <c r="F156">
        <f>SUMIF(BD_Locations[No produit],Locations[[#This Row],[No produit]],BD_Locations[Jours de loc*Qté])</f>
        <v>0</v>
      </c>
      <c r="G156" s="4">
        <f>SUMIF(BD_Locations[No produit],Locations[[#This Row],[No produit]],BD_Locations[Prix total])</f>
        <v>0</v>
      </c>
      <c r="H156" s="18">
        <f>IFERROR(Locations[[#This Row],[Revenus]]/Locations[[#This Row],[Coûts d''acquisition]],0)</f>
        <v>0</v>
      </c>
      <c r="I156" s="4">
        <f>Locations[[#This Row],[Revenus]]-Locations[[#This Row],[Coûts d''acquisition]]</f>
        <v>0</v>
      </c>
      <c r="J156" s="3" t="str">
        <f t="array" ref="J156">IFERROR(INDEX(BD_Locations[Date de fin],MATCH(Locations[[#This Row],[No produit]]&amp;"OK",BD_Locations[No produit]&amp;BD_Locations[Rentabilisé],0)),"")</f>
        <v/>
      </c>
      <c r="K156" s="26">
        <f>IFERROR(Locations[[#This Row],[Date de rentabilisation]]-VLOOKUP(Locations[No produit],BD_Produits[[No produit simpl]:[Date d''achat]],4,FALSE),0)</f>
        <v>0</v>
      </c>
      <c r="L156" s="26" t="e">
        <f ca="1">TODAY()-VLOOKUP(Locations[No produit],BD_Produits[[No produit simpl]:[Date d''achat]],4,FALSE)+1</f>
        <v>#REF!</v>
      </c>
      <c r="M156" s="26" t="str">
        <f>IFERROR(INDEX(BD_Locations[Cumul jours de loc*Qté],MATCH(Locations[[#This Row],[No produit]]&amp;"OK",BD_Locations[No produit]&amp;BD_Locations[Rentabilisé],0)),"")</f>
        <v/>
      </c>
      <c r="N156" s="26">
        <f ca="1">IFERROR(Locations[Âge]/Locations[[#This Row],[Nbre jours locations]],0)</f>
        <v>0</v>
      </c>
      <c r="O156" s="18">
        <f>IFERROR((Locations[[#This Row],[Revenus]]-Locations[[#This Row],[Coûts d''acquisition]])/Locations[[#This Row],[Coûts d''acquisition]],0)</f>
        <v>0</v>
      </c>
      <c r="P156" s="20">
        <f>Locations[Revenus]/SUM(Locations[Revenus])</f>
        <v>0</v>
      </c>
      <c r="Q156" s="32" t="str">
        <f ca="1">IFERROR(Locations[[#This Row],[Rentabilité]]/Locations[[#This Row],[Âge]]*100,"")</f>
        <v/>
      </c>
    </row>
    <row r="157" spans="1:17" x14ac:dyDescent="0.25">
      <c r="A157" s="1" t="e">
        <f t="array" ref="A15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simpl])-ROW(#REF!)+1),ROWS(A$76:A157)))</f>
        <v>#REF!</v>
      </c>
      <c r="B157" t="e">
        <f>VLOOKUP(Locations[No produit],BD_Produits[[No produit simpl]:[Produit]],2,FALSE)</f>
        <v>#REF!</v>
      </c>
      <c r="C157">
        <f>COUNTIF(BD_Produits[No produit simpl],Locations[[#This Row],[No produit]])</f>
        <v>0</v>
      </c>
      <c r="D157" s="4">
        <f>SUMIF(BD_Produits[No produit simpl],Locations[[#This Row],[No produit]],BD_Produits[Coûts d''acquisition])</f>
        <v>0</v>
      </c>
      <c r="E157" s="5">
        <f>SUMIF(BD_Locations[No produit],Locations[[#This Row],[No produit]],BD_Locations[Qté])</f>
        <v>0</v>
      </c>
      <c r="F157">
        <f>SUMIF(BD_Locations[No produit],Locations[[#This Row],[No produit]],BD_Locations[Jours de loc*Qté])</f>
        <v>0</v>
      </c>
      <c r="G157" s="4">
        <f>SUMIF(BD_Locations[No produit],Locations[[#This Row],[No produit]],BD_Locations[Prix total])</f>
        <v>0</v>
      </c>
      <c r="H157" s="18">
        <f>IFERROR(Locations[[#This Row],[Revenus]]/Locations[[#This Row],[Coûts d''acquisition]],0)</f>
        <v>0</v>
      </c>
      <c r="I157" s="4">
        <f>Locations[[#This Row],[Revenus]]-Locations[[#This Row],[Coûts d''acquisition]]</f>
        <v>0</v>
      </c>
      <c r="J157" s="3" t="str">
        <f t="array" ref="J157">IFERROR(INDEX(BD_Locations[Date de fin],MATCH(Locations[[#This Row],[No produit]]&amp;"OK",BD_Locations[No produit]&amp;BD_Locations[Rentabilisé],0)),"")</f>
        <v/>
      </c>
      <c r="K157" s="26">
        <f>IFERROR(Locations[[#This Row],[Date de rentabilisation]]-VLOOKUP(Locations[No produit],BD_Produits[[No produit simpl]:[Date d''achat]],4,FALSE),0)</f>
        <v>0</v>
      </c>
      <c r="L157" s="26" t="e">
        <f ca="1">TODAY()-VLOOKUP(Locations[No produit],BD_Produits[[No produit simpl]:[Date d''achat]],4,FALSE)+1</f>
        <v>#REF!</v>
      </c>
      <c r="M157" s="26" t="str">
        <f>IFERROR(INDEX(BD_Locations[Cumul jours de loc*Qté],MATCH(Locations[[#This Row],[No produit]]&amp;"OK",BD_Locations[No produit]&amp;BD_Locations[Rentabilisé],0)),"")</f>
        <v/>
      </c>
      <c r="N157" s="26">
        <f ca="1">IFERROR(Locations[Âge]/Locations[[#This Row],[Nbre jours locations]],0)</f>
        <v>0</v>
      </c>
      <c r="O157" s="18">
        <f>IFERROR((Locations[[#This Row],[Revenus]]-Locations[[#This Row],[Coûts d''acquisition]])/Locations[[#This Row],[Coûts d''acquisition]],0)</f>
        <v>0</v>
      </c>
      <c r="P157" s="20">
        <f>Locations[Revenus]/SUM(Locations[Revenus])</f>
        <v>0</v>
      </c>
      <c r="Q157" s="32" t="str">
        <f ca="1">IFERROR(Locations[[#This Row],[Rentabilité]]/Locations[[#This Row],[Âge]]*100,"")</f>
        <v/>
      </c>
    </row>
    <row r="158" spans="1:17" x14ac:dyDescent="0.25">
      <c r="A158" s="1" t="e">
        <f t="array" ref="A15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simpl])-ROW(#REF!)+1),ROWS(A$76:A158)))</f>
        <v>#REF!</v>
      </c>
      <c r="B158" t="e">
        <f>VLOOKUP(Locations[No produit],BD_Produits[[No produit simpl]:[Produit]],2,FALSE)</f>
        <v>#REF!</v>
      </c>
      <c r="C158">
        <f>COUNTIF(BD_Produits[No produit simpl],Locations[[#This Row],[No produit]])</f>
        <v>0</v>
      </c>
      <c r="D158" s="4">
        <f>SUMIF(BD_Produits[No produit simpl],Locations[[#This Row],[No produit]],BD_Produits[Coûts d''acquisition])</f>
        <v>0</v>
      </c>
      <c r="E158" s="5">
        <f>SUMIF(BD_Locations[No produit],Locations[[#This Row],[No produit]],BD_Locations[Qté])</f>
        <v>0</v>
      </c>
      <c r="F158">
        <f>SUMIF(BD_Locations[No produit],Locations[[#This Row],[No produit]],BD_Locations[Jours de loc*Qté])</f>
        <v>0</v>
      </c>
      <c r="G158" s="4">
        <f>SUMIF(BD_Locations[No produit],Locations[[#This Row],[No produit]],BD_Locations[Prix total])</f>
        <v>0</v>
      </c>
      <c r="H158" s="18">
        <f>IFERROR(Locations[[#This Row],[Revenus]]/Locations[[#This Row],[Coûts d''acquisition]],0)</f>
        <v>0</v>
      </c>
      <c r="I158" s="4">
        <f>Locations[[#This Row],[Revenus]]-Locations[[#This Row],[Coûts d''acquisition]]</f>
        <v>0</v>
      </c>
      <c r="J158" s="3" t="str">
        <f t="array" ref="J158">IFERROR(INDEX(BD_Locations[Date de fin],MATCH(Locations[[#This Row],[No produit]]&amp;"OK",BD_Locations[No produit]&amp;BD_Locations[Rentabilisé],0)),"")</f>
        <v/>
      </c>
      <c r="K158" s="26">
        <f>IFERROR(Locations[[#This Row],[Date de rentabilisation]]-VLOOKUP(Locations[No produit],BD_Produits[[No produit simpl]:[Date d''achat]],4,FALSE),0)</f>
        <v>0</v>
      </c>
      <c r="L158" s="26" t="e">
        <f ca="1">TODAY()-VLOOKUP(Locations[No produit],BD_Produits[[No produit simpl]:[Date d''achat]],4,FALSE)+1</f>
        <v>#REF!</v>
      </c>
      <c r="M158" s="26" t="str">
        <f>IFERROR(INDEX(BD_Locations[Cumul jours de loc*Qté],MATCH(Locations[[#This Row],[No produit]]&amp;"OK",BD_Locations[No produit]&amp;BD_Locations[Rentabilisé],0)),"")</f>
        <v/>
      </c>
      <c r="N158" s="26">
        <f ca="1">IFERROR(Locations[Âge]/Locations[[#This Row],[Nbre jours locations]],0)</f>
        <v>0</v>
      </c>
      <c r="O158" s="18">
        <f>IFERROR((Locations[[#This Row],[Revenus]]-Locations[[#This Row],[Coûts d''acquisition]])/Locations[[#This Row],[Coûts d''acquisition]],0)</f>
        <v>0</v>
      </c>
      <c r="P158" s="20">
        <f>Locations[Revenus]/SUM(Locations[Revenus])</f>
        <v>0</v>
      </c>
      <c r="Q158" s="32" t="str">
        <f ca="1">IFERROR(Locations[[#This Row],[Rentabilité]]/Locations[[#This Row],[Âge]]*100,"")</f>
        <v/>
      </c>
    </row>
    <row r="159" spans="1:17" x14ac:dyDescent="0.25">
      <c r="A159" s="1" t="e">
        <f t="array" ref="A15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simpl])-ROW(#REF!)+1),ROWS(A$76:A159)))</f>
        <v>#REF!</v>
      </c>
      <c r="B159" t="e">
        <f>VLOOKUP(Locations[No produit],BD_Produits[[No produit simpl]:[Produit]],2,FALSE)</f>
        <v>#REF!</v>
      </c>
      <c r="C159">
        <f>COUNTIF(BD_Produits[No produit simpl],Locations[[#This Row],[No produit]])</f>
        <v>0</v>
      </c>
      <c r="D159" s="4">
        <f>SUMIF(BD_Produits[No produit simpl],Locations[[#This Row],[No produit]],BD_Produits[Coûts d''acquisition])</f>
        <v>0</v>
      </c>
      <c r="E159" s="5">
        <f>SUMIF(BD_Locations[No produit],Locations[[#This Row],[No produit]],BD_Locations[Qté])</f>
        <v>0</v>
      </c>
      <c r="F159">
        <f>SUMIF(BD_Locations[No produit],Locations[[#This Row],[No produit]],BD_Locations[Jours de loc*Qté])</f>
        <v>0</v>
      </c>
      <c r="G159" s="4">
        <f>SUMIF(BD_Locations[No produit],Locations[[#This Row],[No produit]],BD_Locations[Prix total])</f>
        <v>0</v>
      </c>
      <c r="H159" s="18">
        <f>IFERROR(Locations[[#This Row],[Revenus]]/Locations[[#This Row],[Coûts d''acquisition]],0)</f>
        <v>0</v>
      </c>
      <c r="I159" s="4">
        <f>Locations[[#This Row],[Revenus]]-Locations[[#This Row],[Coûts d''acquisition]]</f>
        <v>0</v>
      </c>
      <c r="J159" s="3" t="str">
        <f t="array" ref="J159">IFERROR(INDEX(BD_Locations[Date de fin],MATCH(Locations[[#This Row],[No produit]]&amp;"OK",BD_Locations[No produit]&amp;BD_Locations[Rentabilisé],0)),"")</f>
        <v/>
      </c>
      <c r="K159" s="26">
        <f>IFERROR(Locations[[#This Row],[Date de rentabilisation]]-VLOOKUP(Locations[No produit],BD_Produits[[No produit simpl]:[Date d''achat]],4,FALSE),0)</f>
        <v>0</v>
      </c>
      <c r="L159" s="26" t="e">
        <f ca="1">TODAY()-VLOOKUP(Locations[No produit],BD_Produits[[No produit simpl]:[Date d''achat]],4,FALSE)+1</f>
        <v>#REF!</v>
      </c>
      <c r="M159" s="26" t="str">
        <f>IFERROR(INDEX(BD_Locations[Cumul jours de loc*Qté],MATCH(Locations[[#This Row],[No produit]]&amp;"OK",BD_Locations[No produit]&amp;BD_Locations[Rentabilisé],0)),"")</f>
        <v/>
      </c>
      <c r="N159" s="26">
        <f ca="1">IFERROR(Locations[Âge]/Locations[[#This Row],[Nbre jours locations]],0)</f>
        <v>0</v>
      </c>
      <c r="O159" s="18">
        <f>IFERROR((Locations[[#This Row],[Revenus]]-Locations[[#This Row],[Coûts d''acquisition]])/Locations[[#This Row],[Coûts d''acquisition]],0)</f>
        <v>0</v>
      </c>
      <c r="P159" s="20">
        <f>Locations[Revenus]/SUM(Locations[Revenus])</f>
        <v>0</v>
      </c>
      <c r="Q159" s="32" t="str">
        <f ca="1">IFERROR(Locations[[#This Row],[Rentabilité]]/Locations[[#This Row],[Âge]]*100,"")</f>
        <v/>
      </c>
    </row>
    <row r="160" spans="1:17" x14ac:dyDescent="0.25">
      <c r="A160" s="1" t="e">
        <f t="array" ref="A16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simpl])-ROW(#REF!)+1),ROWS(A$76:A160)))</f>
        <v>#REF!</v>
      </c>
      <c r="B160" t="e">
        <f>VLOOKUP(Locations[No produit],BD_Produits[[No produit simpl]:[Produit]],2,FALSE)</f>
        <v>#REF!</v>
      </c>
      <c r="C160">
        <f>COUNTIF(BD_Produits[No produit simpl],Locations[[#This Row],[No produit]])</f>
        <v>0</v>
      </c>
      <c r="D160" s="4">
        <f>SUMIF(BD_Produits[No produit simpl],Locations[[#This Row],[No produit]],BD_Produits[Coûts d''acquisition])</f>
        <v>0</v>
      </c>
      <c r="E160" s="5">
        <f>SUMIF(BD_Locations[No produit],Locations[[#This Row],[No produit]],BD_Locations[Qté])</f>
        <v>0</v>
      </c>
      <c r="F160">
        <f>SUMIF(BD_Locations[No produit],Locations[[#This Row],[No produit]],BD_Locations[Jours de loc*Qté])</f>
        <v>0</v>
      </c>
      <c r="G160" s="4">
        <f>SUMIF(BD_Locations[No produit],Locations[[#This Row],[No produit]],BD_Locations[Prix total])</f>
        <v>0</v>
      </c>
      <c r="H160" s="18">
        <f>IFERROR(Locations[[#This Row],[Revenus]]/Locations[[#This Row],[Coûts d''acquisition]],0)</f>
        <v>0</v>
      </c>
      <c r="I160" s="4">
        <f>Locations[[#This Row],[Revenus]]-Locations[[#This Row],[Coûts d''acquisition]]</f>
        <v>0</v>
      </c>
      <c r="J160" s="3" t="str">
        <f t="array" ref="J160">IFERROR(INDEX(BD_Locations[Date de fin],MATCH(Locations[[#This Row],[No produit]]&amp;"OK",BD_Locations[No produit]&amp;BD_Locations[Rentabilisé],0)),"")</f>
        <v/>
      </c>
      <c r="K160" s="26">
        <f>IFERROR(Locations[[#This Row],[Date de rentabilisation]]-VLOOKUP(Locations[No produit],BD_Produits[[No produit simpl]:[Date d''achat]],4,FALSE),0)</f>
        <v>0</v>
      </c>
      <c r="L160" s="26" t="e">
        <f ca="1">TODAY()-VLOOKUP(Locations[No produit],BD_Produits[[No produit simpl]:[Date d''achat]],4,FALSE)+1</f>
        <v>#REF!</v>
      </c>
      <c r="M160" s="26" t="str">
        <f>IFERROR(INDEX(BD_Locations[Cumul jours de loc*Qté],MATCH(Locations[[#This Row],[No produit]]&amp;"OK",BD_Locations[No produit]&amp;BD_Locations[Rentabilisé],0)),"")</f>
        <v/>
      </c>
      <c r="N160" s="26">
        <f ca="1">IFERROR(Locations[Âge]/Locations[[#This Row],[Nbre jours locations]],0)</f>
        <v>0</v>
      </c>
      <c r="O160" s="18">
        <f>IFERROR((Locations[[#This Row],[Revenus]]-Locations[[#This Row],[Coûts d''acquisition]])/Locations[[#This Row],[Coûts d''acquisition]],0)</f>
        <v>0</v>
      </c>
      <c r="P160" s="20">
        <f>Locations[Revenus]/SUM(Locations[Revenus])</f>
        <v>0</v>
      </c>
      <c r="Q160" s="32" t="str">
        <f ca="1">IFERROR(Locations[[#This Row],[Rentabilité]]/Locations[[#This Row],[Âge]]*100,"")</f>
        <v/>
      </c>
    </row>
    <row r="161" spans="1:17" x14ac:dyDescent="0.25">
      <c r="A161" s="1" t="e">
        <f t="array" ref="A16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simpl])-ROW(#REF!)+1),ROWS(A$76:A161)))</f>
        <v>#REF!</v>
      </c>
      <c r="B161" t="e">
        <f>VLOOKUP(Locations[No produit],BD_Produits[[No produit simpl]:[Produit]],2,FALSE)</f>
        <v>#REF!</v>
      </c>
      <c r="C161">
        <f>COUNTIF(BD_Produits[No produit simpl],Locations[[#This Row],[No produit]])</f>
        <v>0</v>
      </c>
      <c r="D161" s="4">
        <f>SUMIF(BD_Produits[No produit simpl],Locations[[#This Row],[No produit]],BD_Produits[Coûts d''acquisition])</f>
        <v>0</v>
      </c>
      <c r="E161" s="5">
        <f>SUMIF(BD_Locations[No produit],Locations[[#This Row],[No produit]],BD_Locations[Qté])</f>
        <v>0</v>
      </c>
      <c r="F161">
        <f>SUMIF(BD_Locations[No produit],Locations[[#This Row],[No produit]],BD_Locations[Jours de loc*Qté])</f>
        <v>0</v>
      </c>
      <c r="G161" s="4">
        <f>SUMIF(BD_Locations[No produit],Locations[[#This Row],[No produit]],BD_Locations[Prix total])</f>
        <v>0</v>
      </c>
      <c r="H161" s="18">
        <f>IFERROR(Locations[[#This Row],[Revenus]]/Locations[[#This Row],[Coûts d''acquisition]],0)</f>
        <v>0</v>
      </c>
      <c r="I161" s="4">
        <f>Locations[[#This Row],[Revenus]]-Locations[[#This Row],[Coûts d''acquisition]]</f>
        <v>0</v>
      </c>
      <c r="J161" s="3" t="str">
        <f t="array" ref="J161">IFERROR(INDEX(BD_Locations[Date de fin],MATCH(Locations[[#This Row],[No produit]]&amp;"OK",BD_Locations[No produit]&amp;BD_Locations[Rentabilisé],0)),"")</f>
        <v/>
      </c>
      <c r="K161" s="26">
        <f>IFERROR(Locations[[#This Row],[Date de rentabilisation]]-VLOOKUP(Locations[No produit],BD_Produits[[No produit simpl]:[Date d''achat]],4,FALSE),0)</f>
        <v>0</v>
      </c>
      <c r="L161" s="26" t="e">
        <f ca="1">TODAY()-VLOOKUP(Locations[No produit],BD_Produits[[No produit simpl]:[Date d''achat]],4,FALSE)+1</f>
        <v>#REF!</v>
      </c>
      <c r="M161" s="26" t="str">
        <f>IFERROR(INDEX(BD_Locations[Cumul jours de loc*Qté],MATCH(Locations[[#This Row],[No produit]]&amp;"OK",BD_Locations[No produit]&amp;BD_Locations[Rentabilisé],0)),"")</f>
        <v/>
      </c>
      <c r="N161" s="26">
        <f ca="1">IFERROR(Locations[Âge]/Locations[[#This Row],[Nbre jours locations]],0)</f>
        <v>0</v>
      </c>
      <c r="O161" s="18">
        <f>IFERROR((Locations[[#This Row],[Revenus]]-Locations[[#This Row],[Coûts d''acquisition]])/Locations[[#This Row],[Coûts d''acquisition]],0)</f>
        <v>0</v>
      </c>
      <c r="P161" s="20">
        <f>Locations[Revenus]/SUM(Locations[Revenus])</f>
        <v>0</v>
      </c>
      <c r="Q161" s="32" t="str">
        <f ca="1">IFERROR(Locations[[#This Row],[Rentabilité]]/Locations[[#This Row],[Âge]]*100,"")</f>
        <v/>
      </c>
    </row>
    <row r="162" spans="1:17" x14ac:dyDescent="0.25">
      <c r="A162" s="1" t="e">
        <f t="array" ref="A16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simpl])-ROW(#REF!)+1),ROWS(A$76:A162)))</f>
        <v>#REF!</v>
      </c>
      <c r="B162" t="e">
        <f>VLOOKUP(Locations[No produit],BD_Produits[[No produit simpl]:[Produit]],2,FALSE)</f>
        <v>#REF!</v>
      </c>
      <c r="C162">
        <f>COUNTIF(BD_Produits[No produit simpl],Locations[[#This Row],[No produit]])</f>
        <v>0</v>
      </c>
      <c r="D162" s="4">
        <f>SUMIF(BD_Produits[No produit simpl],Locations[[#This Row],[No produit]],BD_Produits[Coûts d''acquisition])</f>
        <v>0</v>
      </c>
      <c r="E162" s="5">
        <f>SUMIF(BD_Locations[No produit],Locations[[#This Row],[No produit]],BD_Locations[Qté])</f>
        <v>0</v>
      </c>
      <c r="F162">
        <f>SUMIF(BD_Locations[No produit],Locations[[#This Row],[No produit]],BD_Locations[Jours de loc*Qté])</f>
        <v>0</v>
      </c>
      <c r="G162" s="4">
        <f>SUMIF(BD_Locations[No produit],Locations[[#This Row],[No produit]],BD_Locations[Prix total])</f>
        <v>0</v>
      </c>
      <c r="H162" s="18">
        <f>IFERROR(Locations[[#This Row],[Revenus]]/Locations[[#This Row],[Coûts d''acquisition]],0)</f>
        <v>0</v>
      </c>
      <c r="I162" s="4">
        <f>Locations[[#This Row],[Revenus]]-Locations[[#This Row],[Coûts d''acquisition]]</f>
        <v>0</v>
      </c>
      <c r="J162" s="3" t="str">
        <f t="array" ref="J162">IFERROR(INDEX(BD_Locations[Date de fin],MATCH(Locations[[#This Row],[No produit]]&amp;"OK",BD_Locations[No produit]&amp;BD_Locations[Rentabilisé],0)),"")</f>
        <v/>
      </c>
      <c r="K162" s="26">
        <f>IFERROR(Locations[[#This Row],[Date de rentabilisation]]-VLOOKUP(Locations[No produit],BD_Produits[[No produit simpl]:[Date d''achat]],4,FALSE),0)</f>
        <v>0</v>
      </c>
      <c r="L162" s="26" t="e">
        <f ca="1">TODAY()-VLOOKUP(Locations[No produit],BD_Produits[[No produit simpl]:[Date d''achat]],4,FALSE)+1</f>
        <v>#REF!</v>
      </c>
      <c r="M162" s="26" t="str">
        <f>IFERROR(INDEX(BD_Locations[Cumul jours de loc*Qté],MATCH(Locations[[#This Row],[No produit]]&amp;"OK",BD_Locations[No produit]&amp;BD_Locations[Rentabilisé],0)),"")</f>
        <v/>
      </c>
      <c r="N162" s="26">
        <f ca="1">IFERROR(Locations[Âge]/Locations[[#This Row],[Nbre jours locations]],0)</f>
        <v>0</v>
      </c>
      <c r="O162" s="18">
        <f>IFERROR((Locations[[#This Row],[Revenus]]-Locations[[#This Row],[Coûts d''acquisition]])/Locations[[#This Row],[Coûts d''acquisition]],0)</f>
        <v>0</v>
      </c>
      <c r="P162" s="20">
        <f>Locations[Revenus]/SUM(Locations[Revenus])</f>
        <v>0</v>
      </c>
      <c r="Q162" s="32" t="str">
        <f ca="1">IFERROR(Locations[[#This Row],[Rentabilité]]/Locations[[#This Row],[Âge]]*100,"")</f>
        <v/>
      </c>
    </row>
    <row r="163" spans="1:17" x14ac:dyDescent="0.25">
      <c r="A163" s="1" t="e">
        <f t="array" ref="A16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simpl])-ROW(#REF!)+1),ROWS(A$76:A163)))</f>
        <v>#REF!</v>
      </c>
      <c r="B163" t="e">
        <f>VLOOKUP(Locations[No produit],BD_Produits[[No produit simpl]:[Produit]],2,FALSE)</f>
        <v>#REF!</v>
      </c>
      <c r="C163">
        <f>COUNTIF(BD_Produits[No produit simpl],Locations[[#This Row],[No produit]])</f>
        <v>0</v>
      </c>
      <c r="D163" s="4">
        <f>SUMIF(BD_Produits[No produit simpl],Locations[[#This Row],[No produit]],BD_Produits[Coûts d''acquisition])</f>
        <v>0</v>
      </c>
      <c r="E163" s="5">
        <f>SUMIF(BD_Locations[No produit],Locations[[#This Row],[No produit]],BD_Locations[Qté])</f>
        <v>0</v>
      </c>
      <c r="F163">
        <f>SUMIF(BD_Locations[No produit],Locations[[#This Row],[No produit]],BD_Locations[Jours de loc*Qté])</f>
        <v>0</v>
      </c>
      <c r="G163" s="4">
        <f>SUMIF(BD_Locations[No produit],Locations[[#This Row],[No produit]],BD_Locations[Prix total])</f>
        <v>0</v>
      </c>
      <c r="H163" s="18">
        <f>IFERROR(Locations[[#This Row],[Revenus]]/Locations[[#This Row],[Coûts d''acquisition]],0)</f>
        <v>0</v>
      </c>
      <c r="I163" s="4">
        <f>Locations[[#This Row],[Revenus]]-Locations[[#This Row],[Coûts d''acquisition]]</f>
        <v>0</v>
      </c>
      <c r="J163" s="3" t="str">
        <f t="array" ref="J163">IFERROR(INDEX(BD_Locations[Date de fin],MATCH(Locations[[#This Row],[No produit]]&amp;"OK",BD_Locations[No produit]&amp;BD_Locations[Rentabilisé],0)),"")</f>
        <v/>
      </c>
      <c r="K163" s="26">
        <f>IFERROR(Locations[[#This Row],[Date de rentabilisation]]-VLOOKUP(Locations[No produit],BD_Produits[[No produit simpl]:[Date d''achat]],4,FALSE),0)</f>
        <v>0</v>
      </c>
      <c r="L163" s="26" t="e">
        <f ca="1">TODAY()-VLOOKUP(Locations[No produit],BD_Produits[[No produit simpl]:[Date d''achat]],4,FALSE)+1</f>
        <v>#REF!</v>
      </c>
      <c r="M163" s="26" t="str">
        <f>IFERROR(INDEX(BD_Locations[Cumul jours de loc*Qté],MATCH(Locations[[#This Row],[No produit]]&amp;"OK",BD_Locations[No produit]&amp;BD_Locations[Rentabilisé],0)),"")</f>
        <v/>
      </c>
      <c r="N163" s="26">
        <f ca="1">IFERROR(Locations[Âge]/Locations[[#This Row],[Nbre jours locations]],0)</f>
        <v>0</v>
      </c>
      <c r="O163" s="18">
        <f>IFERROR((Locations[[#This Row],[Revenus]]-Locations[[#This Row],[Coûts d''acquisition]])/Locations[[#This Row],[Coûts d''acquisition]],0)</f>
        <v>0</v>
      </c>
      <c r="P163" s="20">
        <f>Locations[Revenus]/SUM(Locations[Revenus])</f>
        <v>0</v>
      </c>
      <c r="Q163" s="32" t="str">
        <f ca="1">IFERROR(Locations[[#This Row],[Rentabilité]]/Locations[[#This Row],[Âge]]*100,"")</f>
        <v/>
      </c>
    </row>
    <row r="164" spans="1:17" x14ac:dyDescent="0.25">
      <c r="A164" s="1" t="e">
        <f t="array" ref="A16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simpl])-ROW(#REF!)+1),ROWS(A$76:A164)))</f>
        <v>#REF!</v>
      </c>
      <c r="B164" t="e">
        <f>VLOOKUP(Locations[No produit],BD_Produits[[No produit simpl]:[Produit]],2,FALSE)</f>
        <v>#REF!</v>
      </c>
      <c r="C164">
        <f>COUNTIF(BD_Produits[No produit simpl],Locations[[#This Row],[No produit]])</f>
        <v>0</v>
      </c>
      <c r="D164" s="4">
        <f>SUMIF(BD_Produits[No produit simpl],Locations[[#This Row],[No produit]],BD_Produits[Coûts d''acquisition])</f>
        <v>0</v>
      </c>
      <c r="E164" s="5">
        <f>SUMIF(BD_Locations[No produit],Locations[[#This Row],[No produit]],BD_Locations[Qté])</f>
        <v>0</v>
      </c>
      <c r="F164">
        <f>SUMIF(BD_Locations[No produit],Locations[[#This Row],[No produit]],BD_Locations[Jours de loc*Qté])</f>
        <v>0</v>
      </c>
      <c r="G164" s="4">
        <f>SUMIF(BD_Locations[No produit],Locations[[#This Row],[No produit]],BD_Locations[Prix total])</f>
        <v>0</v>
      </c>
      <c r="H164" s="18">
        <f>IFERROR(Locations[[#This Row],[Revenus]]/Locations[[#This Row],[Coûts d''acquisition]],0)</f>
        <v>0</v>
      </c>
      <c r="I164" s="4">
        <f>Locations[[#This Row],[Revenus]]-Locations[[#This Row],[Coûts d''acquisition]]</f>
        <v>0</v>
      </c>
      <c r="J164" s="3" t="str">
        <f t="array" ref="J164">IFERROR(INDEX(BD_Locations[Date de fin],MATCH(Locations[[#This Row],[No produit]]&amp;"OK",BD_Locations[No produit]&amp;BD_Locations[Rentabilisé],0)),"")</f>
        <v/>
      </c>
      <c r="K164" s="26">
        <f>IFERROR(Locations[[#This Row],[Date de rentabilisation]]-VLOOKUP(Locations[No produit],BD_Produits[[No produit simpl]:[Date d''achat]],4,FALSE),0)</f>
        <v>0</v>
      </c>
      <c r="L164" s="26" t="e">
        <f ca="1">TODAY()-VLOOKUP(Locations[No produit],BD_Produits[[No produit simpl]:[Date d''achat]],4,FALSE)+1</f>
        <v>#REF!</v>
      </c>
      <c r="M164" s="26" t="str">
        <f>IFERROR(INDEX(BD_Locations[Cumul jours de loc*Qté],MATCH(Locations[[#This Row],[No produit]]&amp;"OK",BD_Locations[No produit]&amp;BD_Locations[Rentabilisé],0)),"")</f>
        <v/>
      </c>
      <c r="N164" s="26">
        <f ca="1">IFERROR(Locations[Âge]/Locations[[#This Row],[Nbre jours locations]],0)</f>
        <v>0</v>
      </c>
      <c r="O164" s="18">
        <f>IFERROR((Locations[[#This Row],[Revenus]]-Locations[[#This Row],[Coûts d''acquisition]])/Locations[[#This Row],[Coûts d''acquisition]],0)</f>
        <v>0</v>
      </c>
      <c r="P164" s="20">
        <f>Locations[Revenus]/SUM(Locations[Revenus])</f>
        <v>0</v>
      </c>
      <c r="Q164" s="32" t="str">
        <f ca="1">IFERROR(Locations[[#This Row],[Rentabilité]]/Locations[[#This Row],[Âge]]*100,"")</f>
        <v/>
      </c>
    </row>
    <row r="165" spans="1:17" x14ac:dyDescent="0.25">
      <c r="A165" s="1" t="e">
        <f t="array" ref="A16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simpl])-ROW(#REF!)+1),ROWS(A$76:A165)))</f>
        <v>#REF!</v>
      </c>
      <c r="B165" t="e">
        <f>VLOOKUP(Locations[No produit],BD_Produits[[No produit simpl]:[Produit]],2,FALSE)</f>
        <v>#REF!</v>
      </c>
      <c r="C165">
        <f>COUNTIF(BD_Produits[No produit simpl],Locations[[#This Row],[No produit]])</f>
        <v>0</v>
      </c>
      <c r="D165" s="4">
        <f>SUMIF(BD_Produits[No produit simpl],Locations[[#This Row],[No produit]],BD_Produits[Coûts d''acquisition])</f>
        <v>0</v>
      </c>
      <c r="E165" s="5">
        <f>SUMIF(BD_Locations[No produit],Locations[[#This Row],[No produit]],BD_Locations[Qté])</f>
        <v>0</v>
      </c>
      <c r="F165">
        <f>SUMIF(BD_Locations[No produit],Locations[[#This Row],[No produit]],BD_Locations[Jours de loc*Qté])</f>
        <v>0</v>
      </c>
      <c r="G165" s="4">
        <f>SUMIF(BD_Locations[No produit],Locations[[#This Row],[No produit]],BD_Locations[Prix total])</f>
        <v>0</v>
      </c>
      <c r="H165" s="18">
        <f>IFERROR(Locations[[#This Row],[Revenus]]/Locations[[#This Row],[Coûts d''acquisition]],0)</f>
        <v>0</v>
      </c>
      <c r="I165" s="4">
        <f>Locations[[#This Row],[Revenus]]-Locations[[#This Row],[Coûts d''acquisition]]</f>
        <v>0</v>
      </c>
      <c r="J165" s="3" t="str">
        <f t="array" ref="J165">IFERROR(INDEX(BD_Locations[Date de fin],MATCH(Locations[[#This Row],[No produit]]&amp;"OK",BD_Locations[No produit]&amp;BD_Locations[Rentabilisé],0)),"")</f>
        <v/>
      </c>
      <c r="K165" s="26">
        <f>IFERROR(Locations[[#This Row],[Date de rentabilisation]]-VLOOKUP(Locations[No produit],BD_Produits[[No produit simpl]:[Date d''achat]],4,FALSE),0)</f>
        <v>0</v>
      </c>
      <c r="L165" s="26" t="e">
        <f ca="1">TODAY()-VLOOKUP(Locations[No produit],BD_Produits[[No produit simpl]:[Date d''achat]],4,FALSE)+1</f>
        <v>#REF!</v>
      </c>
      <c r="M165" s="26" t="str">
        <f>IFERROR(INDEX(BD_Locations[Cumul jours de loc*Qté],MATCH(Locations[[#This Row],[No produit]]&amp;"OK",BD_Locations[No produit]&amp;BD_Locations[Rentabilisé],0)),"")</f>
        <v/>
      </c>
      <c r="N165" s="26">
        <f ca="1">IFERROR(Locations[Âge]/Locations[[#This Row],[Nbre jours locations]],0)</f>
        <v>0</v>
      </c>
      <c r="O165" s="18">
        <f>IFERROR((Locations[[#This Row],[Revenus]]-Locations[[#This Row],[Coûts d''acquisition]])/Locations[[#This Row],[Coûts d''acquisition]],0)</f>
        <v>0</v>
      </c>
      <c r="P165" s="20">
        <f>Locations[Revenus]/SUM(Locations[Revenus])</f>
        <v>0</v>
      </c>
      <c r="Q165" s="32" t="str">
        <f ca="1">IFERROR(Locations[[#This Row],[Rentabilité]]/Locations[[#This Row],[Âge]]*100,"")</f>
        <v/>
      </c>
    </row>
    <row r="166" spans="1:17" x14ac:dyDescent="0.25">
      <c r="A166" s="1" t="e">
        <f t="array" ref="A16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simpl])-ROW(#REF!)+1),ROWS(A$76:A166)))</f>
        <v>#REF!</v>
      </c>
      <c r="B166" t="e">
        <f>VLOOKUP(Locations[No produit],BD_Produits[[No produit simpl]:[Produit]],2,FALSE)</f>
        <v>#REF!</v>
      </c>
      <c r="C166">
        <f>COUNTIF(BD_Produits[No produit simpl],Locations[[#This Row],[No produit]])</f>
        <v>0</v>
      </c>
      <c r="D166" s="4">
        <f>SUMIF(BD_Produits[No produit simpl],Locations[[#This Row],[No produit]],BD_Produits[Coûts d''acquisition])</f>
        <v>0</v>
      </c>
      <c r="E166" s="5">
        <f>SUMIF(BD_Locations[No produit],Locations[[#This Row],[No produit]],BD_Locations[Qté])</f>
        <v>0</v>
      </c>
      <c r="F166">
        <f>SUMIF(BD_Locations[No produit],Locations[[#This Row],[No produit]],BD_Locations[Jours de loc*Qté])</f>
        <v>0</v>
      </c>
      <c r="G166" s="4">
        <f>SUMIF(BD_Locations[No produit],Locations[[#This Row],[No produit]],BD_Locations[Prix total])</f>
        <v>0</v>
      </c>
      <c r="H166" s="18">
        <f>IFERROR(Locations[[#This Row],[Revenus]]/Locations[[#This Row],[Coûts d''acquisition]],0)</f>
        <v>0</v>
      </c>
      <c r="I166" s="4">
        <f>Locations[[#This Row],[Revenus]]-Locations[[#This Row],[Coûts d''acquisition]]</f>
        <v>0</v>
      </c>
      <c r="J166" s="3" t="str">
        <f t="array" ref="J166">IFERROR(INDEX(BD_Locations[Date de fin],MATCH(Locations[[#This Row],[No produit]]&amp;"OK",BD_Locations[No produit]&amp;BD_Locations[Rentabilisé],0)),"")</f>
        <v/>
      </c>
      <c r="K166" s="26">
        <f>IFERROR(Locations[[#This Row],[Date de rentabilisation]]-VLOOKUP(Locations[No produit],BD_Produits[[No produit simpl]:[Date d''achat]],4,FALSE),0)</f>
        <v>0</v>
      </c>
      <c r="L166" s="26" t="e">
        <f ca="1">TODAY()-VLOOKUP(Locations[No produit],BD_Produits[[No produit simpl]:[Date d''achat]],4,FALSE)+1</f>
        <v>#REF!</v>
      </c>
      <c r="M166" s="26" t="str">
        <f>IFERROR(INDEX(BD_Locations[Cumul jours de loc*Qté],MATCH(Locations[[#This Row],[No produit]]&amp;"OK",BD_Locations[No produit]&amp;BD_Locations[Rentabilisé],0)),"")</f>
        <v/>
      </c>
      <c r="N166" s="26">
        <f ca="1">IFERROR(Locations[Âge]/Locations[[#This Row],[Nbre jours locations]],0)</f>
        <v>0</v>
      </c>
      <c r="O166" s="18">
        <f>IFERROR((Locations[[#This Row],[Revenus]]-Locations[[#This Row],[Coûts d''acquisition]])/Locations[[#This Row],[Coûts d''acquisition]],0)</f>
        <v>0</v>
      </c>
      <c r="P166" s="20">
        <f>Locations[Revenus]/SUM(Locations[Revenus])</f>
        <v>0</v>
      </c>
      <c r="Q166" s="32" t="str">
        <f ca="1">IFERROR(Locations[[#This Row],[Rentabilité]]/Locations[[#This Row],[Âge]]*100,"")</f>
        <v/>
      </c>
    </row>
    <row r="167" spans="1:17" x14ac:dyDescent="0.25">
      <c r="A167" s="1" t="e">
        <f t="array" ref="A16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simpl])-ROW(#REF!)+1),ROWS(A$76:A167)))</f>
        <v>#REF!</v>
      </c>
      <c r="B167" t="e">
        <f>VLOOKUP(Locations[No produit],BD_Produits[[No produit simpl]:[Produit]],2,FALSE)</f>
        <v>#REF!</v>
      </c>
      <c r="C167">
        <f>COUNTIF(BD_Produits[No produit simpl],Locations[[#This Row],[No produit]])</f>
        <v>0</v>
      </c>
      <c r="D167" s="4">
        <f>SUMIF(BD_Produits[No produit simpl],Locations[[#This Row],[No produit]],BD_Produits[Coûts d''acquisition])</f>
        <v>0</v>
      </c>
      <c r="E167" s="5">
        <f>SUMIF(BD_Locations[No produit],Locations[[#This Row],[No produit]],BD_Locations[Qté])</f>
        <v>0</v>
      </c>
      <c r="F167">
        <f>SUMIF(BD_Locations[No produit],Locations[[#This Row],[No produit]],BD_Locations[Jours de loc*Qté])</f>
        <v>0</v>
      </c>
      <c r="G167" s="4">
        <f>SUMIF(BD_Locations[No produit],Locations[[#This Row],[No produit]],BD_Locations[Prix total])</f>
        <v>0</v>
      </c>
      <c r="H167" s="18">
        <f>IFERROR(Locations[[#This Row],[Revenus]]/Locations[[#This Row],[Coûts d''acquisition]],0)</f>
        <v>0</v>
      </c>
      <c r="I167" s="4">
        <f>Locations[[#This Row],[Revenus]]-Locations[[#This Row],[Coûts d''acquisition]]</f>
        <v>0</v>
      </c>
      <c r="J167" s="3" t="str">
        <f t="array" ref="J167">IFERROR(INDEX(BD_Locations[Date de fin],MATCH(Locations[[#This Row],[No produit]]&amp;"OK",BD_Locations[No produit]&amp;BD_Locations[Rentabilisé],0)),"")</f>
        <v/>
      </c>
      <c r="K167" s="26">
        <f>IFERROR(Locations[[#This Row],[Date de rentabilisation]]-VLOOKUP(Locations[No produit],BD_Produits[[No produit simpl]:[Date d''achat]],4,FALSE),0)</f>
        <v>0</v>
      </c>
      <c r="L167" s="26" t="e">
        <f ca="1">TODAY()-VLOOKUP(Locations[No produit],BD_Produits[[No produit simpl]:[Date d''achat]],4,FALSE)+1</f>
        <v>#REF!</v>
      </c>
      <c r="M167" s="26" t="str">
        <f>IFERROR(INDEX(BD_Locations[Cumul jours de loc*Qté],MATCH(Locations[[#This Row],[No produit]]&amp;"OK",BD_Locations[No produit]&amp;BD_Locations[Rentabilisé],0)),"")</f>
        <v/>
      </c>
      <c r="N167" s="26">
        <f ca="1">IFERROR(Locations[Âge]/Locations[[#This Row],[Nbre jours locations]],0)</f>
        <v>0</v>
      </c>
      <c r="O167" s="18">
        <f>IFERROR((Locations[[#This Row],[Revenus]]-Locations[[#This Row],[Coûts d''acquisition]])/Locations[[#This Row],[Coûts d''acquisition]],0)</f>
        <v>0</v>
      </c>
      <c r="P167" s="20">
        <f>Locations[Revenus]/SUM(Locations[Revenus])</f>
        <v>0</v>
      </c>
      <c r="Q167" s="32" t="str">
        <f ca="1">IFERROR(Locations[[#This Row],[Rentabilité]]/Locations[[#This Row],[Âge]]*100,"")</f>
        <v/>
      </c>
    </row>
    <row r="168" spans="1:17" x14ac:dyDescent="0.25">
      <c r="A168" s="1" t="e">
        <f t="array" ref="A16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simpl])-ROW(#REF!)+1),ROWS(A$76:A168)))</f>
        <v>#REF!</v>
      </c>
      <c r="B168" t="e">
        <f>VLOOKUP(Locations[No produit],BD_Produits[[No produit simpl]:[Produit]],2,FALSE)</f>
        <v>#REF!</v>
      </c>
      <c r="C168">
        <f>COUNTIF(BD_Produits[No produit simpl],Locations[[#This Row],[No produit]])</f>
        <v>0</v>
      </c>
      <c r="D168" s="4">
        <f>SUMIF(BD_Produits[No produit simpl],Locations[[#This Row],[No produit]],BD_Produits[Coûts d''acquisition])</f>
        <v>0</v>
      </c>
      <c r="E168" s="5">
        <f>SUMIF(BD_Locations[No produit],Locations[[#This Row],[No produit]],BD_Locations[Qté])</f>
        <v>0</v>
      </c>
      <c r="F168">
        <f>SUMIF(BD_Locations[No produit],Locations[[#This Row],[No produit]],BD_Locations[Jours de loc*Qté])</f>
        <v>0</v>
      </c>
      <c r="G168" s="4">
        <f>SUMIF(BD_Locations[No produit],Locations[[#This Row],[No produit]],BD_Locations[Prix total])</f>
        <v>0</v>
      </c>
      <c r="H168" s="18">
        <f>IFERROR(Locations[[#This Row],[Revenus]]/Locations[[#This Row],[Coûts d''acquisition]],0)</f>
        <v>0</v>
      </c>
      <c r="I168" s="4">
        <f>Locations[[#This Row],[Revenus]]-Locations[[#This Row],[Coûts d''acquisition]]</f>
        <v>0</v>
      </c>
      <c r="J168" s="3" t="str">
        <f t="array" ref="J168">IFERROR(INDEX(BD_Locations[Date de fin],MATCH(Locations[[#This Row],[No produit]]&amp;"OK",BD_Locations[No produit]&amp;BD_Locations[Rentabilisé],0)),"")</f>
        <v/>
      </c>
      <c r="K168" s="26">
        <f>IFERROR(Locations[[#This Row],[Date de rentabilisation]]-VLOOKUP(Locations[No produit],BD_Produits[[No produit simpl]:[Date d''achat]],4,FALSE),0)</f>
        <v>0</v>
      </c>
      <c r="L168" s="26" t="e">
        <f ca="1">TODAY()-VLOOKUP(Locations[No produit],BD_Produits[[No produit simpl]:[Date d''achat]],4,FALSE)+1</f>
        <v>#REF!</v>
      </c>
      <c r="M168" s="26" t="str">
        <f>IFERROR(INDEX(BD_Locations[Cumul jours de loc*Qté],MATCH(Locations[[#This Row],[No produit]]&amp;"OK",BD_Locations[No produit]&amp;BD_Locations[Rentabilisé],0)),"")</f>
        <v/>
      </c>
      <c r="N168" s="26">
        <f ca="1">IFERROR(Locations[Âge]/Locations[[#This Row],[Nbre jours locations]],0)</f>
        <v>0</v>
      </c>
      <c r="O168" s="18">
        <f>IFERROR((Locations[[#This Row],[Revenus]]-Locations[[#This Row],[Coûts d''acquisition]])/Locations[[#This Row],[Coûts d''acquisition]],0)</f>
        <v>0</v>
      </c>
      <c r="P168" s="20">
        <f>Locations[Revenus]/SUM(Locations[Revenus])</f>
        <v>0</v>
      </c>
      <c r="Q168" s="32" t="str">
        <f ca="1">IFERROR(Locations[[#This Row],[Rentabilité]]/Locations[[#This Row],[Âge]]*100,"")</f>
        <v/>
      </c>
    </row>
    <row r="169" spans="1:17" x14ac:dyDescent="0.25">
      <c r="A169" s="1" t="e">
        <f t="array" ref="A16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simpl])-ROW(#REF!)+1),ROWS(A$76:A169)))</f>
        <v>#REF!</v>
      </c>
      <c r="B169" t="e">
        <f>VLOOKUP(Locations[No produit],BD_Produits[[No produit simpl]:[Produit]],2,FALSE)</f>
        <v>#REF!</v>
      </c>
      <c r="C169">
        <f>COUNTIF(BD_Produits[No produit simpl],Locations[[#This Row],[No produit]])</f>
        <v>0</v>
      </c>
      <c r="D169" s="4">
        <f>SUMIF(BD_Produits[No produit simpl],Locations[[#This Row],[No produit]],BD_Produits[Coûts d''acquisition])</f>
        <v>0</v>
      </c>
      <c r="E169" s="5">
        <f>SUMIF(BD_Locations[No produit],Locations[[#This Row],[No produit]],BD_Locations[Qté])</f>
        <v>0</v>
      </c>
      <c r="F169">
        <f>SUMIF(BD_Locations[No produit],Locations[[#This Row],[No produit]],BD_Locations[Jours de loc*Qté])</f>
        <v>0</v>
      </c>
      <c r="G169" s="4">
        <f>SUMIF(BD_Locations[No produit],Locations[[#This Row],[No produit]],BD_Locations[Prix total])</f>
        <v>0</v>
      </c>
      <c r="H169" s="18">
        <f>IFERROR(Locations[[#This Row],[Revenus]]/Locations[[#This Row],[Coûts d''acquisition]],0)</f>
        <v>0</v>
      </c>
      <c r="I169" s="4">
        <f>Locations[[#This Row],[Revenus]]-Locations[[#This Row],[Coûts d''acquisition]]</f>
        <v>0</v>
      </c>
      <c r="J169" s="3" t="str">
        <f t="array" ref="J169">IFERROR(INDEX(BD_Locations[Date de fin],MATCH(Locations[[#This Row],[No produit]]&amp;"OK",BD_Locations[No produit]&amp;BD_Locations[Rentabilisé],0)),"")</f>
        <v/>
      </c>
      <c r="K169" s="26">
        <f>IFERROR(Locations[[#This Row],[Date de rentabilisation]]-VLOOKUP(Locations[No produit],BD_Produits[[No produit simpl]:[Date d''achat]],4,FALSE),0)</f>
        <v>0</v>
      </c>
      <c r="L169" s="26" t="e">
        <f ca="1">TODAY()-VLOOKUP(Locations[No produit],BD_Produits[[No produit simpl]:[Date d''achat]],4,FALSE)+1</f>
        <v>#REF!</v>
      </c>
      <c r="M169" s="26" t="str">
        <f>IFERROR(INDEX(BD_Locations[Cumul jours de loc*Qté],MATCH(Locations[[#This Row],[No produit]]&amp;"OK",BD_Locations[No produit]&amp;BD_Locations[Rentabilisé],0)),"")</f>
        <v/>
      </c>
      <c r="N169" s="26">
        <f ca="1">IFERROR(Locations[Âge]/Locations[[#This Row],[Nbre jours locations]],0)</f>
        <v>0</v>
      </c>
      <c r="O169" s="18">
        <f>IFERROR((Locations[[#This Row],[Revenus]]-Locations[[#This Row],[Coûts d''acquisition]])/Locations[[#This Row],[Coûts d''acquisition]],0)</f>
        <v>0</v>
      </c>
      <c r="P169" s="20">
        <f>Locations[Revenus]/SUM(Locations[Revenus])</f>
        <v>0</v>
      </c>
      <c r="Q169" s="32" t="str">
        <f ca="1">IFERROR(Locations[[#This Row],[Rentabilité]]/Locations[[#This Row],[Âge]]*100,"")</f>
        <v/>
      </c>
    </row>
    <row r="170" spans="1:17" x14ac:dyDescent="0.25">
      <c r="A170" s="1" t="e">
        <f t="array" ref="A17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simpl])-ROW(#REF!)+1),ROWS(A$76:A170)))</f>
        <v>#REF!</v>
      </c>
      <c r="B170" t="e">
        <f>VLOOKUP(Locations[No produit],BD_Produits[[No produit simpl]:[Produit]],2,FALSE)</f>
        <v>#REF!</v>
      </c>
      <c r="C170">
        <f>COUNTIF(BD_Produits[No produit simpl],Locations[[#This Row],[No produit]])</f>
        <v>0</v>
      </c>
      <c r="D170" s="4">
        <f>SUMIF(BD_Produits[No produit simpl],Locations[[#This Row],[No produit]],BD_Produits[Coûts d''acquisition])</f>
        <v>0</v>
      </c>
      <c r="E170" s="5">
        <f>SUMIF(BD_Locations[No produit],Locations[[#This Row],[No produit]],BD_Locations[Qté])</f>
        <v>0</v>
      </c>
      <c r="F170">
        <f>SUMIF(BD_Locations[No produit],Locations[[#This Row],[No produit]],BD_Locations[Jours de loc*Qté])</f>
        <v>0</v>
      </c>
      <c r="G170" s="4">
        <f>SUMIF(BD_Locations[No produit],Locations[[#This Row],[No produit]],BD_Locations[Prix total])</f>
        <v>0</v>
      </c>
      <c r="H170" s="18">
        <f>IFERROR(Locations[[#This Row],[Revenus]]/Locations[[#This Row],[Coûts d''acquisition]],0)</f>
        <v>0</v>
      </c>
      <c r="I170" s="4">
        <f>Locations[[#This Row],[Revenus]]-Locations[[#This Row],[Coûts d''acquisition]]</f>
        <v>0</v>
      </c>
      <c r="J170" s="3" t="str">
        <f t="array" ref="J170">IFERROR(INDEX(BD_Locations[Date de fin],MATCH(Locations[[#This Row],[No produit]]&amp;"OK",BD_Locations[No produit]&amp;BD_Locations[Rentabilisé],0)),"")</f>
        <v/>
      </c>
      <c r="K170" s="26">
        <f>IFERROR(Locations[[#This Row],[Date de rentabilisation]]-VLOOKUP(Locations[No produit],BD_Produits[[No produit simpl]:[Date d''achat]],4,FALSE),0)</f>
        <v>0</v>
      </c>
      <c r="L170" s="26" t="e">
        <f ca="1">TODAY()-VLOOKUP(Locations[No produit],BD_Produits[[No produit simpl]:[Date d''achat]],4,FALSE)+1</f>
        <v>#REF!</v>
      </c>
      <c r="M170" s="26" t="str">
        <f>IFERROR(INDEX(BD_Locations[Cumul jours de loc*Qté],MATCH(Locations[[#This Row],[No produit]]&amp;"OK",BD_Locations[No produit]&amp;BD_Locations[Rentabilisé],0)),"")</f>
        <v/>
      </c>
      <c r="N170" s="26">
        <f ca="1">IFERROR(Locations[Âge]/Locations[[#This Row],[Nbre jours locations]],0)</f>
        <v>0</v>
      </c>
      <c r="O170" s="18">
        <f>IFERROR((Locations[[#This Row],[Revenus]]-Locations[[#This Row],[Coûts d''acquisition]])/Locations[[#This Row],[Coûts d''acquisition]],0)</f>
        <v>0</v>
      </c>
      <c r="P170" s="20">
        <f>Locations[Revenus]/SUM(Locations[Revenus])</f>
        <v>0</v>
      </c>
      <c r="Q170" s="32" t="str">
        <f ca="1">IFERROR(Locations[[#This Row],[Rentabilité]]/Locations[[#This Row],[Âge]]*100,"")</f>
        <v/>
      </c>
    </row>
    <row r="171" spans="1:17" x14ac:dyDescent="0.25">
      <c r="A171" s="1" t="e">
        <f t="array" ref="A17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simpl])-ROW(#REF!)+1),ROWS(A$76:A171)))</f>
        <v>#REF!</v>
      </c>
      <c r="B171" t="e">
        <f>VLOOKUP(Locations[No produit],BD_Produits[[No produit simpl]:[Produit]],2,FALSE)</f>
        <v>#REF!</v>
      </c>
      <c r="C171">
        <f>COUNTIF(BD_Produits[No produit simpl],Locations[[#This Row],[No produit]])</f>
        <v>0</v>
      </c>
      <c r="D171" s="4">
        <f>SUMIF(BD_Produits[No produit simpl],Locations[[#This Row],[No produit]],BD_Produits[Coûts d''acquisition])</f>
        <v>0</v>
      </c>
      <c r="E171" s="5">
        <f>SUMIF(BD_Locations[No produit],Locations[[#This Row],[No produit]],BD_Locations[Qté])</f>
        <v>0</v>
      </c>
      <c r="F171">
        <f>SUMIF(BD_Locations[No produit],Locations[[#This Row],[No produit]],BD_Locations[Jours de loc*Qté])</f>
        <v>0</v>
      </c>
      <c r="G171" s="4">
        <f>SUMIF(BD_Locations[No produit],Locations[[#This Row],[No produit]],BD_Locations[Prix total])</f>
        <v>0</v>
      </c>
      <c r="H171" s="18">
        <f>IFERROR(Locations[[#This Row],[Revenus]]/Locations[[#This Row],[Coûts d''acquisition]],0)</f>
        <v>0</v>
      </c>
      <c r="I171" s="4">
        <f>Locations[[#This Row],[Revenus]]-Locations[[#This Row],[Coûts d''acquisition]]</f>
        <v>0</v>
      </c>
      <c r="J171" s="3" t="str">
        <f t="array" ref="J171">IFERROR(INDEX(BD_Locations[Date de fin],MATCH(Locations[[#This Row],[No produit]]&amp;"OK",BD_Locations[No produit]&amp;BD_Locations[Rentabilisé],0)),"")</f>
        <v/>
      </c>
      <c r="K171" s="26">
        <f>IFERROR(Locations[[#This Row],[Date de rentabilisation]]-VLOOKUP(Locations[No produit],BD_Produits[[No produit simpl]:[Date d''achat]],4,FALSE),0)</f>
        <v>0</v>
      </c>
      <c r="L171" s="26" t="e">
        <f ca="1">TODAY()-VLOOKUP(Locations[No produit],BD_Produits[[No produit simpl]:[Date d''achat]],4,FALSE)+1</f>
        <v>#REF!</v>
      </c>
      <c r="M171" s="26" t="str">
        <f>IFERROR(INDEX(BD_Locations[Cumul jours de loc*Qté],MATCH(Locations[[#This Row],[No produit]]&amp;"OK",BD_Locations[No produit]&amp;BD_Locations[Rentabilisé],0)),"")</f>
        <v/>
      </c>
      <c r="N171" s="26">
        <f ca="1">IFERROR(Locations[Âge]/Locations[[#This Row],[Nbre jours locations]],0)</f>
        <v>0</v>
      </c>
      <c r="O171" s="18">
        <f>IFERROR((Locations[[#This Row],[Revenus]]-Locations[[#This Row],[Coûts d''acquisition]])/Locations[[#This Row],[Coûts d''acquisition]],0)</f>
        <v>0</v>
      </c>
      <c r="P171" s="20">
        <f>Locations[Revenus]/SUM(Locations[Revenus])</f>
        <v>0</v>
      </c>
      <c r="Q171" s="32" t="str">
        <f ca="1">IFERROR(Locations[[#This Row],[Rentabilité]]/Locations[[#This Row],[Âge]]*100,"")</f>
        <v/>
      </c>
    </row>
    <row r="172" spans="1:17" x14ac:dyDescent="0.25">
      <c r="A172" s="1" t="e">
        <f t="array" ref="A17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simpl])-ROW(#REF!)+1),ROWS(A$76:A172)))</f>
        <v>#REF!</v>
      </c>
      <c r="B172" t="e">
        <f>VLOOKUP(Locations[No produit],BD_Produits[[No produit simpl]:[Produit]],2,FALSE)</f>
        <v>#REF!</v>
      </c>
      <c r="C172">
        <f>COUNTIF(BD_Produits[No produit simpl],Locations[[#This Row],[No produit]])</f>
        <v>0</v>
      </c>
      <c r="D172" s="4">
        <f>SUMIF(BD_Produits[No produit simpl],Locations[[#This Row],[No produit]],BD_Produits[Coûts d''acquisition])</f>
        <v>0</v>
      </c>
      <c r="E172" s="5">
        <f>SUMIF(BD_Locations[No produit],Locations[[#This Row],[No produit]],BD_Locations[Qté])</f>
        <v>0</v>
      </c>
      <c r="F172">
        <f>SUMIF(BD_Locations[No produit],Locations[[#This Row],[No produit]],BD_Locations[Jours de loc*Qté])</f>
        <v>0</v>
      </c>
      <c r="G172" s="4">
        <f>SUMIF(BD_Locations[No produit],Locations[[#This Row],[No produit]],BD_Locations[Prix total])</f>
        <v>0</v>
      </c>
      <c r="H172" s="18">
        <f>IFERROR(Locations[[#This Row],[Revenus]]/Locations[[#This Row],[Coûts d''acquisition]],0)</f>
        <v>0</v>
      </c>
      <c r="I172" s="4">
        <f>Locations[[#This Row],[Revenus]]-Locations[[#This Row],[Coûts d''acquisition]]</f>
        <v>0</v>
      </c>
      <c r="J172" s="3" t="str">
        <f t="array" ref="J172">IFERROR(INDEX(BD_Locations[Date de fin],MATCH(Locations[[#This Row],[No produit]]&amp;"OK",BD_Locations[No produit]&amp;BD_Locations[Rentabilisé],0)),"")</f>
        <v/>
      </c>
      <c r="K172" s="26">
        <f>IFERROR(Locations[[#This Row],[Date de rentabilisation]]-VLOOKUP(Locations[No produit],BD_Produits[[No produit simpl]:[Date d''achat]],4,FALSE),0)</f>
        <v>0</v>
      </c>
      <c r="L172" s="26" t="e">
        <f ca="1">TODAY()-VLOOKUP(Locations[No produit],BD_Produits[[No produit simpl]:[Date d''achat]],4,FALSE)+1</f>
        <v>#REF!</v>
      </c>
      <c r="M172" s="26" t="str">
        <f>IFERROR(INDEX(BD_Locations[Cumul jours de loc*Qté],MATCH(Locations[[#This Row],[No produit]]&amp;"OK",BD_Locations[No produit]&amp;BD_Locations[Rentabilisé],0)),"")</f>
        <v/>
      </c>
      <c r="N172" s="26">
        <f ca="1">IFERROR(Locations[Âge]/Locations[[#This Row],[Nbre jours locations]],0)</f>
        <v>0</v>
      </c>
      <c r="O172" s="18">
        <f>IFERROR((Locations[[#This Row],[Revenus]]-Locations[[#This Row],[Coûts d''acquisition]])/Locations[[#This Row],[Coûts d''acquisition]],0)</f>
        <v>0</v>
      </c>
      <c r="P172" s="20">
        <f>Locations[Revenus]/SUM(Locations[Revenus])</f>
        <v>0</v>
      </c>
      <c r="Q172" s="32" t="str">
        <f ca="1">IFERROR(Locations[[#This Row],[Rentabilité]]/Locations[[#This Row],[Âge]]*100,"")</f>
        <v/>
      </c>
    </row>
    <row r="173" spans="1:17" x14ac:dyDescent="0.25">
      <c r="A173" s="1" t="e">
        <f t="array" ref="A17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simpl])-ROW(#REF!)+1),ROWS(A$76:A173)))</f>
        <v>#REF!</v>
      </c>
      <c r="B173" t="e">
        <f>VLOOKUP(Locations[No produit],BD_Produits[[No produit simpl]:[Produit]],2,FALSE)</f>
        <v>#REF!</v>
      </c>
      <c r="C173">
        <f>COUNTIF(BD_Produits[No produit simpl],Locations[[#This Row],[No produit]])</f>
        <v>0</v>
      </c>
      <c r="D173" s="4">
        <f>SUMIF(BD_Produits[No produit simpl],Locations[[#This Row],[No produit]],BD_Produits[Coûts d''acquisition])</f>
        <v>0</v>
      </c>
      <c r="E173" s="5">
        <f>SUMIF(BD_Locations[No produit],Locations[[#This Row],[No produit]],BD_Locations[Qté])</f>
        <v>0</v>
      </c>
      <c r="F173">
        <f>SUMIF(BD_Locations[No produit],Locations[[#This Row],[No produit]],BD_Locations[Jours de loc*Qté])</f>
        <v>0</v>
      </c>
      <c r="G173" s="4">
        <f>SUMIF(BD_Locations[No produit],Locations[[#This Row],[No produit]],BD_Locations[Prix total])</f>
        <v>0</v>
      </c>
      <c r="H173" s="18">
        <f>IFERROR(Locations[[#This Row],[Revenus]]/Locations[[#This Row],[Coûts d''acquisition]],0)</f>
        <v>0</v>
      </c>
      <c r="I173" s="4">
        <f>Locations[[#This Row],[Revenus]]-Locations[[#This Row],[Coûts d''acquisition]]</f>
        <v>0</v>
      </c>
      <c r="J173" s="3" t="str">
        <f t="array" ref="J173">IFERROR(INDEX(BD_Locations[Date de fin],MATCH(Locations[[#This Row],[No produit]]&amp;"OK",BD_Locations[No produit]&amp;BD_Locations[Rentabilisé],0)),"")</f>
        <v/>
      </c>
      <c r="K173" s="26">
        <f>IFERROR(Locations[[#This Row],[Date de rentabilisation]]-VLOOKUP(Locations[No produit],BD_Produits[[No produit simpl]:[Date d''achat]],4,FALSE),0)</f>
        <v>0</v>
      </c>
      <c r="L173" s="26" t="e">
        <f ca="1">TODAY()-VLOOKUP(Locations[No produit],BD_Produits[[No produit simpl]:[Date d''achat]],4,FALSE)+1</f>
        <v>#REF!</v>
      </c>
      <c r="M173" s="26" t="str">
        <f>IFERROR(INDEX(BD_Locations[Cumul jours de loc*Qté],MATCH(Locations[[#This Row],[No produit]]&amp;"OK",BD_Locations[No produit]&amp;BD_Locations[Rentabilisé],0)),"")</f>
        <v/>
      </c>
      <c r="N173" s="26">
        <f ca="1">IFERROR(Locations[Âge]/Locations[[#This Row],[Nbre jours locations]],0)</f>
        <v>0</v>
      </c>
      <c r="O173" s="18">
        <f>IFERROR((Locations[[#This Row],[Revenus]]-Locations[[#This Row],[Coûts d''acquisition]])/Locations[[#This Row],[Coûts d''acquisition]],0)</f>
        <v>0</v>
      </c>
      <c r="P173" s="20">
        <f>Locations[Revenus]/SUM(Locations[Revenus])</f>
        <v>0</v>
      </c>
      <c r="Q173" s="32" t="str">
        <f ca="1">IFERROR(Locations[[#This Row],[Rentabilité]]/Locations[[#This Row],[Âge]]*100,"")</f>
        <v/>
      </c>
    </row>
    <row r="174" spans="1:17" x14ac:dyDescent="0.25">
      <c r="A174" s="1" t="e">
        <f t="array" ref="A17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simpl])-ROW(#REF!)+1),ROWS(A$76:A174)))</f>
        <v>#REF!</v>
      </c>
      <c r="B174" t="e">
        <f>VLOOKUP(Locations[No produit],BD_Produits[[No produit simpl]:[Produit]],2,FALSE)</f>
        <v>#REF!</v>
      </c>
      <c r="C174">
        <f>COUNTIF(BD_Produits[No produit simpl],Locations[[#This Row],[No produit]])</f>
        <v>0</v>
      </c>
      <c r="D174" s="4">
        <f>SUMIF(BD_Produits[No produit simpl],Locations[[#This Row],[No produit]],BD_Produits[Coûts d''acquisition])</f>
        <v>0</v>
      </c>
      <c r="E174" s="5">
        <f>SUMIF(BD_Locations[No produit],Locations[[#This Row],[No produit]],BD_Locations[Qté])</f>
        <v>0</v>
      </c>
      <c r="F174">
        <f>SUMIF(BD_Locations[No produit],Locations[[#This Row],[No produit]],BD_Locations[Jours de loc*Qté])</f>
        <v>0</v>
      </c>
      <c r="G174" s="4">
        <f>SUMIF(BD_Locations[No produit],Locations[[#This Row],[No produit]],BD_Locations[Prix total])</f>
        <v>0</v>
      </c>
      <c r="H174" s="18">
        <f>IFERROR(Locations[[#This Row],[Revenus]]/Locations[[#This Row],[Coûts d''acquisition]],0)</f>
        <v>0</v>
      </c>
      <c r="I174" s="4">
        <f>Locations[[#This Row],[Revenus]]-Locations[[#This Row],[Coûts d''acquisition]]</f>
        <v>0</v>
      </c>
      <c r="J174" s="3" t="str">
        <f t="array" ref="J174">IFERROR(INDEX(BD_Locations[Date de fin],MATCH(Locations[[#This Row],[No produit]]&amp;"OK",BD_Locations[No produit]&amp;BD_Locations[Rentabilisé],0)),"")</f>
        <v/>
      </c>
      <c r="K174" s="26">
        <f>IFERROR(Locations[[#This Row],[Date de rentabilisation]]-VLOOKUP(Locations[No produit],BD_Produits[[No produit simpl]:[Date d''achat]],4,FALSE),0)</f>
        <v>0</v>
      </c>
      <c r="L174" s="26" t="e">
        <f ca="1">TODAY()-VLOOKUP(Locations[No produit],BD_Produits[[No produit simpl]:[Date d''achat]],4,FALSE)+1</f>
        <v>#REF!</v>
      </c>
      <c r="M174" s="26" t="str">
        <f>IFERROR(INDEX(BD_Locations[Cumul jours de loc*Qté],MATCH(Locations[[#This Row],[No produit]]&amp;"OK",BD_Locations[No produit]&amp;BD_Locations[Rentabilisé],0)),"")</f>
        <v/>
      </c>
      <c r="N174" s="26">
        <f ca="1">IFERROR(Locations[Âge]/Locations[[#This Row],[Nbre jours locations]],0)</f>
        <v>0</v>
      </c>
      <c r="O174" s="18">
        <f>IFERROR((Locations[[#This Row],[Revenus]]-Locations[[#This Row],[Coûts d''acquisition]])/Locations[[#This Row],[Coûts d''acquisition]],0)</f>
        <v>0</v>
      </c>
      <c r="P174" s="20">
        <f>Locations[Revenus]/SUM(Locations[Revenus])</f>
        <v>0</v>
      </c>
      <c r="Q174" s="32" t="str">
        <f ca="1">IFERROR(Locations[[#This Row],[Rentabilité]]/Locations[[#This Row],[Âge]]*100,"")</f>
        <v/>
      </c>
    </row>
    <row r="175" spans="1:17" x14ac:dyDescent="0.25">
      <c r="A175" s="1" t="e">
        <f t="array" ref="A17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simpl])-ROW(#REF!)+1),ROWS(A$76:A175)))</f>
        <v>#REF!</v>
      </c>
      <c r="B175" t="e">
        <f>VLOOKUP(Locations[No produit],BD_Produits[[No produit simpl]:[Produit]],2,FALSE)</f>
        <v>#REF!</v>
      </c>
      <c r="C175">
        <f>COUNTIF(BD_Produits[No produit simpl],Locations[[#This Row],[No produit]])</f>
        <v>0</v>
      </c>
      <c r="D175" s="4">
        <f>SUMIF(BD_Produits[No produit simpl],Locations[[#This Row],[No produit]],BD_Produits[Coûts d''acquisition])</f>
        <v>0</v>
      </c>
      <c r="E175" s="5">
        <f>SUMIF(BD_Locations[No produit],Locations[[#This Row],[No produit]],BD_Locations[Qté])</f>
        <v>0</v>
      </c>
      <c r="F175">
        <f>SUMIF(BD_Locations[No produit],Locations[[#This Row],[No produit]],BD_Locations[Jours de loc*Qté])</f>
        <v>0</v>
      </c>
      <c r="G175" s="4">
        <f>SUMIF(BD_Locations[No produit],Locations[[#This Row],[No produit]],BD_Locations[Prix total])</f>
        <v>0</v>
      </c>
      <c r="H175" s="18">
        <f>IFERROR(Locations[[#This Row],[Revenus]]/Locations[[#This Row],[Coûts d''acquisition]],0)</f>
        <v>0</v>
      </c>
      <c r="I175" s="4">
        <f>Locations[[#This Row],[Revenus]]-Locations[[#This Row],[Coûts d''acquisition]]</f>
        <v>0</v>
      </c>
      <c r="J175" s="3" t="str">
        <f t="array" ref="J175">IFERROR(INDEX(BD_Locations[Date de fin],MATCH(Locations[[#This Row],[No produit]]&amp;"OK",BD_Locations[No produit]&amp;BD_Locations[Rentabilisé],0)),"")</f>
        <v/>
      </c>
      <c r="K175" s="26">
        <f>IFERROR(Locations[[#This Row],[Date de rentabilisation]]-VLOOKUP(Locations[No produit],BD_Produits[[No produit simpl]:[Date d''achat]],4,FALSE),0)</f>
        <v>0</v>
      </c>
      <c r="L175" s="26" t="e">
        <f ca="1">TODAY()-VLOOKUP(Locations[No produit],BD_Produits[[No produit simpl]:[Date d''achat]],4,FALSE)+1</f>
        <v>#REF!</v>
      </c>
      <c r="M175" s="26" t="str">
        <f>IFERROR(INDEX(BD_Locations[Cumul jours de loc*Qté],MATCH(Locations[[#This Row],[No produit]]&amp;"OK",BD_Locations[No produit]&amp;BD_Locations[Rentabilisé],0)),"")</f>
        <v/>
      </c>
      <c r="N175" s="26">
        <f ca="1">IFERROR(Locations[Âge]/Locations[[#This Row],[Nbre jours locations]],0)</f>
        <v>0</v>
      </c>
      <c r="O175" s="18">
        <f>IFERROR((Locations[[#This Row],[Revenus]]-Locations[[#This Row],[Coûts d''acquisition]])/Locations[[#This Row],[Coûts d''acquisition]],0)</f>
        <v>0</v>
      </c>
      <c r="P175" s="20">
        <f>Locations[Revenus]/SUM(Locations[Revenus])</f>
        <v>0</v>
      </c>
      <c r="Q175" s="32" t="str">
        <f ca="1">IFERROR(Locations[[#This Row],[Rentabilité]]/Locations[[#This Row],[Âge]]*100,"")</f>
        <v/>
      </c>
    </row>
    <row r="176" spans="1:17" x14ac:dyDescent="0.25">
      <c r="A176" s="1" t="e">
        <f t="array" ref="A17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simpl])-ROW(#REF!)+1),ROWS(A$76:A176)))</f>
        <v>#REF!</v>
      </c>
      <c r="B176" t="e">
        <f>VLOOKUP(Locations[No produit],BD_Produits[[No produit simpl]:[Produit]],2,FALSE)</f>
        <v>#REF!</v>
      </c>
      <c r="C176">
        <f>COUNTIF(BD_Produits[No produit simpl],Locations[[#This Row],[No produit]])</f>
        <v>0</v>
      </c>
      <c r="D176" s="4">
        <f>SUMIF(BD_Produits[No produit simpl],Locations[[#This Row],[No produit]],BD_Produits[Coûts d''acquisition])</f>
        <v>0</v>
      </c>
      <c r="E176" s="5">
        <f>SUMIF(BD_Locations[No produit],Locations[[#This Row],[No produit]],BD_Locations[Qté])</f>
        <v>0</v>
      </c>
      <c r="F176">
        <f>SUMIF(BD_Locations[No produit],Locations[[#This Row],[No produit]],BD_Locations[Jours de loc*Qté])</f>
        <v>0</v>
      </c>
      <c r="G176" s="4">
        <f>SUMIF(BD_Locations[No produit],Locations[[#This Row],[No produit]],BD_Locations[Prix total])</f>
        <v>0</v>
      </c>
      <c r="H176" s="18">
        <f>IFERROR(Locations[[#This Row],[Revenus]]/Locations[[#This Row],[Coûts d''acquisition]],0)</f>
        <v>0</v>
      </c>
      <c r="I176" s="4">
        <f>Locations[[#This Row],[Revenus]]-Locations[[#This Row],[Coûts d''acquisition]]</f>
        <v>0</v>
      </c>
      <c r="J176" s="3" t="str">
        <f t="array" ref="J176">IFERROR(INDEX(BD_Locations[Date de fin],MATCH(Locations[[#This Row],[No produit]]&amp;"OK",BD_Locations[No produit]&amp;BD_Locations[Rentabilisé],0)),"")</f>
        <v/>
      </c>
      <c r="K176" s="26">
        <f>IFERROR(Locations[[#This Row],[Date de rentabilisation]]-VLOOKUP(Locations[No produit],BD_Produits[[No produit simpl]:[Date d''achat]],4,FALSE),0)</f>
        <v>0</v>
      </c>
      <c r="L176" s="26" t="e">
        <f ca="1">TODAY()-VLOOKUP(Locations[No produit],BD_Produits[[No produit simpl]:[Date d''achat]],4,FALSE)+1</f>
        <v>#REF!</v>
      </c>
      <c r="M176" s="26" t="str">
        <f>IFERROR(INDEX(BD_Locations[Cumul jours de loc*Qté],MATCH(Locations[[#This Row],[No produit]]&amp;"OK",BD_Locations[No produit]&amp;BD_Locations[Rentabilisé],0)),"")</f>
        <v/>
      </c>
      <c r="N176" s="26">
        <f ca="1">IFERROR(Locations[Âge]/Locations[[#This Row],[Nbre jours locations]],0)</f>
        <v>0</v>
      </c>
      <c r="O176" s="18">
        <f>IFERROR((Locations[[#This Row],[Revenus]]-Locations[[#This Row],[Coûts d''acquisition]])/Locations[[#This Row],[Coûts d''acquisition]],0)</f>
        <v>0</v>
      </c>
      <c r="P176" s="20">
        <f>Locations[Revenus]/SUM(Locations[Revenus])</f>
        <v>0</v>
      </c>
      <c r="Q176" s="32" t="str">
        <f ca="1">IFERROR(Locations[[#This Row],[Rentabilité]]/Locations[[#This Row],[Âge]]*100,"")</f>
        <v/>
      </c>
    </row>
    <row r="177" spans="1:17" x14ac:dyDescent="0.25">
      <c r="A177" s="1" t="e">
        <f t="array" ref="A17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simpl])-ROW(#REF!)+1),ROWS(A$76:A177)))</f>
        <v>#REF!</v>
      </c>
      <c r="B177" t="e">
        <f>VLOOKUP(Locations[No produit],BD_Produits[[No produit simpl]:[Produit]],2,FALSE)</f>
        <v>#REF!</v>
      </c>
      <c r="C177">
        <f>COUNTIF(BD_Produits[No produit simpl],Locations[[#This Row],[No produit]])</f>
        <v>0</v>
      </c>
      <c r="D177" s="4">
        <f>SUMIF(BD_Produits[No produit simpl],Locations[[#This Row],[No produit]],BD_Produits[Coûts d''acquisition])</f>
        <v>0</v>
      </c>
      <c r="E177" s="5">
        <f>SUMIF(BD_Locations[No produit],Locations[[#This Row],[No produit]],BD_Locations[Qté])</f>
        <v>0</v>
      </c>
      <c r="F177">
        <f>SUMIF(BD_Locations[No produit],Locations[[#This Row],[No produit]],BD_Locations[Jours de loc*Qté])</f>
        <v>0</v>
      </c>
      <c r="G177" s="4">
        <f>SUMIF(BD_Locations[No produit],Locations[[#This Row],[No produit]],BD_Locations[Prix total])</f>
        <v>0</v>
      </c>
      <c r="H177" s="18">
        <f>IFERROR(Locations[[#This Row],[Revenus]]/Locations[[#This Row],[Coûts d''acquisition]],0)</f>
        <v>0</v>
      </c>
      <c r="I177" s="4">
        <f>Locations[[#This Row],[Revenus]]-Locations[[#This Row],[Coûts d''acquisition]]</f>
        <v>0</v>
      </c>
      <c r="J177" s="3" t="str">
        <f t="array" ref="J177">IFERROR(INDEX(BD_Locations[Date de fin],MATCH(Locations[[#This Row],[No produit]]&amp;"OK",BD_Locations[No produit]&amp;BD_Locations[Rentabilisé],0)),"")</f>
        <v/>
      </c>
      <c r="K177" s="26">
        <f>IFERROR(Locations[[#This Row],[Date de rentabilisation]]-VLOOKUP(Locations[No produit],BD_Produits[[No produit simpl]:[Date d''achat]],4,FALSE),0)</f>
        <v>0</v>
      </c>
      <c r="L177" s="26" t="e">
        <f ca="1">TODAY()-VLOOKUP(Locations[No produit],BD_Produits[[No produit simpl]:[Date d''achat]],4,FALSE)+1</f>
        <v>#REF!</v>
      </c>
      <c r="M177" s="26" t="str">
        <f>IFERROR(INDEX(BD_Locations[Cumul jours de loc*Qté],MATCH(Locations[[#This Row],[No produit]]&amp;"OK",BD_Locations[No produit]&amp;BD_Locations[Rentabilisé],0)),"")</f>
        <v/>
      </c>
      <c r="N177" s="26">
        <f ca="1">IFERROR(Locations[Âge]/Locations[[#This Row],[Nbre jours locations]],0)</f>
        <v>0</v>
      </c>
      <c r="O177" s="18">
        <f>IFERROR((Locations[[#This Row],[Revenus]]-Locations[[#This Row],[Coûts d''acquisition]])/Locations[[#This Row],[Coûts d''acquisition]],0)</f>
        <v>0</v>
      </c>
      <c r="P177" s="20">
        <f>Locations[Revenus]/SUM(Locations[Revenus])</f>
        <v>0</v>
      </c>
      <c r="Q177" s="32" t="str">
        <f ca="1">IFERROR(Locations[[#This Row],[Rentabilité]]/Locations[[#This Row],[Âge]]*100,"")</f>
        <v/>
      </c>
    </row>
    <row r="178" spans="1:17" x14ac:dyDescent="0.25">
      <c r="A178" s="1" t="e">
        <f t="array" ref="A17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simpl])-ROW(#REF!)+1),ROWS(A$76:A178)))</f>
        <v>#REF!</v>
      </c>
      <c r="B178" t="e">
        <f>VLOOKUP(Locations[No produit],BD_Produits[[No produit simpl]:[Produit]],2,FALSE)</f>
        <v>#REF!</v>
      </c>
      <c r="C178">
        <f>COUNTIF(BD_Produits[No produit simpl],Locations[[#This Row],[No produit]])</f>
        <v>0</v>
      </c>
      <c r="D178" s="4">
        <f>SUMIF(BD_Produits[No produit simpl],Locations[[#This Row],[No produit]],BD_Produits[Coûts d''acquisition])</f>
        <v>0</v>
      </c>
      <c r="E178" s="5">
        <f>SUMIF(BD_Locations[No produit],Locations[[#This Row],[No produit]],BD_Locations[Qté])</f>
        <v>0</v>
      </c>
      <c r="F178">
        <f>SUMIF(BD_Locations[No produit],Locations[[#This Row],[No produit]],BD_Locations[Jours de loc*Qté])</f>
        <v>0</v>
      </c>
      <c r="G178" s="4">
        <f>SUMIF(BD_Locations[No produit],Locations[[#This Row],[No produit]],BD_Locations[Prix total])</f>
        <v>0</v>
      </c>
      <c r="H178" s="18">
        <f>IFERROR(Locations[[#This Row],[Revenus]]/Locations[[#This Row],[Coûts d''acquisition]],0)</f>
        <v>0</v>
      </c>
      <c r="I178" s="4">
        <f>Locations[[#This Row],[Revenus]]-Locations[[#This Row],[Coûts d''acquisition]]</f>
        <v>0</v>
      </c>
      <c r="J178" s="3" t="str">
        <f t="array" ref="J178">IFERROR(INDEX(BD_Locations[Date de fin],MATCH(Locations[[#This Row],[No produit]]&amp;"OK",BD_Locations[No produit]&amp;BD_Locations[Rentabilisé],0)),"")</f>
        <v/>
      </c>
      <c r="K178" s="26">
        <f>IFERROR(Locations[[#This Row],[Date de rentabilisation]]-VLOOKUP(Locations[No produit],BD_Produits[[No produit simpl]:[Date d''achat]],4,FALSE),0)</f>
        <v>0</v>
      </c>
      <c r="L178" s="26" t="e">
        <f ca="1">TODAY()-VLOOKUP(Locations[No produit],BD_Produits[[No produit simpl]:[Date d''achat]],4,FALSE)+1</f>
        <v>#REF!</v>
      </c>
      <c r="M178" s="26" t="str">
        <f>IFERROR(INDEX(BD_Locations[Cumul jours de loc*Qté],MATCH(Locations[[#This Row],[No produit]]&amp;"OK",BD_Locations[No produit]&amp;BD_Locations[Rentabilisé],0)),"")</f>
        <v/>
      </c>
      <c r="N178" s="26">
        <f ca="1">IFERROR(Locations[Âge]/Locations[[#This Row],[Nbre jours locations]],0)</f>
        <v>0</v>
      </c>
      <c r="O178" s="18">
        <f>IFERROR((Locations[[#This Row],[Revenus]]-Locations[[#This Row],[Coûts d''acquisition]])/Locations[[#This Row],[Coûts d''acquisition]],0)</f>
        <v>0</v>
      </c>
      <c r="P178" s="20">
        <f>Locations[Revenus]/SUM(Locations[Revenus])</f>
        <v>0</v>
      </c>
      <c r="Q178" s="32" t="str">
        <f ca="1">IFERROR(Locations[[#This Row],[Rentabilité]]/Locations[[#This Row],[Âge]]*100,"")</f>
        <v/>
      </c>
    </row>
    <row r="179" spans="1:17" x14ac:dyDescent="0.25">
      <c r="A179" s="1" t="e">
        <f t="array" ref="A17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simpl])-ROW(#REF!)+1),ROWS(A$76:A179)))</f>
        <v>#REF!</v>
      </c>
      <c r="B179" t="e">
        <f>VLOOKUP(Locations[No produit],BD_Produits[[No produit simpl]:[Produit]],2,FALSE)</f>
        <v>#REF!</v>
      </c>
      <c r="C179">
        <f>COUNTIF(BD_Produits[No produit simpl],Locations[[#This Row],[No produit]])</f>
        <v>0</v>
      </c>
      <c r="D179" s="4">
        <f>SUMIF(BD_Produits[No produit simpl],Locations[[#This Row],[No produit]],BD_Produits[Coûts d''acquisition])</f>
        <v>0</v>
      </c>
      <c r="E179" s="5">
        <f>SUMIF(BD_Locations[No produit],Locations[[#This Row],[No produit]],BD_Locations[Qté])</f>
        <v>0</v>
      </c>
      <c r="F179">
        <f>SUMIF(BD_Locations[No produit],Locations[[#This Row],[No produit]],BD_Locations[Jours de loc*Qté])</f>
        <v>0</v>
      </c>
      <c r="G179" s="4">
        <f>SUMIF(BD_Locations[No produit],Locations[[#This Row],[No produit]],BD_Locations[Prix total])</f>
        <v>0</v>
      </c>
      <c r="H179" s="18">
        <f>IFERROR(Locations[[#This Row],[Revenus]]/Locations[[#This Row],[Coûts d''acquisition]],0)</f>
        <v>0</v>
      </c>
      <c r="I179" s="4">
        <f>Locations[[#This Row],[Revenus]]-Locations[[#This Row],[Coûts d''acquisition]]</f>
        <v>0</v>
      </c>
      <c r="J179" s="3" t="str">
        <f t="array" ref="J179">IFERROR(INDEX(BD_Locations[Date de fin],MATCH(Locations[[#This Row],[No produit]]&amp;"OK",BD_Locations[No produit]&amp;BD_Locations[Rentabilisé],0)),"")</f>
        <v/>
      </c>
      <c r="K179" s="26">
        <f>IFERROR(Locations[[#This Row],[Date de rentabilisation]]-VLOOKUP(Locations[No produit],BD_Produits[[No produit simpl]:[Date d''achat]],4,FALSE),0)</f>
        <v>0</v>
      </c>
      <c r="L179" s="26" t="e">
        <f ca="1">TODAY()-VLOOKUP(Locations[No produit],BD_Produits[[No produit simpl]:[Date d''achat]],4,FALSE)+1</f>
        <v>#REF!</v>
      </c>
      <c r="M179" s="26" t="str">
        <f>IFERROR(INDEX(BD_Locations[Cumul jours de loc*Qté],MATCH(Locations[[#This Row],[No produit]]&amp;"OK",BD_Locations[No produit]&amp;BD_Locations[Rentabilisé],0)),"")</f>
        <v/>
      </c>
      <c r="N179" s="26">
        <f ca="1">IFERROR(Locations[Âge]/Locations[[#This Row],[Nbre jours locations]],0)</f>
        <v>0</v>
      </c>
      <c r="O179" s="18">
        <f>IFERROR((Locations[[#This Row],[Revenus]]-Locations[[#This Row],[Coûts d''acquisition]])/Locations[[#This Row],[Coûts d''acquisition]],0)</f>
        <v>0</v>
      </c>
      <c r="P179" s="20">
        <f>Locations[Revenus]/SUM(Locations[Revenus])</f>
        <v>0</v>
      </c>
      <c r="Q179" s="32" t="str">
        <f ca="1">IFERROR(Locations[[#This Row],[Rentabilité]]/Locations[[#This Row],[Âge]]*100,"")</f>
        <v/>
      </c>
    </row>
    <row r="180" spans="1:17" x14ac:dyDescent="0.25">
      <c r="A180" s="1" t="e">
        <f t="array" ref="A18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simpl])-ROW(#REF!)+1),ROWS(A$76:A180)))</f>
        <v>#REF!</v>
      </c>
      <c r="B180" t="e">
        <f>VLOOKUP(Locations[No produit],BD_Produits[[No produit simpl]:[Produit]],2,FALSE)</f>
        <v>#REF!</v>
      </c>
      <c r="C180">
        <f>COUNTIF(BD_Produits[No produit simpl],Locations[[#This Row],[No produit]])</f>
        <v>0</v>
      </c>
      <c r="D180" s="4">
        <f>SUMIF(BD_Produits[No produit simpl],Locations[[#This Row],[No produit]],BD_Produits[Coûts d''acquisition])</f>
        <v>0</v>
      </c>
      <c r="E180" s="5">
        <f>SUMIF(BD_Locations[No produit],Locations[[#This Row],[No produit]],BD_Locations[Qté])</f>
        <v>0</v>
      </c>
      <c r="F180">
        <f>SUMIF(BD_Locations[No produit],Locations[[#This Row],[No produit]],BD_Locations[Jours de loc*Qté])</f>
        <v>0</v>
      </c>
      <c r="G180" s="4">
        <f>SUMIF(BD_Locations[No produit],Locations[[#This Row],[No produit]],BD_Locations[Prix total])</f>
        <v>0</v>
      </c>
      <c r="H180" s="18">
        <f>IFERROR(Locations[[#This Row],[Revenus]]/Locations[[#This Row],[Coûts d''acquisition]],0)</f>
        <v>0</v>
      </c>
      <c r="I180" s="4">
        <f>Locations[[#This Row],[Revenus]]-Locations[[#This Row],[Coûts d''acquisition]]</f>
        <v>0</v>
      </c>
      <c r="J180" s="3" t="str">
        <f t="array" ref="J180">IFERROR(INDEX(BD_Locations[Date de fin],MATCH(Locations[[#This Row],[No produit]]&amp;"OK",BD_Locations[No produit]&amp;BD_Locations[Rentabilisé],0)),"")</f>
        <v/>
      </c>
      <c r="K180" s="26">
        <f>IFERROR(Locations[[#This Row],[Date de rentabilisation]]-VLOOKUP(Locations[No produit],BD_Produits[[No produit simpl]:[Date d''achat]],4,FALSE),0)</f>
        <v>0</v>
      </c>
      <c r="L180" s="26" t="e">
        <f ca="1">TODAY()-VLOOKUP(Locations[No produit],BD_Produits[[No produit simpl]:[Date d''achat]],4,FALSE)+1</f>
        <v>#REF!</v>
      </c>
      <c r="M180" s="26" t="str">
        <f>IFERROR(INDEX(BD_Locations[Cumul jours de loc*Qté],MATCH(Locations[[#This Row],[No produit]]&amp;"OK",BD_Locations[No produit]&amp;BD_Locations[Rentabilisé],0)),"")</f>
        <v/>
      </c>
      <c r="N180" s="26">
        <f ca="1">IFERROR(Locations[Âge]/Locations[[#This Row],[Nbre jours locations]],0)</f>
        <v>0</v>
      </c>
      <c r="O180" s="18">
        <f>IFERROR((Locations[[#This Row],[Revenus]]-Locations[[#This Row],[Coûts d''acquisition]])/Locations[[#This Row],[Coûts d''acquisition]],0)</f>
        <v>0</v>
      </c>
      <c r="P180" s="20">
        <f>Locations[Revenus]/SUM(Locations[Revenus])</f>
        <v>0</v>
      </c>
      <c r="Q180" s="32" t="str">
        <f ca="1">IFERROR(Locations[[#This Row],[Rentabilité]]/Locations[[#This Row],[Âge]]*100,"")</f>
        <v/>
      </c>
    </row>
    <row r="181" spans="1:17" x14ac:dyDescent="0.25">
      <c r="A181" s="1" t="e">
        <f t="array" ref="A18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simpl])-ROW(#REF!)+1),ROWS(A$76:A181)))</f>
        <v>#REF!</v>
      </c>
      <c r="B181" t="e">
        <f>VLOOKUP(Locations[No produit],BD_Produits[[No produit simpl]:[Produit]],2,FALSE)</f>
        <v>#REF!</v>
      </c>
      <c r="C181">
        <f>COUNTIF(BD_Produits[No produit simpl],Locations[[#This Row],[No produit]])</f>
        <v>0</v>
      </c>
      <c r="D181" s="4">
        <f>SUMIF(BD_Produits[No produit simpl],Locations[[#This Row],[No produit]],BD_Produits[Coûts d''acquisition])</f>
        <v>0</v>
      </c>
      <c r="E181" s="5">
        <f>SUMIF(BD_Locations[No produit],Locations[[#This Row],[No produit]],BD_Locations[Qté])</f>
        <v>0</v>
      </c>
      <c r="F181">
        <f>SUMIF(BD_Locations[No produit],Locations[[#This Row],[No produit]],BD_Locations[Jours de loc*Qté])</f>
        <v>0</v>
      </c>
      <c r="G181" s="4">
        <f>SUMIF(BD_Locations[No produit],Locations[[#This Row],[No produit]],BD_Locations[Prix total])</f>
        <v>0</v>
      </c>
      <c r="H181" s="18">
        <f>IFERROR(Locations[[#This Row],[Revenus]]/Locations[[#This Row],[Coûts d''acquisition]],0)</f>
        <v>0</v>
      </c>
      <c r="I181" s="4">
        <f>Locations[[#This Row],[Revenus]]-Locations[[#This Row],[Coûts d''acquisition]]</f>
        <v>0</v>
      </c>
      <c r="J181" s="3" t="str">
        <f t="array" ref="J181">IFERROR(INDEX(BD_Locations[Date de fin],MATCH(Locations[[#This Row],[No produit]]&amp;"OK",BD_Locations[No produit]&amp;BD_Locations[Rentabilisé],0)),"")</f>
        <v/>
      </c>
      <c r="K181" s="26">
        <f>IFERROR(Locations[[#This Row],[Date de rentabilisation]]-VLOOKUP(Locations[No produit],BD_Produits[[No produit simpl]:[Date d''achat]],4,FALSE),0)</f>
        <v>0</v>
      </c>
      <c r="L181" s="26" t="e">
        <f ca="1">TODAY()-VLOOKUP(Locations[No produit],BD_Produits[[No produit simpl]:[Date d''achat]],4,FALSE)+1</f>
        <v>#REF!</v>
      </c>
      <c r="M181" s="26" t="str">
        <f>IFERROR(INDEX(BD_Locations[Cumul jours de loc*Qté],MATCH(Locations[[#This Row],[No produit]]&amp;"OK",BD_Locations[No produit]&amp;BD_Locations[Rentabilisé],0)),"")</f>
        <v/>
      </c>
      <c r="N181" s="26">
        <f ca="1">IFERROR(Locations[Âge]/Locations[[#This Row],[Nbre jours locations]],0)</f>
        <v>0</v>
      </c>
      <c r="O181" s="18">
        <f>IFERROR((Locations[[#This Row],[Revenus]]-Locations[[#This Row],[Coûts d''acquisition]])/Locations[[#This Row],[Coûts d''acquisition]],0)</f>
        <v>0</v>
      </c>
      <c r="P181" s="20">
        <f>Locations[Revenus]/SUM(Locations[Revenus])</f>
        <v>0</v>
      </c>
      <c r="Q181" s="32" t="str">
        <f ca="1">IFERROR(Locations[[#This Row],[Rentabilité]]/Locations[[#This Row],[Âge]]*100,"")</f>
        <v/>
      </c>
    </row>
    <row r="182" spans="1:17" x14ac:dyDescent="0.25">
      <c r="A182" s="1" t="e">
        <f t="array" ref="A18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simpl])-ROW(#REF!)+1),ROWS(A$76:A182)))</f>
        <v>#REF!</v>
      </c>
      <c r="B182" t="e">
        <f>VLOOKUP(Locations[No produit],BD_Produits[[No produit simpl]:[Produit]],2,FALSE)</f>
        <v>#REF!</v>
      </c>
      <c r="C182">
        <f>COUNTIF(BD_Produits[No produit simpl],Locations[[#This Row],[No produit]])</f>
        <v>0</v>
      </c>
      <c r="D182" s="4">
        <f>SUMIF(BD_Produits[No produit simpl],Locations[[#This Row],[No produit]],BD_Produits[Coûts d''acquisition])</f>
        <v>0</v>
      </c>
      <c r="E182" s="5">
        <f>SUMIF(BD_Locations[No produit],Locations[[#This Row],[No produit]],BD_Locations[Qté])</f>
        <v>0</v>
      </c>
      <c r="F182">
        <f>SUMIF(BD_Locations[No produit],Locations[[#This Row],[No produit]],BD_Locations[Jours de loc*Qté])</f>
        <v>0</v>
      </c>
      <c r="G182" s="4">
        <f>SUMIF(BD_Locations[No produit],Locations[[#This Row],[No produit]],BD_Locations[Prix total])</f>
        <v>0</v>
      </c>
      <c r="H182" s="18">
        <f>IFERROR(Locations[[#This Row],[Revenus]]/Locations[[#This Row],[Coûts d''acquisition]],0)</f>
        <v>0</v>
      </c>
      <c r="I182" s="4">
        <f>Locations[[#This Row],[Revenus]]-Locations[[#This Row],[Coûts d''acquisition]]</f>
        <v>0</v>
      </c>
      <c r="J182" s="3" t="str">
        <f t="array" ref="J182">IFERROR(INDEX(BD_Locations[Date de fin],MATCH(Locations[[#This Row],[No produit]]&amp;"OK",BD_Locations[No produit]&amp;BD_Locations[Rentabilisé],0)),"")</f>
        <v/>
      </c>
      <c r="K182" s="26">
        <f>IFERROR(Locations[[#This Row],[Date de rentabilisation]]-VLOOKUP(Locations[No produit],BD_Produits[[No produit simpl]:[Date d''achat]],4,FALSE),0)</f>
        <v>0</v>
      </c>
      <c r="L182" s="26" t="e">
        <f ca="1">TODAY()-VLOOKUP(Locations[No produit],BD_Produits[[No produit simpl]:[Date d''achat]],4,FALSE)+1</f>
        <v>#REF!</v>
      </c>
      <c r="M182" s="26" t="str">
        <f>IFERROR(INDEX(BD_Locations[Cumul jours de loc*Qté],MATCH(Locations[[#This Row],[No produit]]&amp;"OK",BD_Locations[No produit]&amp;BD_Locations[Rentabilisé],0)),"")</f>
        <v/>
      </c>
      <c r="N182" s="26">
        <f ca="1">IFERROR(Locations[Âge]/Locations[[#This Row],[Nbre jours locations]],0)</f>
        <v>0</v>
      </c>
      <c r="O182" s="18">
        <f>IFERROR((Locations[[#This Row],[Revenus]]-Locations[[#This Row],[Coûts d''acquisition]])/Locations[[#This Row],[Coûts d''acquisition]],0)</f>
        <v>0</v>
      </c>
      <c r="P182" s="20">
        <f>Locations[Revenus]/SUM(Locations[Revenus])</f>
        <v>0</v>
      </c>
      <c r="Q182" s="32" t="str">
        <f ca="1">IFERROR(Locations[[#This Row],[Rentabilité]]/Locations[[#This Row],[Âge]]*100,"")</f>
        <v/>
      </c>
    </row>
    <row r="183" spans="1:17" x14ac:dyDescent="0.25">
      <c r="A183" s="1" t="e">
        <f t="array" ref="A18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simpl])-ROW(#REF!)+1),ROWS(A$76:A183)))</f>
        <v>#REF!</v>
      </c>
      <c r="B183" t="e">
        <f>VLOOKUP(Locations[No produit],BD_Produits[[No produit simpl]:[Produit]],2,FALSE)</f>
        <v>#REF!</v>
      </c>
      <c r="C183">
        <f>COUNTIF(BD_Produits[No produit simpl],Locations[[#This Row],[No produit]])</f>
        <v>0</v>
      </c>
      <c r="D183" s="4">
        <f>SUMIF(BD_Produits[No produit simpl],Locations[[#This Row],[No produit]],BD_Produits[Coûts d''acquisition])</f>
        <v>0</v>
      </c>
      <c r="E183" s="5">
        <f>SUMIF(BD_Locations[No produit],Locations[[#This Row],[No produit]],BD_Locations[Qté])</f>
        <v>0</v>
      </c>
      <c r="F183">
        <f>SUMIF(BD_Locations[No produit],Locations[[#This Row],[No produit]],BD_Locations[Jours de loc*Qté])</f>
        <v>0</v>
      </c>
      <c r="G183" s="4">
        <f>SUMIF(BD_Locations[No produit],Locations[[#This Row],[No produit]],BD_Locations[Prix total])</f>
        <v>0</v>
      </c>
      <c r="H183" s="18">
        <f>IFERROR(Locations[[#This Row],[Revenus]]/Locations[[#This Row],[Coûts d''acquisition]],0)</f>
        <v>0</v>
      </c>
      <c r="I183" s="4">
        <f>Locations[[#This Row],[Revenus]]-Locations[[#This Row],[Coûts d''acquisition]]</f>
        <v>0</v>
      </c>
      <c r="J183" s="3" t="str">
        <f t="array" ref="J183">IFERROR(INDEX(BD_Locations[Date de fin],MATCH(Locations[[#This Row],[No produit]]&amp;"OK",BD_Locations[No produit]&amp;BD_Locations[Rentabilisé],0)),"")</f>
        <v/>
      </c>
      <c r="K183" s="26">
        <f>IFERROR(Locations[[#This Row],[Date de rentabilisation]]-VLOOKUP(Locations[No produit],BD_Produits[[No produit simpl]:[Date d''achat]],4,FALSE),0)</f>
        <v>0</v>
      </c>
      <c r="L183" s="26" t="e">
        <f ca="1">TODAY()-VLOOKUP(Locations[No produit],BD_Produits[[No produit simpl]:[Date d''achat]],4,FALSE)+1</f>
        <v>#REF!</v>
      </c>
      <c r="M183" s="26" t="str">
        <f>IFERROR(INDEX(BD_Locations[Cumul jours de loc*Qté],MATCH(Locations[[#This Row],[No produit]]&amp;"OK",BD_Locations[No produit]&amp;BD_Locations[Rentabilisé],0)),"")</f>
        <v/>
      </c>
      <c r="N183" s="26">
        <f ca="1">IFERROR(Locations[Âge]/Locations[[#This Row],[Nbre jours locations]],0)</f>
        <v>0</v>
      </c>
      <c r="O183" s="18">
        <f>IFERROR((Locations[[#This Row],[Revenus]]-Locations[[#This Row],[Coûts d''acquisition]])/Locations[[#This Row],[Coûts d''acquisition]],0)</f>
        <v>0</v>
      </c>
      <c r="P183" s="20">
        <f>Locations[Revenus]/SUM(Locations[Revenus])</f>
        <v>0</v>
      </c>
      <c r="Q183" s="32" t="str">
        <f ca="1">IFERROR(Locations[[#This Row],[Rentabilité]]/Locations[[#This Row],[Âge]]*100,"")</f>
        <v/>
      </c>
    </row>
    <row r="184" spans="1:17" x14ac:dyDescent="0.25">
      <c r="A184" s="1" t="e">
        <f t="array" ref="A18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simpl])-ROW(#REF!)+1),ROWS(A$76:A184)))</f>
        <v>#REF!</v>
      </c>
      <c r="B184" t="e">
        <f>VLOOKUP(Locations[No produit],BD_Produits[[No produit simpl]:[Produit]],2,FALSE)</f>
        <v>#REF!</v>
      </c>
      <c r="C184">
        <f>COUNTIF(BD_Produits[No produit simpl],Locations[[#This Row],[No produit]])</f>
        <v>0</v>
      </c>
      <c r="D184" s="4">
        <f>SUMIF(BD_Produits[No produit simpl],Locations[[#This Row],[No produit]],BD_Produits[Coûts d''acquisition])</f>
        <v>0</v>
      </c>
      <c r="E184" s="5">
        <f>SUMIF(BD_Locations[No produit],Locations[[#This Row],[No produit]],BD_Locations[Qté])</f>
        <v>0</v>
      </c>
      <c r="F184">
        <f>SUMIF(BD_Locations[No produit],Locations[[#This Row],[No produit]],BD_Locations[Jours de loc*Qté])</f>
        <v>0</v>
      </c>
      <c r="G184" s="4">
        <f>SUMIF(BD_Locations[No produit],Locations[[#This Row],[No produit]],BD_Locations[Prix total])</f>
        <v>0</v>
      </c>
      <c r="H184" s="18">
        <f>IFERROR(Locations[[#This Row],[Revenus]]/Locations[[#This Row],[Coûts d''acquisition]],0)</f>
        <v>0</v>
      </c>
      <c r="I184" s="4">
        <f>Locations[[#This Row],[Revenus]]-Locations[[#This Row],[Coûts d''acquisition]]</f>
        <v>0</v>
      </c>
      <c r="J184" s="3" t="str">
        <f t="array" ref="J184">IFERROR(INDEX(BD_Locations[Date de fin],MATCH(Locations[[#This Row],[No produit]]&amp;"OK",BD_Locations[No produit]&amp;BD_Locations[Rentabilisé],0)),"")</f>
        <v/>
      </c>
      <c r="K184" s="26">
        <f>IFERROR(Locations[[#This Row],[Date de rentabilisation]]-VLOOKUP(Locations[No produit],BD_Produits[[No produit simpl]:[Date d''achat]],4,FALSE),0)</f>
        <v>0</v>
      </c>
      <c r="L184" s="26" t="e">
        <f ca="1">TODAY()-VLOOKUP(Locations[No produit],BD_Produits[[No produit simpl]:[Date d''achat]],4,FALSE)+1</f>
        <v>#REF!</v>
      </c>
      <c r="M184" s="26" t="str">
        <f>IFERROR(INDEX(BD_Locations[Cumul jours de loc*Qté],MATCH(Locations[[#This Row],[No produit]]&amp;"OK",BD_Locations[No produit]&amp;BD_Locations[Rentabilisé],0)),"")</f>
        <v/>
      </c>
      <c r="N184" s="26">
        <f ca="1">IFERROR(Locations[Âge]/Locations[[#This Row],[Nbre jours locations]],0)</f>
        <v>0</v>
      </c>
      <c r="O184" s="18">
        <f>IFERROR((Locations[[#This Row],[Revenus]]-Locations[[#This Row],[Coûts d''acquisition]])/Locations[[#This Row],[Coûts d''acquisition]],0)</f>
        <v>0</v>
      </c>
      <c r="P184" s="20">
        <f>Locations[Revenus]/SUM(Locations[Revenus])</f>
        <v>0</v>
      </c>
      <c r="Q184" s="32" t="str">
        <f ca="1">IFERROR(Locations[[#This Row],[Rentabilité]]/Locations[[#This Row],[Âge]]*100,"")</f>
        <v/>
      </c>
    </row>
    <row r="185" spans="1:17" x14ac:dyDescent="0.25">
      <c r="A185" s="1" t="e">
        <f t="array" ref="A18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simpl])-ROW(#REF!)+1),ROWS(A$76:A185)))</f>
        <v>#REF!</v>
      </c>
      <c r="B185" t="e">
        <f>VLOOKUP(Locations[No produit],BD_Produits[[No produit simpl]:[Produit]],2,FALSE)</f>
        <v>#REF!</v>
      </c>
      <c r="C185">
        <f>COUNTIF(BD_Produits[No produit simpl],Locations[[#This Row],[No produit]])</f>
        <v>0</v>
      </c>
      <c r="D185" s="4">
        <f>SUMIF(BD_Produits[No produit simpl],Locations[[#This Row],[No produit]],BD_Produits[Coûts d''acquisition])</f>
        <v>0</v>
      </c>
      <c r="E185" s="5">
        <f>SUMIF(BD_Locations[No produit],Locations[[#This Row],[No produit]],BD_Locations[Qté])</f>
        <v>0</v>
      </c>
      <c r="F185">
        <f>SUMIF(BD_Locations[No produit],Locations[[#This Row],[No produit]],BD_Locations[Jours de loc*Qté])</f>
        <v>0</v>
      </c>
      <c r="G185" s="4">
        <f>SUMIF(BD_Locations[No produit],Locations[[#This Row],[No produit]],BD_Locations[Prix total])</f>
        <v>0</v>
      </c>
      <c r="H185" s="18">
        <f>IFERROR(Locations[[#This Row],[Revenus]]/Locations[[#This Row],[Coûts d''acquisition]],0)</f>
        <v>0</v>
      </c>
      <c r="I185" s="4">
        <f>Locations[[#This Row],[Revenus]]-Locations[[#This Row],[Coûts d''acquisition]]</f>
        <v>0</v>
      </c>
      <c r="J185" s="3" t="str">
        <f t="array" ref="J185">IFERROR(INDEX(BD_Locations[Date de fin],MATCH(Locations[[#This Row],[No produit]]&amp;"OK",BD_Locations[No produit]&amp;BD_Locations[Rentabilisé],0)),"")</f>
        <v/>
      </c>
      <c r="K185" s="26">
        <f>IFERROR(Locations[[#This Row],[Date de rentabilisation]]-VLOOKUP(Locations[No produit],BD_Produits[[No produit simpl]:[Date d''achat]],4,FALSE),0)</f>
        <v>0</v>
      </c>
      <c r="L185" s="26" t="e">
        <f ca="1">TODAY()-VLOOKUP(Locations[No produit],BD_Produits[[No produit simpl]:[Date d''achat]],4,FALSE)+1</f>
        <v>#REF!</v>
      </c>
      <c r="M185" s="26" t="str">
        <f>IFERROR(INDEX(BD_Locations[Cumul jours de loc*Qté],MATCH(Locations[[#This Row],[No produit]]&amp;"OK",BD_Locations[No produit]&amp;BD_Locations[Rentabilisé],0)),"")</f>
        <v/>
      </c>
      <c r="N185" s="26">
        <f ca="1">IFERROR(Locations[Âge]/Locations[[#This Row],[Nbre jours locations]],0)</f>
        <v>0</v>
      </c>
      <c r="O185" s="18">
        <f>IFERROR((Locations[[#This Row],[Revenus]]-Locations[[#This Row],[Coûts d''acquisition]])/Locations[[#This Row],[Coûts d''acquisition]],0)</f>
        <v>0</v>
      </c>
      <c r="P185" s="20">
        <f>Locations[Revenus]/SUM(Locations[Revenus])</f>
        <v>0</v>
      </c>
      <c r="Q185" s="32" t="str">
        <f ca="1">IFERROR(Locations[[#This Row],[Rentabilité]]/Locations[[#This Row],[Âge]]*100,"")</f>
        <v/>
      </c>
    </row>
    <row r="186" spans="1:17" x14ac:dyDescent="0.25">
      <c r="A186" s="1" t="e">
        <f t="array" ref="A18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simpl])-ROW(#REF!)+1),ROWS(A$76:A186)))</f>
        <v>#REF!</v>
      </c>
      <c r="B186" t="e">
        <f>VLOOKUP(Locations[No produit],BD_Produits[[No produit simpl]:[Produit]],2,FALSE)</f>
        <v>#REF!</v>
      </c>
      <c r="C186">
        <f>COUNTIF(BD_Produits[No produit simpl],Locations[[#This Row],[No produit]])</f>
        <v>0</v>
      </c>
      <c r="D186" s="4">
        <f>SUMIF(BD_Produits[No produit simpl],Locations[[#This Row],[No produit]],BD_Produits[Coûts d''acquisition])</f>
        <v>0</v>
      </c>
      <c r="E186" s="5">
        <f>SUMIF(BD_Locations[No produit],Locations[[#This Row],[No produit]],BD_Locations[Qté])</f>
        <v>0</v>
      </c>
      <c r="F186">
        <f>SUMIF(BD_Locations[No produit],Locations[[#This Row],[No produit]],BD_Locations[Jours de loc*Qté])</f>
        <v>0</v>
      </c>
      <c r="G186" s="4">
        <f>SUMIF(BD_Locations[No produit],Locations[[#This Row],[No produit]],BD_Locations[Prix total])</f>
        <v>0</v>
      </c>
      <c r="H186" s="18">
        <f>IFERROR(Locations[[#This Row],[Revenus]]/Locations[[#This Row],[Coûts d''acquisition]],0)</f>
        <v>0</v>
      </c>
      <c r="I186" s="4">
        <f>Locations[[#This Row],[Revenus]]-Locations[[#This Row],[Coûts d''acquisition]]</f>
        <v>0</v>
      </c>
      <c r="J186" s="3" t="str">
        <f t="array" ref="J186">IFERROR(INDEX(BD_Locations[Date de fin],MATCH(Locations[[#This Row],[No produit]]&amp;"OK",BD_Locations[No produit]&amp;BD_Locations[Rentabilisé],0)),"")</f>
        <v/>
      </c>
      <c r="K186" s="26">
        <f>IFERROR(Locations[[#This Row],[Date de rentabilisation]]-VLOOKUP(Locations[No produit],BD_Produits[[No produit simpl]:[Date d''achat]],4,FALSE),0)</f>
        <v>0</v>
      </c>
      <c r="L186" s="26" t="e">
        <f ca="1">TODAY()-VLOOKUP(Locations[No produit],BD_Produits[[No produit simpl]:[Date d''achat]],4,FALSE)+1</f>
        <v>#REF!</v>
      </c>
      <c r="M186" s="26" t="str">
        <f>IFERROR(INDEX(BD_Locations[Cumul jours de loc*Qté],MATCH(Locations[[#This Row],[No produit]]&amp;"OK",BD_Locations[No produit]&amp;BD_Locations[Rentabilisé],0)),"")</f>
        <v/>
      </c>
      <c r="N186" s="26">
        <f ca="1">IFERROR(Locations[Âge]/Locations[[#This Row],[Nbre jours locations]],0)</f>
        <v>0</v>
      </c>
      <c r="O186" s="18">
        <f>IFERROR((Locations[[#This Row],[Revenus]]-Locations[[#This Row],[Coûts d''acquisition]])/Locations[[#This Row],[Coûts d''acquisition]],0)</f>
        <v>0</v>
      </c>
      <c r="P186" s="20">
        <f>Locations[Revenus]/SUM(Locations[Revenus])</f>
        <v>0</v>
      </c>
      <c r="Q186" s="32" t="str">
        <f ca="1">IFERROR(Locations[[#This Row],[Rentabilité]]/Locations[[#This Row],[Âge]]*100,"")</f>
        <v/>
      </c>
    </row>
    <row r="187" spans="1:17" x14ac:dyDescent="0.25">
      <c r="A187" s="1" t="e">
        <f t="array" ref="A18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simpl])-ROW(#REF!)+1),ROWS(A$76:A187)))</f>
        <v>#REF!</v>
      </c>
      <c r="B187" t="e">
        <f>VLOOKUP(Locations[No produit],BD_Produits[[No produit simpl]:[Produit]],2,FALSE)</f>
        <v>#REF!</v>
      </c>
      <c r="C187">
        <f>COUNTIF(BD_Produits[No produit simpl],Locations[[#This Row],[No produit]])</f>
        <v>0</v>
      </c>
      <c r="D187" s="4">
        <f>SUMIF(BD_Produits[No produit simpl],Locations[[#This Row],[No produit]],BD_Produits[Coûts d''acquisition])</f>
        <v>0</v>
      </c>
      <c r="E187" s="5">
        <f>SUMIF(BD_Locations[No produit],Locations[[#This Row],[No produit]],BD_Locations[Qté])</f>
        <v>0</v>
      </c>
      <c r="F187">
        <f>SUMIF(BD_Locations[No produit],Locations[[#This Row],[No produit]],BD_Locations[Jours de loc*Qté])</f>
        <v>0</v>
      </c>
      <c r="G187" s="4">
        <f>SUMIF(BD_Locations[No produit],Locations[[#This Row],[No produit]],BD_Locations[Prix total])</f>
        <v>0</v>
      </c>
      <c r="H187" s="18">
        <f>IFERROR(Locations[[#This Row],[Revenus]]/Locations[[#This Row],[Coûts d''acquisition]],0)</f>
        <v>0</v>
      </c>
      <c r="I187" s="4">
        <f>Locations[[#This Row],[Revenus]]-Locations[[#This Row],[Coûts d''acquisition]]</f>
        <v>0</v>
      </c>
      <c r="J187" s="3" t="str">
        <f t="array" ref="J187">IFERROR(INDEX(BD_Locations[Date de fin],MATCH(Locations[[#This Row],[No produit]]&amp;"OK",BD_Locations[No produit]&amp;BD_Locations[Rentabilisé],0)),"")</f>
        <v/>
      </c>
      <c r="K187" s="26">
        <f>IFERROR(Locations[[#This Row],[Date de rentabilisation]]-VLOOKUP(Locations[No produit],BD_Produits[[No produit simpl]:[Date d''achat]],4,FALSE),0)</f>
        <v>0</v>
      </c>
      <c r="L187" s="26" t="e">
        <f ca="1">TODAY()-VLOOKUP(Locations[No produit],BD_Produits[[No produit simpl]:[Date d''achat]],4,FALSE)+1</f>
        <v>#REF!</v>
      </c>
      <c r="M187" s="26" t="str">
        <f>IFERROR(INDEX(BD_Locations[Cumul jours de loc*Qté],MATCH(Locations[[#This Row],[No produit]]&amp;"OK",BD_Locations[No produit]&amp;BD_Locations[Rentabilisé],0)),"")</f>
        <v/>
      </c>
      <c r="N187" s="26">
        <f ca="1">IFERROR(Locations[Âge]/Locations[[#This Row],[Nbre jours locations]],0)</f>
        <v>0</v>
      </c>
      <c r="O187" s="18">
        <f>IFERROR((Locations[[#This Row],[Revenus]]-Locations[[#This Row],[Coûts d''acquisition]])/Locations[[#This Row],[Coûts d''acquisition]],0)</f>
        <v>0</v>
      </c>
      <c r="P187" s="20">
        <f>Locations[Revenus]/SUM(Locations[Revenus])</f>
        <v>0</v>
      </c>
      <c r="Q187" s="32" t="str">
        <f ca="1">IFERROR(Locations[[#This Row],[Rentabilité]]/Locations[[#This Row],[Âge]]*100,"")</f>
        <v/>
      </c>
    </row>
    <row r="188" spans="1:17" x14ac:dyDescent="0.25">
      <c r="A188" s="1" t="e">
        <f t="array" ref="A18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simpl])-ROW(#REF!)+1),ROWS(A$76:A188)))</f>
        <v>#REF!</v>
      </c>
      <c r="B188" t="e">
        <f>VLOOKUP(Locations[No produit],BD_Produits[[No produit simpl]:[Produit]],2,FALSE)</f>
        <v>#REF!</v>
      </c>
      <c r="C188">
        <f>COUNTIF(BD_Produits[No produit simpl],Locations[[#This Row],[No produit]])</f>
        <v>0</v>
      </c>
      <c r="D188" s="4">
        <f>SUMIF(BD_Produits[No produit simpl],Locations[[#This Row],[No produit]],BD_Produits[Coûts d''acquisition])</f>
        <v>0</v>
      </c>
      <c r="E188" s="5">
        <f>SUMIF(BD_Locations[No produit],Locations[[#This Row],[No produit]],BD_Locations[Qté])</f>
        <v>0</v>
      </c>
      <c r="F188">
        <f>SUMIF(BD_Locations[No produit],Locations[[#This Row],[No produit]],BD_Locations[Jours de loc*Qté])</f>
        <v>0</v>
      </c>
      <c r="G188" s="4">
        <f>SUMIF(BD_Locations[No produit],Locations[[#This Row],[No produit]],BD_Locations[Prix total])</f>
        <v>0</v>
      </c>
      <c r="H188" s="18">
        <f>IFERROR(Locations[[#This Row],[Revenus]]/Locations[[#This Row],[Coûts d''acquisition]],0)</f>
        <v>0</v>
      </c>
      <c r="I188" s="4">
        <f>Locations[[#This Row],[Revenus]]-Locations[[#This Row],[Coûts d''acquisition]]</f>
        <v>0</v>
      </c>
      <c r="J188" s="3" t="str">
        <f t="array" ref="J188">IFERROR(INDEX(BD_Locations[Date de fin],MATCH(Locations[[#This Row],[No produit]]&amp;"OK",BD_Locations[No produit]&amp;BD_Locations[Rentabilisé],0)),"")</f>
        <v/>
      </c>
      <c r="K188" s="26">
        <f>IFERROR(Locations[[#This Row],[Date de rentabilisation]]-VLOOKUP(Locations[No produit],BD_Produits[[No produit simpl]:[Date d''achat]],4,FALSE),0)</f>
        <v>0</v>
      </c>
      <c r="L188" s="26" t="e">
        <f ca="1">TODAY()-VLOOKUP(Locations[No produit],BD_Produits[[No produit simpl]:[Date d''achat]],4,FALSE)+1</f>
        <v>#REF!</v>
      </c>
      <c r="M188" s="26" t="str">
        <f>IFERROR(INDEX(BD_Locations[Cumul jours de loc*Qté],MATCH(Locations[[#This Row],[No produit]]&amp;"OK",BD_Locations[No produit]&amp;BD_Locations[Rentabilisé],0)),"")</f>
        <v/>
      </c>
      <c r="N188" s="26">
        <f ca="1">IFERROR(Locations[Âge]/Locations[[#This Row],[Nbre jours locations]],0)</f>
        <v>0</v>
      </c>
      <c r="O188" s="18">
        <f>IFERROR((Locations[[#This Row],[Revenus]]-Locations[[#This Row],[Coûts d''acquisition]])/Locations[[#This Row],[Coûts d''acquisition]],0)</f>
        <v>0</v>
      </c>
      <c r="P188" s="20">
        <f>Locations[Revenus]/SUM(Locations[Revenus])</f>
        <v>0</v>
      </c>
      <c r="Q188" s="32" t="str">
        <f ca="1">IFERROR(Locations[[#This Row],[Rentabilité]]/Locations[[#This Row],[Âge]]*100,"")</f>
        <v/>
      </c>
    </row>
    <row r="189" spans="1:17" x14ac:dyDescent="0.25">
      <c r="A189" s="1" t="e">
        <f t="array" ref="A18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simpl])-ROW(#REF!)+1),ROWS(A$76:A189)))</f>
        <v>#REF!</v>
      </c>
      <c r="B189" t="e">
        <f>VLOOKUP(Locations[No produit],BD_Produits[[No produit simpl]:[Produit]],2,FALSE)</f>
        <v>#REF!</v>
      </c>
      <c r="C189">
        <f>COUNTIF(BD_Produits[No produit simpl],Locations[[#This Row],[No produit]])</f>
        <v>0</v>
      </c>
      <c r="D189" s="4">
        <f>SUMIF(BD_Produits[No produit simpl],Locations[[#This Row],[No produit]],BD_Produits[Coûts d''acquisition])</f>
        <v>0</v>
      </c>
      <c r="E189" s="5">
        <f>SUMIF(BD_Locations[No produit],Locations[[#This Row],[No produit]],BD_Locations[Qté])</f>
        <v>0</v>
      </c>
      <c r="F189">
        <f>SUMIF(BD_Locations[No produit],Locations[[#This Row],[No produit]],BD_Locations[Jours de loc*Qté])</f>
        <v>0</v>
      </c>
      <c r="G189" s="4">
        <f>SUMIF(BD_Locations[No produit],Locations[[#This Row],[No produit]],BD_Locations[Prix total])</f>
        <v>0</v>
      </c>
      <c r="H189" s="18">
        <f>IFERROR(Locations[[#This Row],[Revenus]]/Locations[[#This Row],[Coûts d''acquisition]],0)</f>
        <v>0</v>
      </c>
      <c r="I189" s="4">
        <f>Locations[[#This Row],[Revenus]]-Locations[[#This Row],[Coûts d''acquisition]]</f>
        <v>0</v>
      </c>
      <c r="J189" s="3" t="str">
        <f t="array" ref="J189">IFERROR(INDEX(BD_Locations[Date de fin],MATCH(Locations[[#This Row],[No produit]]&amp;"OK",BD_Locations[No produit]&amp;BD_Locations[Rentabilisé],0)),"")</f>
        <v/>
      </c>
      <c r="K189" s="26">
        <f>IFERROR(Locations[[#This Row],[Date de rentabilisation]]-VLOOKUP(Locations[No produit],BD_Produits[[No produit simpl]:[Date d''achat]],4,FALSE),0)</f>
        <v>0</v>
      </c>
      <c r="L189" s="26" t="e">
        <f ca="1">TODAY()-VLOOKUP(Locations[No produit],BD_Produits[[No produit simpl]:[Date d''achat]],4,FALSE)+1</f>
        <v>#REF!</v>
      </c>
      <c r="M189" s="26" t="str">
        <f>IFERROR(INDEX(BD_Locations[Cumul jours de loc*Qté],MATCH(Locations[[#This Row],[No produit]]&amp;"OK",BD_Locations[No produit]&amp;BD_Locations[Rentabilisé],0)),"")</f>
        <v/>
      </c>
      <c r="N189" s="26">
        <f ca="1">IFERROR(Locations[Âge]/Locations[[#This Row],[Nbre jours locations]],0)</f>
        <v>0</v>
      </c>
      <c r="O189" s="18">
        <f>IFERROR((Locations[[#This Row],[Revenus]]-Locations[[#This Row],[Coûts d''acquisition]])/Locations[[#This Row],[Coûts d''acquisition]],0)</f>
        <v>0</v>
      </c>
      <c r="P189" s="20">
        <f>Locations[Revenus]/SUM(Locations[Revenus])</f>
        <v>0</v>
      </c>
      <c r="Q189" s="32" t="str">
        <f ca="1">IFERROR(Locations[[#This Row],[Rentabilité]]/Locations[[#This Row],[Âge]]*100,"")</f>
        <v/>
      </c>
    </row>
    <row r="190" spans="1:17" x14ac:dyDescent="0.25">
      <c r="A190" s="1" t="e">
        <f t="array" ref="A19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simpl])-ROW(#REF!)+1),ROWS(A$76:A190)))</f>
        <v>#REF!</v>
      </c>
      <c r="B190" t="e">
        <f>VLOOKUP(Locations[No produit],BD_Produits[[No produit simpl]:[Produit]],2,FALSE)</f>
        <v>#REF!</v>
      </c>
      <c r="C190">
        <f>COUNTIF(BD_Produits[No produit simpl],Locations[[#This Row],[No produit]])</f>
        <v>0</v>
      </c>
      <c r="D190" s="4">
        <f>SUMIF(BD_Produits[No produit simpl],Locations[[#This Row],[No produit]],BD_Produits[Coûts d''acquisition])</f>
        <v>0</v>
      </c>
      <c r="E190" s="5">
        <f>SUMIF(BD_Locations[No produit],Locations[[#This Row],[No produit]],BD_Locations[Qté])</f>
        <v>0</v>
      </c>
      <c r="F190">
        <f>SUMIF(BD_Locations[No produit],Locations[[#This Row],[No produit]],BD_Locations[Jours de loc*Qté])</f>
        <v>0</v>
      </c>
      <c r="G190" s="4">
        <f>SUMIF(BD_Locations[No produit],Locations[[#This Row],[No produit]],BD_Locations[Prix total])</f>
        <v>0</v>
      </c>
      <c r="H190" s="18">
        <f>IFERROR(Locations[[#This Row],[Revenus]]/Locations[[#This Row],[Coûts d''acquisition]],0)</f>
        <v>0</v>
      </c>
      <c r="I190" s="4">
        <f>Locations[[#This Row],[Revenus]]-Locations[[#This Row],[Coûts d''acquisition]]</f>
        <v>0</v>
      </c>
      <c r="J190" s="3" t="str">
        <f t="array" ref="J190">IFERROR(INDEX(BD_Locations[Date de fin],MATCH(Locations[[#This Row],[No produit]]&amp;"OK",BD_Locations[No produit]&amp;BD_Locations[Rentabilisé],0)),"")</f>
        <v/>
      </c>
      <c r="K190" s="26">
        <f>IFERROR(Locations[[#This Row],[Date de rentabilisation]]-VLOOKUP(Locations[No produit],BD_Produits[[No produit simpl]:[Date d''achat]],4,FALSE),0)</f>
        <v>0</v>
      </c>
      <c r="L190" s="26" t="e">
        <f ca="1">TODAY()-VLOOKUP(Locations[No produit],BD_Produits[[No produit simpl]:[Date d''achat]],4,FALSE)+1</f>
        <v>#REF!</v>
      </c>
      <c r="M190" s="26" t="str">
        <f>IFERROR(INDEX(BD_Locations[Cumul jours de loc*Qté],MATCH(Locations[[#This Row],[No produit]]&amp;"OK",BD_Locations[No produit]&amp;BD_Locations[Rentabilisé],0)),"")</f>
        <v/>
      </c>
      <c r="N190" s="26">
        <f ca="1">IFERROR(Locations[Âge]/Locations[[#This Row],[Nbre jours locations]],0)</f>
        <v>0</v>
      </c>
      <c r="O190" s="18">
        <f>IFERROR((Locations[[#This Row],[Revenus]]-Locations[[#This Row],[Coûts d''acquisition]])/Locations[[#This Row],[Coûts d''acquisition]],0)</f>
        <v>0</v>
      </c>
      <c r="P190" s="20">
        <f>Locations[Revenus]/SUM(Locations[Revenus])</f>
        <v>0</v>
      </c>
      <c r="Q190" s="32" t="str">
        <f ca="1">IFERROR(Locations[[#This Row],[Rentabilité]]/Locations[[#This Row],[Âge]]*100,"")</f>
        <v/>
      </c>
    </row>
    <row r="191" spans="1:17" x14ac:dyDescent="0.25">
      <c r="A191" s="1" t="e">
        <f t="array" ref="A19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simpl])-ROW(#REF!)+1),ROWS(A$76:A191)))</f>
        <v>#REF!</v>
      </c>
      <c r="B191" t="e">
        <f>VLOOKUP(Locations[No produit],BD_Produits[[No produit simpl]:[Produit]],2,FALSE)</f>
        <v>#REF!</v>
      </c>
      <c r="C191">
        <f>COUNTIF(BD_Produits[No produit simpl],Locations[[#This Row],[No produit]])</f>
        <v>0</v>
      </c>
      <c r="D191" s="4">
        <f>SUMIF(BD_Produits[No produit simpl],Locations[[#This Row],[No produit]],BD_Produits[Coûts d''acquisition])</f>
        <v>0</v>
      </c>
      <c r="E191" s="5">
        <f>SUMIF(BD_Locations[No produit],Locations[[#This Row],[No produit]],BD_Locations[Qté])</f>
        <v>0</v>
      </c>
      <c r="F191">
        <f>SUMIF(BD_Locations[No produit],Locations[[#This Row],[No produit]],BD_Locations[Jours de loc*Qté])</f>
        <v>0</v>
      </c>
      <c r="G191" s="4">
        <f>SUMIF(BD_Locations[No produit],Locations[[#This Row],[No produit]],BD_Locations[Prix total])</f>
        <v>0</v>
      </c>
      <c r="H191" s="18">
        <f>IFERROR(Locations[[#This Row],[Revenus]]/Locations[[#This Row],[Coûts d''acquisition]],0)</f>
        <v>0</v>
      </c>
      <c r="I191" s="4">
        <f>Locations[[#This Row],[Revenus]]-Locations[[#This Row],[Coûts d''acquisition]]</f>
        <v>0</v>
      </c>
      <c r="J191" s="3" t="str">
        <f t="array" ref="J191">IFERROR(INDEX(BD_Locations[Date de fin],MATCH(Locations[[#This Row],[No produit]]&amp;"OK",BD_Locations[No produit]&amp;BD_Locations[Rentabilisé],0)),"")</f>
        <v/>
      </c>
      <c r="K191" s="26">
        <f>IFERROR(Locations[[#This Row],[Date de rentabilisation]]-VLOOKUP(Locations[No produit],BD_Produits[[No produit simpl]:[Date d''achat]],4,FALSE),0)</f>
        <v>0</v>
      </c>
      <c r="L191" s="26" t="e">
        <f ca="1">TODAY()-VLOOKUP(Locations[No produit],BD_Produits[[No produit simpl]:[Date d''achat]],4,FALSE)+1</f>
        <v>#REF!</v>
      </c>
      <c r="M191" s="26" t="str">
        <f>IFERROR(INDEX(BD_Locations[Cumul jours de loc*Qté],MATCH(Locations[[#This Row],[No produit]]&amp;"OK",BD_Locations[No produit]&amp;BD_Locations[Rentabilisé],0)),"")</f>
        <v/>
      </c>
      <c r="N191" s="26">
        <f ca="1">IFERROR(Locations[Âge]/Locations[[#This Row],[Nbre jours locations]],0)</f>
        <v>0</v>
      </c>
      <c r="O191" s="18">
        <f>IFERROR((Locations[[#This Row],[Revenus]]-Locations[[#This Row],[Coûts d''acquisition]])/Locations[[#This Row],[Coûts d''acquisition]],0)</f>
        <v>0</v>
      </c>
      <c r="P191" s="20">
        <f>Locations[Revenus]/SUM(Locations[Revenus])</f>
        <v>0</v>
      </c>
      <c r="Q191" s="32" t="str">
        <f ca="1">IFERROR(Locations[[#This Row],[Rentabilité]]/Locations[[#This Row],[Âge]]*100,"")</f>
        <v/>
      </c>
    </row>
    <row r="192" spans="1:17" x14ac:dyDescent="0.25">
      <c r="A192" s="1" t="e">
        <f t="array" ref="A19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simpl])-ROW(#REF!)+1),ROWS(A$76:A192)))</f>
        <v>#REF!</v>
      </c>
      <c r="B192" t="e">
        <f>VLOOKUP(Locations[No produit],BD_Produits[[No produit simpl]:[Produit]],2,FALSE)</f>
        <v>#REF!</v>
      </c>
      <c r="C192">
        <f>COUNTIF(BD_Produits[No produit simpl],Locations[[#This Row],[No produit]])</f>
        <v>0</v>
      </c>
      <c r="D192" s="4">
        <f>SUMIF(BD_Produits[No produit simpl],Locations[[#This Row],[No produit]],BD_Produits[Coûts d''acquisition])</f>
        <v>0</v>
      </c>
      <c r="E192" s="5">
        <f>SUMIF(BD_Locations[No produit],Locations[[#This Row],[No produit]],BD_Locations[Qté])</f>
        <v>0</v>
      </c>
      <c r="F192">
        <f>SUMIF(BD_Locations[No produit],Locations[[#This Row],[No produit]],BD_Locations[Jours de loc*Qté])</f>
        <v>0</v>
      </c>
      <c r="G192" s="4">
        <f>SUMIF(BD_Locations[No produit],Locations[[#This Row],[No produit]],BD_Locations[Prix total])</f>
        <v>0</v>
      </c>
      <c r="H192" s="18">
        <f>IFERROR(Locations[[#This Row],[Revenus]]/Locations[[#This Row],[Coûts d''acquisition]],0)</f>
        <v>0</v>
      </c>
      <c r="I192" s="4">
        <f>Locations[[#This Row],[Revenus]]-Locations[[#This Row],[Coûts d''acquisition]]</f>
        <v>0</v>
      </c>
      <c r="J192" s="3" t="str">
        <f t="array" ref="J192">IFERROR(INDEX(BD_Locations[Date de fin],MATCH(Locations[[#This Row],[No produit]]&amp;"OK",BD_Locations[No produit]&amp;BD_Locations[Rentabilisé],0)),"")</f>
        <v/>
      </c>
      <c r="K192" s="26">
        <f>IFERROR(Locations[[#This Row],[Date de rentabilisation]]-VLOOKUP(Locations[No produit],BD_Produits[[No produit simpl]:[Date d''achat]],4,FALSE),0)</f>
        <v>0</v>
      </c>
      <c r="L192" s="26" t="e">
        <f ca="1">TODAY()-VLOOKUP(Locations[No produit],BD_Produits[[No produit simpl]:[Date d''achat]],4,FALSE)+1</f>
        <v>#REF!</v>
      </c>
      <c r="M192" s="26" t="str">
        <f>IFERROR(INDEX(BD_Locations[Cumul jours de loc*Qté],MATCH(Locations[[#This Row],[No produit]]&amp;"OK",BD_Locations[No produit]&amp;BD_Locations[Rentabilisé],0)),"")</f>
        <v/>
      </c>
      <c r="N192" s="26">
        <f ca="1">IFERROR(Locations[Âge]/Locations[[#This Row],[Nbre jours locations]],0)</f>
        <v>0</v>
      </c>
      <c r="O192" s="18">
        <f>IFERROR((Locations[[#This Row],[Revenus]]-Locations[[#This Row],[Coûts d''acquisition]])/Locations[[#This Row],[Coûts d''acquisition]],0)</f>
        <v>0</v>
      </c>
      <c r="P192" s="20">
        <f>Locations[Revenus]/SUM(Locations[Revenus])</f>
        <v>0</v>
      </c>
      <c r="Q192" s="32" t="str">
        <f ca="1">IFERROR(Locations[[#This Row],[Rentabilité]]/Locations[[#This Row],[Âge]]*100,"")</f>
        <v/>
      </c>
    </row>
    <row r="193" spans="1:17" x14ac:dyDescent="0.25">
      <c r="A193" s="1" t="e">
        <f t="array" ref="A19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simpl])-ROW(#REF!)+1),ROWS(A$76:A193)))</f>
        <v>#REF!</v>
      </c>
      <c r="B193" t="e">
        <f>VLOOKUP(Locations[No produit],BD_Produits[[No produit simpl]:[Produit]],2,FALSE)</f>
        <v>#REF!</v>
      </c>
      <c r="C193">
        <f>COUNTIF(BD_Produits[No produit simpl],Locations[[#This Row],[No produit]])</f>
        <v>0</v>
      </c>
      <c r="D193" s="4">
        <f>SUMIF(BD_Produits[No produit simpl],Locations[[#This Row],[No produit]],BD_Produits[Coûts d''acquisition])</f>
        <v>0</v>
      </c>
      <c r="E193" s="5">
        <f>SUMIF(BD_Locations[No produit],Locations[[#This Row],[No produit]],BD_Locations[Qté])</f>
        <v>0</v>
      </c>
      <c r="F193">
        <f>SUMIF(BD_Locations[No produit],Locations[[#This Row],[No produit]],BD_Locations[Jours de loc*Qté])</f>
        <v>0</v>
      </c>
      <c r="G193" s="4">
        <f>SUMIF(BD_Locations[No produit],Locations[[#This Row],[No produit]],BD_Locations[Prix total])</f>
        <v>0</v>
      </c>
      <c r="H193" s="18">
        <f>IFERROR(Locations[[#This Row],[Revenus]]/Locations[[#This Row],[Coûts d''acquisition]],0)</f>
        <v>0</v>
      </c>
      <c r="I193" s="4">
        <f>Locations[[#This Row],[Revenus]]-Locations[[#This Row],[Coûts d''acquisition]]</f>
        <v>0</v>
      </c>
      <c r="J193" s="3" t="str">
        <f t="array" ref="J193">IFERROR(INDEX(BD_Locations[Date de fin],MATCH(Locations[[#This Row],[No produit]]&amp;"OK",BD_Locations[No produit]&amp;BD_Locations[Rentabilisé],0)),"")</f>
        <v/>
      </c>
      <c r="K193" s="26">
        <f>IFERROR(Locations[[#This Row],[Date de rentabilisation]]-VLOOKUP(Locations[No produit],BD_Produits[[No produit simpl]:[Date d''achat]],4,FALSE),0)</f>
        <v>0</v>
      </c>
      <c r="L193" s="26" t="e">
        <f ca="1">TODAY()-VLOOKUP(Locations[No produit],BD_Produits[[No produit simpl]:[Date d''achat]],4,FALSE)+1</f>
        <v>#REF!</v>
      </c>
      <c r="M193" s="26" t="str">
        <f>IFERROR(INDEX(BD_Locations[Cumul jours de loc*Qté],MATCH(Locations[[#This Row],[No produit]]&amp;"OK",BD_Locations[No produit]&amp;BD_Locations[Rentabilisé],0)),"")</f>
        <v/>
      </c>
      <c r="N193" s="26">
        <f ca="1">IFERROR(Locations[Âge]/Locations[[#This Row],[Nbre jours locations]],0)</f>
        <v>0</v>
      </c>
      <c r="O193" s="18">
        <f>IFERROR((Locations[[#This Row],[Revenus]]-Locations[[#This Row],[Coûts d''acquisition]])/Locations[[#This Row],[Coûts d''acquisition]],0)</f>
        <v>0</v>
      </c>
      <c r="P193" s="20">
        <f>Locations[Revenus]/SUM(Locations[Revenus])</f>
        <v>0</v>
      </c>
      <c r="Q193" s="32" t="str">
        <f ca="1">IFERROR(Locations[[#This Row],[Rentabilité]]/Locations[[#This Row],[Âge]]*100,"")</f>
        <v/>
      </c>
    </row>
    <row r="194" spans="1:17" x14ac:dyDescent="0.25">
      <c r="A194" s="1" t="e">
        <f t="array" ref="A19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simpl])-ROW(#REF!)+1),ROWS(A$76:A194)))</f>
        <v>#REF!</v>
      </c>
      <c r="B194" t="e">
        <f>VLOOKUP(Locations[No produit],BD_Produits[[No produit simpl]:[Produit]],2,FALSE)</f>
        <v>#REF!</v>
      </c>
      <c r="C194">
        <f>COUNTIF(BD_Produits[No produit simpl],Locations[[#This Row],[No produit]])</f>
        <v>0</v>
      </c>
      <c r="D194" s="4">
        <f>SUMIF(BD_Produits[No produit simpl],Locations[[#This Row],[No produit]],BD_Produits[Coûts d''acquisition])</f>
        <v>0</v>
      </c>
      <c r="E194" s="5">
        <f>SUMIF(BD_Locations[No produit],Locations[[#This Row],[No produit]],BD_Locations[Qté])</f>
        <v>0</v>
      </c>
      <c r="F194">
        <f>SUMIF(BD_Locations[No produit],Locations[[#This Row],[No produit]],BD_Locations[Jours de loc*Qté])</f>
        <v>0</v>
      </c>
      <c r="G194" s="4">
        <f>SUMIF(BD_Locations[No produit],Locations[[#This Row],[No produit]],BD_Locations[Prix total])</f>
        <v>0</v>
      </c>
      <c r="H194" s="18">
        <f>IFERROR(Locations[[#This Row],[Revenus]]/Locations[[#This Row],[Coûts d''acquisition]],0)</f>
        <v>0</v>
      </c>
      <c r="I194" s="4">
        <f>Locations[[#This Row],[Revenus]]-Locations[[#This Row],[Coûts d''acquisition]]</f>
        <v>0</v>
      </c>
      <c r="J194" s="3" t="str">
        <f t="array" ref="J194">IFERROR(INDEX(BD_Locations[Date de fin],MATCH(Locations[[#This Row],[No produit]]&amp;"OK",BD_Locations[No produit]&amp;BD_Locations[Rentabilisé],0)),"")</f>
        <v/>
      </c>
      <c r="K194" s="26">
        <f>IFERROR(Locations[[#This Row],[Date de rentabilisation]]-VLOOKUP(Locations[No produit],BD_Produits[[No produit simpl]:[Date d''achat]],4,FALSE),0)</f>
        <v>0</v>
      </c>
      <c r="L194" s="26" t="e">
        <f ca="1">TODAY()-VLOOKUP(Locations[No produit],BD_Produits[[No produit simpl]:[Date d''achat]],4,FALSE)+1</f>
        <v>#REF!</v>
      </c>
      <c r="M194" s="26" t="str">
        <f>IFERROR(INDEX(BD_Locations[Cumul jours de loc*Qté],MATCH(Locations[[#This Row],[No produit]]&amp;"OK",BD_Locations[No produit]&amp;BD_Locations[Rentabilisé],0)),"")</f>
        <v/>
      </c>
      <c r="N194" s="26">
        <f ca="1">IFERROR(Locations[Âge]/Locations[[#This Row],[Nbre jours locations]],0)</f>
        <v>0</v>
      </c>
      <c r="O194" s="18">
        <f>IFERROR((Locations[[#This Row],[Revenus]]-Locations[[#This Row],[Coûts d''acquisition]])/Locations[[#This Row],[Coûts d''acquisition]],0)</f>
        <v>0</v>
      </c>
      <c r="P194" s="20">
        <f>Locations[Revenus]/SUM(Locations[Revenus])</f>
        <v>0</v>
      </c>
      <c r="Q194" s="32" t="str">
        <f ca="1">IFERROR(Locations[[#This Row],[Rentabilité]]/Locations[[#This Row],[Âge]]*100,"")</f>
        <v/>
      </c>
    </row>
    <row r="195" spans="1:17" x14ac:dyDescent="0.25">
      <c r="A195" s="1" t="e">
        <f t="array" ref="A19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simpl])-ROW(#REF!)+1),ROWS(A$76:A195)))</f>
        <v>#REF!</v>
      </c>
      <c r="B195" t="e">
        <f>VLOOKUP(Locations[No produit],BD_Produits[[No produit simpl]:[Produit]],2,FALSE)</f>
        <v>#REF!</v>
      </c>
      <c r="C195">
        <f>COUNTIF(BD_Produits[No produit simpl],Locations[[#This Row],[No produit]])</f>
        <v>0</v>
      </c>
      <c r="D195" s="4">
        <f>SUMIF(BD_Produits[No produit simpl],Locations[[#This Row],[No produit]],BD_Produits[Coûts d''acquisition])</f>
        <v>0</v>
      </c>
      <c r="E195" s="5">
        <f>SUMIF(BD_Locations[No produit],Locations[[#This Row],[No produit]],BD_Locations[Qté])</f>
        <v>0</v>
      </c>
      <c r="F195">
        <f>SUMIF(BD_Locations[No produit],Locations[[#This Row],[No produit]],BD_Locations[Jours de loc*Qté])</f>
        <v>0</v>
      </c>
      <c r="G195" s="4">
        <f>SUMIF(BD_Locations[No produit],Locations[[#This Row],[No produit]],BD_Locations[Prix total])</f>
        <v>0</v>
      </c>
      <c r="H195" s="18">
        <f>IFERROR(Locations[[#This Row],[Revenus]]/Locations[[#This Row],[Coûts d''acquisition]],0)</f>
        <v>0</v>
      </c>
      <c r="I195" s="4">
        <f>Locations[[#This Row],[Revenus]]-Locations[[#This Row],[Coûts d''acquisition]]</f>
        <v>0</v>
      </c>
      <c r="J195" s="3" t="str">
        <f t="array" ref="J195">IFERROR(INDEX(BD_Locations[Date de fin],MATCH(Locations[[#This Row],[No produit]]&amp;"OK",BD_Locations[No produit]&amp;BD_Locations[Rentabilisé],0)),"")</f>
        <v/>
      </c>
      <c r="K195" s="26">
        <f>IFERROR(Locations[[#This Row],[Date de rentabilisation]]-VLOOKUP(Locations[No produit],BD_Produits[[No produit simpl]:[Date d''achat]],4,FALSE),0)</f>
        <v>0</v>
      </c>
      <c r="L195" s="26" t="e">
        <f ca="1">TODAY()-VLOOKUP(Locations[No produit],BD_Produits[[No produit simpl]:[Date d''achat]],4,FALSE)+1</f>
        <v>#REF!</v>
      </c>
      <c r="M195" s="26" t="str">
        <f>IFERROR(INDEX(BD_Locations[Cumul jours de loc*Qté],MATCH(Locations[[#This Row],[No produit]]&amp;"OK",BD_Locations[No produit]&amp;BD_Locations[Rentabilisé],0)),"")</f>
        <v/>
      </c>
      <c r="N195" s="26">
        <f ca="1">IFERROR(Locations[Âge]/Locations[[#This Row],[Nbre jours locations]],0)</f>
        <v>0</v>
      </c>
      <c r="O195" s="18">
        <f>IFERROR((Locations[[#This Row],[Revenus]]-Locations[[#This Row],[Coûts d''acquisition]])/Locations[[#This Row],[Coûts d''acquisition]],0)</f>
        <v>0</v>
      </c>
      <c r="P195" s="20">
        <f>Locations[Revenus]/SUM(Locations[Revenus])</f>
        <v>0</v>
      </c>
      <c r="Q195" s="32" t="str">
        <f ca="1">IFERROR(Locations[[#This Row],[Rentabilité]]/Locations[[#This Row],[Âge]]*100,"")</f>
        <v/>
      </c>
    </row>
    <row r="196" spans="1:17" x14ac:dyDescent="0.25">
      <c r="A196" s="1" t="e">
        <f t="array" ref="A19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simpl])-ROW(#REF!)+1),ROWS(A$76:A196)))</f>
        <v>#REF!</v>
      </c>
      <c r="B196" t="e">
        <f>VLOOKUP(Locations[No produit],BD_Produits[[No produit simpl]:[Produit]],2,FALSE)</f>
        <v>#REF!</v>
      </c>
      <c r="C196">
        <f>COUNTIF(BD_Produits[No produit simpl],Locations[[#This Row],[No produit]])</f>
        <v>0</v>
      </c>
      <c r="D196" s="4">
        <f>SUMIF(BD_Produits[No produit simpl],Locations[[#This Row],[No produit]],BD_Produits[Coûts d''acquisition])</f>
        <v>0</v>
      </c>
      <c r="E196" s="5">
        <f>SUMIF(BD_Locations[No produit],Locations[[#This Row],[No produit]],BD_Locations[Qté])</f>
        <v>0</v>
      </c>
      <c r="F196">
        <f>SUMIF(BD_Locations[No produit],Locations[[#This Row],[No produit]],BD_Locations[Jours de loc*Qté])</f>
        <v>0</v>
      </c>
      <c r="G196" s="4">
        <f>SUMIF(BD_Locations[No produit],Locations[[#This Row],[No produit]],BD_Locations[Prix total])</f>
        <v>0</v>
      </c>
      <c r="H196" s="18">
        <f>IFERROR(Locations[[#This Row],[Revenus]]/Locations[[#This Row],[Coûts d''acquisition]],0)</f>
        <v>0</v>
      </c>
      <c r="I196" s="4">
        <f>Locations[[#This Row],[Revenus]]-Locations[[#This Row],[Coûts d''acquisition]]</f>
        <v>0</v>
      </c>
      <c r="J196" s="3" t="str">
        <f t="array" ref="J196">IFERROR(INDEX(BD_Locations[Date de fin],MATCH(Locations[[#This Row],[No produit]]&amp;"OK",BD_Locations[No produit]&amp;BD_Locations[Rentabilisé],0)),"")</f>
        <v/>
      </c>
      <c r="K196" s="26">
        <f>IFERROR(Locations[[#This Row],[Date de rentabilisation]]-VLOOKUP(Locations[No produit],BD_Produits[[No produit simpl]:[Date d''achat]],4,FALSE),0)</f>
        <v>0</v>
      </c>
      <c r="L196" s="26" t="e">
        <f ca="1">TODAY()-VLOOKUP(Locations[No produit],BD_Produits[[No produit simpl]:[Date d''achat]],4,FALSE)+1</f>
        <v>#REF!</v>
      </c>
      <c r="M196" s="26" t="str">
        <f>IFERROR(INDEX(BD_Locations[Cumul jours de loc*Qté],MATCH(Locations[[#This Row],[No produit]]&amp;"OK",BD_Locations[No produit]&amp;BD_Locations[Rentabilisé],0)),"")</f>
        <v/>
      </c>
      <c r="N196" s="26">
        <f ca="1">IFERROR(Locations[Âge]/Locations[[#This Row],[Nbre jours locations]],0)</f>
        <v>0</v>
      </c>
      <c r="O196" s="18">
        <f>IFERROR((Locations[[#This Row],[Revenus]]-Locations[[#This Row],[Coûts d''acquisition]])/Locations[[#This Row],[Coûts d''acquisition]],0)</f>
        <v>0</v>
      </c>
      <c r="P196" s="20">
        <f>Locations[Revenus]/SUM(Locations[Revenus])</f>
        <v>0</v>
      </c>
      <c r="Q196" s="32" t="str">
        <f ca="1">IFERROR(Locations[[#This Row],[Rentabilité]]/Locations[[#This Row],[Âge]]*100,"")</f>
        <v/>
      </c>
    </row>
    <row r="197" spans="1:17" x14ac:dyDescent="0.25">
      <c r="A197" s="1" t="e">
        <f t="array" ref="A19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simpl])-ROW(#REF!)+1),ROWS(A$76:A197)))</f>
        <v>#REF!</v>
      </c>
      <c r="B197" t="e">
        <f>VLOOKUP(Locations[No produit],BD_Produits[[No produit simpl]:[Produit]],2,FALSE)</f>
        <v>#REF!</v>
      </c>
      <c r="C197">
        <f>COUNTIF(BD_Produits[No produit simpl],Locations[[#This Row],[No produit]])</f>
        <v>0</v>
      </c>
      <c r="D197" s="4">
        <f>SUMIF(BD_Produits[No produit simpl],Locations[[#This Row],[No produit]],BD_Produits[Coûts d''acquisition])</f>
        <v>0</v>
      </c>
      <c r="E197" s="5">
        <f>SUMIF(BD_Locations[No produit],Locations[[#This Row],[No produit]],BD_Locations[Qté])</f>
        <v>0</v>
      </c>
      <c r="F197">
        <f>SUMIF(BD_Locations[No produit],Locations[[#This Row],[No produit]],BD_Locations[Jours de loc*Qté])</f>
        <v>0</v>
      </c>
      <c r="G197" s="4">
        <f>SUMIF(BD_Locations[No produit],Locations[[#This Row],[No produit]],BD_Locations[Prix total])</f>
        <v>0</v>
      </c>
      <c r="H197" s="18">
        <f>IFERROR(Locations[[#This Row],[Revenus]]/Locations[[#This Row],[Coûts d''acquisition]],0)</f>
        <v>0</v>
      </c>
      <c r="I197" s="4">
        <f>Locations[[#This Row],[Revenus]]-Locations[[#This Row],[Coûts d''acquisition]]</f>
        <v>0</v>
      </c>
      <c r="J197" s="3" t="str">
        <f t="array" ref="J197">IFERROR(INDEX(BD_Locations[Date de fin],MATCH(Locations[[#This Row],[No produit]]&amp;"OK",BD_Locations[No produit]&amp;BD_Locations[Rentabilisé],0)),"")</f>
        <v/>
      </c>
      <c r="K197" s="26">
        <f>IFERROR(Locations[[#This Row],[Date de rentabilisation]]-VLOOKUP(Locations[No produit],BD_Produits[[No produit simpl]:[Date d''achat]],4,FALSE),0)</f>
        <v>0</v>
      </c>
      <c r="L197" s="26" t="e">
        <f ca="1">TODAY()-VLOOKUP(Locations[No produit],BD_Produits[[No produit simpl]:[Date d''achat]],4,FALSE)+1</f>
        <v>#REF!</v>
      </c>
      <c r="M197" s="26" t="str">
        <f>IFERROR(INDEX(BD_Locations[Cumul jours de loc*Qté],MATCH(Locations[[#This Row],[No produit]]&amp;"OK",BD_Locations[No produit]&amp;BD_Locations[Rentabilisé],0)),"")</f>
        <v/>
      </c>
      <c r="N197" s="26">
        <f ca="1">IFERROR(Locations[Âge]/Locations[[#This Row],[Nbre jours locations]],0)</f>
        <v>0</v>
      </c>
      <c r="O197" s="18">
        <f>IFERROR((Locations[[#This Row],[Revenus]]-Locations[[#This Row],[Coûts d''acquisition]])/Locations[[#This Row],[Coûts d''acquisition]],0)</f>
        <v>0</v>
      </c>
      <c r="P197" s="20">
        <f>Locations[Revenus]/SUM(Locations[Revenus])</f>
        <v>0</v>
      </c>
      <c r="Q197" s="32" t="str">
        <f ca="1">IFERROR(Locations[[#This Row],[Rentabilité]]/Locations[[#This Row],[Âge]]*100,"")</f>
        <v/>
      </c>
    </row>
    <row r="198" spans="1:17" x14ac:dyDescent="0.25">
      <c r="A198" s="1" t="e">
        <f t="array" ref="A19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simpl])-ROW(#REF!)+1),ROWS(A$76:A198)))</f>
        <v>#REF!</v>
      </c>
      <c r="B198" t="e">
        <f>VLOOKUP(Locations[No produit],BD_Produits[[No produit simpl]:[Produit]],2,FALSE)</f>
        <v>#REF!</v>
      </c>
      <c r="C198">
        <f>COUNTIF(BD_Produits[No produit simpl],Locations[[#This Row],[No produit]])</f>
        <v>0</v>
      </c>
      <c r="D198" s="4">
        <f>SUMIF(BD_Produits[No produit simpl],Locations[[#This Row],[No produit]],BD_Produits[Coûts d''acquisition])</f>
        <v>0</v>
      </c>
      <c r="E198" s="5">
        <f>SUMIF(BD_Locations[No produit],Locations[[#This Row],[No produit]],BD_Locations[Qté])</f>
        <v>0</v>
      </c>
      <c r="F198">
        <f>SUMIF(BD_Locations[No produit],Locations[[#This Row],[No produit]],BD_Locations[Jours de loc*Qté])</f>
        <v>0</v>
      </c>
      <c r="G198" s="4">
        <f>SUMIF(BD_Locations[No produit],Locations[[#This Row],[No produit]],BD_Locations[Prix total])</f>
        <v>0</v>
      </c>
      <c r="H198" s="18">
        <f>IFERROR(Locations[[#This Row],[Revenus]]/Locations[[#This Row],[Coûts d''acquisition]],0)</f>
        <v>0</v>
      </c>
      <c r="I198" s="4">
        <f>Locations[[#This Row],[Revenus]]-Locations[[#This Row],[Coûts d''acquisition]]</f>
        <v>0</v>
      </c>
      <c r="J198" s="3" t="str">
        <f t="array" ref="J198">IFERROR(INDEX(BD_Locations[Date de fin],MATCH(Locations[[#This Row],[No produit]]&amp;"OK",BD_Locations[No produit]&amp;BD_Locations[Rentabilisé],0)),"")</f>
        <v/>
      </c>
      <c r="K198" s="26">
        <f>IFERROR(Locations[[#This Row],[Date de rentabilisation]]-VLOOKUP(Locations[No produit],BD_Produits[[No produit simpl]:[Date d''achat]],4,FALSE),0)</f>
        <v>0</v>
      </c>
      <c r="L198" s="26" t="e">
        <f ca="1">TODAY()-VLOOKUP(Locations[No produit],BD_Produits[[No produit simpl]:[Date d''achat]],4,FALSE)+1</f>
        <v>#REF!</v>
      </c>
      <c r="M198" s="26" t="str">
        <f>IFERROR(INDEX(BD_Locations[Cumul jours de loc*Qté],MATCH(Locations[[#This Row],[No produit]]&amp;"OK",BD_Locations[No produit]&amp;BD_Locations[Rentabilisé],0)),"")</f>
        <v/>
      </c>
      <c r="N198" s="26">
        <f ca="1">IFERROR(Locations[Âge]/Locations[[#This Row],[Nbre jours locations]],0)</f>
        <v>0</v>
      </c>
      <c r="O198" s="18">
        <f>IFERROR((Locations[[#This Row],[Revenus]]-Locations[[#This Row],[Coûts d''acquisition]])/Locations[[#This Row],[Coûts d''acquisition]],0)</f>
        <v>0</v>
      </c>
      <c r="P198" s="20">
        <f>Locations[Revenus]/SUM(Locations[Revenus])</f>
        <v>0</v>
      </c>
      <c r="Q198" s="32" t="str">
        <f ca="1">IFERROR(Locations[[#This Row],[Rentabilité]]/Locations[[#This Row],[Âge]]*100,"")</f>
        <v/>
      </c>
    </row>
    <row r="199" spans="1:17" x14ac:dyDescent="0.25">
      <c r="A199" s="1" t="e">
        <f t="array" ref="A19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simpl])-ROW(#REF!)+1),ROWS(A$76:A199)))</f>
        <v>#REF!</v>
      </c>
      <c r="B199" t="e">
        <f>VLOOKUP(Locations[No produit],BD_Produits[[No produit simpl]:[Produit]],2,FALSE)</f>
        <v>#REF!</v>
      </c>
      <c r="C199">
        <f>COUNTIF(BD_Produits[No produit simpl],Locations[[#This Row],[No produit]])</f>
        <v>0</v>
      </c>
      <c r="D199" s="4">
        <f>SUMIF(BD_Produits[No produit simpl],Locations[[#This Row],[No produit]],BD_Produits[Coûts d''acquisition])</f>
        <v>0</v>
      </c>
      <c r="E199" s="5">
        <f>SUMIF(BD_Locations[No produit],Locations[[#This Row],[No produit]],BD_Locations[Qté])</f>
        <v>0</v>
      </c>
      <c r="F199">
        <f>SUMIF(BD_Locations[No produit],Locations[[#This Row],[No produit]],BD_Locations[Jours de loc*Qté])</f>
        <v>0</v>
      </c>
      <c r="G199" s="4">
        <f>SUMIF(BD_Locations[No produit],Locations[[#This Row],[No produit]],BD_Locations[Prix total])</f>
        <v>0</v>
      </c>
      <c r="H199" s="18">
        <f>IFERROR(Locations[[#This Row],[Revenus]]/Locations[[#This Row],[Coûts d''acquisition]],0)</f>
        <v>0</v>
      </c>
      <c r="I199" s="4">
        <f>Locations[[#This Row],[Revenus]]-Locations[[#This Row],[Coûts d''acquisition]]</f>
        <v>0</v>
      </c>
      <c r="J199" s="3" t="str">
        <f t="array" ref="J199">IFERROR(INDEX(BD_Locations[Date de fin],MATCH(Locations[[#This Row],[No produit]]&amp;"OK",BD_Locations[No produit]&amp;BD_Locations[Rentabilisé],0)),"")</f>
        <v/>
      </c>
      <c r="K199" s="26">
        <f>IFERROR(Locations[[#This Row],[Date de rentabilisation]]-VLOOKUP(Locations[No produit],BD_Produits[[No produit simpl]:[Date d''achat]],4,FALSE),0)</f>
        <v>0</v>
      </c>
      <c r="L199" s="26" t="e">
        <f ca="1">TODAY()-VLOOKUP(Locations[No produit],BD_Produits[[No produit simpl]:[Date d''achat]],4,FALSE)+1</f>
        <v>#REF!</v>
      </c>
      <c r="M199" s="26" t="str">
        <f>IFERROR(INDEX(BD_Locations[Cumul jours de loc*Qté],MATCH(Locations[[#This Row],[No produit]]&amp;"OK",BD_Locations[No produit]&amp;BD_Locations[Rentabilisé],0)),"")</f>
        <v/>
      </c>
      <c r="N199" s="26">
        <f ca="1">IFERROR(Locations[Âge]/Locations[[#This Row],[Nbre jours locations]],0)</f>
        <v>0</v>
      </c>
      <c r="O199" s="18">
        <f>IFERROR((Locations[[#This Row],[Revenus]]-Locations[[#This Row],[Coûts d''acquisition]])/Locations[[#This Row],[Coûts d''acquisition]],0)</f>
        <v>0</v>
      </c>
      <c r="P199" s="20">
        <f>Locations[Revenus]/SUM(Locations[Revenus])</f>
        <v>0</v>
      </c>
      <c r="Q199" s="32" t="str">
        <f ca="1">IFERROR(Locations[[#This Row],[Rentabilité]]/Locations[[#This Row],[Âge]]*100,"")</f>
        <v/>
      </c>
    </row>
    <row r="200" spans="1:17" x14ac:dyDescent="0.25">
      <c r="A200" s="1" t="e">
        <f t="array" ref="A20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simpl])-ROW(#REF!)+1),ROWS(A$76:A200)))</f>
        <v>#REF!</v>
      </c>
      <c r="B200" t="e">
        <f>VLOOKUP(Locations[No produit],BD_Produits[[No produit simpl]:[Produit]],2,FALSE)</f>
        <v>#REF!</v>
      </c>
      <c r="C200">
        <f>COUNTIF(BD_Produits[No produit simpl],Locations[[#This Row],[No produit]])</f>
        <v>0</v>
      </c>
      <c r="D200" s="4">
        <f>SUMIF(BD_Produits[No produit simpl],Locations[[#This Row],[No produit]],BD_Produits[Coûts d''acquisition])</f>
        <v>0</v>
      </c>
      <c r="E200" s="5">
        <f>SUMIF(BD_Locations[No produit],Locations[[#This Row],[No produit]],BD_Locations[Qté])</f>
        <v>0</v>
      </c>
      <c r="F200">
        <f>SUMIF(BD_Locations[No produit],Locations[[#This Row],[No produit]],BD_Locations[Jours de loc*Qté])</f>
        <v>0</v>
      </c>
      <c r="G200" s="4">
        <f>SUMIF(BD_Locations[No produit],Locations[[#This Row],[No produit]],BD_Locations[Prix total])</f>
        <v>0</v>
      </c>
      <c r="H200" s="18">
        <f>IFERROR(Locations[[#This Row],[Revenus]]/Locations[[#This Row],[Coûts d''acquisition]],0)</f>
        <v>0</v>
      </c>
      <c r="I200" s="4">
        <f>Locations[[#This Row],[Revenus]]-Locations[[#This Row],[Coûts d''acquisition]]</f>
        <v>0</v>
      </c>
      <c r="J200" s="3" t="str">
        <f t="array" ref="J200">IFERROR(INDEX(BD_Locations[Date de fin],MATCH(Locations[[#This Row],[No produit]]&amp;"OK",BD_Locations[No produit]&amp;BD_Locations[Rentabilisé],0)),"")</f>
        <v/>
      </c>
      <c r="K200" s="26">
        <f>IFERROR(Locations[[#This Row],[Date de rentabilisation]]-VLOOKUP(Locations[No produit],BD_Produits[[No produit simpl]:[Date d''achat]],4,FALSE),0)</f>
        <v>0</v>
      </c>
      <c r="L200" s="26" t="e">
        <f ca="1">TODAY()-VLOOKUP(Locations[No produit],BD_Produits[[No produit simpl]:[Date d''achat]],4,FALSE)+1</f>
        <v>#REF!</v>
      </c>
      <c r="M200" s="26" t="str">
        <f>IFERROR(INDEX(BD_Locations[Cumul jours de loc*Qté],MATCH(Locations[[#This Row],[No produit]]&amp;"OK",BD_Locations[No produit]&amp;BD_Locations[Rentabilisé],0)),"")</f>
        <v/>
      </c>
      <c r="N200" s="26">
        <f ca="1">IFERROR(Locations[Âge]/Locations[[#This Row],[Nbre jours locations]],0)</f>
        <v>0</v>
      </c>
      <c r="O200" s="18">
        <f>IFERROR((Locations[[#This Row],[Revenus]]-Locations[[#This Row],[Coûts d''acquisition]])/Locations[[#This Row],[Coûts d''acquisition]],0)</f>
        <v>0</v>
      </c>
      <c r="P200" s="20">
        <f>Locations[Revenus]/SUM(Locations[Revenus])</f>
        <v>0</v>
      </c>
      <c r="Q200" s="32" t="str">
        <f ca="1">IFERROR(Locations[[#This Row],[Rentabilité]]/Locations[[#This Row],[Âge]]*100,"")</f>
        <v/>
      </c>
    </row>
    <row r="201" spans="1:17" x14ac:dyDescent="0.25">
      <c r="A201" s="1" t="e">
        <f t="array" ref="A20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simpl])-ROW(#REF!)+1),ROWS(A$76:A201)))</f>
        <v>#REF!</v>
      </c>
      <c r="B201" t="e">
        <f>VLOOKUP(Locations[No produit],BD_Produits[[No produit simpl]:[Produit]],2,FALSE)</f>
        <v>#REF!</v>
      </c>
      <c r="C201">
        <f>COUNTIF(BD_Produits[No produit simpl],Locations[[#This Row],[No produit]])</f>
        <v>0</v>
      </c>
      <c r="D201" s="4">
        <f>SUMIF(BD_Produits[No produit simpl],Locations[[#This Row],[No produit]],BD_Produits[Coûts d''acquisition])</f>
        <v>0</v>
      </c>
      <c r="E201" s="5">
        <f>SUMIF(BD_Locations[No produit],Locations[[#This Row],[No produit]],BD_Locations[Qté])</f>
        <v>0</v>
      </c>
      <c r="F201">
        <f>SUMIF(BD_Locations[No produit],Locations[[#This Row],[No produit]],BD_Locations[Jours de loc*Qté])</f>
        <v>0</v>
      </c>
      <c r="G201" s="4">
        <f>SUMIF(BD_Locations[No produit],Locations[[#This Row],[No produit]],BD_Locations[Prix total])</f>
        <v>0</v>
      </c>
      <c r="H201" s="18">
        <f>IFERROR(Locations[[#This Row],[Revenus]]/Locations[[#This Row],[Coûts d''acquisition]],0)</f>
        <v>0</v>
      </c>
      <c r="I201" s="4">
        <f>Locations[[#This Row],[Revenus]]-Locations[[#This Row],[Coûts d''acquisition]]</f>
        <v>0</v>
      </c>
      <c r="J201" s="3" t="str">
        <f t="array" ref="J201">IFERROR(INDEX(BD_Locations[Date de fin],MATCH(Locations[[#This Row],[No produit]]&amp;"OK",BD_Locations[No produit]&amp;BD_Locations[Rentabilisé],0)),"")</f>
        <v/>
      </c>
      <c r="K201" s="26">
        <f>IFERROR(Locations[[#This Row],[Date de rentabilisation]]-VLOOKUP(Locations[No produit],BD_Produits[[No produit simpl]:[Date d''achat]],4,FALSE),0)</f>
        <v>0</v>
      </c>
      <c r="L201" s="26" t="e">
        <f ca="1">TODAY()-VLOOKUP(Locations[No produit],BD_Produits[[No produit simpl]:[Date d''achat]],4,FALSE)+1</f>
        <v>#REF!</v>
      </c>
      <c r="M201" s="26" t="str">
        <f>IFERROR(INDEX(BD_Locations[Cumul jours de loc*Qté],MATCH(Locations[[#This Row],[No produit]]&amp;"OK",BD_Locations[No produit]&amp;BD_Locations[Rentabilisé],0)),"")</f>
        <v/>
      </c>
      <c r="N201" s="26">
        <f ca="1">IFERROR(Locations[Âge]/Locations[[#This Row],[Nbre jours locations]],0)</f>
        <v>0</v>
      </c>
      <c r="O201" s="18">
        <f>IFERROR((Locations[[#This Row],[Revenus]]-Locations[[#This Row],[Coûts d''acquisition]])/Locations[[#This Row],[Coûts d''acquisition]],0)</f>
        <v>0</v>
      </c>
      <c r="P201" s="20">
        <f>Locations[Revenus]/SUM(Locations[Revenus])</f>
        <v>0</v>
      </c>
      <c r="Q201" s="32" t="str">
        <f ca="1">IFERROR(Locations[[#This Row],[Rentabilité]]/Locations[[#This Row],[Âge]]*100,"")</f>
        <v/>
      </c>
    </row>
    <row r="202" spans="1:17" x14ac:dyDescent="0.25">
      <c r="A202" s="1" t="e">
        <f t="array" ref="A20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simpl])-ROW(#REF!)+1),ROWS(A$76:A202)))</f>
        <v>#REF!</v>
      </c>
      <c r="B202" t="e">
        <f>VLOOKUP(Locations[No produit],BD_Produits[[No produit simpl]:[Produit]],2,FALSE)</f>
        <v>#REF!</v>
      </c>
      <c r="C202">
        <f>COUNTIF(BD_Produits[No produit simpl],Locations[[#This Row],[No produit]])</f>
        <v>0</v>
      </c>
      <c r="D202" s="4">
        <f>SUMIF(BD_Produits[No produit simpl],Locations[[#This Row],[No produit]],BD_Produits[Coûts d''acquisition])</f>
        <v>0</v>
      </c>
      <c r="E202" s="5">
        <f>SUMIF(BD_Locations[No produit],Locations[[#This Row],[No produit]],BD_Locations[Qté])</f>
        <v>0</v>
      </c>
      <c r="F202">
        <f>SUMIF(BD_Locations[No produit],Locations[[#This Row],[No produit]],BD_Locations[Jours de loc*Qté])</f>
        <v>0</v>
      </c>
      <c r="G202" s="4">
        <f>SUMIF(BD_Locations[No produit],Locations[[#This Row],[No produit]],BD_Locations[Prix total])</f>
        <v>0</v>
      </c>
      <c r="H202" s="18">
        <f>IFERROR(Locations[[#This Row],[Revenus]]/Locations[[#This Row],[Coûts d''acquisition]],0)</f>
        <v>0</v>
      </c>
      <c r="I202" s="4">
        <f>Locations[[#This Row],[Revenus]]-Locations[[#This Row],[Coûts d''acquisition]]</f>
        <v>0</v>
      </c>
      <c r="J202" s="3" t="str">
        <f t="array" ref="J202">IFERROR(INDEX(BD_Locations[Date de fin],MATCH(Locations[[#This Row],[No produit]]&amp;"OK",BD_Locations[No produit]&amp;BD_Locations[Rentabilisé],0)),"")</f>
        <v/>
      </c>
      <c r="K202" s="26">
        <f>IFERROR(Locations[[#This Row],[Date de rentabilisation]]-VLOOKUP(Locations[No produit],BD_Produits[[No produit simpl]:[Date d''achat]],4,FALSE),0)</f>
        <v>0</v>
      </c>
      <c r="L202" s="26" t="e">
        <f ca="1">TODAY()-VLOOKUP(Locations[No produit],BD_Produits[[No produit simpl]:[Date d''achat]],4,FALSE)+1</f>
        <v>#REF!</v>
      </c>
      <c r="M202" s="26" t="str">
        <f>IFERROR(INDEX(BD_Locations[Cumul jours de loc*Qté],MATCH(Locations[[#This Row],[No produit]]&amp;"OK",BD_Locations[No produit]&amp;BD_Locations[Rentabilisé],0)),"")</f>
        <v/>
      </c>
      <c r="N202" s="26">
        <f ca="1">IFERROR(Locations[Âge]/Locations[[#This Row],[Nbre jours locations]],0)</f>
        <v>0</v>
      </c>
      <c r="O202" s="18">
        <f>IFERROR((Locations[[#This Row],[Revenus]]-Locations[[#This Row],[Coûts d''acquisition]])/Locations[[#This Row],[Coûts d''acquisition]],0)</f>
        <v>0</v>
      </c>
      <c r="P202" s="20">
        <f>Locations[Revenus]/SUM(Locations[Revenus])</f>
        <v>0</v>
      </c>
      <c r="Q202" s="32" t="str">
        <f ca="1">IFERROR(Locations[[#This Row],[Rentabilité]]/Locations[[#This Row],[Âge]]*100,"")</f>
        <v/>
      </c>
    </row>
    <row r="203" spans="1:17" x14ac:dyDescent="0.25">
      <c r="A203" s="1" t="e">
        <f t="array" ref="A20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simpl])-ROW(#REF!)+1),ROWS(A$76:A203)))</f>
        <v>#REF!</v>
      </c>
      <c r="B203" t="e">
        <f>VLOOKUP(Locations[No produit],BD_Produits[[No produit simpl]:[Produit]],2,FALSE)</f>
        <v>#REF!</v>
      </c>
      <c r="C203">
        <f>COUNTIF(BD_Produits[No produit simpl],Locations[[#This Row],[No produit]])</f>
        <v>0</v>
      </c>
      <c r="D203" s="4">
        <f>SUMIF(BD_Produits[No produit simpl],Locations[[#This Row],[No produit]],BD_Produits[Coûts d''acquisition])</f>
        <v>0</v>
      </c>
      <c r="E203" s="5">
        <f>SUMIF(BD_Locations[No produit],Locations[[#This Row],[No produit]],BD_Locations[Qté])</f>
        <v>0</v>
      </c>
      <c r="F203">
        <f>SUMIF(BD_Locations[No produit],Locations[[#This Row],[No produit]],BD_Locations[Jours de loc*Qté])</f>
        <v>0</v>
      </c>
      <c r="G203" s="4">
        <f>SUMIF(BD_Locations[No produit],Locations[[#This Row],[No produit]],BD_Locations[Prix total])</f>
        <v>0</v>
      </c>
      <c r="H203" s="18">
        <f>IFERROR(Locations[[#This Row],[Revenus]]/Locations[[#This Row],[Coûts d''acquisition]],0)</f>
        <v>0</v>
      </c>
      <c r="I203" s="4">
        <f>Locations[[#This Row],[Revenus]]-Locations[[#This Row],[Coûts d''acquisition]]</f>
        <v>0</v>
      </c>
      <c r="J203" s="3" t="str">
        <f t="array" ref="J203">IFERROR(INDEX(BD_Locations[Date de fin],MATCH(Locations[[#This Row],[No produit]]&amp;"OK",BD_Locations[No produit]&amp;BD_Locations[Rentabilisé],0)),"")</f>
        <v/>
      </c>
      <c r="K203" s="26">
        <f>IFERROR(Locations[[#This Row],[Date de rentabilisation]]-VLOOKUP(Locations[No produit],BD_Produits[[No produit simpl]:[Date d''achat]],4,FALSE),0)</f>
        <v>0</v>
      </c>
      <c r="L203" s="26" t="e">
        <f ca="1">TODAY()-VLOOKUP(Locations[No produit],BD_Produits[[No produit simpl]:[Date d''achat]],4,FALSE)+1</f>
        <v>#REF!</v>
      </c>
      <c r="M203" s="26" t="str">
        <f>IFERROR(INDEX(BD_Locations[Cumul jours de loc*Qté],MATCH(Locations[[#This Row],[No produit]]&amp;"OK",BD_Locations[No produit]&amp;BD_Locations[Rentabilisé],0)),"")</f>
        <v/>
      </c>
      <c r="N203" s="26">
        <f ca="1">IFERROR(Locations[Âge]/Locations[[#This Row],[Nbre jours locations]],0)</f>
        <v>0</v>
      </c>
      <c r="O203" s="18">
        <f>IFERROR((Locations[[#This Row],[Revenus]]-Locations[[#This Row],[Coûts d''acquisition]])/Locations[[#This Row],[Coûts d''acquisition]],0)</f>
        <v>0</v>
      </c>
      <c r="P203" s="20">
        <f>Locations[Revenus]/SUM(Locations[Revenus])</f>
        <v>0</v>
      </c>
      <c r="Q203" s="32" t="str">
        <f ca="1">IFERROR(Locations[[#This Row],[Rentabilité]]/Locations[[#This Row],[Âge]]*100,"")</f>
        <v/>
      </c>
    </row>
    <row r="204" spans="1:17" x14ac:dyDescent="0.25">
      <c r="A204" s="1" t="e">
        <f t="array" ref="A20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simpl])-ROW(#REF!)+1),ROWS(A$76:A204)))</f>
        <v>#REF!</v>
      </c>
      <c r="B204" t="e">
        <f>VLOOKUP(Locations[No produit],BD_Produits[[No produit simpl]:[Produit]],2,FALSE)</f>
        <v>#REF!</v>
      </c>
      <c r="C204">
        <f>COUNTIF(BD_Produits[No produit simpl],Locations[[#This Row],[No produit]])</f>
        <v>0</v>
      </c>
      <c r="D204" s="4">
        <f>SUMIF(BD_Produits[No produit simpl],Locations[[#This Row],[No produit]],BD_Produits[Coûts d''acquisition])</f>
        <v>0</v>
      </c>
      <c r="E204" s="5">
        <f>SUMIF(BD_Locations[No produit],Locations[[#This Row],[No produit]],BD_Locations[Qté])</f>
        <v>0</v>
      </c>
      <c r="F204">
        <f>SUMIF(BD_Locations[No produit],Locations[[#This Row],[No produit]],BD_Locations[Jours de loc*Qté])</f>
        <v>0</v>
      </c>
      <c r="G204" s="4">
        <f>SUMIF(BD_Locations[No produit],Locations[[#This Row],[No produit]],BD_Locations[Prix total])</f>
        <v>0</v>
      </c>
      <c r="H204" s="18">
        <f>IFERROR(Locations[[#This Row],[Revenus]]/Locations[[#This Row],[Coûts d''acquisition]],0)</f>
        <v>0</v>
      </c>
      <c r="I204" s="4">
        <f>Locations[[#This Row],[Revenus]]-Locations[[#This Row],[Coûts d''acquisition]]</f>
        <v>0</v>
      </c>
      <c r="J204" s="3" t="str">
        <f t="array" ref="J204">IFERROR(INDEX(BD_Locations[Date de fin],MATCH(Locations[[#This Row],[No produit]]&amp;"OK",BD_Locations[No produit]&amp;BD_Locations[Rentabilisé],0)),"")</f>
        <v/>
      </c>
      <c r="K204" s="26">
        <f>IFERROR(Locations[[#This Row],[Date de rentabilisation]]-VLOOKUP(Locations[No produit],BD_Produits[[No produit simpl]:[Date d''achat]],4,FALSE),0)</f>
        <v>0</v>
      </c>
      <c r="L204" s="26" t="e">
        <f ca="1">TODAY()-VLOOKUP(Locations[No produit],BD_Produits[[No produit simpl]:[Date d''achat]],4,FALSE)+1</f>
        <v>#REF!</v>
      </c>
      <c r="M204" s="26" t="str">
        <f>IFERROR(INDEX(BD_Locations[Cumul jours de loc*Qté],MATCH(Locations[[#This Row],[No produit]]&amp;"OK",BD_Locations[No produit]&amp;BD_Locations[Rentabilisé],0)),"")</f>
        <v/>
      </c>
      <c r="N204" s="26">
        <f ca="1">IFERROR(Locations[Âge]/Locations[[#This Row],[Nbre jours locations]],0)</f>
        <v>0</v>
      </c>
      <c r="O204" s="18">
        <f>IFERROR((Locations[[#This Row],[Revenus]]-Locations[[#This Row],[Coûts d''acquisition]])/Locations[[#This Row],[Coûts d''acquisition]],0)</f>
        <v>0</v>
      </c>
      <c r="P204" s="20">
        <f>Locations[Revenus]/SUM(Locations[Revenus])</f>
        <v>0</v>
      </c>
      <c r="Q204" s="32" t="str">
        <f ca="1">IFERROR(Locations[[#This Row],[Rentabilité]]/Locations[[#This Row],[Âge]]*100,"")</f>
        <v/>
      </c>
    </row>
    <row r="205" spans="1:17" x14ac:dyDescent="0.25">
      <c r="A205" s="1" t="e">
        <f t="array" ref="A20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simpl])-ROW(#REF!)+1),ROWS(A$76:A205)))</f>
        <v>#REF!</v>
      </c>
      <c r="B205" t="e">
        <f>VLOOKUP(Locations[No produit],BD_Produits[[No produit simpl]:[Produit]],2,FALSE)</f>
        <v>#REF!</v>
      </c>
      <c r="C205">
        <f>COUNTIF(BD_Produits[No produit simpl],Locations[[#This Row],[No produit]])</f>
        <v>0</v>
      </c>
      <c r="D205" s="4">
        <f>SUMIF(BD_Produits[No produit simpl],Locations[[#This Row],[No produit]],BD_Produits[Coûts d''acquisition])</f>
        <v>0</v>
      </c>
      <c r="E205" s="5">
        <f>SUMIF(BD_Locations[No produit],Locations[[#This Row],[No produit]],BD_Locations[Qté])</f>
        <v>0</v>
      </c>
      <c r="F205">
        <f>SUMIF(BD_Locations[No produit],Locations[[#This Row],[No produit]],BD_Locations[Jours de loc*Qté])</f>
        <v>0</v>
      </c>
      <c r="G205" s="4">
        <f>SUMIF(BD_Locations[No produit],Locations[[#This Row],[No produit]],BD_Locations[Prix total])</f>
        <v>0</v>
      </c>
      <c r="H205" s="18">
        <f>IFERROR(Locations[[#This Row],[Revenus]]/Locations[[#This Row],[Coûts d''acquisition]],0)</f>
        <v>0</v>
      </c>
      <c r="I205" s="4">
        <f>Locations[[#This Row],[Revenus]]-Locations[[#This Row],[Coûts d''acquisition]]</f>
        <v>0</v>
      </c>
      <c r="J205" s="3" t="str">
        <f t="array" ref="J205">IFERROR(INDEX(BD_Locations[Date de fin],MATCH(Locations[[#This Row],[No produit]]&amp;"OK",BD_Locations[No produit]&amp;BD_Locations[Rentabilisé],0)),"")</f>
        <v/>
      </c>
      <c r="K205" s="26">
        <f>IFERROR(Locations[[#This Row],[Date de rentabilisation]]-VLOOKUP(Locations[No produit],BD_Produits[[No produit simpl]:[Date d''achat]],4,FALSE),0)</f>
        <v>0</v>
      </c>
      <c r="L205" s="26" t="e">
        <f ca="1">TODAY()-VLOOKUP(Locations[No produit],BD_Produits[[No produit simpl]:[Date d''achat]],4,FALSE)+1</f>
        <v>#REF!</v>
      </c>
      <c r="M205" s="26" t="str">
        <f>IFERROR(INDEX(BD_Locations[Cumul jours de loc*Qté],MATCH(Locations[[#This Row],[No produit]]&amp;"OK",BD_Locations[No produit]&amp;BD_Locations[Rentabilisé],0)),"")</f>
        <v/>
      </c>
      <c r="N205" s="26">
        <f ca="1">IFERROR(Locations[Âge]/Locations[[#This Row],[Nbre jours locations]],0)</f>
        <v>0</v>
      </c>
      <c r="O205" s="18">
        <f>IFERROR((Locations[[#This Row],[Revenus]]-Locations[[#This Row],[Coûts d''acquisition]])/Locations[[#This Row],[Coûts d''acquisition]],0)</f>
        <v>0</v>
      </c>
      <c r="P205" s="20">
        <f>Locations[Revenus]/SUM(Locations[Revenus])</f>
        <v>0</v>
      </c>
      <c r="Q205" s="32" t="str">
        <f ca="1">IFERROR(Locations[[#This Row],[Rentabilité]]/Locations[[#This Row],[Âge]]*100,"")</f>
        <v/>
      </c>
    </row>
    <row r="206" spans="1:17" x14ac:dyDescent="0.25">
      <c r="A206" s="1" t="e">
        <f t="array" ref="A20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simpl])-ROW(#REF!)+1),ROWS(A$76:A206)))</f>
        <v>#REF!</v>
      </c>
      <c r="B206" t="e">
        <f>VLOOKUP(Locations[No produit],BD_Produits[[No produit simpl]:[Produit]],2,FALSE)</f>
        <v>#REF!</v>
      </c>
      <c r="C206">
        <f>COUNTIF(BD_Produits[No produit simpl],Locations[[#This Row],[No produit]])</f>
        <v>0</v>
      </c>
      <c r="D206" s="4">
        <f>SUMIF(BD_Produits[No produit simpl],Locations[[#This Row],[No produit]],BD_Produits[Coûts d''acquisition])</f>
        <v>0</v>
      </c>
      <c r="E206" s="5">
        <f>SUMIF(BD_Locations[No produit],Locations[[#This Row],[No produit]],BD_Locations[Qté])</f>
        <v>0</v>
      </c>
      <c r="F206">
        <f>SUMIF(BD_Locations[No produit],Locations[[#This Row],[No produit]],BD_Locations[Jours de loc*Qté])</f>
        <v>0</v>
      </c>
      <c r="G206" s="4">
        <f>SUMIF(BD_Locations[No produit],Locations[[#This Row],[No produit]],BD_Locations[Prix total])</f>
        <v>0</v>
      </c>
      <c r="H206" s="18">
        <f>IFERROR(Locations[[#This Row],[Revenus]]/Locations[[#This Row],[Coûts d''acquisition]],0)</f>
        <v>0</v>
      </c>
      <c r="I206" s="4">
        <f>Locations[[#This Row],[Revenus]]-Locations[[#This Row],[Coûts d''acquisition]]</f>
        <v>0</v>
      </c>
      <c r="J206" s="3" t="str">
        <f t="array" ref="J206">IFERROR(INDEX(BD_Locations[Date de fin],MATCH(Locations[[#This Row],[No produit]]&amp;"OK",BD_Locations[No produit]&amp;BD_Locations[Rentabilisé],0)),"")</f>
        <v/>
      </c>
      <c r="K206" s="26">
        <f>IFERROR(Locations[[#This Row],[Date de rentabilisation]]-VLOOKUP(Locations[No produit],BD_Produits[[No produit simpl]:[Date d''achat]],4,FALSE),0)</f>
        <v>0</v>
      </c>
      <c r="L206" s="26" t="e">
        <f ca="1">TODAY()-VLOOKUP(Locations[No produit],BD_Produits[[No produit simpl]:[Date d''achat]],4,FALSE)+1</f>
        <v>#REF!</v>
      </c>
      <c r="M206" s="26" t="str">
        <f>IFERROR(INDEX(BD_Locations[Cumul jours de loc*Qté],MATCH(Locations[[#This Row],[No produit]]&amp;"OK",BD_Locations[No produit]&amp;BD_Locations[Rentabilisé],0)),"")</f>
        <v/>
      </c>
      <c r="N206" s="26">
        <f ca="1">IFERROR(Locations[Âge]/Locations[[#This Row],[Nbre jours locations]],0)</f>
        <v>0</v>
      </c>
      <c r="O206" s="18">
        <f>IFERROR((Locations[[#This Row],[Revenus]]-Locations[[#This Row],[Coûts d''acquisition]])/Locations[[#This Row],[Coûts d''acquisition]],0)</f>
        <v>0</v>
      </c>
      <c r="P206" s="20">
        <f>Locations[Revenus]/SUM(Locations[Revenus])</f>
        <v>0</v>
      </c>
      <c r="Q206" s="32" t="str">
        <f ca="1">IFERROR(Locations[[#This Row],[Rentabilité]]/Locations[[#This Row],[Âge]]*100,"")</f>
        <v/>
      </c>
    </row>
    <row r="207" spans="1:17" x14ac:dyDescent="0.25">
      <c r="A207" s="1" t="e">
        <f t="array" ref="A20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simpl])-ROW(#REF!)+1),ROWS(A$76:A207)))</f>
        <v>#REF!</v>
      </c>
      <c r="B207" t="e">
        <f>VLOOKUP(Locations[No produit],BD_Produits[[No produit simpl]:[Produit]],2,FALSE)</f>
        <v>#REF!</v>
      </c>
      <c r="C207">
        <f>COUNTIF(BD_Produits[No produit simpl],Locations[[#This Row],[No produit]])</f>
        <v>0</v>
      </c>
      <c r="D207" s="4">
        <f>SUMIF(BD_Produits[No produit simpl],Locations[[#This Row],[No produit]],BD_Produits[Coûts d''acquisition])</f>
        <v>0</v>
      </c>
      <c r="E207" s="5">
        <f>SUMIF(BD_Locations[No produit],Locations[[#This Row],[No produit]],BD_Locations[Qté])</f>
        <v>0</v>
      </c>
      <c r="F207">
        <f>SUMIF(BD_Locations[No produit],Locations[[#This Row],[No produit]],BD_Locations[Jours de loc*Qté])</f>
        <v>0</v>
      </c>
      <c r="G207" s="4">
        <f>SUMIF(BD_Locations[No produit],Locations[[#This Row],[No produit]],BD_Locations[Prix total])</f>
        <v>0</v>
      </c>
      <c r="H207" s="18">
        <f>IFERROR(Locations[[#This Row],[Revenus]]/Locations[[#This Row],[Coûts d''acquisition]],0)</f>
        <v>0</v>
      </c>
      <c r="I207" s="4">
        <f>Locations[[#This Row],[Revenus]]-Locations[[#This Row],[Coûts d''acquisition]]</f>
        <v>0</v>
      </c>
      <c r="J207" s="3" t="str">
        <f t="array" ref="J207">IFERROR(INDEX(BD_Locations[Date de fin],MATCH(Locations[[#This Row],[No produit]]&amp;"OK",BD_Locations[No produit]&amp;BD_Locations[Rentabilisé],0)),"")</f>
        <v/>
      </c>
      <c r="K207" s="26">
        <f>IFERROR(Locations[[#This Row],[Date de rentabilisation]]-VLOOKUP(Locations[No produit],BD_Produits[[No produit simpl]:[Date d''achat]],4,FALSE),0)</f>
        <v>0</v>
      </c>
      <c r="L207" s="26" t="e">
        <f ca="1">TODAY()-VLOOKUP(Locations[No produit],BD_Produits[[No produit simpl]:[Date d''achat]],4,FALSE)+1</f>
        <v>#REF!</v>
      </c>
      <c r="M207" s="26" t="str">
        <f>IFERROR(INDEX(BD_Locations[Cumul jours de loc*Qté],MATCH(Locations[[#This Row],[No produit]]&amp;"OK",BD_Locations[No produit]&amp;BD_Locations[Rentabilisé],0)),"")</f>
        <v/>
      </c>
      <c r="N207" s="26">
        <f ca="1">IFERROR(Locations[Âge]/Locations[[#This Row],[Nbre jours locations]],0)</f>
        <v>0</v>
      </c>
      <c r="O207" s="18">
        <f>IFERROR((Locations[[#This Row],[Revenus]]-Locations[[#This Row],[Coûts d''acquisition]])/Locations[[#This Row],[Coûts d''acquisition]],0)</f>
        <v>0</v>
      </c>
      <c r="P207" s="20">
        <f>Locations[Revenus]/SUM(Locations[Revenus])</f>
        <v>0</v>
      </c>
      <c r="Q207" s="32" t="str">
        <f ca="1">IFERROR(Locations[[#This Row],[Rentabilité]]/Locations[[#This Row],[Âge]]*100,"")</f>
        <v/>
      </c>
    </row>
    <row r="208" spans="1:17" x14ac:dyDescent="0.25">
      <c r="A208" s="1" t="e">
        <f t="array" ref="A20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simpl])-ROW(#REF!)+1),ROWS(A$76:A208)))</f>
        <v>#REF!</v>
      </c>
      <c r="B208" t="e">
        <f>VLOOKUP(Locations[No produit],BD_Produits[[No produit simpl]:[Produit]],2,FALSE)</f>
        <v>#REF!</v>
      </c>
      <c r="C208">
        <f>COUNTIF(BD_Produits[No produit simpl],Locations[[#This Row],[No produit]])</f>
        <v>0</v>
      </c>
      <c r="D208" s="4">
        <f>SUMIF(BD_Produits[No produit simpl],Locations[[#This Row],[No produit]],BD_Produits[Coûts d''acquisition])</f>
        <v>0</v>
      </c>
      <c r="E208" s="5">
        <f>SUMIF(BD_Locations[No produit],Locations[[#This Row],[No produit]],BD_Locations[Qté])</f>
        <v>0</v>
      </c>
      <c r="F208">
        <f>SUMIF(BD_Locations[No produit],Locations[[#This Row],[No produit]],BD_Locations[Jours de loc*Qté])</f>
        <v>0</v>
      </c>
      <c r="G208" s="4">
        <f>SUMIF(BD_Locations[No produit],Locations[[#This Row],[No produit]],BD_Locations[Prix total])</f>
        <v>0</v>
      </c>
      <c r="H208" s="18">
        <f>IFERROR(Locations[[#This Row],[Revenus]]/Locations[[#This Row],[Coûts d''acquisition]],0)</f>
        <v>0</v>
      </c>
      <c r="I208" s="4">
        <f>Locations[[#This Row],[Revenus]]-Locations[[#This Row],[Coûts d''acquisition]]</f>
        <v>0</v>
      </c>
      <c r="J208" s="3" t="str">
        <f t="array" ref="J208">IFERROR(INDEX(BD_Locations[Date de fin],MATCH(Locations[[#This Row],[No produit]]&amp;"OK",BD_Locations[No produit]&amp;BD_Locations[Rentabilisé],0)),"")</f>
        <v/>
      </c>
      <c r="K208" s="26">
        <f>IFERROR(Locations[[#This Row],[Date de rentabilisation]]-VLOOKUP(Locations[No produit],BD_Produits[[No produit simpl]:[Date d''achat]],4,FALSE),0)</f>
        <v>0</v>
      </c>
      <c r="L208" s="26" t="e">
        <f ca="1">TODAY()-VLOOKUP(Locations[No produit],BD_Produits[[No produit simpl]:[Date d''achat]],4,FALSE)+1</f>
        <v>#REF!</v>
      </c>
      <c r="M208" s="26" t="str">
        <f>IFERROR(INDEX(BD_Locations[Cumul jours de loc*Qté],MATCH(Locations[[#This Row],[No produit]]&amp;"OK",BD_Locations[No produit]&amp;BD_Locations[Rentabilisé],0)),"")</f>
        <v/>
      </c>
      <c r="N208" s="26">
        <f ca="1">IFERROR(Locations[Âge]/Locations[[#This Row],[Nbre jours locations]],0)</f>
        <v>0</v>
      </c>
      <c r="O208" s="18">
        <f>IFERROR((Locations[[#This Row],[Revenus]]-Locations[[#This Row],[Coûts d''acquisition]])/Locations[[#This Row],[Coûts d''acquisition]],0)</f>
        <v>0</v>
      </c>
      <c r="P208" s="20">
        <f>Locations[Revenus]/SUM(Locations[Revenus])</f>
        <v>0</v>
      </c>
      <c r="Q208" s="32" t="str">
        <f ca="1">IFERROR(Locations[[#This Row],[Rentabilité]]/Locations[[#This Row],[Âge]]*100,"")</f>
        <v/>
      </c>
    </row>
    <row r="209" spans="1:17" x14ac:dyDescent="0.25">
      <c r="A209" s="1" t="e">
        <f t="array" ref="A20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simpl])-ROW(#REF!)+1),ROWS(A$76:A209)))</f>
        <v>#REF!</v>
      </c>
      <c r="B209" t="e">
        <f>VLOOKUP(Locations[No produit],BD_Produits[[No produit simpl]:[Produit]],2,FALSE)</f>
        <v>#REF!</v>
      </c>
      <c r="C209">
        <f>COUNTIF(BD_Produits[No produit simpl],Locations[[#This Row],[No produit]])</f>
        <v>0</v>
      </c>
      <c r="D209" s="4">
        <f>SUMIF(BD_Produits[No produit simpl],Locations[[#This Row],[No produit]],BD_Produits[Coûts d''acquisition])</f>
        <v>0</v>
      </c>
      <c r="E209" s="5">
        <f>SUMIF(BD_Locations[No produit],Locations[[#This Row],[No produit]],BD_Locations[Qté])</f>
        <v>0</v>
      </c>
      <c r="F209">
        <f>SUMIF(BD_Locations[No produit],Locations[[#This Row],[No produit]],BD_Locations[Jours de loc*Qté])</f>
        <v>0</v>
      </c>
      <c r="G209" s="4">
        <f>SUMIF(BD_Locations[No produit],Locations[[#This Row],[No produit]],BD_Locations[Prix total])</f>
        <v>0</v>
      </c>
      <c r="H209" s="18">
        <f>IFERROR(Locations[[#This Row],[Revenus]]/Locations[[#This Row],[Coûts d''acquisition]],0)</f>
        <v>0</v>
      </c>
      <c r="I209" s="4">
        <f>Locations[[#This Row],[Revenus]]-Locations[[#This Row],[Coûts d''acquisition]]</f>
        <v>0</v>
      </c>
      <c r="J209" s="3" t="str">
        <f t="array" ref="J209">IFERROR(INDEX(BD_Locations[Date de fin],MATCH(Locations[[#This Row],[No produit]]&amp;"OK",BD_Locations[No produit]&amp;BD_Locations[Rentabilisé],0)),"")</f>
        <v/>
      </c>
      <c r="K209" s="26">
        <f>IFERROR(Locations[[#This Row],[Date de rentabilisation]]-VLOOKUP(Locations[No produit],BD_Produits[[No produit simpl]:[Date d''achat]],4,FALSE),0)</f>
        <v>0</v>
      </c>
      <c r="L209" s="26" t="e">
        <f ca="1">TODAY()-VLOOKUP(Locations[No produit],BD_Produits[[No produit simpl]:[Date d''achat]],4,FALSE)+1</f>
        <v>#REF!</v>
      </c>
      <c r="M209" s="26" t="str">
        <f>IFERROR(INDEX(BD_Locations[Cumul jours de loc*Qté],MATCH(Locations[[#This Row],[No produit]]&amp;"OK",BD_Locations[No produit]&amp;BD_Locations[Rentabilisé],0)),"")</f>
        <v/>
      </c>
      <c r="N209" s="26">
        <f ca="1">IFERROR(Locations[Âge]/Locations[[#This Row],[Nbre jours locations]],0)</f>
        <v>0</v>
      </c>
      <c r="O209" s="18">
        <f>IFERROR((Locations[[#This Row],[Revenus]]-Locations[[#This Row],[Coûts d''acquisition]])/Locations[[#This Row],[Coûts d''acquisition]],0)</f>
        <v>0</v>
      </c>
      <c r="P209" s="20">
        <f>Locations[Revenus]/SUM(Locations[Revenus])</f>
        <v>0</v>
      </c>
      <c r="Q209" s="32" t="str">
        <f ca="1">IFERROR(Locations[[#This Row],[Rentabilité]]/Locations[[#This Row],[Âge]]*100,"")</f>
        <v/>
      </c>
    </row>
    <row r="210" spans="1:17" x14ac:dyDescent="0.25">
      <c r="A210" s="1" t="e">
        <f t="array" ref="A21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simpl])-ROW(#REF!)+1),ROWS(A$76:A210)))</f>
        <v>#REF!</v>
      </c>
      <c r="B210" t="e">
        <f>VLOOKUP(Locations[No produit],BD_Produits[[No produit simpl]:[Produit]],2,FALSE)</f>
        <v>#REF!</v>
      </c>
      <c r="C210">
        <f>COUNTIF(BD_Produits[No produit simpl],Locations[[#This Row],[No produit]])</f>
        <v>0</v>
      </c>
      <c r="D210" s="4">
        <f>SUMIF(BD_Produits[No produit simpl],Locations[[#This Row],[No produit]],BD_Produits[Coûts d''acquisition])</f>
        <v>0</v>
      </c>
      <c r="E210" s="5">
        <f>SUMIF(BD_Locations[No produit],Locations[[#This Row],[No produit]],BD_Locations[Qté])</f>
        <v>0</v>
      </c>
      <c r="F210">
        <f>SUMIF(BD_Locations[No produit],Locations[[#This Row],[No produit]],BD_Locations[Jours de loc*Qté])</f>
        <v>0</v>
      </c>
      <c r="G210" s="4">
        <f>SUMIF(BD_Locations[No produit],Locations[[#This Row],[No produit]],BD_Locations[Prix total])</f>
        <v>0</v>
      </c>
      <c r="H210" s="18">
        <f>IFERROR(Locations[[#This Row],[Revenus]]/Locations[[#This Row],[Coûts d''acquisition]],0)</f>
        <v>0</v>
      </c>
      <c r="I210" s="4">
        <f>Locations[[#This Row],[Revenus]]-Locations[[#This Row],[Coûts d''acquisition]]</f>
        <v>0</v>
      </c>
      <c r="J210" s="3" t="str">
        <f t="array" ref="J210">IFERROR(INDEX(BD_Locations[Date de fin],MATCH(Locations[[#This Row],[No produit]]&amp;"OK",BD_Locations[No produit]&amp;BD_Locations[Rentabilisé],0)),"")</f>
        <v/>
      </c>
      <c r="K210" s="26">
        <f>IFERROR(Locations[[#This Row],[Date de rentabilisation]]-VLOOKUP(Locations[No produit],BD_Produits[[No produit simpl]:[Date d''achat]],4,FALSE),0)</f>
        <v>0</v>
      </c>
      <c r="L210" s="26" t="e">
        <f ca="1">TODAY()-VLOOKUP(Locations[No produit],BD_Produits[[No produit simpl]:[Date d''achat]],4,FALSE)+1</f>
        <v>#REF!</v>
      </c>
      <c r="M210" s="26" t="str">
        <f>IFERROR(INDEX(BD_Locations[Cumul jours de loc*Qté],MATCH(Locations[[#This Row],[No produit]]&amp;"OK",BD_Locations[No produit]&amp;BD_Locations[Rentabilisé],0)),"")</f>
        <v/>
      </c>
      <c r="N210" s="26">
        <f ca="1">IFERROR(Locations[Âge]/Locations[[#This Row],[Nbre jours locations]],0)</f>
        <v>0</v>
      </c>
      <c r="O210" s="18">
        <f>IFERROR((Locations[[#This Row],[Revenus]]-Locations[[#This Row],[Coûts d''acquisition]])/Locations[[#This Row],[Coûts d''acquisition]],0)</f>
        <v>0</v>
      </c>
      <c r="P210" s="20">
        <f>Locations[Revenus]/SUM(Locations[Revenus])</f>
        <v>0</v>
      </c>
      <c r="Q210" s="32" t="str">
        <f ca="1">IFERROR(Locations[[#This Row],[Rentabilité]]/Locations[[#This Row],[Âge]]*100,"")</f>
        <v/>
      </c>
    </row>
    <row r="211" spans="1:17" x14ac:dyDescent="0.25">
      <c r="A211" s="1" t="e">
        <f t="array" ref="A21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simpl])-ROW(#REF!)+1),ROWS(A$76:A211)))</f>
        <v>#REF!</v>
      </c>
      <c r="B211" t="e">
        <f>VLOOKUP(Locations[No produit],BD_Produits[[No produit simpl]:[Produit]],2,FALSE)</f>
        <v>#REF!</v>
      </c>
      <c r="C211">
        <f>COUNTIF(BD_Produits[No produit simpl],Locations[[#This Row],[No produit]])</f>
        <v>0</v>
      </c>
      <c r="D211" s="4">
        <f>SUMIF(BD_Produits[No produit simpl],Locations[[#This Row],[No produit]],BD_Produits[Coûts d''acquisition])</f>
        <v>0</v>
      </c>
      <c r="E211" s="5">
        <f>SUMIF(BD_Locations[No produit],Locations[[#This Row],[No produit]],BD_Locations[Qté])</f>
        <v>0</v>
      </c>
      <c r="F211">
        <f>SUMIF(BD_Locations[No produit],Locations[[#This Row],[No produit]],BD_Locations[Jours de loc*Qté])</f>
        <v>0</v>
      </c>
      <c r="G211" s="4">
        <f>SUMIF(BD_Locations[No produit],Locations[[#This Row],[No produit]],BD_Locations[Prix total])</f>
        <v>0</v>
      </c>
      <c r="H211" s="18">
        <f>IFERROR(Locations[[#This Row],[Revenus]]/Locations[[#This Row],[Coûts d''acquisition]],0)</f>
        <v>0</v>
      </c>
      <c r="I211" s="4">
        <f>Locations[[#This Row],[Revenus]]-Locations[[#This Row],[Coûts d''acquisition]]</f>
        <v>0</v>
      </c>
      <c r="J211" s="3" t="str">
        <f t="array" ref="J211">IFERROR(INDEX(BD_Locations[Date de fin],MATCH(Locations[[#This Row],[No produit]]&amp;"OK",BD_Locations[No produit]&amp;BD_Locations[Rentabilisé],0)),"")</f>
        <v/>
      </c>
      <c r="K211" s="26">
        <f>IFERROR(Locations[[#This Row],[Date de rentabilisation]]-VLOOKUP(Locations[No produit],BD_Produits[[No produit simpl]:[Date d''achat]],4,FALSE),0)</f>
        <v>0</v>
      </c>
      <c r="L211" s="26" t="e">
        <f ca="1">TODAY()-VLOOKUP(Locations[No produit],BD_Produits[[No produit simpl]:[Date d''achat]],4,FALSE)+1</f>
        <v>#REF!</v>
      </c>
      <c r="M211" s="26" t="str">
        <f>IFERROR(INDEX(BD_Locations[Cumul jours de loc*Qté],MATCH(Locations[[#This Row],[No produit]]&amp;"OK",BD_Locations[No produit]&amp;BD_Locations[Rentabilisé],0)),"")</f>
        <v/>
      </c>
      <c r="N211" s="26">
        <f ca="1">IFERROR(Locations[Âge]/Locations[[#This Row],[Nbre jours locations]],0)</f>
        <v>0</v>
      </c>
      <c r="O211" s="18">
        <f>IFERROR((Locations[[#This Row],[Revenus]]-Locations[[#This Row],[Coûts d''acquisition]])/Locations[[#This Row],[Coûts d''acquisition]],0)</f>
        <v>0</v>
      </c>
      <c r="P211" s="20">
        <f>Locations[Revenus]/SUM(Locations[Revenus])</f>
        <v>0</v>
      </c>
      <c r="Q211" s="32" t="str">
        <f ca="1">IFERROR(Locations[[#This Row],[Rentabilité]]/Locations[[#This Row],[Âge]]*100,"")</f>
        <v/>
      </c>
    </row>
    <row r="212" spans="1:17" x14ac:dyDescent="0.25">
      <c r="A212" s="1" t="e">
        <f t="array" ref="A21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simpl])-ROW(#REF!)+1),ROWS(A$76:A212)))</f>
        <v>#REF!</v>
      </c>
      <c r="B212" t="e">
        <f>VLOOKUP(Locations[No produit],BD_Produits[[No produit simpl]:[Produit]],2,FALSE)</f>
        <v>#REF!</v>
      </c>
      <c r="C212">
        <f>COUNTIF(BD_Produits[No produit simpl],Locations[[#This Row],[No produit]])</f>
        <v>0</v>
      </c>
      <c r="D212" s="4">
        <f>SUMIF(BD_Produits[No produit simpl],Locations[[#This Row],[No produit]],BD_Produits[Coûts d''acquisition])</f>
        <v>0</v>
      </c>
      <c r="E212" s="5">
        <f>SUMIF(BD_Locations[No produit],Locations[[#This Row],[No produit]],BD_Locations[Qté])</f>
        <v>0</v>
      </c>
      <c r="F212">
        <f>SUMIF(BD_Locations[No produit],Locations[[#This Row],[No produit]],BD_Locations[Jours de loc*Qté])</f>
        <v>0</v>
      </c>
      <c r="G212" s="4">
        <f>SUMIF(BD_Locations[No produit],Locations[[#This Row],[No produit]],BD_Locations[Prix total])</f>
        <v>0</v>
      </c>
      <c r="H212" s="18">
        <f>IFERROR(Locations[[#This Row],[Revenus]]/Locations[[#This Row],[Coûts d''acquisition]],0)</f>
        <v>0</v>
      </c>
      <c r="I212" s="4">
        <f>Locations[[#This Row],[Revenus]]-Locations[[#This Row],[Coûts d''acquisition]]</f>
        <v>0</v>
      </c>
      <c r="J212" s="3" t="str">
        <f t="array" ref="J212">IFERROR(INDEX(BD_Locations[Date de fin],MATCH(Locations[[#This Row],[No produit]]&amp;"OK",BD_Locations[No produit]&amp;BD_Locations[Rentabilisé],0)),"")</f>
        <v/>
      </c>
      <c r="K212" s="26">
        <f>IFERROR(Locations[[#This Row],[Date de rentabilisation]]-VLOOKUP(Locations[No produit],BD_Produits[[No produit simpl]:[Date d''achat]],4,FALSE),0)</f>
        <v>0</v>
      </c>
      <c r="L212" s="26" t="e">
        <f ca="1">TODAY()-VLOOKUP(Locations[No produit],BD_Produits[[No produit simpl]:[Date d''achat]],4,FALSE)+1</f>
        <v>#REF!</v>
      </c>
      <c r="M212" s="26" t="str">
        <f>IFERROR(INDEX(BD_Locations[Cumul jours de loc*Qté],MATCH(Locations[[#This Row],[No produit]]&amp;"OK",BD_Locations[No produit]&amp;BD_Locations[Rentabilisé],0)),"")</f>
        <v/>
      </c>
      <c r="N212" s="26">
        <f ca="1">IFERROR(Locations[Âge]/Locations[[#This Row],[Nbre jours locations]],0)</f>
        <v>0</v>
      </c>
      <c r="O212" s="18">
        <f>IFERROR((Locations[[#This Row],[Revenus]]-Locations[[#This Row],[Coûts d''acquisition]])/Locations[[#This Row],[Coûts d''acquisition]],0)</f>
        <v>0</v>
      </c>
      <c r="P212" s="20">
        <f>Locations[Revenus]/SUM(Locations[Revenus])</f>
        <v>0</v>
      </c>
      <c r="Q212" s="32" t="str">
        <f ca="1">IFERROR(Locations[[#This Row],[Rentabilité]]/Locations[[#This Row],[Âge]]*100,"")</f>
        <v/>
      </c>
    </row>
    <row r="213" spans="1:17" x14ac:dyDescent="0.25">
      <c r="A213" s="1" t="e">
        <f t="array" ref="A21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simpl])-ROW(#REF!)+1),ROWS(A$76:A213)))</f>
        <v>#REF!</v>
      </c>
      <c r="B213" t="e">
        <f>VLOOKUP(Locations[No produit],BD_Produits[[No produit simpl]:[Produit]],2,FALSE)</f>
        <v>#REF!</v>
      </c>
      <c r="C213">
        <f>COUNTIF(BD_Produits[No produit simpl],Locations[[#This Row],[No produit]])</f>
        <v>0</v>
      </c>
      <c r="D213" s="4">
        <f>SUMIF(BD_Produits[No produit simpl],Locations[[#This Row],[No produit]],BD_Produits[Coûts d''acquisition])</f>
        <v>0</v>
      </c>
      <c r="E213" s="5">
        <f>SUMIF(BD_Locations[No produit],Locations[[#This Row],[No produit]],BD_Locations[Qté])</f>
        <v>0</v>
      </c>
      <c r="F213">
        <f>SUMIF(BD_Locations[No produit],Locations[[#This Row],[No produit]],BD_Locations[Jours de loc*Qté])</f>
        <v>0</v>
      </c>
      <c r="G213" s="4">
        <f>SUMIF(BD_Locations[No produit],Locations[[#This Row],[No produit]],BD_Locations[Prix total])</f>
        <v>0</v>
      </c>
      <c r="H213" s="18">
        <f>IFERROR(Locations[[#This Row],[Revenus]]/Locations[[#This Row],[Coûts d''acquisition]],0)</f>
        <v>0</v>
      </c>
      <c r="I213" s="4">
        <f>Locations[[#This Row],[Revenus]]-Locations[[#This Row],[Coûts d''acquisition]]</f>
        <v>0</v>
      </c>
      <c r="J213" s="3" t="str">
        <f t="array" ref="J213">IFERROR(INDEX(BD_Locations[Date de fin],MATCH(Locations[[#This Row],[No produit]]&amp;"OK",BD_Locations[No produit]&amp;BD_Locations[Rentabilisé],0)),"")</f>
        <v/>
      </c>
      <c r="K213" s="26">
        <f>IFERROR(Locations[[#This Row],[Date de rentabilisation]]-VLOOKUP(Locations[No produit],BD_Produits[[No produit simpl]:[Date d''achat]],4,FALSE),0)</f>
        <v>0</v>
      </c>
      <c r="L213" s="26" t="e">
        <f ca="1">TODAY()-VLOOKUP(Locations[No produit],BD_Produits[[No produit simpl]:[Date d''achat]],4,FALSE)+1</f>
        <v>#REF!</v>
      </c>
      <c r="M213" s="26" t="str">
        <f>IFERROR(INDEX(BD_Locations[Cumul jours de loc*Qté],MATCH(Locations[[#This Row],[No produit]]&amp;"OK",BD_Locations[No produit]&amp;BD_Locations[Rentabilisé],0)),"")</f>
        <v/>
      </c>
      <c r="N213" s="26">
        <f ca="1">IFERROR(Locations[Âge]/Locations[[#This Row],[Nbre jours locations]],0)</f>
        <v>0</v>
      </c>
      <c r="O213" s="18">
        <f>IFERROR((Locations[[#This Row],[Revenus]]-Locations[[#This Row],[Coûts d''acquisition]])/Locations[[#This Row],[Coûts d''acquisition]],0)</f>
        <v>0</v>
      </c>
      <c r="P213" s="20">
        <f>Locations[Revenus]/SUM(Locations[Revenus])</f>
        <v>0</v>
      </c>
      <c r="Q213" s="32" t="str">
        <f ca="1">IFERROR(Locations[[#This Row],[Rentabilité]]/Locations[[#This Row],[Âge]]*100,"")</f>
        <v/>
      </c>
    </row>
    <row r="214" spans="1:17" x14ac:dyDescent="0.25">
      <c r="A214" s="1" t="e">
        <f t="array" ref="A21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simpl])-ROW(#REF!)+1),ROWS(A$76:A214)))</f>
        <v>#REF!</v>
      </c>
      <c r="B214" t="e">
        <f>VLOOKUP(Locations[No produit],BD_Produits[[No produit simpl]:[Produit]],2,FALSE)</f>
        <v>#REF!</v>
      </c>
      <c r="C214">
        <f>COUNTIF(BD_Produits[No produit simpl],Locations[[#This Row],[No produit]])</f>
        <v>0</v>
      </c>
      <c r="D214" s="4">
        <f>SUMIF(BD_Produits[No produit simpl],Locations[[#This Row],[No produit]],BD_Produits[Coûts d''acquisition])</f>
        <v>0</v>
      </c>
      <c r="E214" s="5">
        <f>SUMIF(BD_Locations[No produit],Locations[[#This Row],[No produit]],BD_Locations[Qté])</f>
        <v>0</v>
      </c>
      <c r="F214">
        <f>SUMIF(BD_Locations[No produit],Locations[[#This Row],[No produit]],BD_Locations[Jours de loc*Qté])</f>
        <v>0</v>
      </c>
      <c r="G214" s="4">
        <f>SUMIF(BD_Locations[No produit],Locations[[#This Row],[No produit]],BD_Locations[Prix total])</f>
        <v>0</v>
      </c>
      <c r="H214" s="18">
        <f>IFERROR(Locations[[#This Row],[Revenus]]/Locations[[#This Row],[Coûts d''acquisition]],0)</f>
        <v>0</v>
      </c>
      <c r="I214" s="4">
        <f>Locations[[#This Row],[Revenus]]-Locations[[#This Row],[Coûts d''acquisition]]</f>
        <v>0</v>
      </c>
      <c r="J214" s="3" t="str">
        <f t="array" ref="J214">IFERROR(INDEX(BD_Locations[Date de fin],MATCH(Locations[[#This Row],[No produit]]&amp;"OK",BD_Locations[No produit]&amp;BD_Locations[Rentabilisé],0)),"")</f>
        <v/>
      </c>
      <c r="K214" s="26">
        <f>IFERROR(Locations[[#This Row],[Date de rentabilisation]]-VLOOKUP(Locations[No produit],BD_Produits[[No produit simpl]:[Date d''achat]],4,FALSE),0)</f>
        <v>0</v>
      </c>
      <c r="L214" s="26" t="e">
        <f ca="1">TODAY()-VLOOKUP(Locations[No produit],BD_Produits[[No produit simpl]:[Date d''achat]],4,FALSE)+1</f>
        <v>#REF!</v>
      </c>
      <c r="M214" s="26" t="str">
        <f>IFERROR(INDEX(BD_Locations[Cumul jours de loc*Qté],MATCH(Locations[[#This Row],[No produit]]&amp;"OK",BD_Locations[No produit]&amp;BD_Locations[Rentabilisé],0)),"")</f>
        <v/>
      </c>
      <c r="N214" s="26">
        <f ca="1">IFERROR(Locations[Âge]/Locations[[#This Row],[Nbre jours locations]],0)</f>
        <v>0</v>
      </c>
      <c r="O214" s="18">
        <f>IFERROR((Locations[[#This Row],[Revenus]]-Locations[[#This Row],[Coûts d''acquisition]])/Locations[[#This Row],[Coûts d''acquisition]],0)</f>
        <v>0</v>
      </c>
      <c r="P214" s="20">
        <f>Locations[Revenus]/SUM(Locations[Revenus])</f>
        <v>0</v>
      </c>
      <c r="Q214" s="32" t="str">
        <f ca="1">IFERROR(Locations[[#This Row],[Rentabilité]]/Locations[[#This Row],[Âge]]*100,"")</f>
        <v/>
      </c>
    </row>
    <row r="215" spans="1:17" x14ac:dyDescent="0.25">
      <c r="A215" s="1" t="e">
        <f t="array" ref="A21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simpl])-ROW(#REF!)+1),ROWS(A$76:A215)))</f>
        <v>#REF!</v>
      </c>
      <c r="B215" t="e">
        <f>VLOOKUP(Locations[No produit],BD_Produits[[No produit simpl]:[Produit]],2,FALSE)</f>
        <v>#REF!</v>
      </c>
      <c r="C215">
        <f>COUNTIF(BD_Produits[No produit simpl],Locations[[#This Row],[No produit]])</f>
        <v>0</v>
      </c>
      <c r="D215" s="4">
        <f>SUMIF(BD_Produits[No produit simpl],Locations[[#This Row],[No produit]],BD_Produits[Coûts d''acquisition])</f>
        <v>0</v>
      </c>
      <c r="E215" s="5">
        <f>SUMIF(BD_Locations[No produit],Locations[[#This Row],[No produit]],BD_Locations[Qté])</f>
        <v>0</v>
      </c>
      <c r="F215">
        <f>SUMIF(BD_Locations[No produit],Locations[[#This Row],[No produit]],BD_Locations[Jours de loc*Qté])</f>
        <v>0</v>
      </c>
      <c r="G215" s="4">
        <f>SUMIF(BD_Locations[No produit],Locations[[#This Row],[No produit]],BD_Locations[Prix total])</f>
        <v>0</v>
      </c>
      <c r="H215" s="18">
        <f>IFERROR(Locations[[#This Row],[Revenus]]/Locations[[#This Row],[Coûts d''acquisition]],0)</f>
        <v>0</v>
      </c>
      <c r="I215" s="4">
        <f>Locations[[#This Row],[Revenus]]-Locations[[#This Row],[Coûts d''acquisition]]</f>
        <v>0</v>
      </c>
      <c r="J215" s="3" t="str">
        <f t="array" ref="J215">IFERROR(INDEX(BD_Locations[Date de fin],MATCH(Locations[[#This Row],[No produit]]&amp;"OK",BD_Locations[No produit]&amp;BD_Locations[Rentabilisé],0)),"")</f>
        <v/>
      </c>
      <c r="K215" s="26">
        <f>IFERROR(Locations[[#This Row],[Date de rentabilisation]]-VLOOKUP(Locations[No produit],BD_Produits[[No produit simpl]:[Date d''achat]],4,FALSE),0)</f>
        <v>0</v>
      </c>
      <c r="L215" s="26" t="e">
        <f ca="1">TODAY()-VLOOKUP(Locations[No produit],BD_Produits[[No produit simpl]:[Date d''achat]],4,FALSE)+1</f>
        <v>#REF!</v>
      </c>
      <c r="M215" s="26" t="str">
        <f>IFERROR(INDEX(BD_Locations[Cumul jours de loc*Qté],MATCH(Locations[[#This Row],[No produit]]&amp;"OK",BD_Locations[No produit]&amp;BD_Locations[Rentabilisé],0)),"")</f>
        <v/>
      </c>
      <c r="N215" s="26">
        <f ca="1">IFERROR(Locations[Âge]/Locations[[#This Row],[Nbre jours locations]],0)</f>
        <v>0</v>
      </c>
      <c r="O215" s="18">
        <f>IFERROR((Locations[[#This Row],[Revenus]]-Locations[[#This Row],[Coûts d''acquisition]])/Locations[[#This Row],[Coûts d''acquisition]],0)</f>
        <v>0</v>
      </c>
      <c r="P215" s="20">
        <f>Locations[Revenus]/SUM(Locations[Revenus])</f>
        <v>0</v>
      </c>
      <c r="Q215" s="32" t="str">
        <f ca="1">IFERROR(Locations[[#This Row],[Rentabilité]]/Locations[[#This Row],[Âge]]*100,"")</f>
        <v/>
      </c>
    </row>
    <row r="216" spans="1:17" x14ac:dyDescent="0.25">
      <c r="A216" s="1" t="e">
        <f t="array" ref="A21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simpl])-ROW(#REF!)+1),ROWS(A$76:A216)))</f>
        <v>#REF!</v>
      </c>
      <c r="B216" t="e">
        <f>VLOOKUP(Locations[No produit],BD_Produits[[No produit simpl]:[Produit]],2,FALSE)</f>
        <v>#REF!</v>
      </c>
      <c r="C216">
        <f>COUNTIF(BD_Produits[No produit simpl],Locations[[#This Row],[No produit]])</f>
        <v>0</v>
      </c>
      <c r="D216" s="4">
        <f>SUMIF(BD_Produits[No produit simpl],Locations[[#This Row],[No produit]],BD_Produits[Coûts d''acquisition])</f>
        <v>0</v>
      </c>
      <c r="E216" s="5">
        <f>SUMIF(BD_Locations[No produit],Locations[[#This Row],[No produit]],BD_Locations[Qté])</f>
        <v>0</v>
      </c>
      <c r="F216">
        <f>SUMIF(BD_Locations[No produit],Locations[[#This Row],[No produit]],BD_Locations[Jours de loc*Qté])</f>
        <v>0</v>
      </c>
      <c r="G216" s="4">
        <f>SUMIF(BD_Locations[No produit],Locations[[#This Row],[No produit]],BD_Locations[Prix total])</f>
        <v>0</v>
      </c>
      <c r="H216" s="18">
        <f>IFERROR(Locations[[#This Row],[Revenus]]/Locations[[#This Row],[Coûts d''acquisition]],0)</f>
        <v>0</v>
      </c>
      <c r="I216" s="4">
        <f>Locations[[#This Row],[Revenus]]-Locations[[#This Row],[Coûts d''acquisition]]</f>
        <v>0</v>
      </c>
      <c r="J216" s="3" t="str">
        <f t="array" ref="J216">IFERROR(INDEX(BD_Locations[Date de fin],MATCH(Locations[[#This Row],[No produit]]&amp;"OK",BD_Locations[No produit]&amp;BD_Locations[Rentabilisé],0)),"")</f>
        <v/>
      </c>
      <c r="K216" s="26">
        <f>IFERROR(Locations[[#This Row],[Date de rentabilisation]]-VLOOKUP(Locations[No produit],BD_Produits[[No produit simpl]:[Date d''achat]],4,FALSE),0)</f>
        <v>0</v>
      </c>
      <c r="L216" s="26" t="e">
        <f ca="1">TODAY()-VLOOKUP(Locations[No produit],BD_Produits[[No produit simpl]:[Date d''achat]],4,FALSE)+1</f>
        <v>#REF!</v>
      </c>
      <c r="M216" s="26" t="str">
        <f>IFERROR(INDEX(BD_Locations[Cumul jours de loc*Qté],MATCH(Locations[[#This Row],[No produit]]&amp;"OK",BD_Locations[No produit]&amp;BD_Locations[Rentabilisé],0)),"")</f>
        <v/>
      </c>
      <c r="N216" s="26">
        <f ca="1">IFERROR(Locations[Âge]/Locations[[#This Row],[Nbre jours locations]],0)</f>
        <v>0</v>
      </c>
      <c r="O216" s="18">
        <f>IFERROR((Locations[[#This Row],[Revenus]]-Locations[[#This Row],[Coûts d''acquisition]])/Locations[[#This Row],[Coûts d''acquisition]],0)</f>
        <v>0</v>
      </c>
      <c r="P216" s="20">
        <f>Locations[Revenus]/SUM(Locations[Revenus])</f>
        <v>0</v>
      </c>
      <c r="Q216" s="32" t="str">
        <f ca="1">IFERROR(Locations[[#This Row],[Rentabilité]]/Locations[[#This Row],[Âge]]*100,"")</f>
        <v/>
      </c>
    </row>
    <row r="217" spans="1:17" x14ac:dyDescent="0.25">
      <c r="A217" s="1" t="e">
        <f t="array" ref="A21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simpl])-ROW(#REF!)+1),ROWS(A$76:A217)))</f>
        <v>#REF!</v>
      </c>
      <c r="B217" t="e">
        <f>VLOOKUP(Locations[No produit],BD_Produits[[No produit simpl]:[Produit]],2,FALSE)</f>
        <v>#REF!</v>
      </c>
      <c r="C217">
        <f>COUNTIF(BD_Produits[No produit simpl],Locations[[#This Row],[No produit]])</f>
        <v>0</v>
      </c>
      <c r="D217" s="4">
        <f>SUMIF(BD_Produits[No produit simpl],Locations[[#This Row],[No produit]],BD_Produits[Coûts d''acquisition])</f>
        <v>0</v>
      </c>
      <c r="E217" s="5">
        <f>SUMIF(BD_Locations[No produit],Locations[[#This Row],[No produit]],BD_Locations[Qté])</f>
        <v>0</v>
      </c>
      <c r="F217">
        <f>SUMIF(BD_Locations[No produit],Locations[[#This Row],[No produit]],BD_Locations[Jours de loc*Qté])</f>
        <v>0</v>
      </c>
      <c r="G217" s="4">
        <f>SUMIF(BD_Locations[No produit],Locations[[#This Row],[No produit]],BD_Locations[Prix total])</f>
        <v>0</v>
      </c>
      <c r="H217" s="18">
        <f>IFERROR(Locations[[#This Row],[Revenus]]/Locations[[#This Row],[Coûts d''acquisition]],0)</f>
        <v>0</v>
      </c>
      <c r="I217" s="4">
        <f>Locations[[#This Row],[Revenus]]-Locations[[#This Row],[Coûts d''acquisition]]</f>
        <v>0</v>
      </c>
      <c r="J217" s="3" t="str">
        <f t="array" ref="J217">IFERROR(INDEX(BD_Locations[Date de fin],MATCH(Locations[[#This Row],[No produit]]&amp;"OK",BD_Locations[No produit]&amp;BD_Locations[Rentabilisé],0)),"")</f>
        <v/>
      </c>
      <c r="K217" s="26">
        <f>IFERROR(Locations[[#This Row],[Date de rentabilisation]]-VLOOKUP(Locations[No produit],BD_Produits[[No produit simpl]:[Date d''achat]],4,FALSE),0)</f>
        <v>0</v>
      </c>
      <c r="L217" s="26" t="e">
        <f ca="1">TODAY()-VLOOKUP(Locations[No produit],BD_Produits[[No produit simpl]:[Date d''achat]],4,FALSE)+1</f>
        <v>#REF!</v>
      </c>
      <c r="M217" s="26" t="str">
        <f>IFERROR(INDEX(BD_Locations[Cumul jours de loc*Qté],MATCH(Locations[[#This Row],[No produit]]&amp;"OK",BD_Locations[No produit]&amp;BD_Locations[Rentabilisé],0)),"")</f>
        <v/>
      </c>
      <c r="N217" s="26">
        <f ca="1">IFERROR(Locations[Âge]/Locations[[#This Row],[Nbre jours locations]],0)</f>
        <v>0</v>
      </c>
      <c r="O217" s="18">
        <f>IFERROR((Locations[[#This Row],[Revenus]]-Locations[[#This Row],[Coûts d''acquisition]])/Locations[[#This Row],[Coûts d''acquisition]],0)</f>
        <v>0</v>
      </c>
      <c r="P217" s="20">
        <f>Locations[Revenus]/SUM(Locations[Revenus])</f>
        <v>0</v>
      </c>
      <c r="Q217" s="32" t="str">
        <f ca="1">IFERROR(Locations[[#This Row],[Rentabilité]]/Locations[[#This Row],[Âge]]*100,"")</f>
        <v/>
      </c>
    </row>
    <row r="218" spans="1:17" x14ac:dyDescent="0.25">
      <c r="A218" s="1" t="e">
        <f t="array" ref="A21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simpl])-ROW(#REF!)+1),ROWS(A$76:A218)))</f>
        <v>#REF!</v>
      </c>
      <c r="B218" t="e">
        <f>VLOOKUP(Locations[No produit],BD_Produits[[No produit simpl]:[Produit]],2,FALSE)</f>
        <v>#REF!</v>
      </c>
      <c r="C218">
        <f>COUNTIF(BD_Produits[No produit simpl],Locations[[#This Row],[No produit]])</f>
        <v>0</v>
      </c>
      <c r="D218" s="4">
        <f>SUMIF(BD_Produits[No produit simpl],Locations[[#This Row],[No produit]],BD_Produits[Coûts d''acquisition])</f>
        <v>0</v>
      </c>
      <c r="E218" s="5">
        <f>SUMIF(BD_Locations[No produit],Locations[[#This Row],[No produit]],BD_Locations[Qté])</f>
        <v>0</v>
      </c>
      <c r="F218">
        <f>SUMIF(BD_Locations[No produit],Locations[[#This Row],[No produit]],BD_Locations[Jours de loc*Qté])</f>
        <v>0</v>
      </c>
      <c r="G218" s="4">
        <f>SUMIF(BD_Locations[No produit],Locations[[#This Row],[No produit]],BD_Locations[Prix total])</f>
        <v>0</v>
      </c>
      <c r="H218" s="18">
        <f>IFERROR(Locations[[#This Row],[Revenus]]/Locations[[#This Row],[Coûts d''acquisition]],0)</f>
        <v>0</v>
      </c>
      <c r="I218" s="4">
        <f>Locations[[#This Row],[Revenus]]-Locations[[#This Row],[Coûts d''acquisition]]</f>
        <v>0</v>
      </c>
      <c r="J218" s="3" t="str">
        <f t="array" ref="J218">IFERROR(INDEX(BD_Locations[Date de fin],MATCH(Locations[[#This Row],[No produit]]&amp;"OK",BD_Locations[No produit]&amp;BD_Locations[Rentabilisé],0)),"")</f>
        <v/>
      </c>
      <c r="K218" s="26">
        <f>IFERROR(Locations[[#This Row],[Date de rentabilisation]]-VLOOKUP(Locations[No produit],BD_Produits[[No produit simpl]:[Date d''achat]],4,FALSE),0)</f>
        <v>0</v>
      </c>
      <c r="L218" s="26" t="e">
        <f ca="1">TODAY()-VLOOKUP(Locations[No produit],BD_Produits[[No produit simpl]:[Date d''achat]],4,FALSE)+1</f>
        <v>#REF!</v>
      </c>
      <c r="M218" s="26" t="str">
        <f>IFERROR(INDEX(BD_Locations[Cumul jours de loc*Qté],MATCH(Locations[[#This Row],[No produit]]&amp;"OK",BD_Locations[No produit]&amp;BD_Locations[Rentabilisé],0)),"")</f>
        <v/>
      </c>
      <c r="N218" s="26">
        <f ca="1">IFERROR(Locations[Âge]/Locations[[#This Row],[Nbre jours locations]],0)</f>
        <v>0</v>
      </c>
      <c r="O218" s="18">
        <f>IFERROR((Locations[[#This Row],[Revenus]]-Locations[[#This Row],[Coûts d''acquisition]])/Locations[[#This Row],[Coûts d''acquisition]],0)</f>
        <v>0</v>
      </c>
      <c r="P218" s="20">
        <f>Locations[Revenus]/SUM(Locations[Revenus])</f>
        <v>0</v>
      </c>
      <c r="Q218" s="32" t="str">
        <f ca="1">IFERROR(Locations[[#This Row],[Rentabilité]]/Locations[[#This Row],[Âge]]*100,"")</f>
        <v/>
      </c>
    </row>
    <row r="219" spans="1:17" x14ac:dyDescent="0.25">
      <c r="A219" s="1" t="e">
        <f t="array" ref="A21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simpl])-ROW(#REF!)+1),ROWS(A$76:A219)))</f>
        <v>#REF!</v>
      </c>
      <c r="B219" t="e">
        <f>VLOOKUP(Locations[No produit],BD_Produits[[No produit simpl]:[Produit]],2,FALSE)</f>
        <v>#REF!</v>
      </c>
      <c r="C219">
        <f>COUNTIF(BD_Produits[No produit simpl],Locations[[#This Row],[No produit]])</f>
        <v>0</v>
      </c>
      <c r="D219" s="4">
        <f>SUMIF(BD_Produits[No produit simpl],Locations[[#This Row],[No produit]],BD_Produits[Coûts d''acquisition])</f>
        <v>0</v>
      </c>
      <c r="E219" s="5">
        <f>SUMIF(BD_Locations[No produit],Locations[[#This Row],[No produit]],BD_Locations[Qté])</f>
        <v>0</v>
      </c>
      <c r="F219">
        <f>SUMIF(BD_Locations[No produit],Locations[[#This Row],[No produit]],BD_Locations[Jours de loc*Qté])</f>
        <v>0</v>
      </c>
      <c r="G219" s="4">
        <f>SUMIF(BD_Locations[No produit],Locations[[#This Row],[No produit]],BD_Locations[Prix total])</f>
        <v>0</v>
      </c>
      <c r="H219" s="18">
        <f>IFERROR(Locations[[#This Row],[Revenus]]/Locations[[#This Row],[Coûts d''acquisition]],0)</f>
        <v>0</v>
      </c>
      <c r="I219" s="4">
        <f>Locations[[#This Row],[Revenus]]-Locations[[#This Row],[Coûts d''acquisition]]</f>
        <v>0</v>
      </c>
      <c r="J219" s="3" t="str">
        <f t="array" ref="J219">IFERROR(INDEX(BD_Locations[Date de fin],MATCH(Locations[[#This Row],[No produit]]&amp;"OK",BD_Locations[No produit]&amp;BD_Locations[Rentabilisé],0)),"")</f>
        <v/>
      </c>
      <c r="K219" s="26">
        <f>IFERROR(Locations[[#This Row],[Date de rentabilisation]]-VLOOKUP(Locations[No produit],BD_Produits[[No produit simpl]:[Date d''achat]],4,FALSE),0)</f>
        <v>0</v>
      </c>
      <c r="L219" s="26" t="e">
        <f ca="1">TODAY()-VLOOKUP(Locations[No produit],BD_Produits[[No produit simpl]:[Date d''achat]],4,FALSE)+1</f>
        <v>#REF!</v>
      </c>
      <c r="M219" s="26" t="str">
        <f>IFERROR(INDEX(BD_Locations[Cumul jours de loc*Qté],MATCH(Locations[[#This Row],[No produit]]&amp;"OK",BD_Locations[No produit]&amp;BD_Locations[Rentabilisé],0)),"")</f>
        <v/>
      </c>
      <c r="N219" s="26">
        <f ca="1">IFERROR(Locations[Âge]/Locations[[#This Row],[Nbre jours locations]],0)</f>
        <v>0</v>
      </c>
      <c r="O219" s="18">
        <f>IFERROR((Locations[[#This Row],[Revenus]]-Locations[[#This Row],[Coûts d''acquisition]])/Locations[[#This Row],[Coûts d''acquisition]],0)</f>
        <v>0</v>
      </c>
      <c r="P219" s="20">
        <f>Locations[Revenus]/SUM(Locations[Revenus])</f>
        <v>0</v>
      </c>
      <c r="Q219" s="32" t="str">
        <f ca="1">IFERROR(Locations[[#This Row],[Rentabilité]]/Locations[[#This Row],[Âge]]*100,"")</f>
        <v/>
      </c>
    </row>
    <row r="220" spans="1:17" x14ac:dyDescent="0.25">
      <c r="A220" s="1" t="e">
        <f t="array" ref="A22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simpl])-ROW(#REF!)+1),ROWS(A$76:A220)))</f>
        <v>#REF!</v>
      </c>
      <c r="B220" t="e">
        <f>VLOOKUP(Locations[No produit],BD_Produits[[No produit simpl]:[Produit]],2,FALSE)</f>
        <v>#REF!</v>
      </c>
      <c r="C220">
        <f>COUNTIF(BD_Produits[No produit simpl],Locations[[#This Row],[No produit]])</f>
        <v>0</v>
      </c>
      <c r="D220" s="4">
        <f>SUMIF(BD_Produits[No produit simpl],Locations[[#This Row],[No produit]],BD_Produits[Coûts d''acquisition])</f>
        <v>0</v>
      </c>
      <c r="E220" s="5">
        <f>SUMIF(BD_Locations[No produit],Locations[[#This Row],[No produit]],BD_Locations[Qté])</f>
        <v>0</v>
      </c>
      <c r="F220">
        <f>SUMIF(BD_Locations[No produit],Locations[[#This Row],[No produit]],BD_Locations[Jours de loc*Qté])</f>
        <v>0</v>
      </c>
      <c r="G220" s="4">
        <f>SUMIF(BD_Locations[No produit],Locations[[#This Row],[No produit]],BD_Locations[Prix total])</f>
        <v>0</v>
      </c>
      <c r="H220" s="18">
        <f>IFERROR(Locations[[#This Row],[Revenus]]/Locations[[#This Row],[Coûts d''acquisition]],0)</f>
        <v>0</v>
      </c>
      <c r="I220" s="4">
        <f>Locations[[#This Row],[Revenus]]-Locations[[#This Row],[Coûts d''acquisition]]</f>
        <v>0</v>
      </c>
      <c r="J220" s="3" t="str">
        <f t="array" ref="J220">IFERROR(INDEX(BD_Locations[Date de fin],MATCH(Locations[[#This Row],[No produit]]&amp;"OK",BD_Locations[No produit]&amp;BD_Locations[Rentabilisé],0)),"")</f>
        <v/>
      </c>
      <c r="K220" s="26">
        <f>IFERROR(Locations[[#This Row],[Date de rentabilisation]]-VLOOKUP(Locations[No produit],BD_Produits[[No produit simpl]:[Date d''achat]],4,FALSE),0)</f>
        <v>0</v>
      </c>
      <c r="L220" s="26" t="e">
        <f ca="1">TODAY()-VLOOKUP(Locations[No produit],BD_Produits[[No produit simpl]:[Date d''achat]],4,FALSE)+1</f>
        <v>#REF!</v>
      </c>
      <c r="M220" s="26" t="str">
        <f>IFERROR(INDEX(BD_Locations[Cumul jours de loc*Qté],MATCH(Locations[[#This Row],[No produit]]&amp;"OK",BD_Locations[No produit]&amp;BD_Locations[Rentabilisé],0)),"")</f>
        <v/>
      </c>
      <c r="N220" s="26">
        <f ca="1">IFERROR(Locations[Âge]/Locations[[#This Row],[Nbre jours locations]],0)</f>
        <v>0</v>
      </c>
      <c r="O220" s="18">
        <f>IFERROR((Locations[[#This Row],[Revenus]]-Locations[[#This Row],[Coûts d''acquisition]])/Locations[[#This Row],[Coûts d''acquisition]],0)</f>
        <v>0</v>
      </c>
      <c r="P220" s="20">
        <f>Locations[Revenus]/SUM(Locations[Revenus])</f>
        <v>0</v>
      </c>
      <c r="Q220" s="32" t="str">
        <f ca="1">IFERROR(Locations[[#This Row],[Rentabilité]]/Locations[[#This Row],[Âge]]*100,"")</f>
        <v/>
      </c>
    </row>
    <row r="221" spans="1:17" x14ac:dyDescent="0.25">
      <c r="A221" s="1" t="e">
        <f t="array" ref="A22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simpl])-ROW(#REF!)+1),ROWS(A$76:A221)))</f>
        <v>#REF!</v>
      </c>
      <c r="B221" t="e">
        <f>VLOOKUP(Locations[No produit],BD_Produits[[No produit simpl]:[Produit]],2,FALSE)</f>
        <v>#REF!</v>
      </c>
      <c r="C221">
        <f>COUNTIF(BD_Produits[No produit simpl],Locations[[#This Row],[No produit]])</f>
        <v>0</v>
      </c>
      <c r="D221" s="4">
        <f>SUMIF(BD_Produits[No produit simpl],Locations[[#This Row],[No produit]],BD_Produits[Coûts d''acquisition])</f>
        <v>0</v>
      </c>
      <c r="E221" s="5">
        <f>SUMIF(BD_Locations[No produit],Locations[[#This Row],[No produit]],BD_Locations[Qté])</f>
        <v>0</v>
      </c>
      <c r="F221">
        <f>SUMIF(BD_Locations[No produit],Locations[[#This Row],[No produit]],BD_Locations[Jours de loc*Qté])</f>
        <v>0</v>
      </c>
      <c r="G221" s="4">
        <f>SUMIF(BD_Locations[No produit],Locations[[#This Row],[No produit]],BD_Locations[Prix total])</f>
        <v>0</v>
      </c>
      <c r="H221" s="18">
        <f>IFERROR(Locations[[#This Row],[Revenus]]/Locations[[#This Row],[Coûts d''acquisition]],0)</f>
        <v>0</v>
      </c>
      <c r="I221" s="4">
        <f>Locations[[#This Row],[Revenus]]-Locations[[#This Row],[Coûts d''acquisition]]</f>
        <v>0</v>
      </c>
      <c r="J221" s="3" t="str">
        <f t="array" ref="J221">IFERROR(INDEX(BD_Locations[Date de fin],MATCH(Locations[[#This Row],[No produit]]&amp;"OK",BD_Locations[No produit]&amp;BD_Locations[Rentabilisé],0)),"")</f>
        <v/>
      </c>
      <c r="K221" s="26">
        <f>IFERROR(Locations[[#This Row],[Date de rentabilisation]]-VLOOKUP(Locations[No produit],BD_Produits[[No produit simpl]:[Date d''achat]],4,FALSE),0)</f>
        <v>0</v>
      </c>
      <c r="L221" s="26" t="e">
        <f ca="1">TODAY()-VLOOKUP(Locations[No produit],BD_Produits[[No produit simpl]:[Date d''achat]],4,FALSE)+1</f>
        <v>#REF!</v>
      </c>
      <c r="M221" s="26" t="str">
        <f>IFERROR(INDEX(BD_Locations[Cumul jours de loc*Qté],MATCH(Locations[[#This Row],[No produit]]&amp;"OK",BD_Locations[No produit]&amp;BD_Locations[Rentabilisé],0)),"")</f>
        <v/>
      </c>
      <c r="N221" s="26">
        <f ca="1">IFERROR(Locations[Âge]/Locations[[#This Row],[Nbre jours locations]],0)</f>
        <v>0</v>
      </c>
      <c r="O221" s="18">
        <f>IFERROR((Locations[[#This Row],[Revenus]]-Locations[[#This Row],[Coûts d''acquisition]])/Locations[[#This Row],[Coûts d''acquisition]],0)</f>
        <v>0</v>
      </c>
      <c r="P221" s="20">
        <f>Locations[Revenus]/SUM(Locations[Revenus])</f>
        <v>0</v>
      </c>
      <c r="Q221" s="32" t="str">
        <f ca="1">IFERROR(Locations[[#This Row],[Rentabilité]]/Locations[[#This Row],[Âge]]*100,"")</f>
        <v/>
      </c>
    </row>
    <row r="222" spans="1:17" x14ac:dyDescent="0.25">
      <c r="A222" s="1" t="e">
        <f t="array" ref="A222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simpl])-ROW(#REF!)+1),ROWS(A$76:A222)))</f>
        <v>#REF!</v>
      </c>
      <c r="B222" t="e">
        <f>VLOOKUP(Locations[No produit],BD_Produits[[No produit simpl]:[Produit]],2,FALSE)</f>
        <v>#REF!</v>
      </c>
      <c r="C222">
        <f>COUNTIF(BD_Produits[No produit simpl],Locations[[#This Row],[No produit]])</f>
        <v>0</v>
      </c>
      <c r="D222" s="4">
        <f>SUMIF(BD_Produits[No produit simpl],Locations[[#This Row],[No produit]],BD_Produits[Coûts d''acquisition])</f>
        <v>0</v>
      </c>
      <c r="E222" s="5">
        <f>SUMIF(BD_Locations[No produit],Locations[[#This Row],[No produit]],BD_Locations[Qté])</f>
        <v>0</v>
      </c>
      <c r="F222">
        <f>SUMIF(BD_Locations[No produit],Locations[[#This Row],[No produit]],BD_Locations[Jours de loc*Qté])</f>
        <v>0</v>
      </c>
      <c r="G222" s="4">
        <f>SUMIF(BD_Locations[No produit],Locations[[#This Row],[No produit]],BD_Locations[Prix total])</f>
        <v>0</v>
      </c>
      <c r="H222" s="18">
        <f>IFERROR(Locations[[#This Row],[Revenus]]/Locations[[#This Row],[Coûts d''acquisition]],0)</f>
        <v>0</v>
      </c>
      <c r="I222" s="4">
        <f>Locations[[#This Row],[Revenus]]-Locations[[#This Row],[Coûts d''acquisition]]</f>
        <v>0</v>
      </c>
      <c r="J222" s="3" t="str">
        <f t="array" ref="J222">IFERROR(INDEX(BD_Locations[Date de fin],MATCH(Locations[[#This Row],[No produit]]&amp;"OK",BD_Locations[No produit]&amp;BD_Locations[Rentabilisé],0)),"")</f>
        <v/>
      </c>
      <c r="K222" s="26">
        <f>IFERROR(Locations[[#This Row],[Date de rentabilisation]]-VLOOKUP(Locations[No produit],BD_Produits[[No produit simpl]:[Date d''achat]],4,FALSE),0)</f>
        <v>0</v>
      </c>
      <c r="L222" s="26" t="e">
        <f ca="1">TODAY()-VLOOKUP(Locations[No produit],BD_Produits[[No produit simpl]:[Date d''achat]],4,FALSE)+1</f>
        <v>#REF!</v>
      </c>
      <c r="M222" s="26" t="str">
        <f>IFERROR(INDEX(BD_Locations[Cumul jours de loc*Qté],MATCH(Locations[[#This Row],[No produit]]&amp;"OK",BD_Locations[No produit]&amp;BD_Locations[Rentabilisé],0)),"")</f>
        <v/>
      </c>
      <c r="N222" s="26">
        <f ca="1">IFERROR(Locations[Âge]/Locations[[#This Row],[Nbre jours locations]],0)</f>
        <v>0</v>
      </c>
      <c r="O222" s="18">
        <f>IFERROR((Locations[[#This Row],[Revenus]]-Locations[[#This Row],[Coûts d''acquisition]])/Locations[[#This Row],[Coûts d''acquisition]],0)</f>
        <v>0</v>
      </c>
      <c r="P222" s="20">
        <f>Locations[Revenus]/SUM(Locations[Revenus])</f>
        <v>0</v>
      </c>
      <c r="Q222" s="32" t="str">
        <f ca="1">IFERROR(Locations[[#This Row],[Rentabilité]]/Locations[[#This Row],[Âge]]*100,"")</f>
        <v/>
      </c>
    </row>
    <row r="223" spans="1:17" x14ac:dyDescent="0.25">
      <c r="A223" s="1" t="e">
        <f t="array" ref="A223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simpl])-ROW(#REF!)+1),ROWS(A$76:A223)))</f>
        <v>#REF!</v>
      </c>
      <c r="B223" t="e">
        <f>VLOOKUP(Locations[No produit],BD_Produits[[No produit simpl]:[Produit]],2,FALSE)</f>
        <v>#REF!</v>
      </c>
      <c r="C223">
        <f>COUNTIF(BD_Produits[No produit simpl],Locations[[#This Row],[No produit]])</f>
        <v>0</v>
      </c>
      <c r="D223" s="4">
        <f>SUMIF(BD_Produits[No produit simpl],Locations[[#This Row],[No produit]],BD_Produits[Coûts d''acquisition])</f>
        <v>0</v>
      </c>
      <c r="E223" s="5">
        <f>SUMIF(BD_Locations[No produit],Locations[[#This Row],[No produit]],BD_Locations[Qté])</f>
        <v>0</v>
      </c>
      <c r="F223">
        <f>SUMIF(BD_Locations[No produit],Locations[[#This Row],[No produit]],BD_Locations[Jours de loc*Qté])</f>
        <v>0</v>
      </c>
      <c r="G223" s="4">
        <f>SUMIF(BD_Locations[No produit],Locations[[#This Row],[No produit]],BD_Locations[Prix total])</f>
        <v>0</v>
      </c>
      <c r="H223" s="18">
        <f>IFERROR(Locations[[#This Row],[Revenus]]/Locations[[#This Row],[Coûts d''acquisition]],0)</f>
        <v>0</v>
      </c>
      <c r="I223" s="4">
        <f>Locations[[#This Row],[Revenus]]-Locations[[#This Row],[Coûts d''acquisition]]</f>
        <v>0</v>
      </c>
      <c r="J223" s="3" t="str">
        <f t="array" ref="J223">IFERROR(INDEX(BD_Locations[Date de fin],MATCH(Locations[[#This Row],[No produit]]&amp;"OK",BD_Locations[No produit]&amp;BD_Locations[Rentabilisé],0)),"")</f>
        <v/>
      </c>
      <c r="K223" s="26">
        <f>IFERROR(Locations[[#This Row],[Date de rentabilisation]]-VLOOKUP(Locations[No produit],BD_Produits[[No produit simpl]:[Date d''achat]],4,FALSE),0)</f>
        <v>0</v>
      </c>
      <c r="L223" s="26" t="e">
        <f ca="1">TODAY()-VLOOKUP(Locations[No produit],BD_Produits[[No produit simpl]:[Date d''achat]],4,FALSE)+1</f>
        <v>#REF!</v>
      </c>
      <c r="M223" s="26" t="str">
        <f>IFERROR(INDEX(BD_Locations[Cumul jours de loc*Qté],MATCH(Locations[[#This Row],[No produit]]&amp;"OK",BD_Locations[No produit]&amp;BD_Locations[Rentabilisé],0)),"")</f>
        <v/>
      </c>
      <c r="N223" s="26">
        <f ca="1">IFERROR(Locations[Âge]/Locations[[#This Row],[Nbre jours locations]],0)</f>
        <v>0</v>
      </c>
      <c r="O223" s="18">
        <f>IFERROR((Locations[[#This Row],[Revenus]]-Locations[[#This Row],[Coûts d''acquisition]])/Locations[[#This Row],[Coûts d''acquisition]],0)</f>
        <v>0</v>
      </c>
      <c r="P223" s="20">
        <f>Locations[Revenus]/SUM(Locations[Revenus])</f>
        <v>0</v>
      </c>
      <c r="Q223" s="32" t="str">
        <f ca="1">IFERROR(Locations[[#This Row],[Rentabilité]]/Locations[[#This Row],[Âge]]*100,"")</f>
        <v/>
      </c>
    </row>
    <row r="224" spans="1:17" x14ac:dyDescent="0.25">
      <c r="A224" s="1" t="e">
        <f t="array" ref="A224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simpl])-ROW(#REF!)+1),ROWS(A$76:A224)))</f>
        <v>#REF!</v>
      </c>
      <c r="B224" t="e">
        <f>VLOOKUP(Locations[No produit],BD_Produits[[No produit simpl]:[Produit]],2,FALSE)</f>
        <v>#REF!</v>
      </c>
      <c r="C224">
        <f>COUNTIF(BD_Produits[No produit simpl],Locations[[#This Row],[No produit]])</f>
        <v>0</v>
      </c>
      <c r="D224" s="4">
        <f>SUMIF(BD_Produits[No produit simpl],Locations[[#This Row],[No produit]],BD_Produits[Coûts d''acquisition])</f>
        <v>0</v>
      </c>
      <c r="E224" s="5">
        <f>SUMIF(BD_Locations[No produit],Locations[[#This Row],[No produit]],BD_Locations[Qté])</f>
        <v>0</v>
      </c>
      <c r="F224">
        <f>SUMIF(BD_Locations[No produit],Locations[[#This Row],[No produit]],BD_Locations[Jours de loc*Qté])</f>
        <v>0</v>
      </c>
      <c r="G224" s="4">
        <f>SUMIF(BD_Locations[No produit],Locations[[#This Row],[No produit]],BD_Locations[Prix total])</f>
        <v>0</v>
      </c>
      <c r="H224" s="18">
        <f>IFERROR(Locations[[#This Row],[Revenus]]/Locations[[#This Row],[Coûts d''acquisition]],0)</f>
        <v>0</v>
      </c>
      <c r="I224" s="4">
        <f>Locations[[#This Row],[Revenus]]-Locations[[#This Row],[Coûts d''acquisition]]</f>
        <v>0</v>
      </c>
      <c r="J224" s="3" t="str">
        <f t="array" ref="J224">IFERROR(INDEX(BD_Locations[Date de fin],MATCH(Locations[[#This Row],[No produit]]&amp;"OK",BD_Locations[No produit]&amp;BD_Locations[Rentabilisé],0)),"")</f>
        <v/>
      </c>
      <c r="K224" s="26">
        <f>IFERROR(Locations[[#This Row],[Date de rentabilisation]]-VLOOKUP(Locations[No produit],BD_Produits[[No produit simpl]:[Date d''achat]],4,FALSE),0)</f>
        <v>0</v>
      </c>
      <c r="L224" s="26" t="e">
        <f ca="1">TODAY()-VLOOKUP(Locations[No produit],BD_Produits[[No produit simpl]:[Date d''achat]],4,FALSE)+1</f>
        <v>#REF!</v>
      </c>
      <c r="M224" s="26" t="str">
        <f>IFERROR(INDEX(BD_Locations[Cumul jours de loc*Qté],MATCH(Locations[[#This Row],[No produit]]&amp;"OK",BD_Locations[No produit]&amp;BD_Locations[Rentabilisé],0)),"")</f>
        <v/>
      </c>
      <c r="N224" s="26">
        <f ca="1">IFERROR(Locations[Âge]/Locations[[#This Row],[Nbre jours locations]],0)</f>
        <v>0</v>
      </c>
      <c r="O224" s="18">
        <f>IFERROR((Locations[[#This Row],[Revenus]]-Locations[[#This Row],[Coûts d''acquisition]])/Locations[[#This Row],[Coûts d''acquisition]],0)</f>
        <v>0</v>
      </c>
      <c r="P224" s="20">
        <f>Locations[Revenus]/SUM(Locations[Revenus])</f>
        <v>0</v>
      </c>
      <c r="Q224" s="32" t="str">
        <f ca="1">IFERROR(Locations[[#This Row],[Rentabilité]]/Locations[[#This Row],[Âge]]*100,"")</f>
        <v/>
      </c>
    </row>
    <row r="225" spans="1:17" x14ac:dyDescent="0.25">
      <c r="A225" s="1" t="e">
        <f t="array" ref="A225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simpl])-ROW(#REF!)+1),ROWS(A$76:A225)))</f>
        <v>#REF!</v>
      </c>
      <c r="B225" t="e">
        <f>VLOOKUP(Locations[No produit],BD_Produits[[No produit simpl]:[Produit]],2,FALSE)</f>
        <v>#REF!</v>
      </c>
      <c r="C225">
        <f>COUNTIF(BD_Produits[No produit simpl],Locations[[#This Row],[No produit]])</f>
        <v>0</v>
      </c>
      <c r="D225" s="4">
        <f>SUMIF(BD_Produits[No produit simpl],Locations[[#This Row],[No produit]],BD_Produits[Coûts d''acquisition])</f>
        <v>0</v>
      </c>
      <c r="E225" s="5">
        <f>SUMIF(BD_Locations[No produit],Locations[[#This Row],[No produit]],BD_Locations[Qté])</f>
        <v>0</v>
      </c>
      <c r="F225">
        <f>SUMIF(BD_Locations[No produit],Locations[[#This Row],[No produit]],BD_Locations[Jours de loc*Qté])</f>
        <v>0</v>
      </c>
      <c r="G225" s="4">
        <f>SUMIF(BD_Locations[No produit],Locations[[#This Row],[No produit]],BD_Locations[Prix total])</f>
        <v>0</v>
      </c>
      <c r="H225" s="18">
        <f>IFERROR(Locations[[#This Row],[Revenus]]/Locations[[#This Row],[Coûts d''acquisition]],0)</f>
        <v>0</v>
      </c>
      <c r="I225" s="4">
        <f>Locations[[#This Row],[Revenus]]-Locations[[#This Row],[Coûts d''acquisition]]</f>
        <v>0</v>
      </c>
      <c r="J225" s="3" t="str">
        <f t="array" ref="J225">IFERROR(INDEX(BD_Locations[Date de fin],MATCH(Locations[[#This Row],[No produit]]&amp;"OK",BD_Locations[No produit]&amp;BD_Locations[Rentabilisé],0)),"")</f>
        <v/>
      </c>
      <c r="K225" s="26">
        <f>IFERROR(Locations[[#This Row],[Date de rentabilisation]]-VLOOKUP(Locations[No produit],BD_Produits[[No produit simpl]:[Date d''achat]],4,FALSE),0)</f>
        <v>0</v>
      </c>
      <c r="L225" s="26" t="e">
        <f ca="1">TODAY()-VLOOKUP(Locations[No produit],BD_Produits[[No produit simpl]:[Date d''achat]],4,FALSE)+1</f>
        <v>#REF!</v>
      </c>
      <c r="M225" s="26" t="str">
        <f>IFERROR(INDEX(BD_Locations[Cumul jours de loc*Qté],MATCH(Locations[[#This Row],[No produit]]&amp;"OK",BD_Locations[No produit]&amp;BD_Locations[Rentabilisé],0)),"")</f>
        <v/>
      </c>
      <c r="N225" s="26">
        <f ca="1">IFERROR(Locations[Âge]/Locations[[#This Row],[Nbre jours locations]],0)</f>
        <v>0</v>
      </c>
      <c r="O225" s="18">
        <f>IFERROR((Locations[[#This Row],[Revenus]]-Locations[[#This Row],[Coûts d''acquisition]])/Locations[[#This Row],[Coûts d''acquisition]],0)</f>
        <v>0</v>
      </c>
      <c r="P225" s="20">
        <f>Locations[Revenus]/SUM(Locations[Revenus])</f>
        <v>0</v>
      </c>
      <c r="Q225" s="32" t="str">
        <f ca="1">IFERROR(Locations[[#This Row],[Rentabilité]]/Locations[[#This Row],[Âge]]*100,"")</f>
        <v/>
      </c>
    </row>
    <row r="226" spans="1:17" x14ac:dyDescent="0.25">
      <c r="A226" s="1" t="e">
        <f t="array" ref="A226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simpl])-ROW(#REF!)+1),ROWS(A$76:A226)))</f>
        <v>#REF!</v>
      </c>
      <c r="B226" t="e">
        <f>VLOOKUP(Locations[No produit],BD_Produits[[No produit simpl]:[Produit]],2,FALSE)</f>
        <v>#REF!</v>
      </c>
      <c r="C226">
        <f>COUNTIF(BD_Produits[No produit simpl],Locations[[#This Row],[No produit]])</f>
        <v>0</v>
      </c>
      <c r="D226" s="4">
        <f>SUMIF(BD_Produits[No produit simpl],Locations[[#This Row],[No produit]],BD_Produits[Coûts d''acquisition])</f>
        <v>0</v>
      </c>
      <c r="E226" s="5">
        <f>SUMIF(BD_Locations[No produit],Locations[[#This Row],[No produit]],BD_Locations[Qté])</f>
        <v>0</v>
      </c>
      <c r="F226">
        <f>SUMIF(BD_Locations[No produit],Locations[[#This Row],[No produit]],BD_Locations[Jours de loc*Qté])</f>
        <v>0</v>
      </c>
      <c r="G226" s="4">
        <f>SUMIF(BD_Locations[No produit],Locations[[#This Row],[No produit]],BD_Locations[Prix total])</f>
        <v>0</v>
      </c>
      <c r="H226" s="18">
        <f>IFERROR(Locations[[#This Row],[Revenus]]/Locations[[#This Row],[Coûts d''acquisition]],0)</f>
        <v>0</v>
      </c>
      <c r="I226" s="4">
        <f>Locations[[#This Row],[Revenus]]-Locations[[#This Row],[Coûts d''acquisition]]</f>
        <v>0</v>
      </c>
      <c r="J226" s="3" t="str">
        <f t="array" ref="J226">IFERROR(INDEX(BD_Locations[Date de fin],MATCH(Locations[[#This Row],[No produit]]&amp;"OK",BD_Locations[No produit]&amp;BD_Locations[Rentabilisé],0)),"")</f>
        <v/>
      </c>
      <c r="K226" s="26">
        <f>IFERROR(Locations[[#This Row],[Date de rentabilisation]]-VLOOKUP(Locations[No produit],BD_Produits[[No produit simpl]:[Date d''achat]],4,FALSE),0)</f>
        <v>0</v>
      </c>
      <c r="L226" s="26" t="e">
        <f ca="1">TODAY()-VLOOKUP(Locations[No produit],BD_Produits[[No produit simpl]:[Date d''achat]],4,FALSE)+1</f>
        <v>#REF!</v>
      </c>
      <c r="M226" s="26" t="str">
        <f>IFERROR(INDEX(BD_Locations[Cumul jours de loc*Qté],MATCH(Locations[[#This Row],[No produit]]&amp;"OK",BD_Locations[No produit]&amp;BD_Locations[Rentabilisé],0)),"")</f>
        <v/>
      </c>
      <c r="N226" s="26">
        <f ca="1">IFERROR(Locations[Âge]/Locations[[#This Row],[Nbre jours locations]],0)</f>
        <v>0</v>
      </c>
      <c r="O226" s="18">
        <f>IFERROR((Locations[[#This Row],[Revenus]]-Locations[[#This Row],[Coûts d''acquisition]])/Locations[[#This Row],[Coûts d''acquisition]],0)</f>
        <v>0</v>
      </c>
      <c r="P226" s="20">
        <f>Locations[Revenus]/SUM(Locations[Revenus])</f>
        <v>0</v>
      </c>
      <c r="Q226" s="32" t="str">
        <f ca="1">IFERROR(Locations[[#This Row],[Rentabilité]]/Locations[[#This Row],[Âge]]*100,"")</f>
        <v/>
      </c>
    </row>
    <row r="227" spans="1:17" x14ac:dyDescent="0.25">
      <c r="A227" s="1" t="e">
        <f t="array" ref="A227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simpl])-ROW(#REF!)+1),ROWS(A$76:A227)))</f>
        <v>#REF!</v>
      </c>
      <c r="B227" t="e">
        <f>VLOOKUP(Locations[No produit],BD_Produits[[No produit simpl]:[Produit]],2,FALSE)</f>
        <v>#REF!</v>
      </c>
      <c r="C227">
        <f>COUNTIF(BD_Produits[No produit simpl],Locations[[#This Row],[No produit]])</f>
        <v>0</v>
      </c>
      <c r="D227" s="4">
        <f>SUMIF(BD_Produits[No produit simpl],Locations[[#This Row],[No produit]],BD_Produits[Coûts d''acquisition])</f>
        <v>0</v>
      </c>
      <c r="E227" s="5">
        <f>SUMIF(BD_Locations[No produit],Locations[[#This Row],[No produit]],BD_Locations[Qté])</f>
        <v>0</v>
      </c>
      <c r="F227">
        <f>SUMIF(BD_Locations[No produit],Locations[[#This Row],[No produit]],BD_Locations[Jours de loc*Qté])</f>
        <v>0</v>
      </c>
      <c r="G227" s="4">
        <f>SUMIF(BD_Locations[No produit],Locations[[#This Row],[No produit]],BD_Locations[Prix total])</f>
        <v>0</v>
      </c>
      <c r="H227" s="18">
        <f>IFERROR(Locations[[#This Row],[Revenus]]/Locations[[#This Row],[Coûts d''acquisition]],0)</f>
        <v>0</v>
      </c>
      <c r="I227" s="4">
        <f>Locations[[#This Row],[Revenus]]-Locations[[#This Row],[Coûts d''acquisition]]</f>
        <v>0</v>
      </c>
      <c r="J227" s="3" t="str">
        <f t="array" ref="J227">IFERROR(INDEX(BD_Locations[Date de fin],MATCH(Locations[[#This Row],[No produit]]&amp;"OK",BD_Locations[No produit]&amp;BD_Locations[Rentabilisé],0)),"")</f>
        <v/>
      </c>
      <c r="K227" s="26">
        <f>IFERROR(Locations[[#This Row],[Date de rentabilisation]]-VLOOKUP(Locations[No produit],BD_Produits[[No produit simpl]:[Date d''achat]],4,FALSE),0)</f>
        <v>0</v>
      </c>
      <c r="L227" s="26" t="e">
        <f ca="1">TODAY()-VLOOKUP(Locations[No produit],BD_Produits[[No produit simpl]:[Date d''achat]],4,FALSE)+1</f>
        <v>#REF!</v>
      </c>
      <c r="M227" s="26" t="str">
        <f>IFERROR(INDEX(BD_Locations[Cumul jours de loc*Qté],MATCH(Locations[[#This Row],[No produit]]&amp;"OK",BD_Locations[No produit]&amp;BD_Locations[Rentabilisé],0)),"")</f>
        <v/>
      </c>
      <c r="N227" s="26">
        <f ca="1">IFERROR(Locations[Âge]/Locations[[#This Row],[Nbre jours locations]],0)</f>
        <v>0</v>
      </c>
      <c r="O227" s="18">
        <f>IFERROR((Locations[[#This Row],[Revenus]]-Locations[[#This Row],[Coûts d''acquisition]])/Locations[[#This Row],[Coûts d''acquisition]],0)</f>
        <v>0</v>
      </c>
      <c r="P227" s="20">
        <f>Locations[Revenus]/SUM(Locations[Revenus])</f>
        <v>0</v>
      </c>
      <c r="Q227" s="32" t="str">
        <f ca="1">IFERROR(Locations[[#This Row],[Rentabilité]]/Locations[[#This Row],[Âge]]*100,"")</f>
        <v/>
      </c>
    </row>
    <row r="228" spans="1:17" x14ac:dyDescent="0.25">
      <c r="A228" s="1" t="e">
        <f t="array" ref="A228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simpl])-ROW(#REF!)+1),ROWS(A$76:A228)))</f>
        <v>#REF!</v>
      </c>
      <c r="B228" t="e">
        <f>VLOOKUP(Locations[No produit],BD_Produits[[No produit simpl]:[Produit]],2,FALSE)</f>
        <v>#REF!</v>
      </c>
      <c r="C228">
        <f>COUNTIF(BD_Produits[No produit simpl],Locations[[#This Row],[No produit]])</f>
        <v>0</v>
      </c>
      <c r="D228" s="4">
        <f>SUMIF(BD_Produits[No produit simpl],Locations[[#This Row],[No produit]],BD_Produits[Coûts d''acquisition])</f>
        <v>0</v>
      </c>
      <c r="E228" s="5">
        <f>SUMIF(BD_Locations[No produit],Locations[[#This Row],[No produit]],BD_Locations[Qté])</f>
        <v>0</v>
      </c>
      <c r="F228">
        <f>SUMIF(BD_Locations[No produit],Locations[[#This Row],[No produit]],BD_Locations[Jours de loc*Qté])</f>
        <v>0</v>
      </c>
      <c r="G228" s="4">
        <f>SUMIF(BD_Locations[No produit],Locations[[#This Row],[No produit]],BD_Locations[Prix total])</f>
        <v>0</v>
      </c>
      <c r="H228" s="18">
        <f>IFERROR(Locations[[#This Row],[Revenus]]/Locations[[#This Row],[Coûts d''acquisition]],0)</f>
        <v>0</v>
      </c>
      <c r="I228" s="4">
        <f>Locations[[#This Row],[Revenus]]-Locations[[#This Row],[Coûts d''acquisition]]</f>
        <v>0</v>
      </c>
      <c r="J228" s="3" t="str">
        <f t="array" ref="J228">IFERROR(INDEX(BD_Locations[Date de fin],MATCH(Locations[[#This Row],[No produit]]&amp;"OK",BD_Locations[No produit]&amp;BD_Locations[Rentabilisé],0)),"")</f>
        <v/>
      </c>
      <c r="K228" s="26">
        <f>IFERROR(Locations[[#This Row],[Date de rentabilisation]]-VLOOKUP(Locations[No produit],BD_Produits[[No produit simpl]:[Date d''achat]],4,FALSE),0)</f>
        <v>0</v>
      </c>
      <c r="L228" s="26" t="e">
        <f ca="1">TODAY()-VLOOKUP(Locations[No produit],BD_Produits[[No produit simpl]:[Date d''achat]],4,FALSE)+1</f>
        <v>#REF!</v>
      </c>
      <c r="M228" s="26" t="str">
        <f>IFERROR(INDEX(BD_Locations[Cumul jours de loc*Qté],MATCH(Locations[[#This Row],[No produit]]&amp;"OK",BD_Locations[No produit]&amp;BD_Locations[Rentabilisé],0)),"")</f>
        <v/>
      </c>
      <c r="N228" s="26">
        <f ca="1">IFERROR(Locations[Âge]/Locations[[#This Row],[Nbre jours locations]],0)</f>
        <v>0</v>
      </c>
      <c r="O228" s="18">
        <f>IFERROR((Locations[[#This Row],[Revenus]]-Locations[[#This Row],[Coûts d''acquisition]])/Locations[[#This Row],[Coûts d''acquisition]],0)</f>
        <v>0</v>
      </c>
      <c r="P228" s="20">
        <f>Locations[Revenus]/SUM(Locations[Revenus])</f>
        <v>0</v>
      </c>
      <c r="Q228" s="32" t="str">
        <f ca="1">IFERROR(Locations[[#This Row],[Rentabilité]]/Locations[[#This Row],[Âge]]*100,"")</f>
        <v/>
      </c>
    </row>
    <row r="229" spans="1:17" x14ac:dyDescent="0.25">
      <c r="A229" s="1" t="e">
        <f t="array" ref="A229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simpl])-ROW(#REF!)+1),ROWS(A$76:A229)))</f>
        <v>#REF!</v>
      </c>
      <c r="B229" t="e">
        <f>VLOOKUP(Locations[No produit],BD_Produits[[No produit simpl]:[Produit]],2,FALSE)</f>
        <v>#REF!</v>
      </c>
      <c r="C229">
        <f>COUNTIF(BD_Produits[No produit simpl],Locations[[#This Row],[No produit]])</f>
        <v>0</v>
      </c>
      <c r="D229" s="4">
        <f>SUMIF(BD_Produits[No produit simpl],Locations[[#This Row],[No produit]],BD_Produits[Coûts d''acquisition])</f>
        <v>0</v>
      </c>
      <c r="E229" s="5">
        <f>SUMIF(BD_Locations[No produit],Locations[[#This Row],[No produit]],BD_Locations[Qté])</f>
        <v>0</v>
      </c>
      <c r="F229">
        <f>SUMIF(BD_Locations[No produit],Locations[[#This Row],[No produit]],BD_Locations[Jours de loc*Qté])</f>
        <v>0</v>
      </c>
      <c r="G229" s="4">
        <f>SUMIF(BD_Locations[No produit],Locations[[#This Row],[No produit]],BD_Locations[Prix total])</f>
        <v>0</v>
      </c>
      <c r="H229" s="18">
        <f>IFERROR(Locations[[#This Row],[Revenus]]/Locations[[#This Row],[Coûts d''acquisition]],0)</f>
        <v>0</v>
      </c>
      <c r="I229" s="4">
        <f>Locations[[#This Row],[Revenus]]-Locations[[#This Row],[Coûts d''acquisition]]</f>
        <v>0</v>
      </c>
      <c r="J229" s="3" t="str">
        <f t="array" ref="J229">IFERROR(INDEX(BD_Locations[Date de fin],MATCH(Locations[[#This Row],[No produit]]&amp;"OK",BD_Locations[No produit]&amp;BD_Locations[Rentabilisé],0)),"")</f>
        <v/>
      </c>
      <c r="K229" s="26">
        <f>IFERROR(Locations[[#This Row],[Date de rentabilisation]]-VLOOKUP(Locations[No produit],BD_Produits[[No produit simpl]:[Date d''achat]],4,FALSE),0)</f>
        <v>0</v>
      </c>
      <c r="L229" s="26" t="e">
        <f ca="1">TODAY()-VLOOKUP(Locations[No produit],BD_Produits[[No produit simpl]:[Date d''achat]],4,FALSE)+1</f>
        <v>#REF!</v>
      </c>
      <c r="M229" s="26" t="str">
        <f>IFERROR(INDEX(BD_Locations[Cumul jours de loc*Qté],MATCH(Locations[[#This Row],[No produit]]&amp;"OK",BD_Locations[No produit]&amp;BD_Locations[Rentabilisé],0)),"")</f>
        <v/>
      </c>
      <c r="N229" s="26">
        <f ca="1">IFERROR(Locations[Âge]/Locations[[#This Row],[Nbre jours locations]],0)</f>
        <v>0</v>
      </c>
      <c r="O229" s="18">
        <f>IFERROR((Locations[[#This Row],[Revenus]]-Locations[[#This Row],[Coûts d''acquisition]])/Locations[[#This Row],[Coûts d''acquisition]],0)</f>
        <v>0</v>
      </c>
      <c r="P229" s="20">
        <f>Locations[Revenus]/SUM(Locations[Revenus])</f>
        <v>0</v>
      </c>
      <c r="Q229" s="32" t="str">
        <f ca="1">IFERROR(Locations[[#This Row],[Rentabilité]]/Locations[[#This Row],[Âge]]*100,"")</f>
        <v/>
      </c>
    </row>
    <row r="230" spans="1:17" x14ac:dyDescent="0.25">
      <c r="A230" s="1" t="e">
        <f t="array" ref="A230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simpl])-ROW(#REF!)+1),ROWS(A$76:A230)))</f>
        <v>#REF!</v>
      </c>
      <c r="B230" t="e">
        <f>VLOOKUP(Locations[No produit],BD_Produits[[No produit simpl]:[Produit]],2,FALSE)</f>
        <v>#REF!</v>
      </c>
      <c r="C230">
        <f>COUNTIF(BD_Produits[No produit simpl],Locations[[#This Row],[No produit]])</f>
        <v>0</v>
      </c>
      <c r="D230" s="4">
        <f>SUMIF(BD_Produits[No produit simpl],Locations[[#This Row],[No produit]],BD_Produits[Coûts d''acquisition])</f>
        <v>0</v>
      </c>
      <c r="E230" s="5">
        <f>SUMIF(BD_Locations[No produit],Locations[[#This Row],[No produit]],BD_Locations[Qté])</f>
        <v>0</v>
      </c>
      <c r="F230">
        <f>SUMIF(BD_Locations[No produit],Locations[[#This Row],[No produit]],BD_Locations[Jours de loc*Qté])</f>
        <v>0</v>
      </c>
      <c r="G230" s="4">
        <f>SUMIF(BD_Locations[No produit],Locations[[#This Row],[No produit]],BD_Locations[Prix total])</f>
        <v>0</v>
      </c>
      <c r="H230" s="18">
        <f>IFERROR(Locations[[#This Row],[Revenus]]/Locations[[#This Row],[Coûts d''acquisition]],0)</f>
        <v>0</v>
      </c>
      <c r="I230" s="4">
        <f>Locations[[#This Row],[Revenus]]-Locations[[#This Row],[Coûts d''acquisition]]</f>
        <v>0</v>
      </c>
      <c r="J230" s="3" t="str">
        <f t="array" ref="J230">IFERROR(INDEX(BD_Locations[Date de fin],MATCH(Locations[[#This Row],[No produit]]&amp;"OK",BD_Locations[No produit]&amp;BD_Locations[Rentabilisé],0)),"")</f>
        <v/>
      </c>
      <c r="K230" s="26">
        <f>IFERROR(Locations[[#This Row],[Date de rentabilisation]]-VLOOKUP(Locations[No produit],BD_Produits[[No produit simpl]:[Date d''achat]],4,FALSE),0)</f>
        <v>0</v>
      </c>
      <c r="L230" s="26" t="e">
        <f ca="1">TODAY()-VLOOKUP(Locations[No produit],BD_Produits[[No produit simpl]:[Date d''achat]],4,FALSE)+1</f>
        <v>#REF!</v>
      </c>
      <c r="M230" s="26" t="str">
        <f>IFERROR(INDEX(BD_Locations[Cumul jours de loc*Qté],MATCH(Locations[[#This Row],[No produit]]&amp;"OK",BD_Locations[No produit]&amp;BD_Locations[Rentabilisé],0)),"")</f>
        <v/>
      </c>
      <c r="N230" s="26">
        <f ca="1">IFERROR(Locations[Âge]/Locations[[#This Row],[Nbre jours locations]],0)</f>
        <v>0</v>
      </c>
      <c r="O230" s="18">
        <f>IFERROR((Locations[[#This Row],[Revenus]]-Locations[[#This Row],[Coûts d''acquisition]])/Locations[[#This Row],[Coûts d''acquisition]],0)</f>
        <v>0</v>
      </c>
      <c r="P230" s="20">
        <f>Locations[Revenus]/SUM(Locations[Revenus])</f>
        <v>0</v>
      </c>
      <c r="Q230" s="32" t="str">
        <f ca="1">IFERROR(Locations[[#This Row],[Rentabilité]]/Locations[[#This Row],[Âge]]*100,"")</f>
        <v/>
      </c>
    </row>
    <row r="231" spans="1:17" x14ac:dyDescent="0.25">
      <c r="A231" s="1" t="e">
        <f t="array" ref="A231">INDEX(BD_Produits[No produit simpl],SMALL(IF(FREQUENCY(IF(BD_Produits[No produit simpl]&lt;&gt;"",MATCH(BD_Produits[No produit simpl],BD_Produits[No produit simpl],0)), ROW(BD_Produits[No produit simpl])-ROW('BD Produits'!$B$2)+1),ROW(BD_Produits[No produit simpl])-ROW(#REF!)+1),ROWS(A$76:A231)))</f>
        <v>#REF!</v>
      </c>
      <c r="B231" t="e">
        <f>VLOOKUP(Locations[No produit],BD_Produits[[No produit simpl]:[Produit]],2,FALSE)</f>
        <v>#REF!</v>
      </c>
      <c r="C231">
        <f>COUNTIF(BD_Produits[No produit simpl],Locations[[#This Row],[No produit]])</f>
        <v>0</v>
      </c>
      <c r="D231" s="4">
        <f>SUMIF(BD_Produits[No produit simpl],Locations[[#This Row],[No produit]],BD_Produits[Coûts d''acquisition])</f>
        <v>0</v>
      </c>
      <c r="E231" s="5">
        <f>SUMIF(BD_Locations[No produit],Locations[[#This Row],[No produit]],BD_Locations[Qté])</f>
        <v>0</v>
      </c>
      <c r="F231">
        <f>SUMIF(BD_Locations[No produit],Locations[[#This Row],[No produit]],BD_Locations[Jours de loc*Qté])</f>
        <v>0</v>
      </c>
      <c r="G231" s="4">
        <f>SUMIF(BD_Locations[No produit],Locations[[#This Row],[No produit]],BD_Locations[Prix total])</f>
        <v>0</v>
      </c>
      <c r="H231" s="18">
        <f>IFERROR(Locations[[#This Row],[Revenus]]/Locations[[#This Row],[Coûts d''acquisition]],0)</f>
        <v>0</v>
      </c>
      <c r="I231" s="4">
        <f>Locations[[#This Row],[Revenus]]-Locations[[#This Row],[Coûts d''acquisition]]</f>
        <v>0</v>
      </c>
      <c r="J231" s="3" t="str">
        <f t="array" ref="J231">IFERROR(INDEX(BD_Locations[Date de fin],MATCH(Locations[[#This Row],[No produit]]&amp;"OK",BD_Locations[No produit]&amp;BD_Locations[Rentabilisé],0)),"")</f>
        <v/>
      </c>
      <c r="K231" s="26">
        <f>IFERROR(Locations[[#This Row],[Date de rentabilisation]]-VLOOKUP(Locations[No produit],BD_Produits[[No produit simpl]:[Date d''achat]],4,FALSE),0)</f>
        <v>0</v>
      </c>
      <c r="L231" s="26" t="e">
        <f ca="1">TODAY()-VLOOKUP(Locations[No produit],BD_Produits[[No produit simpl]:[Date d''achat]],4,FALSE)+1</f>
        <v>#REF!</v>
      </c>
      <c r="M231" s="26" t="str">
        <f>IFERROR(INDEX(BD_Locations[Cumul jours de loc*Qté],MATCH(Locations[[#This Row],[No produit]]&amp;"OK",BD_Locations[No produit]&amp;BD_Locations[Rentabilisé],0)),"")</f>
        <v/>
      </c>
      <c r="N231" s="26">
        <f ca="1">IFERROR(Locations[Âge]/Locations[[#This Row],[Nbre jours locations]],0)</f>
        <v>0</v>
      </c>
      <c r="O231" s="18">
        <f>IFERROR((Locations[[#This Row],[Revenus]]-Locations[[#This Row],[Coûts d''acquisition]])/Locations[[#This Row],[Coûts d''acquisition]],0)</f>
        <v>0</v>
      </c>
      <c r="P231" s="20">
        <f>Locations[Revenus]/SUM(Locations[Revenus])</f>
        <v>0</v>
      </c>
      <c r="Q231" s="32" t="str">
        <f ca="1">IFERROR(Locations[[#This Row],[Rentabilité]]/Locations[[#This Row],[Âge]]*100,"")</f>
        <v/>
      </c>
    </row>
  </sheetData>
  <conditionalFormatting sqref="H2:H75">
    <cfRule type="cellIs" dxfId="1" priority="2" operator="greaterThan">
      <formula>1</formula>
    </cfRule>
    <cfRule type="dataBar" priority="4">
      <dataBar>
        <cfvo type="num" val="0"/>
        <cfvo type="num" val="1"/>
        <color theme="5"/>
      </dataBar>
      <extLst>
        <ext xmlns:x14="http://schemas.microsoft.com/office/spreadsheetml/2009/9/main" uri="{B025F937-C7B1-47D3-B67F-A62EFF666E3E}">
          <x14:id>{9F07E6ED-548C-4B34-A372-857452DE0424}</x14:id>
        </ext>
      </extLst>
    </cfRule>
  </conditionalFormatting>
  <conditionalFormatting sqref="I2:I75">
    <cfRule type="dataBar" priority="3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{152B4E42-DF1E-44E0-879A-7D1809FD2657}</x14:id>
        </ext>
      </extLst>
    </cfRule>
  </conditionalFormatting>
  <conditionalFormatting sqref="Q11:Q13">
    <cfRule type="expression" dxfId="0" priority="1">
      <formula>"&gt;=$M$8"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F07E6ED-548C-4B34-A372-857452DE0424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H2:H75</xm:sqref>
        </x14:conditionalFormatting>
        <x14:conditionalFormatting xmlns:xm="http://schemas.microsoft.com/office/excel/2006/main">
          <x14:cfRule type="dataBar" id="{152B4E42-DF1E-44E0-879A-7D1809FD2657}">
            <x14:dataBar minLength="0" maxLength="100" gradient="0" axisPosition="middle">
              <x14:cfvo type="autoMin"/>
              <x14:cfvo type="autoMax"/>
              <x14:negativeFillColor rgb="FFC00000"/>
              <x14:axisColor rgb="FF000000"/>
            </x14:dataBar>
          </x14:cfRule>
          <xm:sqref>I2:I75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2507-91AF-4B85-B83E-C02C6348C213}">
  <sheetPr codeName="Feuil5"/>
  <dimension ref="A1:M10"/>
  <sheetViews>
    <sheetView workbookViewId="0">
      <pane ySplit="1" topLeftCell="A138" activePane="bottomLeft" state="frozen"/>
      <selection pane="bottomLeft" activeCell="C185" sqref="C185"/>
    </sheetView>
  </sheetViews>
  <sheetFormatPr baseColWidth="10" defaultRowHeight="15" x14ac:dyDescent="0.25"/>
  <cols>
    <col min="1" max="1" width="12.7109375" style="2" customWidth="1"/>
    <col min="2" max="2" width="12.5703125" customWidth="1"/>
    <col min="3" max="3" width="38.5703125" customWidth="1"/>
    <col min="4" max="4" width="14" style="3" customWidth="1"/>
    <col min="5" max="5" width="14.140625" style="4" customWidth="1"/>
    <col min="6" max="6" width="18.5703125" style="4" customWidth="1"/>
    <col min="7" max="7" width="18.42578125" style="4" bestFit="1" customWidth="1"/>
    <col min="8" max="8" width="24.7109375" style="5" customWidth="1"/>
    <col min="9" max="9" width="19.5703125" style="3" customWidth="1"/>
    <col min="10" max="10" width="16.5703125" customWidth="1"/>
    <col min="11" max="11" width="18" customWidth="1"/>
    <col min="12" max="12" width="9" bestFit="1" customWidth="1"/>
    <col min="13" max="13" width="14.7109375" style="20" customWidth="1"/>
  </cols>
  <sheetData>
    <row r="1" spans="1:13" s="10" customFormat="1" ht="30" x14ac:dyDescent="0.25">
      <c r="A1" s="9" t="s">
        <v>14</v>
      </c>
      <c r="B1" s="9" t="s">
        <v>20</v>
      </c>
      <c r="C1" s="10" t="s">
        <v>18</v>
      </c>
      <c r="D1" s="10" t="s">
        <v>0</v>
      </c>
      <c r="E1" s="11" t="s">
        <v>1</v>
      </c>
      <c r="F1" s="12" t="s">
        <v>2</v>
      </c>
      <c r="G1" s="12" t="s">
        <v>3</v>
      </c>
      <c r="H1" s="12" t="s">
        <v>23</v>
      </c>
      <c r="I1" s="12" t="s">
        <v>4</v>
      </c>
      <c r="J1" s="13" t="s">
        <v>5</v>
      </c>
      <c r="K1" s="11" t="s">
        <v>12</v>
      </c>
      <c r="L1" s="12" t="s">
        <v>24</v>
      </c>
      <c r="M1" s="23" t="s">
        <v>42</v>
      </c>
    </row>
    <row r="2" spans="1:13" x14ac:dyDescent="0.25">
      <c r="A2" s="6">
        <v>2.0099999999999998</v>
      </c>
      <c r="B2" s="1">
        <f>IFERROR(LEFT(BD_Produits[[#This Row],[No produit]],FIND(".",BD_Produits[[#This Row],[No produit]])-1)*1,"")</f>
        <v>2</v>
      </c>
      <c r="C2" t="s">
        <v>6</v>
      </c>
      <c r="D2" t="s">
        <v>8</v>
      </c>
      <c r="E2" s="3">
        <v>41551</v>
      </c>
      <c r="F2" s="4">
        <v>169</v>
      </c>
      <c r="G2" s="4">
        <v>0</v>
      </c>
      <c r="H2" s="4">
        <f>SUM(BD_Produits[[#This Row],[Prix d''achat]:[Frais accessoires]])</f>
        <v>169</v>
      </c>
      <c r="I2" s="4">
        <v>1</v>
      </c>
      <c r="J2" s="5">
        <v>3</v>
      </c>
      <c r="K2" s="7">
        <v>43404</v>
      </c>
      <c r="L2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2" s="20">
        <f>IFERROR(BD_Produits[[#This Row],[Frais accessoires]]/BD_Produits[[#This Row],[Coûts d''acquisition]],0)</f>
        <v>0</v>
      </c>
    </row>
    <row r="3" spans="1:13" x14ac:dyDescent="0.25">
      <c r="A3" s="6">
        <v>3.01</v>
      </c>
      <c r="B3" s="1">
        <f>IFERROR(LEFT(BD_Produits[[#This Row],[No produit]],FIND(".",BD_Produits[[#This Row],[No produit]])-1)*1,"")</f>
        <v>3</v>
      </c>
      <c r="C3" t="s">
        <v>9</v>
      </c>
      <c r="D3" t="s">
        <v>8</v>
      </c>
      <c r="E3" s="3">
        <v>41551</v>
      </c>
      <c r="F3" s="4">
        <v>99</v>
      </c>
      <c r="G3" s="4">
        <v>0</v>
      </c>
      <c r="H3" s="4">
        <f>SUM(BD_Produits[[#This Row],[Prix d''achat]:[Frais accessoires]])</f>
        <v>99</v>
      </c>
      <c r="I3" s="4">
        <v>1</v>
      </c>
      <c r="J3" s="5">
        <v>3</v>
      </c>
      <c r="K3" s="3">
        <v>43830</v>
      </c>
      <c r="L3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3" s="20">
        <f>IFERROR(BD_Produits[[#This Row],[Frais accessoires]]/BD_Produits[[#This Row],[Coûts d''acquisition]],0)</f>
        <v>0</v>
      </c>
    </row>
    <row r="4" spans="1:13" x14ac:dyDescent="0.25">
      <c r="A4" s="6">
        <v>4.01</v>
      </c>
      <c r="B4" s="1">
        <f>IFERROR(LEFT(BD_Produits[[#This Row],[No produit]],FIND(".",BD_Produits[[#This Row],[No produit]])-1)*1,"")</f>
        <v>4</v>
      </c>
      <c r="C4" t="s">
        <v>10</v>
      </c>
      <c r="D4" t="s">
        <v>7</v>
      </c>
      <c r="E4" s="3">
        <v>41275</v>
      </c>
      <c r="F4" s="4">
        <v>89</v>
      </c>
      <c r="G4" s="4">
        <v>0</v>
      </c>
      <c r="H4" s="4">
        <f>SUM(BD_Produits[[#This Row],[Prix d''achat]:[Frais accessoires]])</f>
        <v>89</v>
      </c>
      <c r="I4" s="4">
        <v>1</v>
      </c>
      <c r="J4" s="5">
        <v>3</v>
      </c>
      <c r="K4" s="3"/>
      <c r="L4" s="4" t="str">
        <f ca="1">IF(BD_Produits[[#This Row],[No produit]]="","",IF(AND(BD_Produits[[#This Row],[Date de sortie d''inventaire]]&lt;&gt;0,BD_Produits[[#This Row],[Date de sortie d''inventaire]]&lt;TODAY()),"Inactif","Actif"))</f>
        <v>Actif</v>
      </c>
      <c r="M4" s="20">
        <f>IFERROR(BD_Produits[[#This Row],[Frais accessoires]]/BD_Produits[[#This Row],[Coûts d''acquisition]],0)</f>
        <v>0</v>
      </c>
    </row>
    <row r="5" spans="1:13" x14ac:dyDescent="0.25">
      <c r="A5" s="6">
        <v>5.01</v>
      </c>
      <c r="B5" s="1">
        <f>IFERROR(LEFT(BD_Produits[[#This Row],[No produit]],FIND(".",BD_Produits[[#This Row],[No produit]])-1)*1,"")</f>
        <v>5</v>
      </c>
      <c r="C5" t="s">
        <v>11</v>
      </c>
      <c r="D5" t="s">
        <v>8</v>
      </c>
      <c r="E5" s="3">
        <v>41275</v>
      </c>
      <c r="F5" s="4">
        <f t="shared" ref="F5:F10" si="0">640/8</f>
        <v>80</v>
      </c>
      <c r="G5" s="4">
        <v>0</v>
      </c>
      <c r="H5" s="4">
        <f>SUM(BD_Produits[[#This Row],[Prix d''achat]:[Frais accessoires]])</f>
        <v>80</v>
      </c>
      <c r="I5" s="4">
        <v>1</v>
      </c>
      <c r="J5" s="5">
        <v>3</v>
      </c>
      <c r="K5" s="3">
        <v>43830</v>
      </c>
      <c r="L5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5" s="20">
        <f>IFERROR(BD_Produits[[#This Row],[Frais accessoires]]/BD_Produits[[#This Row],[Coûts d''acquisition]],0)</f>
        <v>0</v>
      </c>
    </row>
    <row r="6" spans="1:13" x14ac:dyDescent="0.25">
      <c r="A6" s="6">
        <v>5.0199999999999996</v>
      </c>
      <c r="B6" s="1">
        <f>IFERROR(LEFT(BD_Produits[[#This Row],[No produit]],FIND(".",BD_Produits[[#This Row],[No produit]])-1)*1,"")</f>
        <v>5</v>
      </c>
      <c r="C6" t="s">
        <v>11</v>
      </c>
      <c r="D6" t="s">
        <v>8</v>
      </c>
      <c r="E6" s="3">
        <v>41275</v>
      </c>
      <c r="F6" s="4">
        <f t="shared" si="0"/>
        <v>80</v>
      </c>
      <c r="G6" s="4">
        <v>0</v>
      </c>
      <c r="H6" s="4">
        <f>SUM(BD_Produits[[#This Row],[Prix d''achat]:[Frais accessoires]])</f>
        <v>80</v>
      </c>
      <c r="I6" s="4">
        <v>1</v>
      </c>
      <c r="J6" s="5">
        <v>3</v>
      </c>
      <c r="K6" s="3">
        <v>43830</v>
      </c>
      <c r="L6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6" s="20">
        <f>IFERROR(BD_Produits[[#This Row],[Frais accessoires]]/BD_Produits[[#This Row],[Coûts d''acquisition]],0)</f>
        <v>0</v>
      </c>
    </row>
    <row r="7" spans="1:13" x14ac:dyDescent="0.25">
      <c r="A7" s="6">
        <v>5.03</v>
      </c>
      <c r="B7" s="1">
        <f>IFERROR(LEFT(BD_Produits[[#This Row],[No produit]],FIND(".",BD_Produits[[#This Row],[No produit]])-1)*1,"")</f>
        <v>5</v>
      </c>
      <c r="C7" t="s">
        <v>11</v>
      </c>
      <c r="D7" t="s">
        <v>8</v>
      </c>
      <c r="E7" s="3">
        <v>41275</v>
      </c>
      <c r="F7" s="4">
        <f t="shared" si="0"/>
        <v>80</v>
      </c>
      <c r="G7" s="4">
        <v>0</v>
      </c>
      <c r="H7" s="4">
        <f>SUM(BD_Produits[[#This Row],[Prix d''achat]:[Frais accessoires]])</f>
        <v>80</v>
      </c>
      <c r="I7" s="4">
        <v>1</v>
      </c>
      <c r="J7" s="5">
        <v>3</v>
      </c>
      <c r="K7" s="3">
        <v>43830</v>
      </c>
      <c r="L7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7" s="20">
        <f>IFERROR(BD_Produits[[#This Row],[Frais accessoires]]/BD_Produits[[#This Row],[Coûts d''acquisition]],0)</f>
        <v>0</v>
      </c>
    </row>
    <row r="8" spans="1:13" x14ac:dyDescent="0.25">
      <c r="A8" s="6">
        <v>5.04</v>
      </c>
      <c r="B8" s="1">
        <f>IFERROR(LEFT(BD_Produits[[#This Row],[No produit]],FIND(".",BD_Produits[[#This Row],[No produit]])-1)*1,"")</f>
        <v>5</v>
      </c>
      <c r="C8" t="s">
        <v>11</v>
      </c>
      <c r="D8" t="s">
        <v>8</v>
      </c>
      <c r="E8" s="3">
        <v>41275</v>
      </c>
      <c r="F8" s="4">
        <f t="shared" si="0"/>
        <v>80</v>
      </c>
      <c r="G8" s="4">
        <v>0</v>
      </c>
      <c r="H8" s="4">
        <f>SUM(BD_Produits[[#This Row],[Prix d''achat]:[Frais accessoires]])</f>
        <v>80</v>
      </c>
      <c r="I8" s="4">
        <v>1</v>
      </c>
      <c r="J8" s="5">
        <v>3</v>
      </c>
      <c r="K8" s="3">
        <v>43830</v>
      </c>
      <c r="L8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8" s="20">
        <f>IFERROR(BD_Produits[[#This Row],[Frais accessoires]]/BD_Produits[[#This Row],[Coûts d''acquisition]],0)</f>
        <v>0</v>
      </c>
    </row>
    <row r="9" spans="1:13" x14ac:dyDescent="0.25">
      <c r="A9" s="6">
        <v>5.05</v>
      </c>
      <c r="B9" s="1">
        <f>IFERROR(LEFT(BD_Produits[[#This Row],[No produit]],FIND(".",BD_Produits[[#This Row],[No produit]])-1)*1,"")</f>
        <v>5</v>
      </c>
      <c r="C9" t="s">
        <v>11</v>
      </c>
      <c r="D9" t="s">
        <v>8</v>
      </c>
      <c r="E9" s="3">
        <v>41275</v>
      </c>
      <c r="F9" s="4">
        <f t="shared" si="0"/>
        <v>80</v>
      </c>
      <c r="G9" s="4">
        <v>0</v>
      </c>
      <c r="H9" s="4">
        <f>SUM(BD_Produits[[#This Row],[Prix d''achat]:[Frais accessoires]])</f>
        <v>80</v>
      </c>
      <c r="I9" s="4">
        <v>1</v>
      </c>
      <c r="J9" s="5">
        <v>3</v>
      </c>
      <c r="K9" s="3">
        <v>43830</v>
      </c>
      <c r="L9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9" s="20">
        <f>IFERROR(BD_Produits[[#This Row],[Frais accessoires]]/BD_Produits[[#This Row],[Coûts d''acquisition]],0)</f>
        <v>0</v>
      </c>
    </row>
    <row r="10" spans="1:13" x14ac:dyDescent="0.25">
      <c r="A10" s="6">
        <v>5.0599999999999996</v>
      </c>
      <c r="B10" s="1">
        <f>IFERROR(LEFT(BD_Produits[[#This Row],[No produit]],FIND(".",BD_Produits[[#This Row],[No produit]])-1)*1,"")</f>
        <v>5</v>
      </c>
      <c r="C10" t="s">
        <v>11</v>
      </c>
      <c r="D10" t="s">
        <v>8</v>
      </c>
      <c r="E10" s="3">
        <v>41275</v>
      </c>
      <c r="F10" s="4">
        <f t="shared" si="0"/>
        <v>80</v>
      </c>
      <c r="G10" s="4">
        <v>0</v>
      </c>
      <c r="H10" s="4">
        <f>SUM(BD_Produits[[#This Row],[Prix d''achat]:[Frais accessoires]])</f>
        <v>80</v>
      </c>
      <c r="I10" s="4">
        <v>1</v>
      </c>
      <c r="J10" s="5">
        <v>3</v>
      </c>
      <c r="K10" s="3">
        <v>43830</v>
      </c>
      <c r="L10" s="4" t="str">
        <f ca="1">IF(BD_Produits[[#This Row],[No produit]]="","",IF(AND(BD_Produits[[#This Row],[Date de sortie d''inventaire]]&lt;&gt;0,BD_Produits[[#This Row],[Date de sortie d''inventaire]]&lt;TODAY()),"Inactif","Actif"))</f>
        <v>Inactif</v>
      </c>
      <c r="M10" s="20">
        <f>IFERROR(BD_Produits[[#This Row],[Frais accessoires]]/BD_Produits[[#This Row],[Coûts d''acquisition]],0)</f>
        <v>0</v>
      </c>
    </row>
  </sheetData>
  <phoneticPr fontId="1" type="noConversion"/>
  <dataValidations count="1">
    <dataValidation type="list" allowBlank="1" showInputMessage="1" showErrorMessage="1" sqref="C11:C1048576 D1:D10" xr:uid="{4AB322A8-E698-4BE0-B8E1-366C4E20D211}">
      <formula1>"Audio,Autre matériel,Fixation,Visuel,Mobilier,Outillage,Site web,Véhicules,Vidéo"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BD Locations</vt:lpstr>
      <vt:lpstr>Locations</vt:lpstr>
      <vt:lpstr>BD Produits</vt:lpstr>
      <vt:lpstr>_no_produit_simpl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Bonzon</dc:creator>
  <cp:lastModifiedBy>Michael Bonzon</cp:lastModifiedBy>
  <dcterms:created xsi:type="dcterms:W3CDTF">2020-03-19T08:51:16Z</dcterms:created>
  <dcterms:modified xsi:type="dcterms:W3CDTF">2020-04-24T12:52:06Z</dcterms:modified>
</cp:coreProperties>
</file>