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marchat\Desktop\RQC\Etat recap visas\Visas Campagne 2020\"/>
    </mc:Choice>
  </mc:AlternateContent>
  <bookViews>
    <workbookView xWindow="0" yWindow="0" windowWidth="24000" windowHeight="9600" tabRatio="802" firstSheet="1" activeTab="2"/>
  </bookViews>
  <sheets>
    <sheet name="Agence Stats Budget" sheetId="2" r:id="rId1"/>
    <sheet name="Agence Stats Visas" sheetId="3" r:id="rId2"/>
    <sheet name="Paramètres" sheetId="6" r:id="rId3"/>
    <sheet name="DELPHINE" sheetId="4" r:id="rId4"/>
    <sheet name="FREDERIQUE" sheetId="31" r:id="rId5"/>
    <sheet name="AURELIE_T" sheetId="32" r:id="rId6"/>
    <sheet name="MARIE_PIERRE" sheetId="33" r:id="rId7"/>
    <sheet name="ERIC" sheetId="34" r:id="rId8"/>
    <sheet name="GUILLAUME" sheetId="35" r:id="rId9"/>
    <sheet name="SEBASTIEN" sheetId="36" r:id="rId10"/>
    <sheet name="AUTRE COMPTABLE" sheetId="37" r:id="rId11"/>
  </sheets>
  <definedNames>
    <definedName name="_xlnm._FilterDatabase" localSheetId="5" hidden="1">AURELIE_T!$B$2:$AI$60</definedName>
    <definedName name="_xlnm._FilterDatabase" localSheetId="10" hidden="1">'AUTRE COMPTABLE'!$B$2:$AI$60</definedName>
    <definedName name="_xlnm._FilterDatabase" localSheetId="3" hidden="1">DELPHINE!$B$2:$AI$60</definedName>
    <definedName name="_xlnm._FilterDatabase" localSheetId="7" hidden="1">ERIC!$B$2:$AI$60</definedName>
    <definedName name="_xlnm._FilterDatabase" localSheetId="4" hidden="1">FREDERIQUE!$B$2:$AI$60</definedName>
    <definedName name="_xlnm._FilterDatabase" localSheetId="8" hidden="1">GUILLAUME!$B$2:$AI$60</definedName>
    <definedName name="_xlnm._FilterDatabase" localSheetId="6" hidden="1">MARIE_PIERRE!$B$2:$AI$60</definedName>
    <definedName name="_xlnm._FilterDatabase" localSheetId="9" hidden="1">SEBASTIEN!$B$2:$AI$60</definedName>
    <definedName name="agoasigneeouinonafairena">Paramètres!$J$22:$J$25</definedName>
    <definedName name="crfaitparlecomptableouinon">Paramètres!$I$22:$I$23</definedName>
    <definedName name="crouinonaterminerafaire">Paramètres!$H$22:$H$25</definedName>
    <definedName name="listedossierdelphine">PORTEFEUILLE_DELPHINE[N° DOSSIER]</definedName>
    <definedName name="N°_DOSSIERDELPHINE">PORTEFEUILLE_DELPHINE[N° DOSSIER]</definedName>
    <definedName name="pcrouinonafaire">Paramètres!$E$22:$E$24</definedName>
    <definedName name="prénomsaac">Paramètres!$J$4:$J$7</definedName>
    <definedName name="prenomscomptables">Paramètres!$L$4:$L$11</definedName>
    <definedName name="prenomsconseillers">Paramètres!$K$4:$K$9</definedName>
    <definedName name="quicomptableconseiller">Paramètres!$G$22:$G$23</definedName>
    <definedName name="ranosouinonafaire">Paramètres!$F$22:$F$24</definedName>
    <definedName name="reconductionouinon">Paramètres!$K$22:$K$23</definedName>
    <definedName name="réponsesouinon">Paramètres!$I$13:$I$14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6" i="37" l="1"/>
  <c r="Q116" i="37"/>
  <c r="P116" i="37"/>
  <c r="O116" i="37"/>
  <c r="N116" i="37"/>
  <c r="M116" i="37"/>
  <c r="L116" i="37"/>
  <c r="K116" i="37"/>
  <c r="J116" i="37"/>
  <c r="I116" i="37"/>
  <c r="H116" i="37"/>
  <c r="G116" i="37"/>
  <c r="F116" i="37"/>
  <c r="E116" i="37"/>
  <c r="R113" i="37"/>
  <c r="Q113" i="37"/>
  <c r="P113" i="37"/>
  <c r="L113" i="37"/>
  <c r="K113" i="37"/>
  <c r="J113" i="37"/>
  <c r="I113" i="37"/>
  <c r="F113" i="37"/>
  <c r="E113" i="37"/>
  <c r="R112" i="37"/>
  <c r="Q112" i="37"/>
  <c r="P112" i="37"/>
  <c r="O112" i="37"/>
  <c r="N112" i="37"/>
  <c r="M112" i="37"/>
  <c r="L112" i="37"/>
  <c r="K112" i="37"/>
  <c r="I112" i="37"/>
  <c r="H112" i="37"/>
  <c r="G112" i="37"/>
  <c r="F112" i="37"/>
  <c r="E112" i="37"/>
  <c r="O111" i="37"/>
  <c r="N111" i="37"/>
  <c r="M111" i="37"/>
  <c r="J111" i="37"/>
  <c r="R110" i="37"/>
  <c r="Q110" i="37"/>
  <c r="P110" i="37"/>
  <c r="O110" i="37"/>
  <c r="N110" i="37"/>
  <c r="M110" i="37"/>
  <c r="L110" i="37"/>
  <c r="K110" i="37"/>
  <c r="J110" i="37"/>
  <c r="I110" i="37"/>
  <c r="H110" i="37"/>
  <c r="G110" i="37"/>
  <c r="F110" i="37"/>
  <c r="E110" i="37"/>
  <c r="R107" i="37"/>
  <c r="R119" i="37" s="1"/>
  <c r="Q107" i="37"/>
  <c r="Q119" i="37" s="1"/>
  <c r="P107" i="37"/>
  <c r="P119" i="37" s="1"/>
  <c r="L107" i="37"/>
  <c r="L119" i="37" s="1"/>
  <c r="K107" i="37"/>
  <c r="K119" i="37" s="1"/>
  <c r="J107" i="37"/>
  <c r="J119" i="37" s="1"/>
  <c r="I107" i="37"/>
  <c r="I119" i="37" s="1"/>
  <c r="H107" i="37"/>
  <c r="F107" i="37"/>
  <c r="F119" i="37" s="1"/>
  <c r="E107" i="37"/>
  <c r="D107" i="37"/>
  <c r="R106" i="37"/>
  <c r="R118" i="37" s="1"/>
  <c r="Q106" i="37"/>
  <c r="Q118" i="37" s="1"/>
  <c r="P106" i="37"/>
  <c r="P118" i="37" s="1"/>
  <c r="O106" i="37"/>
  <c r="O118" i="37" s="1"/>
  <c r="N106" i="37"/>
  <c r="N118" i="37" s="1"/>
  <c r="M106" i="37"/>
  <c r="M118" i="37" s="1"/>
  <c r="L106" i="37"/>
  <c r="L118" i="37" s="1"/>
  <c r="K106" i="37"/>
  <c r="K118" i="37" s="1"/>
  <c r="I106" i="37"/>
  <c r="I118" i="37" s="1"/>
  <c r="H106" i="37"/>
  <c r="H118" i="37" s="1"/>
  <c r="G106" i="37"/>
  <c r="G118" i="37" s="1"/>
  <c r="F106" i="37"/>
  <c r="F118" i="37" s="1"/>
  <c r="E106" i="37"/>
  <c r="D106" i="37"/>
  <c r="P105" i="37"/>
  <c r="O105" i="37"/>
  <c r="O117" i="37" s="1"/>
  <c r="N105" i="37"/>
  <c r="N117" i="37" s="1"/>
  <c r="M105" i="37"/>
  <c r="M117" i="37" s="1"/>
  <c r="L105" i="37"/>
  <c r="L108" i="37" s="1"/>
  <c r="J105" i="37"/>
  <c r="D105" i="37"/>
  <c r="D108" i="37" s="1"/>
  <c r="R104" i="37"/>
  <c r="Q104" i="37"/>
  <c r="P104" i="37"/>
  <c r="O104" i="37"/>
  <c r="N104" i="37"/>
  <c r="M104" i="37"/>
  <c r="L104" i="37"/>
  <c r="K104" i="37"/>
  <c r="J104" i="37"/>
  <c r="I104" i="37"/>
  <c r="H104" i="37"/>
  <c r="G104" i="37"/>
  <c r="F104" i="37"/>
  <c r="E104" i="37"/>
  <c r="R99" i="37"/>
  <c r="Q99" i="37"/>
  <c r="P99" i="37"/>
  <c r="L99" i="37"/>
  <c r="K99" i="37"/>
  <c r="J99" i="37"/>
  <c r="I99" i="37"/>
  <c r="F99" i="37"/>
  <c r="E99" i="37"/>
  <c r="R98" i="37"/>
  <c r="Q98" i="37"/>
  <c r="P98" i="37"/>
  <c r="O98" i="37"/>
  <c r="N98" i="37"/>
  <c r="M98" i="37"/>
  <c r="L98" i="37"/>
  <c r="K98" i="37"/>
  <c r="I98" i="37"/>
  <c r="H98" i="37"/>
  <c r="G98" i="37"/>
  <c r="F98" i="37"/>
  <c r="E98" i="37"/>
  <c r="O97" i="37"/>
  <c r="N97" i="37"/>
  <c r="M97" i="37"/>
  <c r="J97" i="37"/>
  <c r="R96" i="37"/>
  <c r="Q96" i="37"/>
  <c r="P96" i="37"/>
  <c r="O96" i="37"/>
  <c r="N96" i="37"/>
  <c r="M96" i="37"/>
  <c r="L96" i="37"/>
  <c r="K96" i="37"/>
  <c r="J96" i="37"/>
  <c r="I96" i="37"/>
  <c r="H96" i="37"/>
  <c r="G96" i="37"/>
  <c r="F96" i="37"/>
  <c r="E96" i="37"/>
  <c r="O93" i="37"/>
  <c r="O94" i="37" s="1"/>
  <c r="N93" i="37"/>
  <c r="N94" i="37" s="1"/>
  <c r="N100" i="37" s="1"/>
  <c r="M93" i="37"/>
  <c r="M94" i="37" s="1"/>
  <c r="H93" i="37"/>
  <c r="G93" i="37"/>
  <c r="D93" i="37"/>
  <c r="T92" i="37"/>
  <c r="J92" i="37"/>
  <c r="J94" i="37" s="1"/>
  <c r="J100" i="37" s="1"/>
  <c r="D92" i="37"/>
  <c r="R91" i="37"/>
  <c r="R94" i="37" s="1"/>
  <c r="Q91" i="37"/>
  <c r="Q94" i="37" s="1"/>
  <c r="P91" i="37"/>
  <c r="P94" i="37" s="1"/>
  <c r="L91" i="37"/>
  <c r="L94" i="37" s="1"/>
  <c r="K91" i="37"/>
  <c r="K94" i="37" s="1"/>
  <c r="I91" i="37"/>
  <c r="I94" i="37" s="1"/>
  <c r="H91" i="37"/>
  <c r="H94" i="37" s="1"/>
  <c r="G91" i="37"/>
  <c r="G94" i="37" s="1"/>
  <c r="F91" i="37"/>
  <c r="F94" i="37" s="1"/>
  <c r="E91" i="37"/>
  <c r="E94" i="37" s="1"/>
  <c r="D91" i="37"/>
  <c r="D94" i="37" s="1"/>
  <c r="R90" i="37"/>
  <c r="Q90" i="37"/>
  <c r="P90" i="37"/>
  <c r="O90" i="37"/>
  <c r="N90" i="37"/>
  <c r="M90" i="37"/>
  <c r="L90" i="37"/>
  <c r="K90" i="37"/>
  <c r="J90" i="37"/>
  <c r="I90" i="37"/>
  <c r="H90" i="37"/>
  <c r="G90" i="37"/>
  <c r="F90" i="37"/>
  <c r="E90" i="37"/>
  <c r="P88" i="37"/>
  <c r="N88" i="37"/>
  <c r="L88" i="37"/>
  <c r="J88" i="37"/>
  <c r="H88" i="37"/>
  <c r="D88" i="37"/>
  <c r="O87" i="37"/>
  <c r="O88" i="37" s="1"/>
  <c r="O100" i="37" s="1"/>
  <c r="N87" i="37"/>
  <c r="M87" i="37"/>
  <c r="H87" i="37"/>
  <c r="H99" i="37" s="1"/>
  <c r="G87" i="37"/>
  <c r="D87" i="37"/>
  <c r="D99" i="37" s="1"/>
  <c r="T86" i="37"/>
  <c r="J86" i="37"/>
  <c r="D86" i="37"/>
  <c r="D98" i="37" s="1"/>
  <c r="R85" i="37"/>
  <c r="R88" i="37" s="1"/>
  <c r="R100" i="37" s="1"/>
  <c r="Q85" i="37"/>
  <c r="Q97" i="37" s="1"/>
  <c r="P85" i="37"/>
  <c r="P97" i="37" s="1"/>
  <c r="L85" i="37"/>
  <c r="L97" i="37" s="1"/>
  <c r="K85" i="37"/>
  <c r="I85" i="37"/>
  <c r="I97" i="37" s="1"/>
  <c r="H85" i="37"/>
  <c r="H97" i="37" s="1"/>
  <c r="G85" i="37"/>
  <c r="G88" i="37" s="1"/>
  <c r="G100" i="37" s="1"/>
  <c r="F85" i="37"/>
  <c r="F88" i="37" s="1"/>
  <c r="F100" i="37" s="1"/>
  <c r="E85" i="37"/>
  <c r="E97" i="37" s="1"/>
  <c r="D85" i="37"/>
  <c r="D97" i="37" s="1"/>
  <c r="R84" i="37"/>
  <c r="Q84" i="37"/>
  <c r="P84" i="37"/>
  <c r="O84" i="37"/>
  <c r="N84" i="37"/>
  <c r="M84" i="37"/>
  <c r="L84" i="37"/>
  <c r="K84" i="37"/>
  <c r="J84" i="37"/>
  <c r="I84" i="37"/>
  <c r="H84" i="37"/>
  <c r="G84" i="37"/>
  <c r="F84" i="37"/>
  <c r="E84" i="37"/>
  <c r="R80" i="37"/>
  <c r="Q80" i="37"/>
  <c r="P80" i="37"/>
  <c r="L80" i="37"/>
  <c r="K80" i="37"/>
  <c r="J80" i="37"/>
  <c r="I80" i="37"/>
  <c r="H80" i="37"/>
  <c r="F80" i="37"/>
  <c r="E80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T79" i="37" s="1"/>
  <c r="E79" i="37"/>
  <c r="O78" i="37"/>
  <c r="N78" i="37"/>
  <c r="M78" i="37"/>
  <c r="J78" i="37"/>
  <c r="O74" i="37"/>
  <c r="N74" i="37"/>
  <c r="M74" i="37"/>
  <c r="H74" i="37"/>
  <c r="H113" i="37" s="1"/>
  <c r="H119" i="37" s="1"/>
  <c r="G74" i="37"/>
  <c r="D74" i="37"/>
  <c r="J73" i="37"/>
  <c r="T73" i="37" s="1"/>
  <c r="D73" i="37"/>
  <c r="D112" i="37" s="1"/>
  <c r="D118" i="37" s="1"/>
  <c r="R72" i="37"/>
  <c r="R75" i="37" s="1"/>
  <c r="Q72" i="37"/>
  <c r="P72" i="37"/>
  <c r="P111" i="37" s="1"/>
  <c r="P114" i="37" s="1"/>
  <c r="L72" i="37"/>
  <c r="K72" i="37"/>
  <c r="I72" i="37"/>
  <c r="H72" i="37"/>
  <c r="H111" i="37" s="1"/>
  <c r="H114" i="37" s="1"/>
  <c r="G72" i="37"/>
  <c r="F72" i="37"/>
  <c r="E72" i="37"/>
  <c r="D72" i="37"/>
  <c r="D111" i="37" s="1"/>
  <c r="D117" i="37" s="1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P69" i="37"/>
  <c r="N69" i="37"/>
  <c r="L69" i="37"/>
  <c r="J69" i="37"/>
  <c r="H69" i="37"/>
  <c r="F69" i="37"/>
  <c r="O68" i="37"/>
  <c r="N68" i="37"/>
  <c r="N107" i="37" s="1"/>
  <c r="M68" i="37"/>
  <c r="H68" i="37"/>
  <c r="G68" i="37"/>
  <c r="D68" i="37"/>
  <c r="T67" i="37"/>
  <c r="J67" i="37"/>
  <c r="J106" i="37" s="1"/>
  <c r="D67" i="37"/>
  <c r="D79" i="37" s="1"/>
  <c r="R66" i="37"/>
  <c r="Q66" i="37"/>
  <c r="Q105" i="37" s="1"/>
  <c r="P66" i="37"/>
  <c r="L66" i="37"/>
  <c r="K66" i="37"/>
  <c r="I66" i="37"/>
  <c r="I105" i="37" s="1"/>
  <c r="H66" i="37"/>
  <c r="H78" i="37" s="1"/>
  <c r="G66" i="37"/>
  <c r="G105" i="37" s="1"/>
  <c r="F66" i="37"/>
  <c r="F105" i="37" s="1"/>
  <c r="E66" i="37"/>
  <c r="E105" i="37" s="1"/>
  <c r="D66" i="37"/>
  <c r="D69" i="37" s="1"/>
  <c r="AU60" i="37"/>
  <c r="AW60" i="37" s="1"/>
  <c r="AT60" i="37"/>
  <c r="AV60" i="37" s="1"/>
  <c r="AQ60" i="37"/>
  <c r="AS60" i="37" s="1"/>
  <c r="AP60" i="37"/>
  <c r="AR60" i="37" s="1"/>
  <c r="AH60" i="37"/>
  <c r="L60" i="37"/>
  <c r="K60" i="37"/>
  <c r="AU59" i="37"/>
  <c r="AW59" i="37" s="1"/>
  <c r="AT59" i="37"/>
  <c r="AV59" i="37" s="1"/>
  <c r="AQ59" i="37"/>
  <c r="AS59" i="37" s="1"/>
  <c r="AP59" i="37"/>
  <c r="AR59" i="37" s="1"/>
  <c r="AH59" i="37"/>
  <c r="L59" i="37"/>
  <c r="K59" i="37"/>
  <c r="AU58" i="37"/>
  <c r="AW58" i="37" s="1"/>
  <c r="AT58" i="37"/>
  <c r="AV58" i="37" s="1"/>
  <c r="AS58" i="37"/>
  <c r="AQ58" i="37"/>
  <c r="AP58" i="37"/>
  <c r="AR58" i="37" s="1"/>
  <c r="AH58" i="37"/>
  <c r="L58" i="37"/>
  <c r="K58" i="37"/>
  <c r="AV57" i="37"/>
  <c r="AU57" i="37"/>
  <c r="AW57" i="37" s="1"/>
  <c r="AT57" i="37"/>
  <c r="AR57" i="37"/>
  <c r="AQ57" i="37"/>
  <c r="AS57" i="37" s="1"/>
  <c r="AP57" i="37"/>
  <c r="AH57" i="37"/>
  <c r="L57" i="37"/>
  <c r="K57" i="37"/>
  <c r="AU56" i="37"/>
  <c r="AW56" i="37" s="1"/>
  <c r="AT56" i="37"/>
  <c r="AV56" i="37" s="1"/>
  <c r="AQ56" i="37"/>
  <c r="AS56" i="37" s="1"/>
  <c r="AP56" i="37"/>
  <c r="AR56" i="37" s="1"/>
  <c r="AH56" i="37"/>
  <c r="L56" i="37"/>
  <c r="K56" i="37"/>
  <c r="AU55" i="37"/>
  <c r="AW55" i="37" s="1"/>
  <c r="AT55" i="37"/>
  <c r="AV55" i="37" s="1"/>
  <c r="AQ55" i="37"/>
  <c r="AS55" i="37" s="1"/>
  <c r="AP55" i="37"/>
  <c r="AR55" i="37" s="1"/>
  <c r="AH55" i="37"/>
  <c r="L55" i="37"/>
  <c r="K55" i="37"/>
  <c r="AU54" i="37"/>
  <c r="AW54" i="37" s="1"/>
  <c r="AT54" i="37"/>
  <c r="AV54" i="37" s="1"/>
  <c r="AQ54" i="37"/>
  <c r="AS54" i="37" s="1"/>
  <c r="AP54" i="37"/>
  <c r="AR54" i="37" s="1"/>
  <c r="AH54" i="37"/>
  <c r="L54" i="37"/>
  <c r="K54" i="37"/>
  <c r="AW53" i="37"/>
  <c r="AU53" i="37"/>
  <c r="AT53" i="37"/>
  <c r="AV53" i="37" s="1"/>
  <c r="AS53" i="37"/>
  <c r="AQ53" i="37"/>
  <c r="AP53" i="37"/>
  <c r="AR53" i="37" s="1"/>
  <c r="AH53" i="37"/>
  <c r="L53" i="37"/>
  <c r="K53" i="37"/>
  <c r="AU52" i="37"/>
  <c r="AW52" i="37" s="1"/>
  <c r="AT52" i="37"/>
  <c r="AV52" i="37" s="1"/>
  <c r="AQ52" i="37"/>
  <c r="AS52" i="37" s="1"/>
  <c r="AP52" i="37"/>
  <c r="AR52" i="37" s="1"/>
  <c r="AH52" i="37"/>
  <c r="L52" i="37"/>
  <c r="K52" i="37"/>
  <c r="AU51" i="37"/>
  <c r="AW51" i="37" s="1"/>
  <c r="AT51" i="37"/>
  <c r="AV51" i="37" s="1"/>
  <c r="AR51" i="37"/>
  <c r="AQ51" i="37"/>
  <c r="AS51" i="37" s="1"/>
  <c r="AP51" i="37"/>
  <c r="AH51" i="37"/>
  <c r="L51" i="37"/>
  <c r="K51" i="37"/>
  <c r="AU50" i="37"/>
  <c r="AW50" i="37" s="1"/>
  <c r="AT50" i="37"/>
  <c r="AV50" i="37" s="1"/>
  <c r="AQ50" i="37"/>
  <c r="AS50" i="37" s="1"/>
  <c r="AP50" i="37"/>
  <c r="AR50" i="37" s="1"/>
  <c r="AH50" i="37"/>
  <c r="L50" i="37"/>
  <c r="K50" i="37"/>
  <c r="AU49" i="37"/>
  <c r="AW49" i="37" s="1"/>
  <c r="AT49" i="37"/>
  <c r="AV49" i="37" s="1"/>
  <c r="AS49" i="37"/>
  <c r="AQ49" i="37"/>
  <c r="AP49" i="37"/>
  <c r="AR49" i="37" s="1"/>
  <c r="AH49" i="37"/>
  <c r="L49" i="37"/>
  <c r="K49" i="37"/>
  <c r="AV48" i="37"/>
  <c r="AU48" i="37"/>
  <c r="AW48" i="37" s="1"/>
  <c r="AT48" i="37"/>
  <c r="AR48" i="37"/>
  <c r="AQ48" i="37"/>
  <c r="AS48" i="37" s="1"/>
  <c r="AP48" i="37"/>
  <c r="AH48" i="37"/>
  <c r="L48" i="37"/>
  <c r="K48" i="37"/>
  <c r="AU47" i="37"/>
  <c r="AW47" i="37" s="1"/>
  <c r="AT47" i="37"/>
  <c r="AV47" i="37" s="1"/>
  <c r="AR47" i="37"/>
  <c r="AQ47" i="37"/>
  <c r="AS47" i="37" s="1"/>
  <c r="AP47" i="37"/>
  <c r="AH47" i="37"/>
  <c r="L47" i="37"/>
  <c r="K47" i="37"/>
  <c r="AU46" i="37"/>
  <c r="AW46" i="37" s="1"/>
  <c r="AT46" i="37"/>
  <c r="AV46" i="37" s="1"/>
  <c r="AQ46" i="37"/>
  <c r="AS46" i="37" s="1"/>
  <c r="AP46" i="37"/>
  <c r="AR46" i="37" s="1"/>
  <c r="AH46" i="37"/>
  <c r="L46" i="37"/>
  <c r="K46" i="37"/>
  <c r="AU45" i="37"/>
  <c r="AW45" i="37" s="1"/>
  <c r="AT45" i="37"/>
  <c r="AV45" i="37" s="1"/>
  <c r="AS45" i="37"/>
  <c r="AQ45" i="37"/>
  <c r="AP45" i="37"/>
  <c r="AR45" i="37" s="1"/>
  <c r="AH45" i="37"/>
  <c r="L45" i="37"/>
  <c r="K45" i="37"/>
  <c r="AV44" i="37"/>
  <c r="AU44" i="37"/>
  <c r="AW44" i="37" s="1"/>
  <c r="AT44" i="37"/>
  <c r="AR44" i="37"/>
  <c r="AQ44" i="37"/>
  <c r="AS44" i="37" s="1"/>
  <c r="AP44" i="37"/>
  <c r="AH44" i="37"/>
  <c r="L44" i="37"/>
  <c r="K44" i="37"/>
  <c r="AU43" i="37"/>
  <c r="AW43" i="37" s="1"/>
  <c r="AT43" i="37"/>
  <c r="AV43" i="37" s="1"/>
  <c r="AR43" i="37"/>
  <c r="AQ43" i="37"/>
  <c r="AS43" i="37" s="1"/>
  <c r="AP43" i="37"/>
  <c r="AH43" i="37"/>
  <c r="L43" i="37"/>
  <c r="K43" i="37"/>
  <c r="AU42" i="37"/>
  <c r="AW42" i="37" s="1"/>
  <c r="AT42" i="37"/>
  <c r="AV42" i="37" s="1"/>
  <c r="AQ42" i="37"/>
  <c r="AS42" i="37" s="1"/>
  <c r="AP42" i="37"/>
  <c r="AR42" i="37" s="1"/>
  <c r="AH42" i="37"/>
  <c r="L42" i="37"/>
  <c r="K42" i="37"/>
  <c r="AU41" i="37"/>
  <c r="AW41" i="37" s="1"/>
  <c r="AT41" i="37"/>
  <c r="AV41" i="37" s="1"/>
  <c r="AS41" i="37"/>
  <c r="AQ41" i="37"/>
  <c r="AP41" i="37"/>
  <c r="AR41" i="37" s="1"/>
  <c r="AH41" i="37"/>
  <c r="L41" i="37"/>
  <c r="K41" i="37"/>
  <c r="AV40" i="37"/>
  <c r="AU40" i="37"/>
  <c r="AW40" i="37" s="1"/>
  <c r="AT40" i="37"/>
  <c r="AR40" i="37"/>
  <c r="AQ40" i="37"/>
  <c r="AS40" i="37" s="1"/>
  <c r="AP40" i="37"/>
  <c r="AH40" i="37"/>
  <c r="L40" i="37"/>
  <c r="K40" i="37"/>
  <c r="AU39" i="37"/>
  <c r="AW39" i="37" s="1"/>
  <c r="AT39" i="37"/>
  <c r="AV39" i="37" s="1"/>
  <c r="AR39" i="37"/>
  <c r="AQ39" i="37"/>
  <c r="AS39" i="37" s="1"/>
  <c r="AP39" i="37"/>
  <c r="AH39" i="37"/>
  <c r="L39" i="37"/>
  <c r="K39" i="37"/>
  <c r="AU38" i="37"/>
  <c r="AW38" i="37" s="1"/>
  <c r="AT38" i="37"/>
  <c r="AV38" i="37" s="1"/>
  <c r="AQ38" i="37"/>
  <c r="AS38" i="37" s="1"/>
  <c r="AP38" i="37"/>
  <c r="AR38" i="37" s="1"/>
  <c r="AH38" i="37"/>
  <c r="L38" i="37"/>
  <c r="K38" i="37"/>
  <c r="AU37" i="37"/>
  <c r="AW37" i="37" s="1"/>
  <c r="AT37" i="37"/>
  <c r="AV37" i="37" s="1"/>
  <c r="AS37" i="37"/>
  <c r="AQ37" i="37"/>
  <c r="AP37" i="37"/>
  <c r="AR37" i="37" s="1"/>
  <c r="AH37" i="37"/>
  <c r="L37" i="37"/>
  <c r="K37" i="37"/>
  <c r="AV36" i="37"/>
  <c r="AU36" i="37"/>
  <c r="AW36" i="37" s="1"/>
  <c r="AT36" i="37"/>
  <c r="AR36" i="37"/>
  <c r="AQ36" i="37"/>
  <c r="AS36" i="37" s="1"/>
  <c r="AP36" i="37"/>
  <c r="AH36" i="37"/>
  <c r="L36" i="37"/>
  <c r="K36" i="37"/>
  <c r="AU35" i="37"/>
  <c r="AW35" i="37" s="1"/>
  <c r="AT35" i="37"/>
  <c r="AV35" i="37" s="1"/>
  <c r="AR35" i="37"/>
  <c r="AQ35" i="37"/>
  <c r="AS35" i="37" s="1"/>
  <c r="AP35" i="37"/>
  <c r="AH35" i="37"/>
  <c r="L35" i="37"/>
  <c r="K35" i="37"/>
  <c r="AU34" i="37"/>
  <c r="AW34" i="37" s="1"/>
  <c r="AT34" i="37"/>
  <c r="AV34" i="37" s="1"/>
  <c r="AQ34" i="37"/>
  <c r="AS34" i="37" s="1"/>
  <c r="AP34" i="37"/>
  <c r="AR34" i="37" s="1"/>
  <c r="AH34" i="37"/>
  <c r="L34" i="37"/>
  <c r="K34" i="37"/>
  <c r="AU33" i="37"/>
  <c r="AW33" i="37" s="1"/>
  <c r="AT33" i="37"/>
  <c r="AV33" i="37" s="1"/>
  <c r="AS33" i="37"/>
  <c r="AQ33" i="37"/>
  <c r="AP33" i="37"/>
  <c r="AR33" i="37" s="1"/>
  <c r="AH33" i="37"/>
  <c r="L33" i="37"/>
  <c r="K33" i="37"/>
  <c r="AV32" i="37"/>
  <c r="AU32" i="37"/>
  <c r="AW32" i="37" s="1"/>
  <c r="AT32" i="37"/>
  <c r="AR32" i="37"/>
  <c r="AQ32" i="37"/>
  <c r="AS32" i="37" s="1"/>
  <c r="AP32" i="37"/>
  <c r="AH32" i="37"/>
  <c r="L32" i="37"/>
  <c r="K32" i="37"/>
  <c r="AU31" i="37"/>
  <c r="AW31" i="37" s="1"/>
  <c r="AT31" i="37"/>
  <c r="AV31" i="37" s="1"/>
  <c r="AR31" i="37"/>
  <c r="AQ31" i="37"/>
  <c r="AS31" i="37" s="1"/>
  <c r="AP31" i="37"/>
  <c r="AH31" i="37"/>
  <c r="L31" i="37"/>
  <c r="K31" i="37"/>
  <c r="AU30" i="37"/>
  <c r="AW30" i="37" s="1"/>
  <c r="AT30" i="37"/>
  <c r="AV30" i="37" s="1"/>
  <c r="AQ30" i="37"/>
  <c r="AS30" i="37" s="1"/>
  <c r="AP30" i="37"/>
  <c r="AR30" i="37" s="1"/>
  <c r="AH30" i="37"/>
  <c r="L30" i="37"/>
  <c r="K30" i="37"/>
  <c r="AU29" i="37"/>
  <c r="AW29" i="37" s="1"/>
  <c r="AT29" i="37"/>
  <c r="AV29" i="37" s="1"/>
  <c r="AS29" i="37"/>
  <c r="AQ29" i="37"/>
  <c r="AP29" i="37"/>
  <c r="AR29" i="37" s="1"/>
  <c r="AH29" i="37"/>
  <c r="L29" i="37"/>
  <c r="K29" i="37"/>
  <c r="AV28" i="37"/>
  <c r="AU28" i="37"/>
  <c r="AW28" i="37" s="1"/>
  <c r="AT28" i="37"/>
  <c r="AR28" i="37"/>
  <c r="AQ28" i="37"/>
  <c r="AS28" i="37" s="1"/>
  <c r="AP28" i="37"/>
  <c r="AH28" i="37"/>
  <c r="L28" i="37"/>
  <c r="K28" i="37"/>
  <c r="AU27" i="37"/>
  <c r="AW27" i="37" s="1"/>
  <c r="AT27" i="37"/>
  <c r="AV27" i="37" s="1"/>
  <c r="AR27" i="37"/>
  <c r="AQ27" i="37"/>
  <c r="AS27" i="37" s="1"/>
  <c r="AP27" i="37"/>
  <c r="AH27" i="37"/>
  <c r="L27" i="37"/>
  <c r="K27" i="37"/>
  <c r="AU26" i="37"/>
  <c r="AW26" i="37" s="1"/>
  <c r="AT26" i="37"/>
  <c r="AV26" i="37" s="1"/>
  <c r="AQ26" i="37"/>
  <c r="AS26" i="37" s="1"/>
  <c r="AP26" i="37"/>
  <c r="AR26" i="37" s="1"/>
  <c r="AH26" i="37"/>
  <c r="L26" i="37"/>
  <c r="K26" i="37"/>
  <c r="AU25" i="37"/>
  <c r="AW25" i="37" s="1"/>
  <c r="AT25" i="37"/>
  <c r="AV25" i="37" s="1"/>
  <c r="AS25" i="37"/>
  <c r="AQ25" i="37"/>
  <c r="AP25" i="37"/>
  <c r="AR25" i="37" s="1"/>
  <c r="AH25" i="37"/>
  <c r="L25" i="37"/>
  <c r="K25" i="37"/>
  <c r="AV24" i="37"/>
  <c r="AU24" i="37"/>
  <c r="AW24" i="37" s="1"/>
  <c r="AT24" i="37"/>
  <c r="AR24" i="37"/>
  <c r="AQ24" i="37"/>
  <c r="AS24" i="37" s="1"/>
  <c r="AP24" i="37"/>
  <c r="AH24" i="37"/>
  <c r="L24" i="37"/>
  <c r="K24" i="37"/>
  <c r="AU23" i="37"/>
  <c r="AW23" i="37" s="1"/>
  <c r="AT23" i="37"/>
  <c r="AV23" i="37" s="1"/>
  <c r="AR23" i="37"/>
  <c r="AQ23" i="37"/>
  <c r="AS23" i="37" s="1"/>
  <c r="AP23" i="37"/>
  <c r="AH23" i="37"/>
  <c r="L23" i="37"/>
  <c r="K23" i="37"/>
  <c r="AU22" i="37"/>
  <c r="AW22" i="37" s="1"/>
  <c r="AT22" i="37"/>
  <c r="AV22" i="37" s="1"/>
  <c r="AQ22" i="37"/>
  <c r="AS22" i="37" s="1"/>
  <c r="AP22" i="37"/>
  <c r="AR22" i="37" s="1"/>
  <c r="AH22" i="37"/>
  <c r="L22" i="37"/>
  <c r="K22" i="37"/>
  <c r="AU21" i="37"/>
  <c r="AW21" i="37" s="1"/>
  <c r="AT21" i="37"/>
  <c r="AV21" i="37" s="1"/>
  <c r="AS21" i="37"/>
  <c r="AQ21" i="37"/>
  <c r="AP21" i="37"/>
  <c r="AR21" i="37" s="1"/>
  <c r="AH21" i="37"/>
  <c r="L21" i="37"/>
  <c r="K21" i="37"/>
  <c r="AV20" i="37"/>
  <c r="AU20" i="37"/>
  <c r="AW20" i="37" s="1"/>
  <c r="AT20" i="37"/>
  <c r="AR20" i="37"/>
  <c r="AQ20" i="37"/>
  <c r="AS20" i="37" s="1"/>
  <c r="AP20" i="37"/>
  <c r="AH20" i="37"/>
  <c r="L20" i="37"/>
  <c r="K20" i="37"/>
  <c r="AU19" i="37"/>
  <c r="AW19" i="37" s="1"/>
  <c r="AT19" i="37"/>
  <c r="AV19" i="37" s="1"/>
  <c r="AR19" i="37"/>
  <c r="AQ19" i="37"/>
  <c r="AS19" i="37" s="1"/>
  <c r="AP19" i="37"/>
  <c r="AH19" i="37"/>
  <c r="L19" i="37"/>
  <c r="K19" i="37"/>
  <c r="AU18" i="37"/>
  <c r="AW18" i="37" s="1"/>
  <c r="AT18" i="37"/>
  <c r="AV18" i="37" s="1"/>
  <c r="AQ18" i="37"/>
  <c r="AS18" i="37" s="1"/>
  <c r="AP18" i="37"/>
  <c r="AR18" i="37" s="1"/>
  <c r="AH18" i="37"/>
  <c r="L18" i="37"/>
  <c r="K18" i="37"/>
  <c r="AU17" i="37"/>
  <c r="AW17" i="37" s="1"/>
  <c r="AT17" i="37"/>
  <c r="AV17" i="37" s="1"/>
  <c r="AS17" i="37"/>
  <c r="AQ17" i="37"/>
  <c r="AP17" i="37"/>
  <c r="AR17" i="37" s="1"/>
  <c r="AH17" i="37"/>
  <c r="L17" i="37"/>
  <c r="K17" i="37"/>
  <c r="AV16" i="37"/>
  <c r="AU16" i="37"/>
  <c r="AW16" i="37" s="1"/>
  <c r="AT16" i="37"/>
  <c r="AR16" i="37"/>
  <c r="AQ16" i="37"/>
  <c r="AS16" i="37" s="1"/>
  <c r="AP16" i="37"/>
  <c r="AH16" i="37"/>
  <c r="L16" i="37"/>
  <c r="K16" i="37"/>
  <c r="AU15" i="37"/>
  <c r="AW15" i="37" s="1"/>
  <c r="AT15" i="37"/>
  <c r="AV15" i="37" s="1"/>
  <c r="AR15" i="37"/>
  <c r="AQ15" i="37"/>
  <c r="AS15" i="37" s="1"/>
  <c r="AP15" i="37"/>
  <c r="AH15" i="37"/>
  <c r="L15" i="37"/>
  <c r="K15" i="37"/>
  <c r="AU14" i="37"/>
  <c r="AW14" i="37" s="1"/>
  <c r="AT14" i="37"/>
  <c r="AV14" i="37" s="1"/>
  <c r="AQ14" i="37"/>
  <c r="AS14" i="37" s="1"/>
  <c r="AP14" i="37"/>
  <c r="AR14" i="37" s="1"/>
  <c r="AH14" i="37"/>
  <c r="L14" i="37"/>
  <c r="K14" i="37"/>
  <c r="AU13" i="37"/>
  <c r="AW13" i="37" s="1"/>
  <c r="AT13" i="37"/>
  <c r="AV13" i="37" s="1"/>
  <c r="AS13" i="37"/>
  <c r="AQ13" i="37"/>
  <c r="AP13" i="37"/>
  <c r="AR13" i="37" s="1"/>
  <c r="AH13" i="37"/>
  <c r="L13" i="37"/>
  <c r="K13" i="37"/>
  <c r="AV12" i="37"/>
  <c r="AU12" i="37"/>
  <c r="AW12" i="37" s="1"/>
  <c r="AT12" i="37"/>
  <c r="AR12" i="37"/>
  <c r="AQ12" i="37"/>
  <c r="AS12" i="37" s="1"/>
  <c r="AP12" i="37"/>
  <c r="AH12" i="37"/>
  <c r="L12" i="37"/>
  <c r="K12" i="37"/>
  <c r="AU11" i="37"/>
  <c r="AW11" i="37" s="1"/>
  <c r="AT11" i="37"/>
  <c r="AV11" i="37" s="1"/>
  <c r="AR11" i="37"/>
  <c r="AQ11" i="37"/>
  <c r="AS11" i="37" s="1"/>
  <c r="AP11" i="37"/>
  <c r="AH11" i="37"/>
  <c r="L11" i="37"/>
  <c r="K11" i="37"/>
  <c r="AU10" i="37"/>
  <c r="AW10" i="37" s="1"/>
  <c r="AT10" i="37"/>
  <c r="AV10" i="37" s="1"/>
  <c r="AQ10" i="37"/>
  <c r="AS10" i="37" s="1"/>
  <c r="AP10" i="37"/>
  <c r="AR10" i="37" s="1"/>
  <c r="AH10" i="37"/>
  <c r="L10" i="37"/>
  <c r="K10" i="37"/>
  <c r="AU9" i="37"/>
  <c r="AW9" i="37" s="1"/>
  <c r="AT9" i="37"/>
  <c r="AV9" i="37" s="1"/>
  <c r="AS9" i="37"/>
  <c r="AQ9" i="37"/>
  <c r="AP9" i="37"/>
  <c r="AR9" i="37" s="1"/>
  <c r="AH9" i="37"/>
  <c r="L9" i="37"/>
  <c r="K9" i="37"/>
  <c r="AV8" i="37"/>
  <c r="AU8" i="37"/>
  <c r="AW8" i="37" s="1"/>
  <c r="AT8" i="37"/>
  <c r="AR8" i="37"/>
  <c r="AQ8" i="37"/>
  <c r="AS8" i="37" s="1"/>
  <c r="AP8" i="37"/>
  <c r="AH8" i="37"/>
  <c r="L8" i="37"/>
  <c r="K8" i="37"/>
  <c r="AU7" i="37"/>
  <c r="AW7" i="37" s="1"/>
  <c r="AT7" i="37"/>
  <c r="AV7" i="37" s="1"/>
  <c r="AR7" i="37"/>
  <c r="AQ7" i="37"/>
  <c r="AS7" i="37" s="1"/>
  <c r="AP7" i="37"/>
  <c r="AH7" i="37"/>
  <c r="L7" i="37"/>
  <c r="K7" i="37"/>
  <c r="AU6" i="37"/>
  <c r="AW6" i="37" s="1"/>
  <c r="AT6" i="37"/>
  <c r="AV6" i="37" s="1"/>
  <c r="AQ6" i="37"/>
  <c r="AS6" i="37" s="1"/>
  <c r="AP6" i="37"/>
  <c r="AR6" i="37" s="1"/>
  <c r="AH6" i="37"/>
  <c r="L6" i="37"/>
  <c r="K6" i="37"/>
  <c r="AU5" i="37"/>
  <c r="AW5" i="37" s="1"/>
  <c r="AT5" i="37"/>
  <c r="AV5" i="37" s="1"/>
  <c r="AS5" i="37"/>
  <c r="AQ5" i="37"/>
  <c r="AP5" i="37"/>
  <c r="AR5" i="37" s="1"/>
  <c r="AH5" i="37"/>
  <c r="L5" i="37"/>
  <c r="K5" i="37"/>
  <c r="AV4" i="37"/>
  <c r="AU4" i="37"/>
  <c r="AW4" i="37" s="1"/>
  <c r="AT4" i="37"/>
  <c r="AR4" i="37"/>
  <c r="AQ4" i="37"/>
  <c r="AS4" i="37" s="1"/>
  <c r="AP4" i="37"/>
  <c r="AH4" i="37"/>
  <c r="L4" i="37"/>
  <c r="K4" i="37"/>
  <c r="AU3" i="37"/>
  <c r="AW3" i="37" s="1"/>
  <c r="AT3" i="37"/>
  <c r="AV3" i="37" s="1"/>
  <c r="AR3" i="37"/>
  <c r="AQ3" i="37"/>
  <c r="AS3" i="37" s="1"/>
  <c r="AP3" i="37"/>
  <c r="AH3" i="37"/>
  <c r="L3" i="37"/>
  <c r="K3" i="37"/>
  <c r="R116" i="36"/>
  <c r="Q116" i="36"/>
  <c r="P116" i="36"/>
  <c r="O116" i="36"/>
  <c r="N116" i="36"/>
  <c r="M116" i="36"/>
  <c r="L116" i="36"/>
  <c r="K116" i="36"/>
  <c r="J116" i="36"/>
  <c r="I116" i="36"/>
  <c r="H116" i="36"/>
  <c r="G116" i="36"/>
  <c r="F116" i="36"/>
  <c r="E116" i="36"/>
  <c r="R113" i="36"/>
  <c r="Q113" i="36"/>
  <c r="P113" i="36"/>
  <c r="O113" i="36"/>
  <c r="L113" i="36"/>
  <c r="K113" i="36"/>
  <c r="J113" i="36"/>
  <c r="I113" i="36"/>
  <c r="F113" i="36"/>
  <c r="E113" i="36"/>
  <c r="R112" i="36"/>
  <c r="Q112" i="36"/>
  <c r="P112" i="36"/>
  <c r="O112" i="36"/>
  <c r="N112" i="36"/>
  <c r="M112" i="36"/>
  <c r="L112" i="36"/>
  <c r="K112" i="36"/>
  <c r="I112" i="36"/>
  <c r="H112" i="36"/>
  <c r="G112" i="36"/>
  <c r="F112" i="36"/>
  <c r="E112" i="36"/>
  <c r="O111" i="36"/>
  <c r="N111" i="36"/>
  <c r="M111" i="36"/>
  <c r="M114" i="36" s="1"/>
  <c r="J111" i="36"/>
  <c r="R110" i="36"/>
  <c r="Q110" i="36"/>
  <c r="P110" i="36"/>
  <c r="O110" i="36"/>
  <c r="N110" i="36"/>
  <c r="M110" i="36"/>
  <c r="L110" i="36"/>
  <c r="K110" i="36"/>
  <c r="J110" i="36"/>
  <c r="I110" i="36"/>
  <c r="H110" i="36"/>
  <c r="G110" i="36"/>
  <c r="F110" i="36"/>
  <c r="E110" i="36"/>
  <c r="R107" i="36"/>
  <c r="R119" i="36" s="1"/>
  <c r="Q107" i="36"/>
  <c r="Q119" i="36" s="1"/>
  <c r="P107" i="36"/>
  <c r="P119" i="36" s="1"/>
  <c r="L107" i="36"/>
  <c r="L119" i="36" s="1"/>
  <c r="K107" i="36"/>
  <c r="K119" i="36" s="1"/>
  <c r="J107" i="36"/>
  <c r="J119" i="36" s="1"/>
  <c r="I107" i="36"/>
  <c r="I119" i="36" s="1"/>
  <c r="H107" i="36"/>
  <c r="F107" i="36"/>
  <c r="F119" i="36" s="1"/>
  <c r="E107" i="36"/>
  <c r="R106" i="36"/>
  <c r="R118" i="36" s="1"/>
  <c r="Q106" i="36"/>
  <c r="Q118" i="36" s="1"/>
  <c r="P106" i="36"/>
  <c r="P118" i="36" s="1"/>
  <c r="O106" i="36"/>
  <c r="O118" i="36" s="1"/>
  <c r="N106" i="36"/>
  <c r="N118" i="36" s="1"/>
  <c r="M106" i="36"/>
  <c r="M118" i="36" s="1"/>
  <c r="L106" i="36"/>
  <c r="L118" i="36" s="1"/>
  <c r="K106" i="36"/>
  <c r="K118" i="36" s="1"/>
  <c r="I106" i="36"/>
  <c r="I118" i="36" s="1"/>
  <c r="H106" i="36"/>
  <c r="H118" i="36" s="1"/>
  <c r="G106" i="36"/>
  <c r="G118" i="36" s="1"/>
  <c r="F106" i="36"/>
  <c r="F118" i="36" s="1"/>
  <c r="E106" i="36"/>
  <c r="T106" i="36" s="1"/>
  <c r="D106" i="36"/>
  <c r="Q105" i="36"/>
  <c r="P105" i="36"/>
  <c r="O105" i="36"/>
  <c r="O117" i="36" s="1"/>
  <c r="N105" i="36"/>
  <c r="N117" i="36" s="1"/>
  <c r="M105" i="36"/>
  <c r="M117" i="36" s="1"/>
  <c r="J105" i="36"/>
  <c r="J117" i="36" s="1"/>
  <c r="I105" i="36"/>
  <c r="H105" i="36"/>
  <c r="E105" i="36"/>
  <c r="D105" i="36"/>
  <c r="R104" i="36"/>
  <c r="Q104" i="36"/>
  <c r="P104" i="36"/>
  <c r="O104" i="36"/>
  <c r="N104" i="36"/>
  <c r="M104" i="36"/>
  <c r="L104" i="36"/>
  <c r="K104" i="36"/>
  <c r="J104" i="36"/>
  <c r="I104" i="36"/>
  <c r="H104" i="36"/>
  <c r="G104" i="36"/>
  <c r="F104" i="36"/>
  <c r="E104" i="36"/>
  <c r="R99" i="36"/>
  <c r="Q99" i="36"/>
  <c r="P99" i="36"/>
  <c r="O99" i="36"/>
  <c r="L99" i="36"/>
  <c r="K99" i="36"/>
  <c r="J99" i="36"/>
  <c r="I99" i="36"/>
  <c r="G99" i="36"/>
  <c r="F99" i="36"/>
  <c r="E99" i="36"/>
  <c r="R98" i="36"/>
  <c r="Q98" i="36"/>
  <c r="P98" i="36"/>
  <c r="O98" i="36"/>
  <c r="N98" i="36"/>
  <c r="M98" i="36"/>
  <c r="L98" i="36"/>
  <c r="K98" i="36"/>
  <c r="I98" i="36"/>
  <c r="H98" i="36"/>
  <c r="G98" i="36"/>
  <c r="F98" i="36"/>
  <c r="E98" i="36"/>
  <c r="O97" i="36"/>
  <c r="N97" i="36"/>
  <c r="M97" i="36"/>
  <c r="J97" i="36"/>
  <c r="R96" i="36"/>
  <c r="Q96" i="36"/>
  <c r="P96" i="36"/>
  <c r="O96" i="36"/>
  <c r="N96" i="36"/>
  <c r="M96" i="36"/>
  <c r="L96" i="36"/>
  <c r="K96" i="36"/>
  <c r="J96" i="36"/>
  <c r="I96" i="36"/>
  <c r="H96" i="36"/>
  <c r="G96" i="36"/>
  <c r="F96" i="36"/>
  <c r="E96" i="36"/>
  <c r="Q94" i="36"/>
  <c r="E94" i="36"/>
  <c r="O93" i="36"/>
  <c r="O94" i="36" s="1"/>
  <c r="N93" i="36"/>
  <c r="N94" i="36" s="1"/>
  <c r="M93" i="36"/>
  <c r="M94" i="36" s="1"/>
  <c r="H93" i="36"/>
  <c r="G93" i="36"/>
  <c r="D93" i="36"/>
  <c r="J92" i="36"/>
  <c r="D92" i="36"/>
  <c r="R91" i="36"/>
  <c r="R94" i="36" s="1"/>
  <c r="Q91" i="36"/>
  <c r="P91" i="36"/>
  <c r="P94" i="36" s="1"/>
  <c r="L91" i="36"/>
  <c r="L94" i="36" s="1"/>
  <c r="K91" i="36"/>
  <c r="K94" i="36" s="1"/>
  <c r="I91" i="36"/>
  <c r="I94" i="36" s="1"/>
  <c r="H91" i="36"/>
  <c r="G91" i="36"/>
  <c r="G94" i="36" s="1"/>
  <c r="F91" i="36"/>
  <c r="F94" i="36" s="1"/>
  <c r="E91" i="36"/>
  <c r="D91" i="36"/>
  <c r="R90" i="36"/>
  <c r="Q90" i="36"/>
  <c r="P90" i="36"/>
  <c r="O90" i="36"/>
  <c r="N90" i="36"/>
  <c r="M90" i="36"/>
  <c r="L90" i="36"/>
  <c r="K90" i="36"/>
  <c r="J90" i="36"/>
  <c r="I90" i="36"/>
  <c r="H90" i="36"/>
  <c r="G90" i="36"/>
  <c r="F90" i="36"/>
  <c r="E90" i="36"/>
  <c r="Q88" i="36"/>
  <c r="P88" i="36"/>
  <c r="I88" i="36"/>
  <c r="I100" i="36" s="1"/>
  <c r="H88" i="36"/>
  <c r="E88" i="36"/>
  <c r="O87" i="36"/>
  <c r="O88" i="36" s="1"/>
  <c r="N87" i="36"/>
  <c r="N88" i="36" s="1"/>
  <c r="N100" i="36" s="1"/>
  <c r="M87" i="36"/>
  <c r="H87" i="36"/>
  <c r="G87" i="36"/>
  <c r="D87" i="36"/>
  <c r="D99" i="36" s="1"/>
  <c r="T86" i="36"/>
  <c r="J86" i="36"/>
  <c r="J88" i="36" s="1"/>
  <c r="D86" i="36"/>
  <c r="R85" i="36"/>
  <c r="R88" i="36" s="1"/>
  <c r="R100" i="36" s="1"/>
  <c r="Q85" i="36"/>
  <c r="P85" i="36"/>
  <c r="L85" i="36"/>
  <c r="K85" i="36"/>
  <c r="I85" i="36"/>
  <c r="H85" i="36"/>
  <c r="G85" i="36"/>
  <c r="F85" i="36"/>
  <c r="F88" i="36" s="1"/>
  <c r="F100" i="36" s="1"/>
  <c r="E85" i="36"/>
  <c r="D85" i="36"/>
  <c r="R84" i="36"/>
  <c r="Q84" i="36"/>
  <c r="P84" i="36"/>
  <c r="O84" i="36"/>
  <c r="N84" i="36"/>
  <c r="M84" i="36"/>
  <c r="L84" i="36"/>
  <c r="K84" i="36"/>
  <c r="J84" i="36"/>
  <c r="I84" i="36"/>
  <c r="H84" i="36"/>
  <c r="G84" i="36"/>
  <c r="F84" i="36"/>
  <c r="E84" i="36"/>
  <c r="R80" i="36"/>
  <c r="Q80" i="36"/>
  <c r="P80" i="36"/>
  <c r="L80" i="36"/>
  <c r="K80" i="36"/>
  <c r="J80" i="36"/>
  <c r="I80" i="36"/>
  <c r="H80" i="36"/>
  <c r="F80" i="36"/>
  <c r="E80" i="36"/>
  <c r="R79" i="36"/>
  <c r="Q79" i="36"/>
  <c r="P79" i="36"/>
  <c r="O79" i="36"/>
  <c r="N79" i="36"/>
  <c r="M79" i="36"/>
  <c r="L79" i="36"/>
  <c r="K79" i="36"/>
  <c r="I79" i="36"/>
  <c r="H79" i="36"/>
  <c r="G79" i="36"/>
  <c r="F79" i="36"/>
  <c r="E79" i="36"/>
  <c r="D79" i="36"/>
  <c r="O78" i="36"/>
  <c r="N78" i="36"/>
  <c r="M78" i="36"/>
  <c r="J78" i="36"/>
  <c r="I78" i="36"/>
  <c r="Q75" i="36"/>
  <c r="E75" i="36"/>
  <c r="O74" i="36"/>
  <c r="O75" i="36" s="1"/>
  <c r="N74" i="36"/>
  <c r="N75" i="36" s="1"/>
  <c r="M74" i="36"/>
  <c r="M113" i="36" s="1"/>
  <c r="H74" i="36"/>
  <c r="G74" i="36"/>
  <c r="G113" i="36" s="1"/>
  <c r="D74" i="36"/>
  <c r="D113" i="36" s="1"/>
  <c r="J73" i="36"/>
  <c r="D73" i="36"/>
  <c r="R72" i="36"/>
  <c r="R75" i="36" s="1"/>
  <c r="Q72" i="36"/>
  <c r="Q111" i="36" s="1"/>
  <c r="Q114" i="36" s="1"/>
  <c r="P72" i="36"/>
  <c r="L72" i="36"/>
  <c r="K72" i="36"/>
  <c r="I72" i="36"/>
  <c r="I111" i="36" s="1"/>
  <c r="I114" i="36" s="1"/>
  <c r="H72" i="36"/>
  <c r="G72" i="36"/>
  <c r="F72" i="36"/>
  <c r="F75" i="36" s="1"/>
  <c r="E72" i="36"/>
  <c r="E111" i="36" s="1"/>
  <c r="D72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Q69" i="36"/>
  <c r="P69" i="36"/>
  <c r="L69" i="36"/>
  <c r="I69" i="36"/>
  <c r="H69" i="36"/>
  <c r="E69" i="36"/>
  <c r="E81" i="36" s="1"/>
  <c r="D69" i="36"/>
  <c r="O68" i="36"/>
  <c r="O107" i="36" s="1"/>
  <c r="N68" i="36"/>
  <c r="M68" i="36"/>
  <c r="M107" i="36" s="1"/>
  <c r="M119" i="36" s="1"/>
  <c r="H68" i="36"/>
  <c r="G68" i="36"/>
  <c r="G107" i="36" s="1"/>
  <c r="D68" i="36"/>
  <c r="D107" i="36" s="1"/>
  <c r="D119" i="36" s="1"/>
  <c r="T67" i="36"/>
  <c r="J67" i="36"/>
  <c r="J106" i="36" s="1"/>
  <c r="D67" i="36"/>
  <c r="R66" i="36"/>
  <c r="Q66" i="36"/>
  <c r="P66" i="36"/>
  <c r="L66" i="36"/>
  <c r="L105" i="36" s="1"/>
  <c r="K66" i="36"/>
  <c r="I66" i="36"/>
  <c r="H66" i="36"/>
  <c r="G66" i="36"/>
  <c r="F66" i="36"/>
  <c r="T66" i="36" s="1"/>
  <c r="E66" i="36"/>
  <c r="D66" i="36"/>
  <c r="AU60" i="36"/>
  <c r="AW60" i="36" s="1"/>
  <c r="AT60" i="36"/>
  <c r="AV60" i="36" s="1"/>
  <c r="AQ60" i="36"/>
  <c r="AS60" i="36" s="1"/>
  <c r="AP60" i="36"/>
  <c r="AR60" i="36" s="1"/>
  <c r="AH60" i="36"/>
  <c r="L60" i="36"/>
  <c r="K60" i="36"/>
  <c r="AV59" i="36"/>
  <c r="AU59" i="36"/>
  <c r="AW59" i="36" s="1"/>
  <c r="AT59" i="36"/>
  <c r="AR59" i="36"/>
  <c r="AQ59" i="36"/>
  <c r="AS59" i="36" s="1"/>
  <c r="AP59" i="36"/>
  <c r="AH59" i="36"/>
  <c r="L59" i="36"/>
  <c r="K59" i="36"/>
  <c r="AU58" i="36"/>
  <c r="AW58" i="36" s="1"/>
  <c r="AT58" i="36"/>
  <c r="AV58" i="36" s="1"/>
  <c r="AQ58" i="36"/>
  <c r="AS58" i="36" s="1"/>
  <c r="AP58" i="36"/>
  <c r="AR58" i="36" s="1"/>
  <c r="AH58" i="36"/>
  <c r="L58" i="36"/>
  <c r="K58" i="36"/>
  <c r="AW57" i="36"/>
  <c r="AU57" i="36"/>
  <c r="AT57" i="36"/>
  <c r="AV57" i="36" s="1"/>
  <c r="AS57" i="36"/>
  <c r="AQ57" i="36"/>
  <c r="AP57" i="36"/>
  <c r="AR57" i="36" s="1"/>
  <c r="AH57" i="36"/>
  <c r="L57" i="36"/>
  <c r="K57" i="36"/>
  <c r="AU56" i="36"/>
  <c r="AW56" i="36" s="1"/>
  <c r="AT56" i="36"/>
  <c r="AV56" i="36" s="1"/>
  <c r="AQ56" i="36"/>
  <c r="AS56" i="36" s="1"/>
  <c r="AP56" i="36"/>
  <c r="AR56" i="36" s="1"/>
  <c r="AH56" i="36"/>
  <c r="L56" i="36"/>
  <c r="K56" i="36"/>
  <c r="AV55" i="36"/>
  <c r="AU55" i="36"/>
  <c r="AW55" i="36" s="1"/>
  <c r="AT55" i="36"/>
  <c r="AR55" i="36"/>
  <c r="AQ55" i="36"/>
  <c r="AS55" i="36" s="1"/>
  <c r="AP55" i="36"/>
  <c r="AH55" i="36"/>
  <c r="L55" i="36"/>
  <c r="K55" i="36"/>
  <c r="AU54" i="36"/>
  <c r="AW54" i="36" s="1"/>
  <c r="AT54" i="36"/>
  <c r="AV54" i="36" s="1"/>
  <c r="AQ54" i="36"/>
  <c r="AS54" i="36" s="1"/>
  <c r="AP54" i="36"/>
  <c r="AR54" i="36" s="1"/>
  <c r="AH54" i="36"/>
  <c r="L54" i="36"/>
  <c r="K54" i="36"/>
  <c r="AW53" i="36"/>
  <c r="AU53" i="36"/>
  <c r="AT53" i="36"/>
  <c r="AV53" i="36" s="1"/>
  <c r="AS53" i="36"/>
  <c r="AQ53" i="36"/>
  <c r="AP53" i="36"/>
  <c r="AR53" i="36" s="1"/>
  <c r="AH53" i="36"/>
  <c r="L53" i="36"/>
  <c r="K53" i="36"/>
  <c r="AU52" i="36"/>
  <c r="AW52" i="36" s="1"/>
  <c r="AT52" i="36"/>
  <c r="AV52" i="36" s="1"/>
  <c r="AQ52" i="36"/>
  <c r="AS52" i="36" s="1"/>
  <c r="AP52" i="36"/>
  <c r="AR52" i="36" s="1"/>
  <c r="AH52" i="36"/>
  <c r="L52" i="36"/>
  <c r="K52" i="36"/>
  <c r="AV51" i="36"/>
  <c r="AU51" i="36"/>
  <c r="AW51" i="36" s="1"/>
  <c r="AT51" i="36"/>
  <c r="AR51" i="36"/>
  <c r="AQ51" i="36"/>
  <c r="AS51" i="36" s="1"/>
  <c r="AP51" i="36"/>
  <c r="AH51" i="36"/>
  <c r="L51" i="36"/>
  <c r="K51" i="36"/>
  <c r="AU50" i="36"/>
  <c r="AW50" i="36" s="1"/>
  <c r="AT50" i="36"/>
  <c r="AV50" i="36" s="1"/>
  <c r="AQ50" i="36"/>
  <c r="AS50" i="36" s="1"/>
  <c r="AP50" i="36"/>
  <c r="AR50" i="36" s="1"/>
  <c r="AH50" i="36"/>
  <c r="L50" i="36"/>
  <c r="K50" i="36"/>
  <c r="AW49" i="36"/>
  <c r="AU49" i="36"/>
  <c r="AT49" i="36"/>
  <c r="AV49" i="36" s="1"/>
  <c r="AQ49" i="36"/>
  <c r="AS49" i="36" s="1"/>
  <c r="AP49" i="36"/>
  <c r="AR49" i="36" s="1"/>
  <c r="AH49" i="36"/>
  <c r="L49" i="36"/>
  <c r="K49" i="36"/>
  <c r="AV48" i="36"/>
  <c r="AU48" i="36"/>
  <c r="AW48" i="36" s="1"/>
  <c r="AT48" i="36"/>
  <c r="AR48" i="36"/>
  <c r="AQ48" i="36"/>
  <c r="AS48" i="36" s="1"/>
  <c r="AP48" i="36"/>
  <c r="AH48" i="36"/>
  <c r="L48" i="36"/>
  <c r="K48" i="36"/>
  <c r="AU47" i="36"/>
  <c r="AW47" i="36" s="1"/>
  <c r="AT47" i="36"/>
  <c r="AV47" i="36" s="1"/>
  <c r="AR47" i="36"/>
  <c r="AQ47" i="36"/>
  <c r="AS47" i="36" s="1"/>
  <c r="AP47" i="36"/>
  <c r="AH47" i="36"/>
  <c r="L47" i="36"/>
  <c r="K47" i="36"/>
  <c r="AU46" i="36"/>
  <c r="AW46" i="36" s="1"/>
  <c r="AT46" i="36"/>
  <c r="AV46" i="36" s="1"/>
  <c r="AQ46" i="36"/>
  <c r="AS46" i="36" s="1"/>
  <c r="AP46" i="36"/>
  <c r="AR46" i="36" s="1"/>
  <c r="AH46" i="36"/>
  <c r="L46" i="36"/>
  <c r="K46" i="36"/>
  <c r="AW45" i="36"/>
  <c r="AU45" i="36"/>
  <c r="AT45" i="36"/>
  <c r="AV45" i="36" s="1"/>
  <c r="AS45" i="36"/>
  <c r="AQ45" i="36"/>
  <c r="AP45" i="36"/>
  <c r="AR45" i="36" s="1"/>
  <c r="AH45" i="36"/>
  <c r="L45" i="36"/>
  <c r="K45" i="36"/>
  <c r="AU44" i="36"/>
  <c r="AW44" i="36" s="1"/>
  <c r="AT44" i="36"/>
  <c r="AV44" i="36" s="1"/>
  <c r="AQ44" i="36"/>
  <c r="AS44" i="36" s="1"/>
  <c r="AP44" i="36"/>
  <c r="AR44" i="36" s="1"/>
  <c r="AH44" i="36"/>
  <c r="L44" i="36"/>
  <c r="K44" i="36"/>
  <c r="AV43" i="36"/>
  <c r="AU43" i="36"/>
  <c r="AW43" i="36" s="1"/>
  <c r="AT43" i="36"/>
  <c r="AR43" i="36"/>
  <c r="AQ43" i="36"/>
  <c r="AS43" i="36" s="1"/>
  <c r="AP43" i="36"/>
  <c r="AH43" i="36"/>
  <c r="L43" i="36"/>
  <c r="K43" i="36"/>
  <c r="AU42" i="36"/>
  <c r="AW42" i="36" s="1"/>
  <c r="AT42" i="36"/>
  <c r="AV42" i="36" s="1"/>
  <c r="AQ42" i="36"/>
  <c r="AS42" i="36" s="1"/>
  <c r="AP42" i="36"/>
  <c r="AR42" i="36" s="1"/>
  <c r="AH42" i="36"/>
  <c r="L42" i="36"/>
  <c r="K42" i="36"/>
  <c r="AW41" i="36"/>
  <c r="AU41" i="36"/>
  <c r="AT41" i="36"/>
  <c r="AV41" i="36" s="1"/>
  <c r="AQ41" i="36"/>
  <c r="AS41" i="36" s="1"/>
  <c r="AP41" i="36"/>
  <c r="AR41" i="36" s="1"/>
  <c r="AH41" i="36"/>
  <c r="L41" i="36"/>
  <c r="K41" i="36"/>
  <c r="AV40" i="36"/>
  <c r="AU40" i="36"/>
  <c r="AW40" i="36" s="1"/>
  <c r="AT40" i="36"/>
  <c r="AR40" i="36"/>
  <c r="AQ40" i="36"/>
  <c r="AS40" i="36" s="1"/>
  <c r="AP40" i="36"/>
  <c r="AH40" i="36"/>
  <c r="L40" i="36"/>
  <c r="K40" i="36"/>
  <c r="AU39" i="36"/>
  <c r="AW39" i="36" s="1"/>
  <c r="AT39" i="36"/>
  <c r="AV39" i="36" s="1"/>
  <c r="AR39" i="36"/>
  <c r="AQ39" i="36"/>
  <c r="AS39" i="36" s="1"/>
  <c r="AP39" i="36"/>
  <c r="AH39" i="36"/>
  <c r="L39" i="36"/>
  <c r="K39" i="36"/>
  <c r="AU38" i="36"/>
  <c r="AW38" i="36" s="1"/>
  <c r="AT38" i="36"/>
  <c r="AV38" i="36" s="1"/>
  <c r="AQ38" i="36"/>
  <c r="AS38" i="36" s="1"/>
  <c r="AP38" i="36"/>
  <c r="AR38" i="36" s="1"/>
  <c r="AH38" i="36"/>
  <c r="L38" i="36"/>
  <c r="K38" i="36"/>
  <c r="AW37" i="36"/>
  <c r="AU37" i="36"/>
  <c r="AT37" i="36"/>
  <c r="AV37" i="36" s="1"/>
  <c r="AS37" i="36"/>
  <c r="AQ37" i="36"/>
  <c r="AP37" i="36"/>
  <c r="AR37" i="36" s="1"/>
  <c r="AH37" i="36"/>
  <c r="L37" i="36"/>
  <c r="K37" i="36"/>
  <c r="AU36" i="36"/>
  <c r="AW36" i="36" s="1"/>
  <c r="AT36" i="36"/>
  <c r="AV36" i="36" s="1"/>
  <c r="AQ36" i="36"/>
  <c r="AS36" i="36" s="1"/>
  <c r="AP36" i="36"/>
  <c r="AR36" i="36" s="1"/>
  <c r="AH36" i="36"/>
  <c r="L36" i="36"/>
  <c r="K36" i="36"/>
  <c r="AV35" i="36"/>
  <c r="AU35" i="36"/>
  <c r="AW35" i="36" s="1"/>
  <c r="AT35" i="36"/>
  <c r="AR35" i="36"/>
  <c r="AQ35" i="36"/>
  <c r="AS35" i="36" s="1"/>
  <c r="AP35" i="36"/>
  <c r="AH35" i="36"/>
  <c r="L35" i="36"/>
  <c r="K35" i="36"/>
  <c r="AU34" i="36"/>
  <c r="AW34" i="36" s="1"/>
  <c r="AT34" i="36"/>
  <c r="AV34" i="36" s="1"/>
  <c r="AQ34" i="36"/>
  <c r="AS34" i="36" s="1"/>
  <c r="AP34" i="36"/>
  <c r="AR34" i="36" s="1"/>
  <c r="AH34" i="36"/>
  <c r="L34" i="36"/>
  <c r="K34" i="36"/>
  <c r="AW33" i="36"/>
  <c r="AU33" i="36"/>
  <c r="AT33" i="36"/>
  <c r="AV33" i="36" s="1"/>
  <c r="AQ33" i="36"/>
  <c r="AS33" i="36" s="1"/>
  <c r="AP33" i="36"/>
  <c r="AR33" i="36" s="1"/>
  <c r="AH33" i="36"/>
  <c r="L33" i="36"/>
  <c r="K33" i="36"/>
  <c r="AV32" i="36"/>
  <c r="AU32" i="36"/>
  <c r="AW32" i="36" s="1"/>
  <c r="AT32" i="36"/>
  <c r="AR32" i="36"/>
  <c r="AQ32" i="36"/>
  <c r="AS32" i="36" s="1"/>
  <c r="AP32" i="36"/>
  <c r="AH32" i="36"/>
  <c r="L32" i="36"/>
  <c r="K32" i="36"/>
  <c r="AU31" i="36"/>
  <c r="AW31" i="36" s="1"/>
  <c r="AT31" i="36"/>
  <c r="AV31" i="36" s="1"/>
  <c r="AR31" i="36"/>
  <c r="AQ31" i="36"/>
  <c r="AS31" i="36" s="1"/>
  <c r="AP31" i="36"/>
  <c r="AH31" i="36"/>
  <c r="L31" i="36"/>
  <c r="K31" i="36"/>
  <c r="AU30" i="36"/>
  <c r="AW30" i="36" s="1"/>
  <c r="AT30" i="36"/>
  <c r="AV30" i="36" s="1"/>
  <c r="AQ30" i="36"/>
  <c r="AS30" i="36" s="1"/>
  <c r="AP30" i="36"/>
  <c r="AR30" i="36" s="1"/>
  <c r="AH30" i="36"/>
  <c r="L30" i="36"/>
  <c r="K30" i="36"/>
  <c r="AW29" i="36"/>
  <c r="AU29" i="36"/>
  <c r="AT29" i="36"/>
  <c r="AV29" i="36" s="1"/>
  <c r="AS29" i="36"/>
  <c r="AQ29" i="36"/>
  <c r="AP29" i="36"/>
  <c r="AR29" i="36" s="1"/>
  <c r="AH29" i="36"/>
  <c r="L29" i="36"/>
  <c r="K29" i="36"/>
  <c r="AU28" i="36"/>
  <c r="AW28" i="36" s="1"/>
  <c r="AT28" i="36"/>
  <c r="AV28" i="36" s="1"/>
  <c r="AQ28" i="36"/>
  <c r="AS28" i="36" s="1"/>
  <c r="AP28" i="36"/>
  <c r="AR28" i="36" s="1"/>
  <c r="AH28" i="36"/>
  <c r="L28" i="36"/>
  <c r="K28" i="36"/>
  <c r="AV27" i="36"/>
  <c r="AU27" i="36"/>
  <c r="AW27" i="36" s="1"/>
  <c r="AT27" i="36"/>
  <c r="AR27" i="36"/>
  <c r="AQ27" i="36"/>
  <c r="AS27" i="36" s="1"/>
  <c r="AP27" i="36"/>
  <c r="AH27" i="36"/>
  <c r="L27" i="36"/>
  <c r="K27" i="36"/>
  <c r="AU26" i="36"/>
  <c r="AW26" i="36" s="1"/>
  <c r="AT26" i="36"/>
  <c r="AV26" i="36" s="1"/>
  <c r="AQ26" i="36"/>
  <c r="AS26" i="36" s="1"/>
  <c r="AP26" i="36"/>
  <c r="AR26" i="36" s="1"/>
  <c r="AH26" i="36"/>
  <c r="L26" i="36"/>
  <c r="K26" i="36"/>
  <c r="AW25" i="36"/>
  <c r="AU25" i="36"/>
  <c r="AT25" i="36"/>
  <c r="AV25" i="36" s="1"/>
  <c r="AQ25" i="36"/>
  <c r="AS25" i="36" s="1"/>
  <c r="AP25" i="36"/>
  <c r="AR25" i="36" s="1"/>
  <c r="AH25" i="36"/>
  <c r="L25" i="36"/>
  <c r="K25" i="36"/>
  <c r="AV24" i="36"/>
  <c r="AU24" i="36"/>
  <c r="AW24" i="36" s="1"/>
  <c r="AT24" i="36"/>
  <c r="AR24" i="36"/>
  <c r="AQ24" i="36"/>
  <c r="AS24" i="36" s="1"/>
  <c r="AP24" i="36"/>
  <c r="AH24" i="36"/>
  <c r="L24" i="36"/>
  <c r="K24" i="36"/>
  <c r="AU23" i="36"/>
  <c r="AW23" i="36" s="1"/>
  <c r="AT23" i="36"/>
  <c r="AV23" i="36" s="1"/>
  <c r="AR23" i="36"/>
  <c r="AQ23" i="36"/>
  <c r="AS23" i="36" s="1"/>
  <c r="AP23" i="36"/>
  <c r="AH23" i="36"/>
  <c r="L23" i="36"/>
  <c r="K23" i="36"/>
  <c r="AU22" i="36"/>
  <c r="AW22" i="36" s="1"/>
  <c r="AT22" i="36"/>
  <c r="AV22" i="36" s="1"/>
  <c r="AQ22" i="36"/>
  <c r="AS22" i="36" s="1"/>
  <c r="AP22" i="36"/>
  <c r="AR22" i="36" s="1"/>
  <c r="AH22" i="36"/>
  <c r="L22" i="36"/>
  <c r="K22" i="36"/>
  <c r="AW21" i="36"/>
  <c r="AU21" i="36"/>
  <c r="AT21" i="36"/>
  <c r="AV21" i="36" s="1"/>
  <c r="AS21" i="36"/>
  <c r="AQ21" i="36"/>
  <c r="AP21" i="36"/>
  <c r="AR21" i="36" s="1"/>
  <c r="AH21" i="36"/>
  <c r="L21" i="36"/>
  <c r="K21" i="36"/>
  <c r="AU20" i="36"/>
  <c r="AW20" i="36" s="1"/>
  <c r="AT20" i="36"/>
  <c r="AV20" i="36" s="1"/>
  <c r="AQ20" i="36"/>
  <c r="AS20" i="36" s="1"/>
  <c r="AP20" i="36"/>
  <c r="AR20" i="36" s="1"/>
  <c r="AH20" i="36"/>
  <c r="L20" i="36"/>
  <c r="K20" i="36"/>
  <c r="AV19" i="36"/>
  <c r="AU19" i="36"/>
  <c r="AW19" i="36" s="1"/>
  <c r="AT19" i="36"/>
  <c r="AR19" i="36"/>
  <c r="AQ19" i="36"/>
  <c r="AS19" i="36" s="1"/>
  <c r="AP19" i="36"/>
  <c r="AH19" i="36"/>
  <c r="L19" i="36"/>
  <c r="K19" i="36"/>
  <c r="AU18" i="36"/>
  <c r="AW18" i="36" s="1"/>
  <c r="AT18" i="36"/>
  <c r="AV18" i="36" s="1"/>
  <c r="AQ18" i="36"/>
  <c r="AS18" i="36" s="1"/>
  <c r="AP18" i="36"/>
  <c r="AR18" i="36" s="1"/>
  <c r="AH18" i="36"/>
  <c r="L18" i="36"/>
  <c r="K18" i="36"/>
  <c r="AW17" i="36"/>
  <c r="AU17" i="36"/>
  <c r="AT17" i="36"/>
  <c r="AV17" i="36" s="1"/>
  <c r="AQ17" i="36"/>
  <c r="AS17" i="36" s="1"/>
  <c r="AP17" i="36"/>
  <c r="AR17" i="36" s="1"/>
  <c r="AH17" i="36"/>
  <c r="L17" i="36"/>
  <c r="K17" i="36"/>
  <c r="AV16" i="36"/>
  <c r="AU16" i="36"/>
  <c r="AW16" i="36" s="1"/>
  <c r="AT16" i="36"/>
  <c r="AR16" i="36"/>
  <c r="AQ16" i="36"/>
  <c r="AS16" i="36" s="1"/>
  <c r="AP16" i="36"/>
  <c r="AH16" i="36"/>
  <c r="L16" i="36"/>
  <c r="K16" i="36"/>
  <c r="AU15" i="36"/>
  <c r="AW15" i="36" s="1"/>
  <c r="AT15" i="36"/>
  <c r="AV15" i="36" s="1"/>
  <c r="AR15" i="36"/>
  <c r="AQ15" i="36"/>
  <c r="AS15" i="36" s="1"/>
  <c r="AP15" i="36"/>
  <c r="AH15" i="36"/>
  <c r="L15" i="36"/>
  <c r="K15" i="36"/>
  <c r="AU14" i="36"/>
  <c r="AW14" i="36" s="1"/>
  <c r="AT14" i="36"/>
  <c r="AV14" i="36" s="1"/>
  <c r="AQ14" i="36"/>
  <c r="AS14" i="36" s="1"/>
  <c r="AP14" i="36"/>
  <c r="AR14" i="36" s="1"/>
  <c r="AH14" i="36"/>
  <c r="L14" i="36"/>
  <c r="K14" i="36"/>
  <c r="AW13" i="36"/>
  <c r="AU13" i="36"/>
  <c r="AT13" i="36"/>
  <c r="AV13" i="36" s="1"/>
  <c r="AS13" i="36"/>
  <c r="AQ13" i="36"/>
  <c r="AP13" i="36"/>
  <c r="AR13" i="36" s="1"/>
  <c r="AH13" i="36"/>
  <c r="L13" i="36"/>
  <c r="K13" i="36"/>
  <c r="AU12" i="36"/>
  <c r="AW12" i="36" s="1"/>
  <c r="AT12" i="36"/>
  <c r="AV12" i="36" s="1"/>
  <c r="AQ12" i="36"/>
  <c r="AS12" i="36" s="1"/>
  <c r="AP12" i="36"/>
  <c r="AR12" i="36" s="1"/>
  <c r="AH12" i="36"/>
  <c r="L12" i="36"/>
  <c r="K12" i="36"/>
  <c r="AV11" i="36"/>
  <c r="AU11" i="36"/>
  <c r="AW11" i="36" s="1"/>
  <c r="AT11" i="36"/>
  <c r="AR11" i="36"/>
  <c r="AQ11" i="36"/>
  <c r="AS11" i="36" s="1"/>
  <c r="AP11" i="36"/>
  <c r="AH11" i="36"/>
  <c r="L11" i="36"/>
  <c r="K11" i="36"/>
  <c r="AU10" i="36"/>
  <c r="AW10" i="36" s="1"/>
  <c r="AT10" i="36"/>
  <c r="AV10" i="36" s="1"/>
  <c r="AQ10" i="36"/>
  <c r="AS10" i="36" s="1"/>
  <c r="AP10" i="36"/>
  <c r="AR10" i="36" s="1"/>
  <c r="AH10" i="36"/>
  <c r="L10" i="36"/>
  <c r="K10" i="36"/>
  <c r="AW9" i="36"/>
  <c r="AU9" i="36"/>
  <c r="AT9" i="36"/>
  <c r="AV9" i="36" s="1"/>
  <c r="AQ9" i="36"/>
  <c r="AS9" i="36" s="1"/>
  <c r="AP9" i="36"/>
  <c r="AR9" i="36" s="1"/>
  <c r="AH9" i="36"/>
  <c r="L9" i="36"/>
  <c r="K9" i="36"/>
  <c r="AV8" i="36"/>
  <c r="AU8" i="36"/>
  <c r="AW8" i="36" s="1"/>
  <c r="AT8" i="36"/>
  <c r="AR8" i="36"/>
  <c r="AQ8" i="36"/>
  <c r="AS8" i="36" s="1"/>
  <c r="AP8" i="36"/>
  <c r="AH8" i="36"/>
  <c r="L8" i="36"/>
  <c r="K8" i="36"/>
  <c r="AU7" i="36"/>
  <c r="AW7" i="36" s="1"/>
  <c r="AT7" i="36"/>
  <c r="AV7" i="36" s="1"/>
  <c r="AR7" i="36"/>
  <c r="AQ7" i="36"/>
  <c r="AS7" i="36" s="1"/>
  <c r="AP7" i="36"/>
  <c r="AH7" i="36"/>
  <c r="L7" i="36"/>
  <c r="K7" i="36"/>
  <c r="AU6" i="36"/>
  <c r="AW6" i="36" s="1"/>
  <c r="AT6" i="36"/>
  <c r="AV6" i="36" s="1"/>
  <c r="AQ6" i="36"/>
  <c r="AS6" i="36" s="1"/>
  <c r="AP6" i="36"/>
  <c r="AR6" i="36" s="1"/>
  <c r="AH6" i="36"/>
  <c r="L6" i="36"/>
  <c r="K6" i="36"/>
  <c r="AW5" i="36"/>
  <c r="AU5" i="36"/>
  <c r="AT5" i="36"/>
  <c r="AV5" i="36" s="1"/>
  <c r="AS5" i="36"/>
  <c r="AQ5" i="36"/>
  <c r="AP5" i="36"/>
  <c r="AR5" i="36" s="1"/>
  <c r="AH5" i="36"/>
  <c r="L5" i="36"/>
  <c r="K5" i="36"/>
  <c r="AV4" i="36"/>
  <c r="AU4" i="36"/>
  <c r="AW4" i="36" s="1"/>
  <c r="AT4" i="36"/>
  <c r="AR4" i="36"/>
  <c r="AQ4" i="36"/>
  <c r="AS4" i="36" s="1"/>
  <c r="AP4" i="36"/>
  <c r="AH4" i="36"/>
  <c r="L4" i="36"/>
  <c r="K4" i="36"/>
  <c r="AU3" i="36"/>
  <c r="AW3" i="36" s="1"/>
  <c r="AT3" i="36"/>
  <c r="AV3" i="36" s="1"/>
  <c r="AR3" i="36"/>
  <c r="AQ3" i="36"/>
  <c r="AS3" i="36" s="1"/>
  <c r="AP3" i="36"/>
  <c r="AH3" i="36"/>
  <c r="L3" i="36"/>
  <c r="K3" i="36"/>
  <c r="L119" i="35"/>
  <c r="E118" i="35"/>
  <c r="E117" i="35"/>
  <c r="R116" i="35"/>
  <c r="Q116" i="35"/>
  <c r="P116" i="35"/>
  <c r="O116" i="35"/>
  <c r="N116" i="35"/>
  <c r="M116" i="35"/>
  <c r="L116" i="35"/>
  <c r="K116" i="35"/>
  <c r="J116" i="35"/>
  <c r="I116" i="35"/>
  <c r="H116" i="35"/>
  <c r="G116" i="35"/>
  <c r="F116" i="35"/>
  <c r="E116" i="35"/>
  <c r="R113" i="35"/>
  <c r="Q113" i="35"/>
  <c r="P113" i="35"/>
  <c r="L113" i="35"/>
  <c r="K113" i="35"/>
  <c r="J113" i="35"/>
  <c r="I113" i="35"/>
  <c r="G113" i="35"/>
  <c r="F113" i="35"/>
  <c r="E113" i="35"/>
  <c r="R112" i="35"/>
  <c r="Q112" i="35"/>
  <c r="P112" i="35"/>
  <c r="O112" i="35"/>
  <c r="N112" i="35"/>
  <c r="M112" i="35"/>
  <c r="L112" i="35"/>
  <c r="K112" i="35"/>
  <c r="J112" i="35"/>
  <c r="I112" i="35"/>
  <c r="H112" i="35"/>
  <c r="G112" i="35"/>
  <c r="F112" i="35"/>
  <c r="E112" i="35"/>
  <c r="O111" i="35"/>
  <c r="N111" i="35"/>
  <c r="M111" i="35"/>
  <c r="M114" i="35" s="1"/>
  <c r="J111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E108" i="35"/>
  <c r="R107" i="35"/>
  <c r="Q107" i="35"/>
  <c r="Q119" i="35" s="1"/>
  <c r="P107" i="35"/>
  <c r="P119" i="35" s="1"/>
  <c r="L107" i="35"/>
  <c r="K107" i="35"/>
  <c r="K119" i="35" s="1"/>
  <c r="J107" i="35"/>
  <c r="I107" i="35"/>
  <c r="I119" i="35" s="1"/>
  <c r="H107" i="35"/>
  <c r="F107" i="35"/>
  <c r="F119" i="35" s="1"/>
  <c r="E107" i="35"/>
  <c r="R106" i="35"/>
  <c r="R118" i="35" s="1"/>
  <c r="Q106" i="35"/>
  <c r="Q118" i="35" s="1"/>
  <c r="P106" i="35"/>
  <c r="P118" i="35" s="1"/>
  <c r="O106" i="35"/>
  <c r="N106" i="35"/>
  <c r="N118" i="35" s="1"/>
  <c r="M106" i="35"/>
  <c r="M118" i="35" s="1"/>
  <c r="L106" i="35"/>
  <c r="L118" i="35" s="1"/>
  <c r="K106" i="35"/>
  <c r="I106" i="35"/>
  <c r="I118" i="35" s="1"/>
  <c r="H106" i="35"/>
  <c r="H118" i="35" s="1"/>
  <c r="G106" i="35"/>
  <c r="G118" i="35" s="1"/>
  <c r="F106" i="35"/>
  <c r="F118" i="35" s="1"/>
  <c r="E106" i="35"/>
  <c r="D106" i="35"/>
  <c r="Q105" i="35"/>
  <c r="P105" i="35"/>
  <c r="O105" i="35"/>
  <c r="O117" i="35" s="1"/>
  <c r="N105" i="35"/>
  <c r="N117" i="35" s="1"/>
  <c r="M105" i="35"/>
  <c r="M117" i="35" s="1"/>
  <c r="J105" i="35"/>
  <c r="J117" i="35" s="1"/>
  <c r="I105" i="35"/>
  <c r="H105" i="35"/>
  <c r="H108" i="35" s="1"/>
  <c r="E105" i="35"/>
  <c r="D105" i="35"/>
  <c r="R104" i="35"/>
  <c r="Q104" i="35"/>
  <c r="P104" i="35"/>
  <c r="O104" i="35"/>
  <c r="N104" i="35"/>
  <c r="M104" i="35"/>
  <c r="L104" i="35"/>
  <c r="K104" i="35"/>
  <c r="J104" i="35"/>
  <c r="I104" i="35"/>
  <c r="H104" i="35"/>
  <c r="G104" i="35"/>
  <c r="F104" i="35"/>
  <c r="E104" i="35"/>
  <c r="R99" i="35"/>
  <c r="Q99" i="35"/>
  <c r="P99" i="35"/>
  <c r="O99" i="35"/>
  <c r="L99" i="35"/>
  <c r="K99" i="35"/>
  <c r="J99" i="35"/>
  <c r="I99" i="35"/>
  <c r="F99" i="35"/>
  <c r="E99" i="35"/>
  <c r="R98" i="35"/>
  <c r="Q98" i="35"/>
  <c r="P98" i="35"/>
  <c r="O98" i="35"/>
  <c r="N98" i="35"/>
  <c r="M98" i="35"/>
  <c r="L98" i="35"/>
  <c r="K98" i="35"/>
  <c r="J98" i="35"/>
  <c r="I98" i="35"/>
  <c r="H98" i="35"/>
  <c r="G98" i="35"/>
  <c r="F98" i="35"/>
  <c r="T98" i="35" s="1"/>
  <c r="E98" i="35"/>
  <c r="O97" i="35"/>
  <c r="N97" i="35"/>
  <c r="M97" i="35"/>
  <c r="J97" i="35"/>
  <c r="R96" i="35"/>
  <c r="Q96" i="35"/>
  <c r="P96" i="35"/>
  <c r="O96" i="35"/>
  <c r="N96" i="35"/>
  <c r="M96" i="35"/>
  <c r="L96" i="35"/>
  <c r="K96" i="35"/>
  <c r="J96" i="35"/>
  <c r="I96" i="35"/>
  <c r="H96" i="35"/>
  <c r="G96" i="35"/>
  <c r="F96" i="35"/>
  <c r="E96" i="35"/>
  <c r="Q94" i="35"/>
  <c r="I94" i="35"/>
  <c r="H94" i="35"/>
  <c r="O93" i="35"/>
  <c r="O94" i="35" s="1"/>
  <c r="O100" i="35" s="1"/>
  <c r="N93" i="35"/>
  <c r="N94" i="35" s="1"/>
  <c r="M93" i="35"/>
  <c r="M94" i="35" s="1"/>
  <c r="H93" i="35"/>
  <c r="G93" i="35"/>
  <c r="D93" i="35"/>
  <c r="T92" i="35"/>
  <c r="J92" i="35"/>
  <c r="J94" i="35" s="1"/>
  <c r="D92" i="35"/>
  <c r="R91" i="35"/>
  <c r="R94" i="35" s="1"/>
  <c r="Q91" i="35"/>
  <c r="P91" i="35"/>
  <c r="P94" i="35" s="1"/>
  <c r="L91" i="35"/>
  <c r="L94" i="35" s="1"/>
  <c r="K91" i="35"/>
  <c r="K94" i="35" s="1"/>
  <c r="I91" i="35"/>
  <c r="H91" i="35"/>
  <c r="G91" i="35"/>
  <c r="G94" i="35" s="1"/>
  <c r="F91" i="35"/>
  <c r="F94" i="35" s="1"/>
  <c r="F100" i="35" s="1"/>
  <c r="E91" i="35"/>
  <c r="E94" i="35" s="1"/>
  <c r="D91" i="35"/>
  <c r="D94" i="35" s="1"/>
  <c r="R90" i="35"/>
  <c r="Q90" i="35"/>
  <c r="P90" i="35"/>
  <c r="O90" i="35"/>
  <c r="N90" i="35"/>
  <c r="M90" i="35"/>
  <c r="L90" i="35"/>
  <c r="K90" i="35"/>
  <c r="J90" i="35"/>
  <c r="I90" i="35"/>
  <c r="H90" i="35"/>
  <c r="G90" i="35"/>
  <c r="F90" i="35"/>
  <c r="E90" i="35"/>
  <c r="Q88" i="35"/>
  <c r="P88" i="35"/>
  <c r="I88" i="35"/>
  <c r="I100" i="35" s="1"/>
  <c r="H88" i="35"/>
  <c r="E88" i="35"/>
  <c r="O87" i="35"/>
  <c r="O88" i="35" s="1"/>
  <c r="N87" i="35"/>
  <c r="M87" i="35"/>
  <c r="M99" i="35" s="1"/>
  <c r="H87" i="35"/>
  <c r="H99" i="35" s="1"/>
  <c r="G87" i="35"/>
  <c r="D87" i="35"/>
  <c r="T86" i="35"/>
  <c r="J86" i="35"/>
  <c r="J88" i="35" s="1"/>
  <c r="D86" i="35"/>
  <c r="R85" i="35"/>
  <c r="R88" i="35" s="1"/>
  <c r="Q85" i="35"/>
  <c r="Q97" i="35" s="1"/>
  <c r="P85" i="35"/>
  <c r="P97" i="35" s="1"/>
  <c r="L85" i="35"/>
  <c r="K85" i="35"/>
  <c r="K88" i="35" s="1"/>
  <c r="I85" i="35"/>
  <c r="I97" i="35" s="1"/>
  <c r="H85" i="35"/>
  <c r="H97" i="35" s="1"/>
  <c r="G85" i="35"/>
  <c r="G88" i="35" s="1"/>
  <c r="F85" i="35"/>
  <c r="F88" i="35" s="1"/>
  <c r="E85" i="35"/>
  <c r="E97" i="35" s="1"/>
  <c r="D85" i="35"/>
  <c r="D97" i="35" s="1"/>
  <c r="R84" i="35"/>
  <c r="Q84" i="35"/>
  <c r="P84" i="35"/>
  <c r="O84" i="35"/>
  <c r="N84" i="35"/>
  <c r="M84" i="35"/>
  <c r="L84" i="35"/>
  <c r="K84" i="35"/>
  <c r="J84" i="35"/>
  <c r="I84" i="35"/>
  <c r="H84" i="35"/>
  <c r="G84" i="35"/>
  <c r="F84" i="35"/>
  <c r="E84" i="35"/>
  <c r="R80" i="35"/>
  <c r="Q80" i="35"/>
  <c r="P80" i="35"/>
  <c r="L80" i="35"/>
  <c r="K80" i="35"/>
  <c r="J80" i="35"/>
  <c r="I80" i="35"/>
  <c r="H80" i="35"/>
  <c r="F80" i="35"/>
  <c r="E80" i="35"/>
  <c r="R79" i="35"/>
  <c r="Q79" i="35"/>
  <c r="P79" i="35"/>
  <c r="O79" i="35"/>
  <c r="N79" i="35"/>
  <c r="M79" i="35"/>
  <c r="L79" i="35"/>
  <c r="K79" i="35"/>
  <c r="I79" i="35"/>
  <c r="H79" i="35"/>
  <c r="G79" i="35"/>
  <c r="F79" i="35"/>
  <c r="E79" i="35"/>
  <c r="Q78" i="35"/>
  <c r="O78" i="35"/>
  <c r="N78" i="35"/>
  <c r="M78" i="35"/>
  <c r="J78" i="35"/>
  <c r="H78" i="35"/>
  <c r="E78" i="35"/>
  <c r="P75" i="35"/>
  <c r="I75" i="35"/>
  <c r="O74" i="35"/>
  <c r="O75" i="35" s="1"/>
  <c r="N74" i="35"/>
  <c r="M74" i="35"/>
  <c r="M113" i="35" s="1"/>
  <c r="H74" i="35"/>
  <c r="H113" i="35" s="1"/>
  <c r="G74" i="35"/>
  <c r="D74" i="35"/>
  <c r="J73" i="35"/>
  <c r="J75" i="35" s="1"/>
  <c r="D73" i="35"/>
  <c r="D112" i="35" s="1"/>
  <c r="R72" i="35"/>
  <c r="Q72" i="35"/>
  <c r="Q111" i="35" s="1"/>
  <c r="Q114" i="35" s="1"/>
  <c r="P72" i="35"/>
  <c r="P111" i="35" s="1"/>
  <c r="P114" i="35" s="1"/>
  <c r="L72" i="35"/>
  <c r="K72" i="35"/>
  <c r="I72" i="35"/>
  <c r="I111" i="35" s="1"/>
  <c r="I114" i="35" s="1"/>
  <c r="H72" i="35"/>
  <c r="H111" i="35" s="1"/>
  <c r="H114" i="35" s="1"/>
  <c r="G72" i="35"/>
  <c r="F72" i="35"/>
  <c r="E72" i="35"/>
  <c r="E111" i="35" s="1"/>
  <c r="E114" i="35" s="1"/>
  <c r="D72" i="35"/>
  <c r="D111" i="35" s="1"/>
  <c r="D117" i="35" s="1"/>
  <c r="R71" i="35"/>
  <c r="Q71" i="35"/>
  <c r="P71" i="35"/>
  <c r="O71" i="35"/>
  <c r="N71" i="35"/>
  <c r="M71" i="35"/>
  <c r="L71" i="35"/>
  <c r="K71" i="35"/>
  <c r="J71" i="35"/>
  <c r="I71" i="35"/>
  <c r="H71" i="35"/>
  <c r="G71" i="35"/>
  <c r="F71" i="35"/>
  <c r="E71" i="35"/>
  <c r="Q69" i="35"/>
  <c r="P69" i="35"/>
  <c r="I69" i="35"/>
  <c r="H69" i="35"/>
  <c r="E69" i="35"/>
  <c r="O68" i="35"/>
  <c r="O107" i="35" s="1"/>
  <c r="N68" i="35"/>
  <c r="M68" i="35"/>
  <c r="H68" i="35"/>
  <c r="G68" i="35"/>
  <c r="G107" i="35" s="1"/>
  <c r="D68" i="35"/>
  <c r="T67" i="35"/>
  <c r="J67" i="35"/>
  <c r="J106" i="35" s="1"/>
  <c r="D67" i="35"/>
  <c r="R66" i="35"/>
  <c r="Q66" i="35"/>
  <c r="P66" i="35"/>
  <c r="L66" i="35"/>
  <c r="K66" i="35"/>
  <c r="I66" i="35"/>
  <c r="H66" i="35"/>
  <c r="G66" i="35"/>
  <c r="F66" i="35"/>
  <c r="T66" i="35" s="1"/>
  <c r="E66" i="35"/>
  <c r="D66" i="35"/>
  <c r="AV60" i="35"/>
  <c r="AU60" i="35"/>
  <c r="AW60" i="35" s="1"/>
  <c r="AT60" i="35"/>
  <c r="AR60" i="35"/>
  <c r="AQ60" i="35"/>
  <c r="AS60" i="35" s="1"/>
  <c r="AP60" i="35"/>
  <c r="AH60" i="35"/>
  <c r="L60" i="35"/>
  <c r="K60" i="35"/>
  <c r="AU59" i="35"/>
  <c r="AW59" i="35" s="1"/>
  <c r="AT59" i="35"/>
  <c r="AV59" i="35" s="1"/>
  <c r="AR59" i="35"/>
  <c r="AQ59" i="35"/>
  <c r="AS59" i="35" s="1"/>
  <c r="AP59" i="35"/>
  <c r="AH59" i="35"/>
  <c r="L59" i="35"/>
  <c r="K59" i="35"/>
  <c r="AU58" i="35"/>
  <c r="AW58" i="35" s="1"/>
  <c r="AT58" i="35"/>
  <c r="AV58" i="35" s="1"/>
  <c r="AQ58" i="35"/>
  <c r="AS58" i="35" s="1"/>
  <c r="AP58" i="35"/>
  <c r="AR58" i="35" s="1"/>
  <c r="AH58" i="35"/>
  <c r="L58" i="35"/>
  <c r="K58" i="35"/>
  <c r="AU57" i="35"/>
  <c r="AW57" i="35" s="1"/>
  <c r="AT57" i="35"/>
  <c r="AV57" i="35" s="1"/>
  <c r="AS57" i="35"/>
  <c r="AQ57" i="35"/>
  <c r="AP57" i="35"/>
  <c r="AR57" i="35" s="1"/>
  <c r="AH57" i="35"/>
  <c r="L57" i="35"/>
  <c r="K57" i="35"/>
  <c r="AV56" i="35"/>
  <c r="AU56" i="35"/>
  <c r="AW56" i="35" s="1"/>
  <c r="AT56" i="35"/>
  <c r="AR56" i="35"/>
  <c r="AQ56" i="35"/>
  <c r="AS56" i="35" s="1"/>
  <c r="AP56" i="35"/>
  <c r="AH56" i="35"/>
  <c r="L56" i="35"/>
  <c r="K56" i="35"/>
  <c r="AU55" i="35"/>
  <c r="AW55" i="35" s="1"/>
  <c r="AT55" i="35"/>
  <c r="AV55" i="35" s="1"/>
  <c r="AR55" i="35"/>
  <c r="AQ55" i="35"/>
  <c r="AS55" i="35" s="1"/>
  <c r="AP55" i="35"/>
  <c r="AH55" i="35"/>
  <c r="L55" i="35"/>
  <c r="K55" i="35"/>
  <c r="AU54" i="35"/>
  <c r="AW54" i="35" s="1"/>
  <c r="AT54" i="35"/>
  <c r="AV54" i="35" s="1"/>
  <c r="AQ54" i="35"/>
  <c r="AS54" i="35" s="1"/>
  <c r="AP54" i="35"/>
  <c r="AR54" i="35" s="1"/>
  <c r="AH54" i="35"/>
  <c r="L54" i="35"/>
  <c r="K54" i="35"/>
  <c r="AU53" i="35"/>
  <c r="AW53" i="35" s="1"/>
  <c r="AT53" i="35"/>
  <c r="AV53" i="35" s="1"/>
  <c r="AS53" i="35"/>
  <c r="AQ53" i="35"/>
  <c r="AP53" i="35"/>
  <c r="AR53" i="35" s="1"/>
  <c r="AH53" i="35"/>
  <c r="L53" i="35"/>
  <c r="K53" i="35"/>
  <c r="AV52" i="35"/>
  <c r="AU52" i="35"/>
  <c r="AW52" i="35" s="1"/>
  <c r="AT52" i="35"/>
  <c r="AR52" i="35"/>
  <c r="AQ52" i="35"/>
  <c r="AS52" i="35" s="1"/>
  <c r="AP52" i="35"/>
  <c r="AH52" i="35"/>
  <c r="L52" i="35"/>
  <c r="K52" i="35"/>
  <c r="AU51" i="35"/>
  <c r="AW51" i="35" s="1"/>
  <c r="AT51" i="35"/>
  <c r="AV51" i="35" s="1"/>
  <c r="AR51" i="35"/>
  <c r="AQ51" i="35"/>
  <c r="AS51" i="35" s="1"/>
  <c r="AP51" i="35"/>
  <c r="AH51" i="35"/>
  <c r="L51" i="35"/>
  <c r="K51" i="35"/>
  <c r="AU50" i="35"/>
  <c r="AW50" i="35" s="1"/>
  <c r="AT50" i="35"/>
  <c r="AV50" i="35" s="1"/>
  <c r="AR50" i="35"/>
  <c r="AQ50" i="35"/>
  <c r="AS50" i="35" s="1"/>
  <c r="AP50" i="35"/>
  <c r="AH50" i="35"/>
  <c r="L50" i="35"/>
  <c r="K50" i="35"/>
  <c r="AU49" i="35"/>
  <c r="AW49" i="35" s="1"/>
  <c r="AT49" i="35"/>
  <c r="AV49" i="35" s="1"/>
  <c r="AQ49" i="35"/>
  <c r="AS49" i="35" s="1"/>
  <c r="AP49" i="35"/>
  <c r="AR49" i="35" s="1"/>
  <c r="AH49" i="35"/>
  <c r="L49" i="35"/>
  <c r="K49" i="35"/>
  <c r="AU48" i="35"/>
  <c r="AW48" i="35" s="1"/>
  <c r="AT48" i="35"/>
  <c r="AV48" i="35" s="1"/>
  <c r="AS48" i="35"/>
  <c r="AQ48" i="35"/>
  <c r="AP48" i="35"/>
  <c r="AR48" i="35" s="1"/>
  <c r="AH48" i="35"/>
  <c r="L48" i="35"/>
  <c r="K48" i="35"/>
  <c r="AV47" i="35"/>
  <c r="AU47" i="35"/>
  <c r="AW47" i="35" s="1"/>
  <c r="AT47" i="35"/>
  <c r="AR47" i="35"/>
  <c r="AQ47" i="35"/>
  <c r="AS47" i="35" s="1"/>
  <c r="AP47" i="35"/>
  <c r="AH47" i="35"/>
  <c r="L47" i="35"/>
  <c r="K47" i="35"/>
  <c r="AU46" i="35"/>
  <c r="AW46" i="35" s="1"/>
  <c r="AT46" i="35"/>
  <c r="AV46" i="35" s="1"/>
  <c r="AR46" i="35"/>
  <c r="AQ46" i="35"/>
  <c r="AS46" i="35" s="1"/>
  <c r="AP46" i="35"/>
  <c r="AH46" i="35"/>
  <c r="L46" i="35"/>
  <c r="K46" i="35"/>
  <c r="AU45" i="35"/>
  <c r="AW45" i="35" s="1"/>
  <c r="AT45" i="35"/>
  <c r="AV45" i="35" s="1"/>
  <c r="AQ45" i="35"/>
  <c r="AS45" i="35" s="1"/>
  <c r="AP45" i="35"/>
  <c r="AR45" i="35" s="1"/>
  <c r="AH45" i="35"/>
  <c r="L45" i="35"/>
  <c r="K45" i="35"/>
  <c r="AU44" i="35"/>
  <c r="AW44" i="35" s="1"/>
  <c r="AT44" i="35"/>
  <c r="AV44" i="35" s="1"/>
  <c r="AS44" i="35"/>
  <c r="AQ44" i="35"/>
  <c r="AP44" i="35"/>
  <c r="AR44" i="35" s="1"/>
  <c r="AH44" i="35"/>
  <c r="L44" i="35"/>
  <c r="K44" i="35"/>
  <c r="AV43" i="35"/>
  <c r="AU43" i="35"/>
  <c r="AW43" i="35" s="1"/>
  <c r="AT43" i="35"/>
  <c r="AR43" i="35"/>
  <c r="AQ43" i="35"/>
  <c r="AS43" i="35" s="1"/>
  <c r="AP43" i="35"/>
  <c r="AH43" i="35"/>
  <c r="L43" i="35"/>
  <c r="K43" i="35"/>
  <c r="AU42" i="35"/>
  <c r="AW42" i="35" s="1"/>
  <c r="AT42" i="35"/>
  <c r="AV42" i="35" s="1"/>
  <c r="AR42" i="35"/>
  <c r="AQ42" i="35"/>
  <c r="AS42" i="35" s="1"/>
  <c r="AP42" i="35"/>
  <c r="AH42" i="35"/>
  <c r="L42" i="35"/>
  <c r="K42" i="35"/>
  <c r="AU41" i="35"/>
  <c r="AW41" i="35" s="1"/>
  <c r="AT41" i="35"/>
  <c r="AV41" i="35" s="1"/>
  <c r="AQ41" i="35"/>
  <c r="AS41" i="35" s="1"/>
  <c r="AP41" i="35"/>
  <c r="AR41" i="35" s="1"/>
  <c r="AH41" i="35"/>
  <c r="L41" i="35"/>
  <c r="K41" i="35"/>
  <c r="AU40" i="35"/>
  <c r="AW40" i="35" s="1"/>
  <c r="AT40" i="35"/>
  <c r="AV40" i="35" s="1"/>
  <c r="AS40" i="35"/>
  <c r="AQ40" i="35"/>
  <c r="AP40" i="35"/>
  <c r="AR40" i="35" s="1"/>
  <c r="AH40" i="35"/>
  <c r="L40" i="35"/>
  <c r="K40" i="35"/>
  <c r="AV39" i="35"/>
  <c r="AU39" i="35"/>
  <c r="AW39" i="35" s="1"/>
  <c r="AT39" i="35"/>
  <c r="AR39" i="35"/>
  <c r="AQ39" i="35"/>
  <c r="AS39" i="35" s="1"/>
  <c r="AP39" i="35"/>
  <c r="AH39" i="35"/>
  <c r="L39" i="35"/>
  <c r="K39" i="35"/>
  <c r="AU38" i="35"/>
  <c r="AW38" i="35" s="1"/>
  <c r="AT38" i="35"/>
  <c r="AV38" i="35" s="1"/>
  <c r="AR38" i="35"/>
  <c r="AQ38" i="35"/>
  <c r="AS38" i="35" s="1"/>
  <c r="AP38" i="35"/>
  <c r="AH38" i="35"/>
  <c r="L38" i="35"/>
  <c r="K38" i="35"/>
  <c r="AU37" i="35"/>
  <c r="AW37" i="35" s="1"/>
  <c r="AT37" i="35"/>
  <c r="AV37" i="35" s="1"/>
  <c r="AQ37" i="35"/>
  <c r="AS37" i="35" s="1"/>
  <c r="AP37" i="35"/>
  <c r="AR37" i="35" s="1"/>
  <c r="AH37" i="35"/>
  <c r="L37" i="35"/>
  <c r="K37" i="35"/>
  <c r="AU36" i="35"/>
  <c r="AW36" i="35" s="1"/>
  <c r="AT36" i="35"/>
  <c r="AV36" i="35" s="1"/>
  <c r="AS36" i="35"/>
  <c r="AQ36" i="35"/>
  <c r="AP36" i="35"/>
  <c r="AR36" i="35" s="1"/>
  <c r="AH36" i="35"/>
  <c r="L36" i="35"/>
  <c r="K36" i="35"/>
  <c r="AV35" i="35"/>
  <c r="AU35" i="35"/>
  <c r="AW35" i="35" s="1"/>
  <c r="AT35" i="35"/>
  <c r="AR35" i="35"/>
  <c r="AQ35" i="35"/>
  <c r="AS35" i="35" s="1"/>
  <c r="AP35" i="35"/>
  <c r="AH35" i="35"/>
  <c r="L35" i="35"/>
  <c r="K35" i="35"/>
  <c r="AU34" i="35"/>
  <c r="AW34" i="35" s="1"/>
  <c r="AT34" i="35"/>
  <c r="AV34" i="35" s="1"/>
  <c r="AR34" i="35"/>
  <c r="AQ34" i="35"/>
  <c r="AS34" i="35" s="1"/>
  <c r="AP34" i="35"/>
  <c r="AH34" i="35"/>
  <c r="L34" i="35"/>
  <c r="K34" i="35"/>
  <c r="AU33" i="35"/>
  <c r="AW33" i="35" s="1"/>
  <c r="AT33" i="35"/>
  <c r="AV33" i="35" s="1"/>
  <c r="AQ33" i="35"/>
  <c r="AS33" i="35" s="1"/>
  <c r="AP33" i="35"/>
  <c r="AR33" i="35" s="1"/>
  <c r="AH33" i="35"/>
  <c r="L33" i="35"/>
  <c r="K33" i="35"/>
  <c r="AU32" i="35"/>
  <c r="AW32" i="35" s="1"/>
  <c r="AT32" i="35"/>
  <c r="AV32" i="35" s="1"/>
  <c r="AS32" i="35"/>
  <c r="AQ32" i="35"/>
  <c r="AP32" i="35"/>
  <c r="AR32" i="35" s="1"/>
  <c r="AH32" i="35"/>
  <c r="L32" i="35"/>
  <c r="K32" i="35"/>
  <c r="AV31" i="35"/>
  <c r="AU31" i="35"/>
  <c r="AW31" i="35" s="1"/>
  <c r="AT31" i="35"/>
  <c r="AR31" i="35"/>
  <c r="AQ31" i="35"/>
  <c r="AS31" i="35" s="1"/>
  <c r="AP31" i="35"/>
  <c r="AH31" i="35"/>
  <c r="L31" i="35"/>
  <c r="K31" i="35"/>
  <c r="AU30" i="35"/>
  <c r="AW30" i="35" s="1"/>
  <c r="AT30" i="35"/>
  <c r="AV30" i="35" s="1"/>
  <c r="AR30" i="35"/>
  <c r="AQ30" i="35"/>
  <c r="AS30" i="35" s="1"/>
  <c r="AP30" i="35"/>
  <c r="AH30" i="35"/>
  <c r="L30" i="35"/>
  <c r="K30" i="35"/>
  <c r="AU29" i="35"/>
  <c r="AW29" i="35" s="1"/>
  <c r="AT29" i="35"/>
  <c r="AV29" i="35" s="1"/>
  <c r="AQ29" i="35"/>
  <c r="AS29" i="35" s="1"/>
  <c r="AP29" i="35"/>
  <c r="AR29" i="35" s="1"/>
  <c r="AH29" i="35"/>
  <c r="L29" i="35"/>
  <c r="K29" i="35"/>
  <c r="AU28" i="35"/>
  <c r="AW28" i="35" s="1"/>
  <c r="AT28" i="35"/>
  <c r="AV28" i="35" s="1"/>
  <c r="AS28" i="35"/>
  <c r="AQ28" i="35"/>
  <c r="AP28" i="35"/>
  <c r="AR28" i="35" s="1"/>
  <c r="AH28" i="35"/>
  <c r="L28" i="35"/>
  <c r="K28" i="35"/>
  <c r="AV27" i="35"/>
  <c r="AU27" i="35"/>
  <c r="AW27" i="35" s="1"/>
  <c r="AT27" i="35"/>
  <c r="AR27" i="35"/>
  <c r="AQ27" i="35"/>
  <c r="AS27" i="35" s="1"/>
  <c r="AP27" i="35"/>
  <c r="AH27" i="35"/>
  <c r="L27" i="35"/>
  <c r="K27" i="35"/>
  <c r="AU26" i="35"/>
  <c r="AW26" i="35" s="1"/>
  <c r="AT26" i="35"/>
  <c r="AV26" i="35" s="1"/>
  <c r="AR26" i="35"/>
  <c r="AQ26" i="35"/>
  <c r="AS26" i="35" s="1"/>
  <c r="AP26" i="35"/>
  <c r="AH26" i="35"/>
  <c r="L26" i="35"/>
  <c r="K26" i="35"/>
  <c r="AU25" i="35"/>
  <c r="AW25" i="35" s="1"/>
  <c r="AT25" i="35"/>
  <c r="AV25" i="35" s="1"/>
  <c r="AQ25" i="35"/>
  <c r="AS25" i="35" s="1"/>
  <c r="AP25" i="35"/>
  <c r="AR25" i="35" s="1"/>
  <c r="AH25" i="35"/>
  <c r="L25" i="35"/>
  <c r="K25" i="35"/>
  <c r="AU24" i="35"/>
  <c r="AW24" i="35" s="1"/>
  <c r="AT24" i="35"/>
  <c r="AV24" i="35" s="1"/>
  <c r="AS24" i="35"/>
  <c r="AQ24" i="35"/>
  <c r="AP24" i="35"/>
  <c r="AR24" i="35" s="1"/>
  <c r="AH24" i="35"/>
  <c r="L24" i="35"/>
  <c r="K24" i="35"/>
  <c r="AV23" i="35"/>
  <c r="AU23" i="35"/>
  <c r="AW23" i="35" s="1"/>
  <c r="AT23" i="35"/>
  <c r="AR23" i="35"/>
  <c r="AQ23" i="35"/>
  <c r="AS23" i="35" s="1"/>
  <c r="AP23" i="35"/>
  <c r="AH23" i="35"/>
  <c r="L23" i="35"/>
  <c r="K23" i="35"/>
  <c r="AU22" i="35"/>
  <c r="AW22" i="35" s="1"/>
  <c r="AT22" i="35"/>
  <c r="AV22" i="35" s="1"/>
  <c r="AR22" i="35"/>
  <c r="AQ22" i="35"/>
  <c r="AS22" i="35" s="1"/>
  <c r="AP22" i="35"/>
  <c r="AH22" i="35"/>
  <c r="L22" i="35"/>
  <c r="K22" i="35"/>
  <c r="AU21" i="35"/>
  <c r="AW21" i="35" s="1"/>
  <c r="AT21" i="35"/>
  <c r="AV21" i="35" s="1"/>
  <c r="AQ21" i="35"/>
  <c r="AS21" i="35" s="1"/>
  <c r="AP21" i="35"/>
  <c r="AR21" i="35" s="1"/>
  <c r="AH21" i="35"/>
  <c r="L21" i="35"/>
  <c r="K21" i="35"/>
  <c r="AU20" i="35"/>
  <c r="AW20" i="35" s="1"/>
  <c r="AT20" i="35"/>
  <c r="AV20" i="35" s="1"/>
  <c r="AS20" i="35"/>
  <c r="AQ20" i="35"/>
  <c r="AP20" i="35"/>
  <c r="AR20" i="35" s="1"/>
  <c r="AH20" i="35"/>
  <c r="L20" i="35"/>
  <c r="K20" i="35"/>
  <c r="AV19" i="35"/>
  <c r="AU19" i="35"/>
  <c r="AW19" i="35" s="1"/>
  <c r="AT19" i="35"/>
  <c r="AR19" i="35"/>
  <c r="AQ19" i="35"/>
  <c r="AS19" i="35" s="1"/>
  <c r="AP19" i="35"/>
  <c r="AH19" i="35"/>
  <c r="L19" i="35"/>
  <c r="K19" i="35"/>
  <c r="AU18" i="35"/>
  <c r="AW18" i="35" s="1"/>
  <c r="AT18" i="35"/>
  <c r="AV18" i="35" s="1"/>
  <c r="AR18" i="35"/>
  <c r="AQ18" i="35"/>
  <c r="AS18" i="35" s="1"/>
  <c r="AP18" i="35"/>
  <c r="AH18" i="35"/>
  <c r="L18" i="35"/>
  <c r="K18" i="35"/>
  <c r="AU17" i="35"/>
  <c r="AW17" i="35" s="1"/>
  <c r="AT17" i="35"/>
  <c r="AV17" i="35" s="1"/>
  <c r="AQ17" i="35"/>
  <c r="AS17" i="35" s="1"/>
  <c r="AP17" i="35"/>
  <c r="AR17" i="35" s="1"/>
  <c r="AH17" i="35"/>
  <c r="L17" i="35"/>
  <c r="K17" i="35"/>
  <c r="AU16" i="35"/>
  <c r="AW16" i="35" s="1"/>
  <c r="AT16" i="35"/>
  <c r="AV16" i="35" s="1"/>
  <c r="AS16" i="35"/>
  <c r="AQ16" i="35"/>
  <c r="AP16" i="35"/>
  <c r="AR16" i="35" s="1"/>
  <c r="AH16" i="35"/>
  <c r="L16" i="35"/>
  <c r="K16" i="35"/>
  <c r="AV15" i="35"/>
  <c r="AU15" i="35"/>
  <c r="AW15" i="35" s="1"/>
  <c r="AT15" i="35"/>
  <c r="AR15" i="35"/>
  <c r="AQ15" i="35"/>
  <c r="AS15" i="35" s="1"/>
  <c r="AP15" i="35"/>
  <c r="AH15" i="35"/>
  <c r="L15" i="35"/>
  <c r="K15" i="35"/>
  <c r="AU14" i="35"/>
  <c r="AW14" i="35" s="1"/>
  <c r="AT14" i="35"/>
  <c r="AV14" i="35" s="1"/>
  <c r="AR14" i="35"/>
  <c r="AQ14" i="35"/>
  <c r="AS14" i="35" s="1"/>
  <c r="AP14" i="35"/>
  <c r="AH14" i="35"/>
  <c r="L14" i="35"/>
  <c r="K14" i="35"/>
  <c r="AU13" i="35"/>
  <c r="AW13" i="35" s="1"/>
  <c r="AT13" i="35"/>
  <c r="AV13" i="35" s="1"/>
  <c r="AQ13" i="35"/>
  <c r="AS13" i="35" s="1"/>
  <c r="AP13" i="35"/>
  <c r="AR13" i="35" s="1"/>
  <c r="AH13" i="35"/>
  <c r="L13" i="35"/>
  <c r="K13" i="35"/>
  <c r="AU12" i="35"/>
  <c r="AW12" i="35" s="1"/>
  <c r="AT12" i="35"/>
  <c r="AV12" i="35" s="1"/>
  <c r="AS12" i="35"/>
  <c r="AQ12" i="35"/>
  <c r="AP12" i="35"/>
  <c r="AR12" i="35" s="1"/>
  <c r="AH12" i="35"/>
  <c r="L12" i="35"/>
  <c r="K12" i="35"/>
  <c r="AV11" i="35"/>
  <c r="AU11" i="35"/>
  <c r="AW11" i="35" s="1"/>
  <c r="AT11" i="35"/>
  <c r="AR11" i="35"/>
  <c r="AQ11" i="35"/>
  <c r="AS11" i="35" s="1"/>
  <c r="AP11" i="35"/>
  <c r="AH11" i="35"/>
  <c r="L11" i="35"/>
  <c r="K11" i="35"/>
  <c r="AU10" i="35"/>
  <c r="AW10" i="35" s="1"/>
  <c r="AT10" i="35"/>
  <c r="AV10" i="35" s="1"/>
  <c r="AR10" i="35"/>
  <c r="AQ10" i="35"/>
  <c r="AS10" i="35" s="1"/>
  <c r="AP10" i="35"/>
  <c r="AH10" i="35"/>
  <c r="L10" i="35"/>
  <c r="K10" i="35"/>
  <c r="AU9" i="35"/>
  <c r="AW9" i="35" s="1"/>
  <c r="AT9" i="35"/>
  <c r="AV9" i="35" s="1"/>
  <c r="AQ9" i="35"/>
  <c r="AS9" i="35" s="1"/>
  <c r="AP9" i="35"/>
  <c r="AR9" i="35" s="1"/>
  <c r="AH9" i="35"/>
  <c r="L9" i="35"/>
  <c r="K9" i="35"/>
  <c r="AU8" i="35"/>
  <c r="AW8" i="35" s="1"/>
  <c r="AT8" i="35"/>
  <c r="AV8" i="35" s="1"/>
  <c r="AS8" i="35"/>
  <c r="AQ8" i="35"/>
  <c r="AP8" i="35"/>
  <c r="AR8" i="35" s="1"/>
  <c r="AH8" i="35"/>
  <c r="L8" i="35"/>
  <c r="K8" i="35"/>
  <c r="AV7" i="35"/>
  <c r="AU7" i="35"/>
  <c r="AW7" i="35" s="1"/>
  <c r="AT7" i="35"/>
  <c r="AR7" i="35"/>
  <c r="AQ7" i="35"/>
  <c r="AS7" i="35" s="1"/>
  <c r="AP7" i="35"/>
  <c r="AH7" i="35"/>
  <c r="L7" i="35"/>
  <c r="K7" i="35"/>
  <c r="AU6" i="35"/>
  <c r="AW6" i="35" s="1"/>
  <c r="AT6" i="35"/>
  <c r="AV6" i="35" s="1"/>
  <c r="AR6" i="35"/>
  <c r="AQ6" i="35"/>
  <c r="AS6" i="35" s="1"/>
  <c r="AP6" i="35"/>
  <c r="AH6" i="35"/>
  <c r="L6" i="35"/>
  <c r="K6" i="35"/>
  <c r="AU5" i="35"/>
  <c r="AW5" i="35" s="1"/>
  <c r="AT5" i="35"/>
  <c r="AV5" i="35" s="1"/>
  <c r="AQ5" i="35"/>
  <c r="AS5" i="35" s="1"/>
  <c r="AP5" i="35"/>
  <c r="AR5" i="35" s="1"/>
  <c r="AH5" i="35"/>
  <c r="L5" i="35"/>
  <c r="K5" i="35"/>
  <c r="AU4" i="35"/>
  <c r="AW4" i="35" s="1"/>
  <c r="AT4" i="35"/>
  <c r="AV4" i="35" s="1"/>
  <c r="AS4" i="35"/>
  <c r="AQ4" i="35"/>
  <c r="AP4" i="35"/>
  <c r="AR4" i="35" s="1"/>
  <c r="AH4" i="35"/>
  <c r="L4" i="35"/>
  <c r="K4" i="35"/>
  <c r="AV3" i="35"/>
  <c r="AU3" i="35"/>
  <c r="AW3" i="35" s="1"/>
  <c r="AT3" i="35"/>
  <c r="AR3" i="35"/>
  <c r="AQ3" i="35"/>
  <c r="AS3" i="35" s="1"/>
  <c r="AP3" i="35"/>
  <c r="AH3" i="35"/>
  <c r="L3" i="35"/>
  <c r="K3" i="35"/>
  <c r="L119" i="34"/>
  <c r="E118" i="34"/>
  <c r="R116" i="34"/>
  <c r="Q116" i="34"/>
  <c r="P116" i="34"/>
  <c r="O116" i="34"/>
  <c r="N116" i="34"/>
  <c r="M116" i="34"/>
  <c r="L116" i="34"/>
  <c r="K116" i="34"/>
  <c r="J116" i="34"/>
  <c r="I116" i="34"/>
  <c r="H116" i="34"/>
  <c r="G116" i="34"/>
  <c r="F116" i="34"/>
  <c r="E116" i="34"/>
  <c r="R113" i="34"/>
  <c r="Q113" i="34"/>
  <c r="P113" i="34"/>
  <c r="L113" i="34"/>
  <c r="K113" i="34"/>
  <c r="J113" i="34"/>
  <c r="I113" i="34"/>
  <c r="F113" i="34"/>
  <c r="E113" i="34"/>
  <c r="R112" i="34"/>
  <c r="Q112" i="34"/>
  <c r="P112" i="34"/>
  <c r="O112" i="34"/>
  <c r="N112" i="34"/>
  <c r="M112" i="34"/>
  <c r="L112" i="34"/>
  <c r="K112" i="34"/>
  <c r="I112" i="34"/>
  <c r="H112" i="34"/>
  <c r="G112" i="34"/>
  <c r="F112" i="34"/>
  <c r="E112" i="34"/>
  <c r="O111" i="34"/>
  <c r="N111" i="34"/>
  <c r="M111" i="34"/>
  <c r="J111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H108" i="34"/>
  <c r="R107" i="34"/>
  <c r="Q107" i="34"/>
  <c r="Q119" i="34" s="1"/>
  <c r="P107" i="34"/>
  <c r="P119" i="34" s="1"/>
  <c r="L107" i="34"/>
  <c r="K107" i="34"/>
  <c r="K119" i="34" s="1"/>
  <c r="J107" i="34"/>
  <c r="J119" i="34" s="1"/>
  <c r="I107" i="34"/>
  <c r="I119" i="34" s="1"/>
  <c r="H107" i="34"/>
  <c r="F107" i="34"/>
  <c r="F119" i="34" s="1"/>
  <c r="E107" i="34"/>
  <c r="R106" i="34"/>
  <c r="R118" i="34" s="1"/>
  <c r="Q106" i="34"/>
  <c r="Q118" i="34" s="1"/>
  <c r="P106" i="34"/>
  <c r="P118" i="34" s="1"/>
  <c r="O106" i="34"/>
  <c r="N106" i="34"/>
  <c r="N118" i="34" s="1"/>
  <c r="M106" i="34"/>
  <c r="M118" i="34" s="1"/>
  <c r="L106" i="34"/>
  <c r="L118" i="34" s="1"/>
  <c r="K106" i="34"/>
  <c r="I106" i="34"/>
  <c r="I118" i="34" s="1"/>
  <c r="H106" i="34"/>
  <c r="H118" i="34" s="1"/>
  <c r="G106" i="34"/>
  <c r="F106" i="34"/>
  <c r="F118" i="34" s="1"/>
  <c r="E106" i="34"/>
  <c r="D106" i="34"/>
  <c r="Q105" i="34"/>
  <c r="P105" i="34"/>
  <c r="O105" i="34"/>
  <c r="O117" i="34" s="1"/>
  <c r="N105" i="34"/>
  <c r="N117" i="34" s="1"/>
  <c r="M105" i="34"/>
  <c r="M117" i="34" s="1"/>
  <c r="J105" i="34"/>
  <c r="J117" i="34" s="1"/>
  <c r="I105" i="34"/>
  <c r="H105" i="34"/>
  <c r="E105" i="34"/>
  <c r="D105" i="34"/>
  <c r="R104" i="34"/>
  <c r="Q104" i="34"/>
  <c r="P104" i="34"/>
  <c r="O104" i="34"/>
  <c r="N104" i="34"/>
  <c r="M104" i="34"/>
  <c r="L104" i="34"/>
  <c r="K104" i="34"/>
  <c r="J104" i="34"/>
  <c r="I104" i="34"/>
  <c r="H104" i="34"/>
  <c r="G104" i="34"/>
  <c r="F104" i="34"/>
  <c r="E104" i="34"/>
  <c r="R99" i="34"/>
  <c r="Q99" i="34"/>
  <c r="P99" i="34"/>
  <c r="L99" i="34"/>
  <c r="K99" i="34"/>
  <c r="J99" i="34"/>
  <c r="I99" i="34"/>
  <c r="F99" i="34"/>
  <c r="E99" i="34"/>
  <c r="R98" i="34"/>
  <c r="Q98" i="34"/>
  <c r="P98" i="34"/>
  <c r="O98" i="34"/>
  <c r="N98" i="34"/>
  <c r="M98" i="34"/>
  <c r="L98" i="34"/>
  <c r="K98" i="34"/>
  <c r="J98" i="34"/>
  <c r="I98" i="34"/>
  <c r="H98" i="34"/>
  <c r="G98" i="34"/>
  <c r="F98" i="34"/>
  <c r="T98" i="34" s="1"/>
  <c r="E98" i="34"/>
  <c r="O97" i="34"/>
  <c r="N97" i="34"/>
  <c r="M97" i="34"/>
  <c r="J97" i="34"/>
  <c r="G97" i="34"/>
  <c r="R96" i="34"/>
  <c r="Q96" i="34"/>
  <c r="P96" i="34"/>
  <c r="O96" i="34"/>
  <c r="N96" i="34"/>
  <c r="M96" i="34"/>
  <c r="L96" i="34"/>
  <c r="K96" i="34"/>
  <c r="J96" i="34"/>
  <c r="I96" i="34"/>
  <c r="H96" i="34"/>
  <c r="G96" i="34"/>
  <c r="F96" i="34"/>
  <c r="E96" i="34"/>
  <c r="P94" i="34"/>
  <c r="H94" i="34"/>
  <c r="E94" i="34"/>
  <c r="O93" i="34"/>
  <c r="O94" i="34" s="1"/>
  <c r="N93" i="34"/>
  <c r="N94" i="34" s="1"/>
  <c r="M93" i="34"/>
  <c r="M94" i="34" s="1"/>
  <c r="H93" i="34"/>
  <c r="G93" i="34"/>
  <c r="G99" i="34" s="1"/>
  <c r="D93" i="34"/>
  <c r="T92" i="34"/>
  <c r="J92" i="34"/>
  <c r="J94" i="34" s="1"/>
  <c r="D92" i="34"/>
  <c r="R91" i="34"/>
  <c r="R94" i="34" s="1"/>
  <c r="Q91" i="34"/>
  <c r="Q94" i="34" s="1"/>
  <c r="P91" i="34"/>
  <c r="L91" i="34"/>
  <c r="L94" i="34" s="1"/>
  <c r="K91" i="34"/>
  <c r="K94" i="34" s="1"/>
  <c r="I91" i="34"/>
  <c r="I94" i="34" s="1"/>
  <c r="H91" i="34"/>
  <c r="G91" i="34"/>
  <c r="G94" i="34" s="1"/>
  <c r="F91" i="34"/>
  <c r="F94" i="34" s="1"/>
  <c r="F100" i="34" s="1"/>
  <c r="E91" i="34"/>
  <c r="D91" i="34"/>
  <c r="D94" i="34" s="1"/>
  <c r="R90" i="34"/>
  <c r="Q90" i="34"/>
  <c r="P90" i="34"/>
  <c r="O90" i="34"/>
  <c r="N90" i="34"/>
  <c r="M90" i="34"/>
  <c r="L90" i="34"/>
  <c r="K90" i="34"/>
  <c r="J90" i="34"/>
  <c r="I90" i="34"/>
  <c r="H90" i="34"/>
  <c r="G90" i="34"/>
  <c r="F90" i="34"/>
  <c r="E90" i="34"/>
  <c r="Q88" i="34"/>
  <c r="Q100" i="34" s="1"/>
  <c r="P88" i="34"/>
  <c r="I88" i="34"/>
  <c r="H88" i="34"/>
  <c r="H100" i="34" s="1"/>
  <c r="E88" i="34"/>
  <c r="O87" i="34"/>
  <c r="O88" i="34" s="1"/>
  <c r="N87" i="34"/>
  <c r="M87" i="34"/>
  <c r="H87" i="34"/>
  <c r="H99" i="34" s="1"/>
  <c r="G87" i="34"/>
  <c r="D87" i="34"/>
  <c r="T86" i="34"/>
  <c r="J86" i="34"/>
  <c r="J88" i="34" s="1"/>
  <c r="J100" i="34" s="1"/>
  <c r="D86" i="34"/>
  <c r="R85" i="34"/>
  <c r="R88" i="34" s="1"/>
  <c r="R100" i="34" s="1"/>
  <c r="Q85" i="34"/>
  <c r="P85" i="34"/>
  <c r="P97" i="34" s="1"/>
  <c r="L85" i="34"/>
  <c r="K85" i="34"/>
  <c r="K88" i="34" s="1"/>
  <c r="K100" i="34" s="1"/>
  <c r="I85" i="34"/>
  <c r="H85" i="34"/>
  <c r="H97" i="34" s="1"/>
  <c r="G85" i="34"/>
  <c r="G88" i="34" s="1"/>
  <c r="F85" i="34"/>
  <c r="F88" i="34" s="1"/>
  <c r="E85" i="34"/>
  <c r="D85" i="34"/>
  <c r="D97" i="34" s="1"/>
  <c r="R84" i="34"/>
  <c r="Q84" i="34"/>
  <c r="P84" i="34"/>
  <c r="O84" i="34"/>
  <c r="N84" i="34"/>
  <c r="M84" i="34"/>
  <c r="L84" i="34"/>
  <c r="K84" i="34"/>
  <c r="J84" i="34"/>
  <c r="I84" i="34"/>
  <c r="H84" i="34"/>
  <c r="G84" i="34"/>
  <c r="F84" i="34"/>
  <c r="E84" i="34"/>
  <c r="R80" i="34"/>
  <c r="Q80" i="34"/>
  <c r="P80" i="34"/>
  <c r="L80" i="34"/>
  <c r="K80" i="34"/>
  <c r="J80" i="34"/>
  <c r="I80" i="34"/>
  <c r="F80" i="34"/>
  <c r="E80" i="34"/>
  <c r="R79" i="34"/>
  <c r="Q79" i="34"/>
  <c r="P79" i="34"/>
  <c r="O79" i="34"/>
  <c r="N79" i="34"/>
  <c r="M79" i="34"/>
  <c r="L79" i="34"/>
  <c r="K79" i="34"/>
  <c r="I79" i="34"/>
  <c r="H79" i="34"/>
  <c r="G79" i="34"/>
  <c r="F79" i="34"/>
  <c r="E79" i="34"/>
  <c r="Q78" i="34"/>
  <c r="O78" i="34"/>
  <c r="N78" i="34"/>
  <c r="M78" i="34"/>
  <c r="J78" i="34"/>
  <c r="I78" i="34"/>
  <c r="E78" i="34"/>
  <c r="Q75" i="34"/>
  <c r="I75" i="34"/>
  <c r="E75" i="34"/>
  <c r="O74" i="34"/>
  <c r="O75" i="34" s="1"/>
  <c r="N74" i="34"/>
  <c r="N75" i="34" s="1"/>
  <c r="M74" i="34"/>
  <c r="H74" i="34"/>
  <c r="H113" i="34" s="1"/>
  <c r="G74" i="34"/>
  <c r="G113" i="34" s="1"/>
  <c r="D74" i="34"/>
  <c r="J73" i="34"/>
  <c r="J75" i="34" s="1"/>
  <c r="D73" i="34"/>
  <c r="D112" i="34" s="1"/>
  <c r="R72" i="34"/>
  <c r="R75" i="34" s="1"/>
  <c r="Q72" i="34"/>
  <c r="P72" i="34"/>
  <c r="P111" i="34" s="1"/>
  <c r="P114" i="34" s="1"/>
  <c r="L72" i="34"/>
  <c r="K72" i="34"/>
  <c r="K75" i="34" s="1"/>
  <c r="I72" i="34"/>
  <c r="H72" i="34"/>
  <c r="H111" i="34" s="1"/>
  <c r="H114" i="34" s="1"/>
  <c r="G72" i="34"/>
  <c r="F72" i="34"/>
  <c r="E72" i="34"/>
  <c r="D72" i="34"/>
  <c r="D111" i="34" s="1"/>
  <c r="R71" i="34"/>
  <c r="Q71" i="34"/>
  <c r="P71" i="34"/>
  <c r="O71" i="34"/>
  <c r="N71" i="34"/>
  <c r="M71" i="34"/>
  <c r="L71" i="34"/>
  <c r="K71" i="34"/>
  <c r="J71" i="34"/>
  <c r="I71" i="34"/>
  <c r="H71" i="34"/>
  <c r="G71" i="34"/>
  <c r="F71" i="34"/>
  <c r="E71" i="34"/>
  <c r="Q69" i="34"/>
  <c r="P69" i="34"/>
  <c r="M69" i="34"/>
  <c r="I69" i="34"/>
  <c r="H69" i="34"/>
  <c r="E69" i="34"/>
  <c r="E81" i="34" s="1"/>
  <c r="O68" i="34"/>
  <c r="O107" i="34" s="1"/>
  <c r="N68" i="34"/>
  <c r="M68" i="34"/>
  <c r="H68" i="34"/>
  <c r="G68" i="34"/>
  <c r="G107" i="34" s="1"/>
  <c r="D68" i="34"/>
  <c r="T67" i="34"/>
  <c r="J67" i="34"/>
  <c r="J106" i="34" s="1"/>
  <c r="D67" i="34"/>
  <c r="R66" i="34"/>
  <c r="Q66" i="34"/>
  <c r="P66" i="34"/>
  <c r="L66" i="34"/>
  <c r="K66" i="34"/>
  <c r="I66" i="34"/>
  <c r="H66" i="34"/>
  <c r="G66" i="34"/>
  <c r="F66" i="34"/>
  <c r="E66" i="34"/>
  <c r="D66" i="34"/>
  <c r="AW60" i="34"/>
  <c r="AV60" i="34"/>
  <c r="AU60" i="34"/>
  <c r="AT60" i="34"/>
  <c r="AS60" i="34"/>
  <c r="AR60" i="34"/>
  <c r="AQ60" i="34"/>
  <c r="AP60" i="34"/>
  <c r="AH60" i="34"/>
  <c r="L60" i="34"/>
  <c r="K60" i="34"/>
  <c r="AU59" i="34"/>
  <c r="AW59" i="34" s="1"/>
  <c r="AT59" i="34"/>
  <c r="AV59" i="34" s="1"/>
  <c r="AQ59" i="34"/>
  <c r="AS59" i="34" s="1"/>
  <c r="AP59" i="34"/>
  <c r="AR59" i="34" s="1"/>
  <c r="AH59" i="34"/>
  <c r="L59" i="34"/>
  <c r="K59" i="34"/>
  <c r="AU58" i="34"/>
  <c r="AW58" i="34" s="1"/>
  <c r="AT58" i="34"/>
  <c r="AV58" i="34" s="1"/>
  <c r="AQ58" i="34"/>
  <c r="AS58" i="34" s="1"/>
  <c r="AP58" i="34"/>
  <c r="AR58" i="34" s="1"/>
  <c r="AH58" i="34"/>
  <c r="L58" i="34"/>
  <c r="K58" i="34"/>
  <c r="AW57" i="34"/>
  <c r="AU57" i="34"/>
  <c r="AT57" i="34"/>
  <c r="AV57" i="34" s="1"/>
  <c r="AQ57" i="34"/>
  <c r="AS57" i="34" s="1"/>
  <c r="AP57" i="34"/>
  <c r="AR57" i="34" s="1"/>
  <c r="AH57" i="34"/>
  <c r="L57" i="34"/>
  <c r="K57" i="34"/>
  <c r="AW56" i="34"/>
  <c r="AV56" i="34"/>
  <c r="AU56" i="34"/>
  <c r="AT56" i="34"/>
  <c r="AS56" i="34"/>
  <c r="AR56" i="34"/>
  <c r="AQ56" i="34"/>
  <c r="AP56" i="34"/>
  <c r="AH56" i="34"/>
  <c r="L56" i="34"/>
  <c r="K56" i="34"/>
  <c r="AU55" i="34"/>
  <c r="AW55" i="34" s="1"/>
  <c r="AT55" i="34"/>
  <c r="AV55" i="34" s="1"/>
  <c r="AQ55" i="34"/>
  <c r="AS55" i="34" s="1"/>
  <c r="AP55" i="34"/>
  <c r="AR55" i="34" s="1"/>
  <c r="AH55" i="34"/>
  <c r="L55" i="34"/>
  <c r="K55" i="34"/>
  <c r="AU54" i="34"/>
  <c r="AW54" i="34" s="1"/>
  <c r="AT54" i="34"/>
  <c r="AV54" i="34" s="1"/>
  <c r="AQ54" i="34"/>
  <c r="AS54" i="34" s="1"/>
  <c r="AP54" i="34"/>
  <c r="AR54" i="34" s="1"/>
  <c r="AH54" i="34"/>
  <c r="L54" i="34"/>
  <c r="K54" i="34"/>
  <c r="AW53" i="34"/>
  <c r="AU53" i="34"/>
  <c r="AT53" i="34"/>
  <c r="AV53" i="34" s="1"/>
  <c r="AQ53" i="34"/>
  <c r="AS53" i="34" s="1"/>
  <c r="AP53" i="34"/>
  <c r="AR53" i="34" s="1"/>
  <c r="AH53" i="34"/>
  <c r="L53" i="34"/>
  <c r="K53" i="34"/>
  <c r="AW52" i="34"/>
  <c r="AV52" i="34"/>
  <c r="AU52" i="34"/>
  <c r="AT52" i="34"/>
  <c r="AS52" i="34"/>
  <c r="AR52" i="34"/>
  <c r="AQ52" i="34"/>
  <c r="AP52" i="34"/>
  <c r="AH52" i="34"/>
  <c r="L52" i="34"/>
  <c r="K52" i="34"/>
  <c r="AU51" i="34"/>
  <c r="AW51" i="34" s="1"/>
  <c r="AT51" i="34"/>
  <c r="AV51" i="34" s="1"/>
  <c r="AQ51" i="34"/>
  <c r="AS51" i="34" s="1"/>
  <c r="AP51" i="34"/>
  <c r="AR51" i="34" s="1"/>
  <c r="AH51" i="34"/>
  <c r="L51" i="34"/>
  <c r="K51" i="34"/>
  <c r="AU50" i="34"/>
  <c r="AW50" i="34" s="1"/>
  <c r="AT50" i="34"/>
  <c r="AV50" i="34" s="1"/>
  <c r="AQ50" i="34"/>
  <c r="AS50" i="34" s="1"/>
  <c r="AP50" i="34"/>
  <c r="AR50" i="34" s="1"/>
  <c r="AH50" i="34"/>
  <c r="L50" i="34"/>
  <c r="K50" i="34"/>
  <c r="AU49" i="34"/>
  <c r="AW49" i="34" s="1"/>
  <c r="AT49" i="34"/>
  <c r="AV49" i="34" s="1"/>
  <c r="AQ49" i="34"/>
  <c r="AS49" i="34" s="1"/>
  <c r="AP49" i="34"/>
  <c r="AR49" i="34" s="1"/>
  <c r="AH49" i="34"/>
  <c r="L49" i="34"/>
  <c r="K49" i="34"/>
  <c r="AW48" i="34"/>
  <c r="AU48" i="34"/>
  <c r="AT48" i="34"/>
  <c r="AV48" i="34" s="1"/>
  <c r="AQ48" i="34"/>
  <c r="AS48" i="34" s="1"/>
  <c r="AP48" i="34"/>
  <c r="AR48" i="34" s="1"/>
  <c r="AH48" i="34"/>
  <c r="L48" i="34"/>
  <c r="K48" i="34"/>
  <c r="AW47" i="34"/>
  <c r="AV47" i="34"/>
  <c r="AU47" i="34"/>
  <c r="AT47" i="34"/>
  <c r="AS47" i="34"/>
  <c r="AR47" i="34"/>
  <c r="AQ47" i="34"/>
  <c r="AP47" i="34"/>
  <c r="AH47" i="34"/>
  <c r="L47" i="34"/>
  <c r="K47" i="34"/>
  <c r="AU46" i="34"/>
  <c r="AW46" i="34" s="1"/>
  <c r="AT46" i="34"/>
  <c r="AV46" i="34" s="1"/>
  <c r="AQ46" i="34"/>
  <c r="AS46" i="34" s="1"/>
  <c r="AP46" i="34"/>
  <c r="AR46" i="34" s="1"/>
  <c r="AH46" i="34"/>
  <c r="L46" i="34"/>
  <c r="K46" i="34"/>
  <c r="AU45" i="34"/>
  <c r="AW45" i="34" s="1"/>
  <c r="AT45" i="34"/>
  <c r="AV45" i="34" s="1"/>
  <c r="AQ45" i="34"/>
  <c r="AS45" i="34" s="1"/>
  <c r="AP45" i="34"/>
  <c r="AR45" i="34" s="1"/>
  <c r="AH45" i="34"/>
  <c r="L45" i="34"/>
  <c r="K45" i="34"/>
  <c r="AW44" i="34"/>
  <c r="AU44" i="34"/>
  <c r="AT44" i="34"/>
  <c r="AV44" i="34" s="1"/>
  <c r="AQ44" i="34"/>
  <c r="AS44" i="34" s="1"/>
  <c r="AP44" i="34"/>
  <c r="AR44" i="34" s="1"/>
  <c r="AH44" i="34"/>
  <c r="L44" i="34"/>
  <c r="K44" i="34"/>
  <c r="AW43" i="34"/>
  <c r="AV43" i="34"/>
  <c r="AU43" i="34"/>
  <c r="AT43" i="34"/>
  <c r="AS43" i="34"/>
  <c r="AR43" i="34"/>
  <c r="AQ43" i="34"/>
  <c r="AP43" i="34"/>
  <c r="AH43" i="34"/>
  <c r="L43" i="34"/>
  <c r="K43" i="34"/>
  <c r="AU42" i="34"/>
  <c r="AW42" i="34" s="1"/>
  <c r="AT42" i="34"/>
  <c r="AV42" i="34" s="1"/>
  <c r="AQ42" i="34"/>
  <c r="AS42" i="34" s="1"/>
  <c r="AP42" i="34"/>
  <c r="AR42" i="34" s="1"/>
  <c r="AH42" i="34"/>
  <c r="L42" i="34"/>
  <c r="K42" i="34"/>
  <c r="AU41" i="34"/>
  <c r="AW41" i="34" s="1"/>
  <c r="AT41" i="34"/>
  <c r="AV41" i="34" s="1"/>
  <c r="AQ41" i="34"/>
  <c r="AS41" i="34" s="1"/>
  <c r="AP41" i="34"/>
  <c r="AR41" i="34" s="1"/>
  <c r="AH41" i="34"/>
  <c r="L41" i="34"/>
  <c r="K41" i="34"/>
  <c r="AW40" i="34"/>
  <c r="AU40" i="34"/>
  <c r="AT40" i="34"/>
  <c r="AV40" i="34" s="1"/>
  <c r="AQ40" i="34"/>
  <c r="AS40" i="34" s="1"/>
  <c r="AP40" i="34"/>
  <c r="AR40" i="34" s="1"/>
  <c r="AH40" i="34"/>
  <c r="L40" i="34"/>
  <c r="K40" i="34"/>
  <c r="AW39" i="34"/>
  <c r="AU39" i="34"/>
  <c r="AT39" i="34"/>
  <c r="AV39" i="34" s="1"/>
  <c r="AS39" i="34"/>
  <c r="AQ39" i="34"/>
  <c r="AP39" i="34"/>
  <c r="AR39" i="34" s="1"/>
  <c r="AH39" i="34"/>
  <c r="L39" i="34"/>
  <c r="K39" i="34"/>
  <c r="AV38" i="34"/>
  <c r="AU38" i="34"/>
  <c r="AW38" i="34" s="1"/>
  <c r="AT38" i="34"/>
  <c r="AQ38" i="34"/>
  <c r="AS38" i="34" s="1"/>
  <c r="AP38" i="34"/>
  <c r="AR38" i="34" s="1"/>
  <c r="AH38" i="34"/>
  <c r="L38" i="34"/>
  <c r="K38" i="34"/>
  <c r="AU37" i="34"/>
  <c r="AW37" i="34" s="1"/>
  <c r="AT37" i="34"/>
  <c r="AV37" i="34" s="1"/>
  <c r="AQ37" i="34"/>
  <c r="AS37" i="34" s="1"/>
  <c r="AP37" i="34"/>
  <c r="AR37" i="34" s="1"/>
  <c r="AH37" i="34"/>
  <c r="L37" i="34"/>
  <c r="K37" i="34"/>
  <c r="AU36" i="34"/>
  <c r="AW36" i="34" s="1"/>
  <c r="AT36" i="34"/>
  <c r="AV36" i="34" s="1"/>
  <c r="AQ36" i="34"/>
  <c r="AS36" i="34" s="1"/>
  <c r="AP36" i="34"/>
  <c r="AR36" i="34" s="1"/>
  <c r="AH36" i="34"/>
  <c r="L36" i="34"/>
  <c r="K36" i="34"/>
  <c r="AW35" i="34"/>
  <c r="AV35" i="34"/>
  <c r="AU35" i="34"/>
  <c r="AT35" i="34"/>
  <c r="AS35" i="34"/>
  <c r="AR35" i="34"/>
  <c r="AQ35" i="34"/>
  <c r="AP35" i="34"/>
  <c r="AH35" i="34"/>
  <c r="L35" i="34"/>
  <c r="K35" i="34"/>
  <c r="AU34" i="34"/>
  <c r="AW34" i="34" s="1"/>
  <c r="AT34" i="34"/>
  <c r="AV34" i="34" s="1"/>
  <c r="AQ34" i="34"/>
  <c r="AS34" i="34" s="1"/>
  <c r="AP34" i="34"/>
  <c r="AR34" i="34" s="1"/>
  <c r="AH34" i="34"/>
  <c r="L34" i="34"/>
  <c r="K34" i="34"/>
  <c r="AU33" i="34"/>
  <c r="AW33" i="34" s="1"/>
  <c r="AT33" i="34"/>
  <c r="AV33" i="34" s="1"/>
  <c r="AQ33" i="34"/>
  <c r="AS33" i="34" s="1"/>
  <c r="AP33" i="34"/>
  <c r="AR33" i="34" s="1"/>
  <c r="AH33" i="34"/>
  <c r="L33" i="34"/>
  <c r="K33" i="34"/>
  <c r="AW32" i="34"/>
  <c r="AU32" i="34"/>
  <c r="AT32" i="34"/>
  <c r="AV32" i="34" s="1"/>
  <c r="AQ32" i="34"/>
  <c r="AS32" i="34" s="1"/>
  <c r="AP32" i="34"/>
  <c r="AR32" i="34" s="1"/>
  <c r="AH32" i="34"/>
  <c r="L32" i="34"/>
  <c r="K32" i="34"/>
  <c r="AW31" i="34"/>
  <c r="AU31" i="34"/>
  <c r="AT31" i="34"/>
  <c r="AV31" i="34" s="1"/>
  <c r="AS31" i="34"/>
  <c r="AQ31" i="34"/>
  <c r="AP31" i="34"/>
  <c r="AR31" i="34" s="1"/>
  <c r="AH31" i="34"/>
  <c r="L31" i="34"/>
  <c r="K31" i="34"/>
  <c r="AV30" i="34"/>
  <c r="AU30" i="34"/>
  <c r="AW30" i="34" s="1"/>
  <c r="AT30" i="34"/>
  <c r="AQ30" i="34"/>
  <c r="AS30" i="34" s="1"/>
  <c r="AP30" i="34"/>
  <c r="AR30" i="34" s="1"/>
  <c r="AH30" i="34"/>
  <c r="L30" i="34"/>
  <c r="K30" i="34"/>
  <c r="AU29" i="34"/>
  <c r="AW29" i="34" s="1"/>
  <c r="AT29" i="34"/>
  <c r="AV29" i="34" s="1"/>
  <c r="AQ29" i="34"/>
  <c r="AS29" i="34" s="1"/>
  <c r="AP29" i="34"/>
  <c r="AR29" i="34" s="1"/>
  <c r="AH29" i="34"/>
  <c r="L29" i="34"/>
  <c r="K29" i="34"/>
  <c r="AU28" i="34"/>
  <c r="AW28" i="34" s="1"/>
  <c r="AT28" i="34"/>
  <c r="AV28" i="34" s="1"/>
  <c r="AQ28" i="34"/>
  <c r="AS28" i="34" s="1"/>
  <c r="AP28" i="34"/>
  <c r="AR28" i="34" s="1"/>
  <c r="AH28" i="34"/>
  <c r="L28" i="34"/>
  <c r="K28" i="34"/>
  <c r="AW27" i="34"/>
  <c r="AV27" i="34"/>
  <c r="AU27" i="34"/>
  <c r="AT27" i="34"/>
  <c r="AS27" i="34"/>
  <c r="AR27" i="34"/>
  <c r="AQ27" i="34"/>
  <c r="AP27" i="34"/>
  <c r="AH27" i="34"/>
  <c r="L27" i="34"/>
  <c r="K27" i="34"/>
  <c r="AU26" i="34"/>
  <c r="AW26" i="34" s="1"/>
  <c r="AT26" i="34"/>
  <c r="AV26" i="34" s="1"/>
  <c r="AQ26" i="34"/>
  <c r="AS26" i="34" s="1"/>
  <c r="AP26" i="34"/>
  <c r="AR26" i="34" s="1"/>
  <c r="AH26" i="34"/>
  <c r="L26" i="34"/>
  <c r="K26" i="34"/>
  <c r="AU25" i="34"/>
  <c r="AW25" i="34" s="1"/>
  <c r="AT25" i="34"/>
  <c r="AV25" i="34" s="1"/>
  <c r="AQ25" i="34"/>
  <c r="AS25" i="34" s="1"/>
  <c r="AP25" i="34"/>
  <c r="AR25" i="34" s="1"/>
  <c r="AH25" i="34"/>
  <c r="L25" i="34"/>
  <c r="K25" i="34"/>
  <c r="AW24" i="34"/>
  <c r="AU24" i="34"/>
  <c r="AT24" i="34"/>
  <c r="AV24" i="34" s="1"/>
  <c r="AQ24" i="34"/>
  <c r="AS24" i="34" s="1"/>
  <c r="AP24" i="34"/>
  <c r="AR24" i="34" s="1"/>
  <c r="AH24" i="34"/>
  <c r="L24" i="34"/>
  <c r="K24" i="34"/>
  <c r="AW23" i="34"/>
  <c r="AU23" i="34"/>
  <c r="AT23" i="34"/>
  <c r="AV23" i="34" s="1"/>
  <c r="AS23" i="34"/>
  <c r="AQ23" i="34"/>
  <c r="AP23" i="34"/>
  <c r="AR23" i="34" s="1"/>
  <c r="AH23" i="34"/>
  <c r="L23" i="34"/>
  <c r="K23" i="34"/>
  <c r="AV22" i="34"/>
  <c r="AU22" i="34"/>
  <c r="AW22" i="34" s="1"/>
  <c r="AT22" i="34"/>
  <c r="AQ22" i="34"/>
  <c r="AS22" i="34" s="1"/>
  <c r="AP22" i="34"/>
  <c r="AR22" i="34" s="1"/>
  <c r="AH22" i="34"/>
  <c r="L22" i="34"/>
  <c r="K22" i="34"/>
  <c r="AU21" i="34"/>
  <c r="AW21" i="34" s="1"/>
  <c r="AT21" i="34"/>
  <c r="AV21" i="34" s="1"/>
  <c r="AQ21" i="34"/>
  <c r="AS21" i="34" s="1"/>
  <c r="AP21" i="34"/>
  <c r="AR21" i="34" s="1"/>
  <c r="AH21" i="34"/>
  <c r="L21" i="34"/>
  <c r="K21" i="34"/>
  <c r="AU20" i="34"/>
  <c r="AW20" i="34" s="1"/>
  <c r="AT20" i="34"/>
  <c r="AV20" i="34" s="1"/>
  <c r="AQ20" i="34"/>
  <c r="AS20" i="34" s="1"/>
  <c r="AP20" i="34"/>
  <c r="AR20" i="34" s="1"/>
  <c r="AH20" i="34"/>
  <c r="L20" i="34"/>
  <c r="K20" i="34"/>
  <c r="AW19" i="34"/>
  <c r="AV19" i="34"/>
  <c r="AU19" i="34"/>
  <c r="AT19" i="34"/>
  <c r="AS19" i="34"/>
  <c r="AR19" i="34"/>
  <c r="AQ19" i="34"/>
  <c r="AP19" i="34"/>
  <c r="AH19" i="34"/>
  <c r="L19" i="34"/>
  <c r="K19" i="34"/>
  <c r="AU18" i="34"/>
  <c r="AW18" i="34" s="1"/>
  <c r="AT18" i="34"/>
  <c r="AV18" i="34" s="1"/>
  <c r="AQ18" i="34"/>
  <c r="AS18" i="34" s="1"/>
  <c r="AP18" i="34"/>
  <c r="AR18" i="34" s="1"/>
  <c r="AH18" i="34"/>
  <c r="L18" i="34"/>
  <c r="K18" i="34"/>
  <c r="AU17" i="34"/>
  <c r="AW17" i="34" s="1"/>
  <c r="AT17" i="34"/>
  <c r="AV17" i="34" s="1"/>
  <c r="AQ17" i="34"/>
  <c r="AS17" i="34" s="1"/>
  <c r="AP17" i="34"/>
  <c r="AR17" i="34" s="1"/>
  <c r="AH17" i="34"/>
  <c r="L17" i="34"/>
  <c r="K17" i="34"/>
  <c r="AW16" i="34"/>
  <c r="AU16" i="34"/>
  <c r="AT16" i="34"/>
  <c r="AV16" i="34" s="1"/>
  <c r="AQ16" i="34"/>
  <c r="AS16" i="34" s="1"/>
  <c r="AP16" i="34"/>
  <c r="AR16" i="34" s="1"/>
  <c r="AH16" i="34"/>
  <c r="L16" i="34"/>
  <c r="K16" i="34"/>
  <c r="AW15" i="34"/>
  <c r="AU15" i="34"/>
  <c r="AT15" i="34"/>
  <c r="AV15" i="34" s="1"/>
  <c r="AS15" i="34"/>
  <c r="AQ15" i="34"/>
  <c r="AP15" i="34"/>
  <c r="AR15" i="34" s="1"/>
  <c r="AH15" i="34"/>
  <c r="L15" i="34"/>
  <c r="K15" i="34"/>
  <c r="AV14" i="34"/>
  <c r="AU14" i="34"/>
  <c r="AW14" i="34" s="1"/>
  <c r="AT14" i="34"/>
  <c r="AQ14" i="34"/>
  <c r="AS14" i="34" s="1"/>
  <c r="AP14" i="34"/>
  <c r="AR14" i="34" s="1"/>
  <c r="AH14" i="34"/>
  <c r="L14" i="34"/>
  <c r="K14" i="34"/>
  <c r="AU13" i="34"/>
  <c r="AW13" i="34" s="1"/>
  <c r="AT13" i="34"/>
  <c r="AV13" i="34" s="1"/>
  <c r="AQ13" i="34"/>
  <c r="AS13" i="34" s="1"/>
  <c r="AP13" i="34"/>
  <c r="AR13" i="34" s="1"/>
  <c r="AH13" i="34"/>
  <c r="L13" i="34"/>
  <c r="K13" i="34"/>
  <c r="AU12" i="34"/>
  <c r="AW12" i="34" s="1"/>
  <c r="AT12" i="34"/>
  <c r="AV12" i="34" s="1"/>
  <c r="AQ12" i="34"/>
  <c r="AS12" i="34" s="1"/>
  <c r="AP12" i="34"/>
  <c r="AR12" i="34" s="1"/>
  <c r="AH12" i="34"/>
  <c r="L12" i="34"/>
  <c r="K12" i="34"/>
  <c r="AW11" i="34"/>
  <c r="AV11" i="34"/>
  <c r="AU11" i="34"/>
  <c r="AT11" i="34"/>
  <c r="AS11" i="34"/>
  <c r="AR11" i="34"/>
  <c r="AQ11" i="34"/>
  <c r="AP11" i="34"/>
  <c r="AH11" i="34"/>
  <c r="L11" i="34"/>
  <c r="K11" i="34"/>
  <c r="AU10" i="34"/>
  <c r="AW10" i="34" s="1"/>
  <c r="AT10" i="34"/>
  <c r="AV10" i="34" s="1"/>
  <c r="AQ10" i="34"/>
  <c r="AS10" i="34" s="1"/>
  <c r="AP10" i="34"/>
  <c r="AR10" i="34" s="1"/>
  <c r="AH10" i="34"/>
  <c r="L10" i="34"/>
  <c r="K10" i="34"/>
  <c r="AU9" i="34"/>
  <c r="AW9" i="34" s="1"/>
  <c r="AT9" i="34"/>
  <c r="AV9" i="34" s="1"/>
  <c r="AQ9" i="34"/>
  <c r="AS9" i="34" s="1"/>
  <c r="AP9" i="34"/>
  <c r="AR9" i="34" s="1"/>
  <c r="AH9" i="34"/>
  <c r="L9" i="34"/>
  <c r="K9" i="34"/>
  <c r="AW8" i="34"/>
  <c r="AU8" i="34"/>
  <c r="AT8" i="34"/>
  <c r="AV8" i="34" s="1"/>
  <c r="AQ8" i="34"/>
  <c r="AS8" i="34" s="1"/>
  <c r="AP8" i="34"/>
  <c r="AR8" i="34" s="1"/>
  <c r="AH8" i="34"/>
  <c r="L8" i="34"/>
  <c r="K8" i="34"/>
  <c r="AW7" i="34"/>
  <c r="AU7" i="34"/>
  <c r="AT7" i="34"/>
  <c r="AV7" i="34" s="1"/>
  <c r="AS7" i="34"/>
  <c r="AQ7" i="34"/>
  <c r="AP7" i="34"/>
  <c r="AR7" i="34" s="1"/>
  <c r="AH7" i="34"/>
  <c r="L7" i="34"/>
  <c r="K7" i="34"/>
  <c r="AV6" i="34"/>
  <c r="AU6" i="34"/>
  <c r="AW6" i="34" s="1"/>
  <c r="AT6" i="34"/>
  <c r="AQ6" i="34"/>
  <c r="AS6" i="34" s="1"/>
  <c r="AP6" i="34"/>
  <c r="AR6" i="34" s="1"/>
  <c r="AH6" i="34"/>
  <c r="L6" i="34"/>
  <c r="K6" i="34"/>
  <c r="AU5" i="34"/>
  <c r="AW5" i="34" s="1"/>
  <c r="AT5" i="34"/>
  <c r="AV5" i="34" s="1"/>
  <c r="AQ5" i="34"/>
  <c r="AS5" i="34" s="1"/>
  <c r="AP5" i="34"/>
  <c r="AR5" i="34" s="1"/>
  <c r="AH5" i="34"/>
  <c r="L5" i="34"/>
  <c r="K5" i="34"/>
  <c r="AU4" i="34"/>
  <c r="AW4" i="34" s="1"/>
  <c r="AT4" i="34"/>
  <c r="AV4" i="34" s="1"/>
  <c r="AQ4" i="34"/>
  <c r="AS4" i="34" s="1"/>
  <c r="AP4" i="34"/>
  <c r="AR4" i="34" s="1"/>
  <c r="AH4" i="34"/>
  <c r="L4" i="34"/>
  <c r="K4" i="34"/>
  <c r="AW3" i="34"/>
  <c r="AV3" i="34"/>
  <c r="AU3" i="34"/>
  <c r="AT3" i="34"/>
  <c r="AS3" i="34"/>
  <c r="AR3" i="34"/>
  <c r="AQ3" i="34"/>
  <c r="AP3" i="34"/>
  <c r="AH3" i="34"/>
  <c r="L3" i="34"/>
  <c r="K3" i="34"/>
  <c r="L119" i="33"/>
  <c r="E118" i="33"/>
  <c r="E117" i="33"/>
  <c r="R116" i="33"/>
  <c r="Q116" i="33"/>
  <c r="P116" i="33"/>
  <c r="O116" i="33"/>
  <c r="N116" i="33"/>
  <c r="M116" i="33"/>
  <c r="L116" i="33"/>
  <c r="K116" i="33"/>
  <c r="J116" i="33"/>
  <c r="I116" i="33"/>
  <c r="H116" i="33"/>
  <c r="G116" i="33"/>
  <c r="F116" i="33"/>
  <c r="E116" i="33"/>
  <c r="R113" i="33"/>
  <c r="Q113" i="33"/>
  <c r="P113" i="33"/>
  <c r="L113" i="33"/>
  <c r="K113" i="33"/>
  <c r="J113" i="33"/>
  <c r="I113" i="33"/>
  <c r="F113" i="33"/>
  <c r="E113" i="33"/>
  <c r="R112" i="33"/>
  <c r="Q112" i="33"/>
  <c r="P112" i="33"/>
  <c r="O112" i="33"/>
  <c r="N112" i="33"/>
  <c r="M112" i="33"/>
  <c r="L112" i="33"/>
  <c r="K112" i="33"/>
  <c r="I112" i="33"/>
  <c r="H112" i="33"/>
  <c r="G112" i="33"/>
  <c r="F112" i="33"/>
  <c r="E112" i="33"/>
  <c r="O111" i="33"/>
  <c r="N111" i="33"/>
  <c r="M111" i="33"/>
  <c r="J111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R107" i="33"/>
  <c r="Q107" i="33"/>
  <c r="Q119" i="33" s="1"/>
  <c r="P107" i="33"/>
  <c r="P119" i="33" s="1"/>
  <c r="L107" i="33"/>
  <c r="K107" i="33"/>
  <c r="K119" i="33" s="1"/>
  <c r="J107" i="33"/>
  <c r="J119" i="33" s="1"/>
  <c r="I107" i="33"/>
  <c r="I119" i="33" s="1"/>
  <c r="H107" i="33"/>
  <c r="F107" i="33"/>
  <c r="F119" i="33" s="1"/>
  <c r="E107" i="33"/>
  <c r="R106" i="33"/>
  <c r="R118" i="33" s="1"/>
  <c r="Q106" i="33"/>
  <c r="Q118" i="33" s="1"/>
  <c r="P106" i="33"/>
  <c r="P118" i="33" s="1"/>
  <c r="O106" i="33"/>
  <c r="N106" i="33"/>
  <c r="N118" i="33" s="1"/>
  <c r="M106" i="33"/>
  <c r="M118" i="33" s="1"/>
  <c r="L106" i="33"/>
  <c r="L118" i="33" s="1"/>
  <c r="K106" i="33"/>
  <c r="I106" i="33"/>
  <c r="I118" i="33" s="1"/>
  <c r="H106" i="33"/>
  <c r="H118" i="33" s="1"/>
  <c r="G106" i="33"/>
  <c r="G118" i="33" s="1"/>
  <c r="F106" i="33"/>
  <c r="F118" i="33" s="1"/>
  <c r="E106" i="33"/>
  <c r="D106" i="33"/>
  <c r="Q105" i="33"/>
  <c r="P105" i="33"/>
  <c r="O105" i="33"/>
  <c r="O117" i="33" s="1"/>
  <c r="N105" i="33"/>
  <c r="N117" i="33" s="1"/>
  <c r="M105" i="33"/>
  <c r="M117" i="33" s="1"/>
  <c r="J105" i="33"/>
  <c r="I105" i="33"/>
  <c r="H105" i="33"/>
  <c r="E105" i="33"/>
  <c r="D105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F100" i="33"/>
  <c r="R99" i="33"/>
  <c r="Q99" i="33"/>
  <c r="P99" i="33"/>
  <c r="L99" i="33"/>
  <c r="K99" i="33"/>
  <c r="J99" i="33"/>
  <c r="I99" i="33"/>
  <c r="F99" i="33"/>
  <c r="E99" i="33"/>
  <c r="R98" i="33"/>
  <c r="Q98" i="33"/>
  <c r="P98" i="33"/>
  <c r="O98" i="33"/>
  <c r="N98" i="33"/>
  <c r="M98" i="33"/>
  <c r="L98" i="33"/>
  <c r="K98" i="33"/>
  <c r="I98" i="33"/>
  <c r="H98" i="33"/>
  <c r="G98" i="33"/>
  <c r="F98" i="33"/>
  <c r="E98" i="33"/>
  <c r="O97" i="33"/>
  <c r="N97" i="33"/>
  <c r="M97" i="33"/>
  <c r="J97" i="33"/>
  <c r="R96" i="33"/>
  <c r="Q96" i="33"/>
  <c r="P96" i="33"/>
  <c r="O96" i="33"/>
  <c r="N96" i="33"/>
  <c r="M96" i="33"/>
  <c r="L96" i="33"/>
  <c r="K96" i="33"/>
  <c r="J96" i="33"/>
  <c r="I96" i="33"/>
  <c r="H96" i="33"/>
  <c r="G96" i="33"/>
  <c r="F96" i="33"/>
  <c r="E96" i="33"/>
  <c r="I94" i="33"/>
  <c r="O93" i="33"/>
  <c r="O113" i="33" s="1"/>
  <c r="N93" i="33"/>
  <c r="N94" i="33" s="1"/>
  <c r="M93" i="33"/>
  <c r="M94" i="33" s="1"/>
  <c r="H93" i="33"/>
  <c r="G93" i="33"/>
  <c r="D93" i="33"/>
  <c r="J92" i="33"/>
  <c r="J94" i="33" s="1"/>
  <c r="D92" i="33"/>
  <c r="R91" i="33"/>
  <c r="R94" i="33" s="1"/>
  <c r="Q91" i="33"/>
  <c r="Q94" i="33" s="1"/>
  <c r="P91" i="33"/>
  <c r="P94" i="33" s="1"/>
  <c r="L91" i="33"/>
  <c r="L94" i="33" s="1"/>
  <c r="K91" i="33"/>
  <c r="K94" i="33" s="1"/>
  <c r="I91" i="33"/>
  <c r="H91" i="33"/>
  <c r="H94" i="33" s="1"/>
  <c r="G91" i="33"/>
  <c r="G94" i="33" s="1"/>
  <c r="F91" i="33"/>
  <c r="F94" i="33" s="1"/>
  <c r="E91" i="33"/>
  <c r="E94" i="33" s="1"/>
  <c r="D91" i="33"/>
  <c r="R90" i="33"/>
  <c r="Q90" i="33"/>
  <c r="P90" i="33"/>
  <c r="O90" i="33"/>
  <c r="N90" i="33"/>
  <c r="M90" i="33"/>
  <c r="L90" i="33"/>
  <c r="K90" i="33"/>
  <c r="J90" i="33"/>
  <c r="I90" i="33"/>
  <c r="H90" i="33"/>
  <c r="G90" i="33"/>
  <c r="F90" i="33"/>
  <c r="E90" i="33"/>
  <c r="Q88" i="33"/>
  <c r="Q100" i="33" s="1"/>
  <c r="P88" i="33"/>
  <c r="I88" i="33"/>
  <c r="I100" i="33" s="1"/>
  <c r="H88" i="33"/>
  <c r="E88" i="33"/>
  <c r="O87" i="33"/>
  <c r="O88" i="33" s="1"/>
  <c r="N87" i="33"/>
  <c r="M87" i="33"/>
  <c r="H87" i="33"/>
  <c r="G87" i="33"/>
  <c r="D87" i="33"/>
  <c r="T86" i="33"/>
  <c r="J86" i="33"/>
  <c r="J88" i="33" s="1"/>
  <c r="D86" i="33"/>
  <c r="R85" i="33"/>
  <c r="R88" i="33" s="1"/>
  <c r="R100" i="33" s="1"/>
  <c r="Q85" i="33"/>
  <c r="P85" i="33"/>
  <c r="L85" i="33"/>
  <c r="K85" i="33"/>
  <c r="K88" i="33" s="1"/>
  <c r="K100" i="33" s="1"/>
  <c r="I85" i="33"/>
  <c r="H85" i="33"/>
  <c r="G85" i="33"/>
  <c r="G88" i="33" s="1"/>
  <c r="F85" i="33"/>
  <c r="F88" i="33" s="1"/>
  <c r="E85" i="33"/>
  <c r="D85" i="33"/>
  <c r="R84" i="33"/>
  <c r="Q84" i="33"/>
  <c r="P84" i="33"/>
  <c r="O84" i="33"/>
  <c r="N84" i="33"/>
  <c r="M84" i="33"/>
  <c r="L84" i="33"/>
  <c r="K84" i="33"/>
  <c r="J84" i="33"/>
  <c r="I84" i="33"/>
  <c r="H84" i="33"/>
  <c r="G84" i="33"/>
  <c r="F84" i="33"/>
  <c r="E84" i="33"/>
  <c r="R80" i="33"/>
  <c r="Q80" i="33"/>
  <c r="P80" i="33"/>
  <c r="L80" i="33"/>
  <c r="K80" i="33"/>
  <c r="J80" i="33"/>
  <c r="I80" i="33"/>
  <c r="F80" i="33"/>
  <c r="E80" i="33"/>
  <c r="R79" i="33"/>
  <c r="Q79" i="33"/>
  <c r="P79" i="33"/>
  <c r="O79" i="33"/>
  <c r="N79" i="33"/>
  <c r="M79" i="33"/>
  <c r="L79" i="33"/>
  <c r="K79" i="33"/>
  <c r="I79" i="33"/>
  <c r="H79" i="33"/>
  <c r="G79" i="33"/>
  <c r="F79" i="33"/>
  <c r="E79" i="33"/>
  <c r="Q78" i="33"/>
  <c r="P78" i="33"/>
  <c r="O78" i="33"/>
  <c r="N78" i="33"/>
  <c r="M78" i="33"/>
  <c r="J78" i="33"/>
  <c r="I78" i="33"/>
  <c r="Q75" i="33"/>
  <c r="I75" i="33"/>
  <c r="E75" i="33"/>
  <c r="O74" i="33"/>
  <c r="O75" i="33" s="1"/>
  <c r="N74" i="33"/>
  <c r="N75" i="33" s="1"/>
  <c r="M74" i="33"/>
  <c r="M113" i="33" s="1"/>
  <c r="H74" i="33"/>
  <c r="G74" i="33"/>
  <c r="G113" i="33" s="1"/>
  <c r="D74" i="33"/>
  <c r="J73" i="33"/>
  <c r="J75" i="33" s="1"/>
  <c r="D73" i="33"/>
  <c r="R72" i="33"/>
  <c r="R75" i="33" s="1"/>
  <c r="Q72" i="33"/>
  <c r="Q111" i="33" s="1"/>
  <c r="Q114" i="33" s="1"/>
  <c r="P72" i="33"/>
  <c r="L72" i="33"/>
  <c r="K72" i="33"/>
  <c r="K75" i="33" s="1"/>
  <c r="I72" i="33"/>
  <c r="I111" i="33" s="1"/>
  <c r="I114" i="33" s="1"/>
  <c r="H72" i="33"/>
  <c r="G72" i="33"/>
  <c r="F72" i="33"/>
  <c r="F75" i="33" s="1"/>
  <c r="E72" i="33"/>
  <c r="E111" i="33" s="1"/>
  <c r="E114" i="33" s="1"/>
  <c r="D72" i="33"/>
  <c r="D111" i="33" s="1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Q69" i="33"/>
  <c r="P69" i="33"/>
  <c r="M69" i="33"/>
  <c r="I69" i="33"/>
  <c r="H69" i="33"/>
  <c r="E69" i="33"/>
  <c r="E81" i="33" s="1"/>
  <c r="O68" i="33"/>
  <c r="O107" i="33" s="1"/>
  <c r="N68" i="33"/>
  <c r="M68" i="33"/>
  <c r="H68" i="33"/>
  <c r="G68" i="33"/>
  <c r="G107" i="33" s="1"/>
  <c r="G119" i="33" s="1"/>
  <c r="D68" i="33"/>
  <c r="T67" i="33"/>
  <c r="J67" i="33"/>
  <c r="J106" i="33" s="1"/>
  <c r="D67" i="33"/>
  <c r="R66" i="33"/>
  <c r="Q66" i="33"/>
  <c r="P66" i="33"/>
  <c r="L66" i="33"/>
  <c r="K66" i="33"/>
  <c r="I66" i="33"/>
  <c r="H66" i="33"/>
  <c r="G66" i="33"/>
  <c r="F66" i="33"/>
  <c r="E66" i="33"/>
  <c r="D66" i="33"/>
  <c r="AW60" i="33"/>
  <c r="AV60" i="33"/>
  <c r="AU60" i="33"/>
  <c r="AT60" i="33"/>
  <c r="AS60" i="33"/>
  <c r="AR60" i="33"/>
  <c r="AQ60" i="33"/>
  <c r="AP60" i="33"/>
  <c r="AH60" i="33"/>
  <c r="L60" i="33"/>
  <c r="K60" i="33"/>
  <c r="AU59" i="33"/>
  <c r="AW59" i="33" s="1"/>
  <c r="AT59" i="33"/>
  <c r="AV59" i="33" s="1"/>
  <c r="AQ59" i="33"/>
  <c r="AS59" i="33" s="1"/>
  <c r="AP59" i="33"/>
  <c r="AR59" i="33" s="1"/>
  <c r="AH59" i="33"/>
  <c r="L59" i="33"/>
  <c r="K59" i="33"/>
  <c r="AU58" i="33"/>
  <c r="AW58" i="33" s="1"/>
  <c r="AT58" i="33"/>
  <c r="AV58" i="33" s="1"/>
  <c r="AQ58" i="33"/>
  <c r="AS58" i="33" s="1"/>
  <c r="AP58" i="33"/>
  <c r="AR58" i="33" s="1"/>
  <c r="AH58" i="33"/>
  <c r="L58" i="33"/>
  <c r="K58" i="33"/>
  <c r="AU57" i="33"/>
  <c r="AW57" i="33" s="1"/>
  <c r="AT57" i="33"/>
  <c r="AV57" i="33" s="1"/>
  <c r="AQ57" i="33"/>
  <c r="AS57" i="33" s="1"/>
  <c r="AP57" i="33"/>
  <c r="AR57" i="33" s="1"/>
  <c r="AH57" i="33"/>
  <c r="L57" i="33"/>
  <c r="K57" i="33"/>
  <c r="AW56" i="33"/>
  <c r="AV56" i="33"/>
  <c r="AU56" i="33"/>
  <c r="AT56" i="33"/>
  <c r="AS56" i="33"/>
  <c r="AR56" i="33"/>
  <c r="AQ56" i="33"/>
  <c r="AP56" i="33"/>
  <c r="AH56" i="33"/>
  <c r="L56" i="33"/>
  <c r="K56" i="33"/>
  <c r="AU55" i="33"/>
  <c r="AW55" i="33" s="1"/>
  <c r="AT55" i="33"/>
  <c r="AV55" i="33" s="1"/>
  <c r="AQ55" i="33"/>
  <c r="AS55" i="33" s="1"/>
  <c r="AP55" i="33"/>
  <c r="AR55" i="33" s="1"/>
  <c r="AH55" i="33"/>
  <c r="L55" i="33"/>
  <c r="K55" i="33"/>
  <c r="AU54" i="33"/>
  <c r="AW54" i="33" s="1"/>
  <c r="AT54" i="33"/>
  <c r="AV54" i="33" s="1"/>
  <c r="AQ54" i="33"/>
  <c r="AS54" i="33" s="1"/>
  <c r="AP54" i="33"/>
  <c r="AR54" i="33" s="1"/>
  <c r="AH54" i="33"/>
  <c r="L54" i="33"/>
  <c r="K54" i="33"/>
  <c r="AU53" i="33"/>
  <c r="AW53" i="33" s="1"/>
  <c r="AT53" i="33"/>
  <c r="AV53" i="33" s="1"/>
  <c r="AS53" i="33"/>
  <c r="AQ53" i="33"/>
  <c r="AP53" i="33"/>
  <c r="AR53" i="33" s="1"/>
  <c r="AH53" i="33"/>
  <c r="L53" i="33"/>
  <c r="K53" i="33"/>
  <c r="AV52" i="33"/>
  <c r="AU52" i="33"/>
  <c r="AW52" i="33" s="1"/>
  <c r="AT52" i="33"/>
  <c r="AR52" i="33"/>
  <c r="AQ52" i="33"/>
  <c r="AS52" i="33" s="1"/>
  <c r="AP52" i="33"/>
  <c r="AH52" i="33"/>
  <c r="L52" i="33"/>
  <c r="K52" i="33"/>
  <c r="AU51" i="33"/>
  <c r="AW51" i="33" s="1"/>
  <c r="AT51" i="33"/>
  <c r="AV51" i="33" s="1"/>
  <c r="AR51" i="33"/>
  <c r="AQ51" i="33"/>
  <c r="AS51" i="33" s="1"/>
  <c r="AP51" i="33"/>
  <c r="AH51" i="33"/>
  <c r="L51" i="33"/>
  <c r="K51" i="33"/>
  <c r="AU50" i="33"/>
  <c r="AW50" i="33" s="1"/>
  <c r="AT50" i="33"/>
  <c r="AV50" i="33" s="1"/>
  <c r="AR50" i="33"/>
  <c r="AQ50" i="33"/>
  <c r="AS50" i="33" s="1"/>
  <c r="AP50" i="33"/>
  <c r="AH50" i="33"/>
  <c r="L50" i="33"/>
  <c r="K50" i="33"/>
  <c r="AU49" i="33"/>
  <c r="AW49" i="33" s="1"/>
  <c r="AT49" i="33"/>
  <c r="AV49" i="33" s="1"/>
  <c r="AQ49" i="33"/>
  <c r="AS49" i="33" s="1"/>
  <c r="AP49" i="33"/>
  <c r="AR49" i="33" s="1"/>
  <c r="AH49" i="33"/>
  <c r="L49" i="33"/>
  <c r="K49" i="33"/>
  <c r="AU48" i="33"/>
  <c r="AW48" i="33" s="1"/>
  <c r="AT48" i="33"/>
  <c r="AV48" i="33" s="1"/>
  <c r="AS48" i="33"/>
  <c r="AQ48" i="33"/>
  <c r="AP48" i="33"/>
  <c r="AR48" i="33" s="1"/>
  <c r="AH48" i="33"/>
  <c r="L48" i="33"/>
  <c r="K48" i="33"/>
  <c r="AV47" i="33"/>
  <c r="AU47" i="33"/>
  <c r="AW47" i="33" s="1"/>
  <c r="AT47" i="33"/>
  <c r="AR47" i="33"/>
  <c r="AQ47" i="33"/>
  <c r="AS47" i="33" s="1"/>
  <c r="AP47" i="33"/>
  <c r="AH47" i="33"/>
  <c r="L47" i="33"/>
  <c r="K47" i="33"/>
  <c r="AU46" i="33"/>
  <c r="AW46" i="33" s="1"/>
  <c r="AT46" i="33"/>
  <c r="AV46" i="33" s="1"/>
  <c r="AR46" i="33"/>
  <c r="AQ46" i="33"/>
  <c r="AS46" i="33" s="1"/>
  <c r="AP46" i="33"/>
  <c r="AH46" i="33"/>
  <c r="L46" i="33"/>
  <c r="K46" i="33"/>
  <c r="AU45" i="33"/>
  <c r="AW45" i="33" s="1"/>
  <c r="AT45" i="33"/>
  <c r="AV45" i="33" s="1"/>
  <c r="AQ45" i="33"/>
  <c r="AS45" i="33" s="1"/>
  <c r="AP45" i="33"/>
  <c r="AR45" i="33" s="1"/>
  <c r="AH45" i="33"/>
  <c r="L45" i="33"/>
  <c r="K45" i="33"/>
  <c r="AU44" i="33"/>
  <c r="AW44" i="33" s="1"/>
  <c r="AT44" i="33"/>
  <c r="AV44" i="33" s="1"/>
  <c r="AS44" i="33"/>
  <c r="AQ44" i="33"/>
  <c r="AP44" i="33"/>
  <c r="AR44" i="33" s="1"/>
  <c r="AH44" i="33"/>
  <c r="L44" i="33"/>
  <c r="K44" i="33"/>
  <c r="AV43" i="33"/>
  <c r="AU43" i="33"/>
  <c r="AW43" i="33" s="1"/>
  <c r="AT43" i="33"/>
  <c r="AR43" i="33"/>
  <c r="AQ43" i="33"/>
  <c r="AS43" i="33" s="1"/>
  <c r="AP43" i="33"/>
  <c r="AH43" i="33"/>
  <c r="L43" i="33"/>
  <c r="K43" i="33"/>
  <c r="AU42" i="33"/>
  <c r="AW42" i="33" s="1"/>
  <c r="AT42" i="33"/>
  <c r="AV42" i="33" s="1"/>
  <c r="AR42" i="33"/>
  <c r="AQ42" i="33"/>
  <c r="AS42" i="33" s="1"/>
  <c r="AP42" i="33"/>
  <c r="AH42" i="33"/>
  <c r="L42" i="33"/>
  <c r="K42" i="33"/>
  <c r="AU41" i="33"/>
  <c r="AW41" i="33" s="1"/>
  <c r="AT41" i="33"/>
  <c r="AV41" i="33" s="1"/>
  <c r="AQ41" i="33"/>
  <c r="AS41" i="33" s="1"/>
  <c r="AP41" i="33"/>
  <c r="AR41" i="33" s="1"/>
  <c r="AH41" i="33"/>
  <c r="L41" i="33"/>
  <c r="K41" i="33"/>
  <c r="AU40" i="33"/>
  <c r="AW40" i="33" s="1"/>
  <c r="AT40" i="33"/>
  <c r="AV40" i="33" s="1"/>
  <c r="AS40" i="33"/>
  <c r="AQ40" i="33"/>
  <c r="AP40" i="33"/>
  <c r="AR40" i="33" s="1"/>
  <c r="AH40" i="33"/>
  <c r="L40" i="33"/>
  <c r="K40" i="33"/>
  <c r="AV39" i="33"/>
  <c r="AU39" i="33"/>
  <c r="AW39" i="33" s="1"/>
  <c r="AT39" i="33"/>
  <c r="AR39" i="33"/>
  <c r="AQ39" i="33"/>
  <c r="AS39" i="33" s="1"/>
  <c r="AP39" i="33"/>
  <c r="AH39" i="33"/>
  <c r="L39" i="33"/>
  <c r="K39" i="33"/>
  <c r="AU38" i="33"/>
  <c r="AW38" i="33" s="1"/>
  <c r="AT38" i="33"/>
  <c r="AV38" i="33" s="1"/>
  <c r="AR38" i="33"/>
  <c r="AQ38" i="33"/>
  <c r="AS38" i="33" s="1"/>
  <c r="AP38" i="33"/>
  <c r="AH38" i="33"/>
  <c r="L38" i="33"/>
  <c r="K38" i="33"/>
  <c r="AU37" i="33"/>
  <c r="AW37" i="33" s="1"/>
  <c r="AT37" i="33"/>
  <c r="AV37" i="33" s="1"/>
  <c r="AQ37" i="33"/>
  <c r="AS37" i="33" s="1"/>
  <c r="AP37" i="33"/>
  <c r="AR37" i="33" s="1"/>
  <c r="AH37" i="33"/>
  <c r="L37" i="33"/>
  <c r="K37" i="33"/>
  <c r="AU36" i="33"/>
  <c r="AW36" i="33" s="1"/>
  <c r="AT36" i="33"/>
  <c r="AV36" i="33" s="1"/>
  <c r="AS36" i="33"/>
  <c r="AQ36" i="33"/>
  <c r="AP36" i="33"/>
  <c r="AR36" i="33" s="1"/>
  <c r="AH36" i="33"/>
  <c r="L36" i="33"/>
  <c r="K36" i="33"/>
  <c r="AV35" i="33"/>
  <c r="AU35" i="33"/>
  <c r="AW35" i="33" s="1"/>
  <c r="AT35" i="33"/>
  <c r="AR35" i="33"/>
  <c r="AQ35" i="33"/>
  <c r="AS35" i="33" s="1"/>
  <c r="AP35" i="33"/>
  <c r="AH35" i="33"/>
  <c r="L35" i="33"/>
  <c r="K35" i="33"/>
  <c r="AU34" i="33"/>
  <c r="AW34" i="33" s="1"/>
  <c r="AT34" i="33"/>
  <c r="AV34" i="33" s="1"/>
  <c r="AR34" i="33"/>
  <c r="AQ34" i="33"/>
  <c r="AS34" i="33" s="1"/>
  <c r="AP34" i="33"/>
  <c r="AH34" i="33"/>
  <c r="L34" i="33"/>
  <c r="K34" i="33"/>
  <c r="AU33" i="33"/>
  <c r="AW33" i="33" s="1"/>
  <c r="AT33" i="33"/>
  <c r="AV33" i="33" s="1"/>
  <c r="AQ33" i="33"/>
  <c r="AS33" i="33" s="1"/>
  <c r="AP33" i="33"/>
  <c r="AR33" i="33" s="1"/>
  <c r="AH33" i="33"/>
  <c r="L33" i="33"/>
  <c r="K33" i="33"/>
  <c r="AU32" i="33"/>
  <c r="AW32" i="33" s="1"/>
  <c r="AT32" i="33"/>
  <c r="AV32" i="33" s="1"/>
  <c r="AS32" i="33"/>
  <c r="AQ32" i="33"/>
  <c r="AP32" i="33"/>
  <c r="AR32" i="33" s="1"/>
  <c r="AH32" i="33"/>
  <c r="L32" i="33"/>
  <c r="K32" i="33"/>
  <c r="AV31" i="33"/>
  <c r="AU31" i="33"/>
  <c r="AW31" i="33" s="1"/>
  <c r="AT31" i="33"/>
  <c r="AR31" i="33"/>
  <c r="AQ31" i="33"/>
  <c r="AS31" i="33" s="1"/>
  <c r="AP31" i="33"/>
  <c r="AH31" i="33"/>
  <c r="L31" i="33"/>
  <c r="K31" i="33"/>
  <c r="AU30" i="33"/>
  <c r="AW30" i="33" s="1"/>
  <c r="AT30" i="33"/>
  <c r="AV30" i="33" s="1"/>
  <c r="AR30" i="33"/>
  <c r="AQ30" i="33"/>
  <c r="AS30" i="33" s="1"/>
  <c r="AP30" i="33"/>
  <c r="AH30" i="33"/>
  <c r="L30" i="33"/>
  <c r="K30" i="33"/>
  <c r="AU29" i="33"/>
  <c r="AW29" i="33" s="1"/>
  <c r="AT29" i="33"/>
  <c r="AV29" i="33" s="1"/>
  <c r="AQ29" i="33"/>
  <c r="AS29" i="33" s="1"/>
  <c r="AP29" i="33"/>
  <c r="AR29" i="33" s="1"/>
  <c r="AH29" i="33"/>
  <c r="L29" i="33"/>
  <c r="K29" i="33"/>
  <c r="AU28" i="33"/>
  <c r="AW28" i="33" s="1"/>
  <c r="AT28" i="33"/>
  <c r="AV28" i="33" s="1"/>
  <c r="AS28" i="33"/>
  <c r="AQ28" i="33"/>
  <c r="AP28" i="33"/>
  <c r="AR28" i="33" s="1"/>
  <c r="AH28" i="33"/>
  <c r="L28" i="33"/>
  <c r="K28" i="33"/>
  <c r="AV27" i="33"/>
  <c r="AU27" i="33"/>
  <c r="AW27" i="33" s="1"/>
  <c r="AT27" i="33"/>
  <c r="AR27" i="33"/>
  <c r="AQ27" i="33"/>
  <c r="AS27" i="33" s="1"/>
  <c r="AP27" i="33"/>
  <c r="AH27" i="33"/>
  <c r="L27" i="33"/>
  <c r="K27" i="33"/>
  <c r="AU26" i="33"/>
  <c r="AW26" i="33" s="1"/>
  <c r="AT26" i="33"/>
  <c r="AV26" i="33" s="1"/>
  <c r="AR26" i="33"/>
  <c r="AQ26" i="33"/>
  <c r="AS26" i="33" s="1"/>
  <c r="AP26" i="33"/>
  <c r="AH26" i="33"/>
  <c r="L26" i="33"/>
  <c r="K26" i="33"/>
  <c r="AU25" i="33"/>
  <c r="AW25" i="33" s="1"/>
  <c r="AT25" i="33"/>
  <c r="AV25" i="33" s="1"/>
  <c r="AQ25" i="33"/>
  <c r="AS25" i="33" s="1"/>
  <c r="AP25" i="33"/>
  <c r="AR25" i="33" s="1"/>
  <c r="AH25" i="33"/>
  <c r="L25" i="33"/>
  <c r="K25" i="33"/>
  <c r="AU24" i="33"/>
  <c r="AW24" i="33" s="1"/>
  <c r="AT24" i="33"/>
  <c r="AV24" i="33" s="1"/>
  <c r="AS24" i="33"/>
  <c r="AQ24" i="33"/>
  <c r="AP24" i="33"/>
  <c r="AR24" i="33" s="1"/>
  <c r="AH24" i="33"/>
  <c r="L24" i="33"/>
  <c r="K24" i="33"/>
  <c r="AV23" i="33"/>
  <c r="AU23" i="33"/>
  <c r="AW23" i="33" s="1"/>
  <c r="AT23" i="33"/>
  <c r="AR23" i="33"/>
  <c r="AQ23" i="33"/>
  <c r="AS23" i="33" s="1"/>
  <c r="AP23" i="33"/>
  <c r="AH23" i="33"/>
  <c r="L23" i="33"/>
  <c r="K23" i="33"/>
  <c r="AU22" i="33"/>
  <c r="AW22" i="33" s="1"/>
  <c r="AT22" i="33"/>
  <c r="AV22" i="33" s="1"/>
  <c r="AR22" i="33"/>
  <c r="AQ22" i="33"/>
  <c r="AS22" i="33" s="1"/>
  <c r="AP22" i="33"/>
  <c r="AH22" i="33"/>
  <c r="L22" i="33"/>
  <c r="K22" i="33"/>
  <c r="AU21" i="33"/>
  <c r="AW21" i="33" s="1"/>
  <c r="AT21" i="33"/>
  <c r="AV21" i="33" s="1"/>
  <c r="AQ21" i="33"/>
  <c r="AS21" i="33" s="1"/>
  <c r="AP21" i="33"/>
  <c r="AR21" i="33" s="1"/>
  <c r="AH21" i="33"/>
  <c r="L21" i="33"/>
  <c r="K21" i="33"/>
  <c r="AU20" i="33"/>
  <c r="AW20" i="33" s="1"/>
  <c r="AT20" i="33"/>
  <c r="AV20" i="33" s="1"/>
  <c r="AS20" i="33"/>
  <c r="AQ20" i="33"/>
  <c r="AP20" i="33"/>
  <c r="AR20" i="33" s="1"/>
  <c r="AH20" i="33"/>
  <c r="L20" i="33"/>
  <c r="K20" i="33"/>
  <c r="AV19" i="33"/>
  <c r="AU19" i="33"/>
  <c r="AW19" i="33" s="1"/>
  <c r="AT19" i="33"/>
  <c r="AR19" i="33"/>
  <c r="AQ19" i="33"/>
  <c r="AS19" i="33" s="1"/>
  <c r="AP19" i="33"/>
  <c r="AH19" i="33"/>
  <c r="L19" i="33"/>
  <c r="K19" i="33"/>
  <c r="AU18" i="33"/>
  <c r="AW18" i="33" s="1"/>
  <c r="AT18" i="33"/>
  <c r="AV18" i="33" s="1"/>
  <c r="AR18" i="33"/>
  <c r="AQ18" i="33"/>
  <c r="AS18" i="33" s="1"/>
  <c r="AP18" i="33"/>
  <c r="AH18" i="33"/>
  <c r="L18" i="33"/>
  <c r="K18" i="33"/>
  <c r="AU17" i="33"/>
  <c r="AW17" i="33" s="1"/>
  <c r="AT17" i="33"/>
  <c r="AV17" i="33" s="1"/>
  <c r="AQ17" i="33"/>
  <c r="AS17" i="33" s="1"/>
  <c r="AP17" i="33"/>
  <c r="AR17" i="33" s="1"/>
  <c r="AH17" i="33"/>
  <c r="L17" i="33"/>
  <c r="K17" i="33"/>
  <c r="AU16" i="33"/>
  <c r="AW16" i="33" s="1"/>
  <c r="AT16" i="33"/>
  <c r="AV16" i="33" s="1"/>
  <c r="AS16" i="33"/>
  <c r="AQ16" i="33"/>
  <c r="AP16" i="33"/>
  <c r="AR16" i="33" s="1"/>
  <c r="AH16" i="33"/>
  <c r="L16" i="33"/>
  <c r="K16" i="33"/>
  <c r="AV15" i="33"/>
  <c r="AU15" i="33"/>
  <c r="AW15" i="33" s="1"/>
  <c r="AT15" i="33"/>
  <c r="AR15" i="33"/>
  <c r="AQ15" i="33"/>
  <c r="AS15" i="33" s="1"/>
  <c r="AP15" i="33"/>
  <c r="AH15" i="33"/>
  <c r="L15" i="33"/>
  <c r="K15" i="33"/>
  <c r="AU14" i="33"/>
  <c r="AW14" i="33" s="1"/>
  <c r="AT14" i="33"/>
  <c r="AV14" i="33" s="1"/>
  <c r="AR14" i="33"/>
  <c r="AQ14" i="33"/>
  <c r="AS14" i="33" s="1"/>
  <c r="AP14" i="33"/>
  <c r="AH14" i="33"/>
  <c r="L14" i="33"/>
  <c r="K14" i="33"/>
  <c r="AU13" i="33"/>
  <c r="AW13" i="33" s="1"/>
  <c r="AT13" i="33"/>
  <c r="AV13" i="33" s="1"/>
  <c r="AQ13" i="33"/>
  <c r="AS13" i="33" s="1"/>
  <c r="AP13" i="33"/>
  <c r="AR13" i="33" s="1"/>
  <c r="AH13" i="33"/>
  <c r="L13" i="33"/>
  <c r="K13" i="33"/>
  <c r="AU12" i="33"/>
  <c r="AW12" i="33" s="1"/>
  <c r="AT12" i="33"/>
  <c r="AV12" i="33" s="1"/>
  <c r="AS12" i="33"/>
  <c r="AQ12" i="33"/>
  <c r="AP12" i="33"/>
  <c r="AR12" i="33" s="1"/>
  <c r="AH12" i="33"/>
  <c r="L12" i="33"/>
  <c r="K12" i="33"/>
  <c r="AV11" i="33"/>
  <c r="AU11" i="33"/>
  <c r="AW11" i="33" s="1"/>
  <c r="AT11" i="33"/>
  <c r="AR11" i="33"/>
  <c r="AQ11" i="33"/>
  <c r="AS11" i="33" s="1"/>
  <c r="AP11" i="33"/>
  <c r="AH11" i="33"/>
  <c r="L11" i="33"/>
  <c r="K11" i="33"/>
  <c r="AU10" i="33"/>
  <c r="AW10" i="33" s="1"/>
  <c r="AT10" i="33"/>
  <c r="AV10" i="33" s="1"/>
  <c r="AR10" i="33"/>
  <c r="AQ10" i="33"/>
  <c r="AS10" i="33" s="1"/>
  <c r="AP10" i="33"/>
  <c r="AH10" i="33"/>
  <c r="L10" i="33"/>
  <c r="K10" i="33"/>
  <c r="AU9" i="33"/>
  <c r="AW9" i="33" s="1"/>
  <c r="AT9" i="33"/>
  <c r="AV9" i="33" s="1"/>
  <c r="AQ9" i="33"/>
  <c r="AS9" i="33" s="1"/>
  <c r="AP9" i="33"/>
  <c r="AR9" i="33" s="1"/>
  <c r="AH9" i="33"/>
  <c r="L9" i="33"/>
  <c r="K9" i="33"/>
  <c r="AU8" i="33"/>
  <c r="AW8" i="33" s="1"/>
  <c r="AT8" i="33"/>
  <c r="AV8" i="33" s="1"/>
  <c r="AS8" i="33"/>
  <c r="AQ8" i="33"/>
  <c r="AP8" i="33"/>
  <c r="AR8" i="33" s="1"/>
  <c r="AH8" i="33"/>
  <c r="L8" i="33"/>
  <c r="K8" i="33"/>
  <c r="AV7" i="33"/>
  <c r="AU7" i="33"/>
  <c r="AW7" i="33" s="1"/>
  <c r="AT7" i="33"/>
  <c r="AR7" i="33"/>
  <c r="AQ7" i="33"/>
  <c r="AS7" i="33" s="1"/>
  <c r="AP7" i="33"/>
  <c r="AH7" i="33"/>
  <c r="L7" i="33"/>
  <c r="K7" i="33"/>
  <c r="AU6" i="33"/>
  <c r="AW6" i="33" s="1"/>
  <c r="AT6" i="33"/>
  <c r="AV6" i="33" s="1"/>
  <c r="AR6" i="33"/>
  <c r="AQ6" i="33"/>
  <c r="AS6" i="33" s="1"/>
  <c r="AP6" i="33"/>
  <c r="AH6" i="33"/>
  <c r="L6" i="33"/>
  <c r="K6" i="33"/>
  <c r="AU5" i="33"/>
  <c r="AW5" i="33" s="1"/>
  <c r="AT5" i="33"/>
  <c r="AV5" i="33" s="1"/>
  <c r="AQ5" i="33"/>
  <c r="AS5" i="33" s="1"/>
  <c r="AP5" i="33"/>
  <c r="AR5" i="33" s="1"/>
  <c r="AH5" i="33"/>
  <c r="L5" i="33"/>
  <c r="K5" i="33"/>
  <c r="AU4" i="33"/>
  <c r="AW4" i="33" s="1"/>
  <c r="AT4" i="33"/>
  <c r="AV4" i="33" s="1"/>
  <c r="AS4" i="33"/>
  <c r="AQ4" i="33"/>
  <c r="AP4" i="33"/>
  <c r="AR4" i="33" s="1"/>
  <c r="AH4" i="33"/>
  <c r="L4" i="33"/>
  <c r="K4" i="33"/>
  <c r="AV3" i="33"/>
  <c r="AU3" i="33"/>
  <c r="AW3" i="33" s="1"/>
  <c r="AT3" i="33"/>
  <c r="AR3" i="33"/>
  <c r="AQ3" i="33"/>
  <c r="AS3" i="33" s="1"/>
  <c r="AP3" i="33"/>
  <c r="AH3" i="33"/>
  <c r="L3" i="33"/>
  <c r="K3" i="33"/>
  <c r="R116" i="32"/>
  <c r="Q116" i="32"/>
  <c r="P116" i="32"/>
  <c r="O116" i="32"/>
  <c r="N116" i="32"/>
  <c r="M116" i="32"/>
  <c r="L116" i="32"/>
  <c r="K116" i="32"/>
  <c r="J116" i="32"/>
  <c r="I116" i="32"/>
  <c r="H116" i="32"/>
  <c r="G116" i="32"/>
  <c r="F116" i="32"/>
  <c r="E116" i="32"/>
  <c r="R113" i="32"/>
  <c r="Q113" i="32"/>
  <c r="P113" i="32"/>
  <c r="L113" i="32"/>
  <c r="K113" i="32"/>
  <c r="J113" i="32"/>
  <c r="I113" i="32"/>
  <c r="F113" i="32"/>
  <c r="E113" i="32"/>
  <c r="R112" i="32"/>
  <c r="Q112" i="32"/>
  <c r="P112" i="32"/>
  <c r="O112" i="32"/>
  <c r="N112" i="32"/>
  <c r="M112" i="32"/>
  <c r="L112" i="32"/>
  <c r="K112" i="32"/>
  <c r="I112" i="32"/>
  <c r="H112" i="32"/>
  <c r="G112" i="32"/>
  <c r="F112" i="32"/>
  <c r="E112" i="32"/>
  <c r="O111" i="32"/>
  <c r="N111" i="32"/>
  <c r="M111" i="32"/>
  <c r="J111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R107" i="32"/>
  <c r="R119" i="32" s="1"/>
  <c r="Q107" i="32"/>
  <c r="Q119" i="32" s="1"/>
  <c r="P107" i="32"/>
  <c r="P119" i="32" s="1"/>
  <c r="L107" i="32"/>
  <c r="L119" i="32" s="1"/>
  <c r="K107" i="32"/>
  <c r="K119" i="32" s="1"/>
  <c r="J107" i="32"/>
  <c r="J119" i="32" s="1"/>
  <c r="I107" i="32"/>
  <c r="I119" i="32" s="1"/>
  <c r="H107" i="32"/>
  <c r="F107" i="32"/>
  <c r="F119" i="32" s="1"/>
  <c r="E107" i="32"/>
  <c r="R106" i="32"/>
  <c r="R118" i="32" s="1"/>
  <c r="Q106" i="32"/>
  <c r="Q118" i="32" s="1"/>
  <c r="P106" i="32"/>
  <c r="P118" i="32" s="1"/>
  <c r="O106" i="32"/>
  <c r="O118" i="32" s="1"/>
  <c r="N106" i="32"/>
  <c r="N118" i="32" s="1"/>
  <c r="M106" i="32"/>
  <c r="M118" i="32" s="1"/>
  <c r="L106" i="32"/>
  <c r="L118" i="32" s="1"/>
  <c r="K106" i="32"/>
  <c r="K118" i="32" s="1"/>
  <c r="I106" i="32"/>
  <c r="I118" i="32" s="1"/>
  <c r="H106" i="32"/>
  <c r="H118" i="32" s="1"/>
  <c r="G106" i="32"/>
  <c r="G118" i="32" s="1"/>
  <c r="F106" i="32"/>
  <c r="F118" i="32" s="1"/>
  <c r="E106" i="32"/>
  <c r="D106" i="32"/>
  <c r="P105" i="32"/>
  <c r="O105" i="32"/>
  <c r="O117" i="32" s="1"/>
  <c r="N105" i="32"/>
  <c r="N117" i="32" s="1"/>
  <c r="M105" i="32"/>
  <c r="M117" i="32" s="1"/>
  <c r="L105" i="32"/>
  <c r="J105" i="32"/>
  <c r="J117" i="32" s="1"/>
  <c r="R104" i="32"/>
  <c r="Q104" i="32"/>
  <c r="P104" i="32"/>
  <c r="O104" i="32"/>
  <c r="N104" i="32"/>
  <c r="M104" i="32"/>
  <c r="L104" i="32"/>
  <c r="K104" i="32"/>
  <c r="J104" i="32"/>
  <c r="I104" i="32"/>
  <c r="H104" i="32"/>
  <c r="G104" i="32"/>
  <c r="F104" i="32"/>
  <c r="E104" i="32"/>
  <c r="R99" i="32"/>
  <c r="Q99" i="32"/>
  <c r="P99" i="32"/>
  <c r="L99" i="32"/>
  <c r="K99" i="32"/>
  <c r="J99" i="32"/>
  <c r="I99" i="32"/>
  <c r="G99" i="32"/>
  <c r="F99" i="32"/>
  <c r="E99" i="32"/>
  <c r="R98" i="32"/>
  <c r="Q98" i="32"/>
  <c r="P98" i="32"/>
  <c r="O98" i="32"/>
  <c r="N98" i="32"/>
  <c r="M98" i="32"/>
  <c r="L98" i="32"/>
  <c r="K98" i="32"/>
  <c r="I98" i="32"/>
  <c r="H98" i="32"/>
  <c r="G98" i="32"/>
  <c r="F98" i="32"/>
  <c r="E98" i="32"/>
  <c r="O97" i="32"/>
  <c r="N97" i="32"/>
  <c r="M97" i="32"/>
  <c r="J97" i="32"/>
  <c r="R96" i="32"/>
  <c r="Q96" i="32"/>
  <c r="P96" i="32"/>
  <c r="O96" i="32"/>
  <c r="N96" i="32"/>
  <c r="M96" i="32"/>
  <c r="L96" i="32"/>
  <c r="K96" i="32"/>
  <c r="J96" i="32"/>
  <c r="I96" i="32"/>
  <c r="H96" i="32"/>
  <c r="G96" i="32"/>
  <c r="F96" i="32"/>
  <c r="E96" i="32"/>
  <c r="P94" i="32"/>
  <c r="L94" i="32"/>
  <c r="O93" i="32"/>
  <c r="O94" i="32" s="1"/>
  <c r="N93" i="32"/>
  <c r="N94" i="32" s="1"/>
  <c r="M93" i="32"/>
  <c r="M94" i="32" s="1"/>
  <c r="H93" i="32"/>
  <c r="G93" i="32"/>
  <c r="D93" i="32"/>
  <c r="T92" i="32"/>
  <c r="J92" i="32"/>
  <c r="J94" i="32" s="1"/>
  <c r="J100" i="32" s="1"/>
  <c r="D92" i="32"/>
  <c r="R91" i="32"/>
  <c r="R94" i="32" s="1"/>
  <c r="Q91" i="32"/>
  <c r="Q94" i="32" s="1"/>
  <c r="P91" i="32"/>
  <c r="L91" i="32"/>
  <c r="K91" i="32"/>
  <c r="K94" i="32" s="1"/>
  <c r="I91" i="32"/>
  <c r="I94" i="32" s="1"/>
  <c r="H91" i="32"/>
  <c r="H94" i="32" s="1"/>
  <c r="G91" i="32"/>
  <c r="G94" i="32" s="1"/>
  <c r="F91" i="32"/>
  <c r="E91" i="32"/>
  <c r="E94" i="32" s="1"/>
  <c r="D91" i="32"/>
  <c r="D94" i="32" s="1"/>
  <c r="R90" i="32"/>
  <c r="Q90" i="32"/>
  <c r="P90" i="32"/>
  <c r="O90" i="32"/>
  <c r="N90" i="32"/>
  <c r="M90" i="32"/>
  <c r="L90" i="32"/>
  <c r="K90" i="32"/>
  <c r="J90" i="32"/>
  <c r="I90" i="32"/>
  <c r="H90" i="32"/>
  <c r="G90" i="32"/>
  <c r="F90" i="32"/>
  <c r="E90" i="32"/>
  <c r="Q88" i="32"/>
  <c r="Q100" i="32" s="1"/>
  <c r="P88" i="32"/>
  <c r="I88" i="32"/>
  <c r="H88" i="32"/>
  <c r="E88" i="32"/>
  <c r="O87" i="32"/>
  <c r="O88" i="32" s="1"/>
  <c r="O100" i="32" s="1"/>
  <c r="N87" i="32"/>
  <c r="N88" i="32" s="1"/>
  <c r="M87" i="32"/>
  <c r="H87" i="32"/>
  <c r="H99" i="32" s="1"/>
  <c r="G87" i="32"/>
  <c r="T87" i="32" s="1"/>
  <c r="D87" i="32"/>
  <c r="T86" i="32"/>
  <c r="J86" i="32"/>
  <c r="J88" i="32" s="1"/>
  <c r="D86" i="32"/>
  <c r="D98" i="32" s="1"/>
  <c r="R85" i="32"/>
  <c r="R88" i="32" s="1"/>
  <c r="Q85" i="32"/>
  <c r="P85" i="32"/>
  <c r="P97" i="32" s="1"/>
  <c r="L85" i="32"/>
  <c r="L97" i="32" s="1"/>
  <c r="K85" i="32"/>
  <c r="I85" i="32"/>
  <c r="H85" i="32"/>
  <c r="H97" i="32" s="1"/>
  <c r="G85" i="32"/>
  <c r="F85" i="32"/>
  <c r="F88" i="32" s="1"/>
  <c r="E85" i="32"/>
  <c r="D85" i="32"/>
  <c r="D97" i="32" s="1"/>
  <c r="R84" i="32"/>
  <c r="Q84" i="32"/>
  <c r="P84" i="32"/>
  <c r="O84" i="32"/>
  <c r="N84" i="32"/>
  <c r="M84" i="32"/>
  <c r="L84" i="32"/>
  <c r="K84" i="32"/>
  <c r="J84" i="32"/>
  <c r="I84" i="32"/>
  <c r="H84" i="32"/>
  <c r="G84" i="32"/>
  <c r="F84" i="32"/>
  <c r="E84" i="32"/>
  <c r="R80" i="32"/>
  <c r="Q80" i="32"/>
  <c r="P80" i="32"/>
  <c r="L80" i="32"/>
  <c r="K80" i="32"/>
  <c r="J80" i="32"/>
  <c r="I80" i="32"/>
  <c r="H80" i="32"/>
  <c r="F80" i="32"/>
  <c r="E80" i="32"/>
  <c r="R79" i="32"/>
  <c r="Q79" i="32"/>
  <c r="P79" i="32"/>
  <c r="O79" i="32"/>
  <c r="N79" i="32"/>
  <c r="M79" i="32"/>
  <c r="L79" i="32"/>
  <c r="K79" i="32"/>
  <c r="I79" i="32"/>
  <c r="H79" i="32"/>
  <c r="G79" i="32"/>
  <c r="F79" i="32"/>
  <c r="E79" i="32"/>
  <c r="D79" i="32"/>
  <c r="Q78" i="32"/>
  <c r="O78" i="32"/>
  <c r="N78" i="32"/>
  <c r="M78" i="32"/>
  <c r="J78" i="32"/>
  <c r="E78" i="32"/>
  <c r="Q75" i="32"/>
  <c r="J75" i="32"/>
  <c r="I75" i="32"/>
  <c r="O74" i="32"/>
  <c r="O75" i="32" s="1"/>
  <c r="N74" i="32"/>
  <c r="N75" i="32" s="1"/>
  <c r="M74" i="32"/>
  <c r="H74" i="32"/>
  <c r="H113" i="32" s="1"/>
  <c r="G74" i="32"/>
  <c r="T74" i="32" s="1"/>
  <c r="D74" i="32"/>
  <c r="J73" i="32"/>
  <c r="D73" i="32"/>
  <c r="D112" i="32" s="1"/>
  <c r="D118" i="32" s="1"/>
  <c r="R72" i="32"/>
  <c r="R75" i="32" s="1"/>
  <c r="Q72" i="32"/>
  <c r="P72" i="32"/>
  <c r="L72" i="32"/>
  <c r="L111" i="32" s="1"/>
  <c r="L114" i="32" s="1"/>
  <c r="K72" i="32"/>
  <c r="I72" i="32"/>
  <c r="H72" i="32"/>
  <c r="G72" i="32"/>
  <c r="F72" i="32"/>
  <c r="F75" i="32" s="1"/>
  <c r="E72" i="32"/>
  <c r="D72" i="32"/>
  <c r="D111" i="32" s="1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Q69" i="32"/>
  <c r="P69" i="32"/>
  <c r="M69" i="32"/>
  <c r="J69" i="32"/>
  <c r="I69" i="32"/>
  <c r="H69" i="32"/>
  <c r="E69" i="32"/>
  <c r="D69" i="32"/>
  <c r="O68" i="32"/>
  <c r="O107" i="32" s="1"/>
  <c r="N68" i="32"/>
  <c r="M68" i="32"/>
  <c r="M107" i="32" s="1"/>
  <c r="H68" i="32"/>
  <c r="G68" i="32"/>
  <c r="G107" i="32" s="1"/>
  <c r="D68" i="32"/>
  <c r="D107" i="32" s="1"/>
  <c r="T67" i="32"/>
  <c r="J67" i="32"/>
  <c r="J106" i="32" s="1"/>
  <c r="D67" i="32"/>
  <c r="R66" i="32"/>
  <c r="Q66" i="32"/>
  <c r="Q105" i="32" s="1"/>
  <c r="P66" i="32"/>
  <c r="L66" i="32"/>
  <c r="K66" i="32"/>
  <c r="I66" i="32"/>
  <c r="I105" i="32" s="1"/>
  <c r="H66" i="32"/>
  <c r="G66" i="32"/>
  <c r="F66" i="32"/>
  <c r="E66" i="32"/>
  <c r="E105" i="32" s="1"/>
  <c r="D66" i="32"/>
  <c r="D105" i="32" s="1"/>
  <c r="AU60" i="32"/>
  <c r="AW60" i="32" s="1"/>
  <c r="AT60" i="32"/>
  <c r="AV60" i="32" s="1"/>
  <c r="AQ60" i="32"/>
  <c r="AS60" i="32" s="1"/>
  <c r="AP60" i="32"/>
  <c r="AR60" i="32" s="1"/>
  <c r="AH60" i="32"/>
  <c r="L60" i="32"/>
  <c r="K60" i="32"/>
  <c r="AV59" i="32"/>
  <c r="AU59" i="32"/>
  <c r="AW59" i="32" s="1"/>
  <c r="AT59" i="32"/>
  <c r="AQ59" i="32"/>
  <c r="AS59" i="32" s="1"/>
  <c r="AP59" i="32"/>
  <c r="AR59" i="32" s="1"/>
  <c r="AH59" i="32"/>
  <c r="L59" i="32"/>
  <c r="K59" i="32"/>
  <c r="AV58" i="32"/>
  <c r="AU58" i="32"/>
  <c r="AW58" i="32" s="1"/>
  <c r="AT58" i="32"/>
  <c r="AQ58" i="32"/>
  <c r="AS58" i="32" s="1"/>
  <c r="AP58" i="32"/>
  <c r="AR58" i="32" s="1"/>
  <c r="AH58" i="32"/>
  <c r="L58" i="32"/>
  <c r="K58" i="32"/>
  <c r="AU57" i="32"/>
  <c r="AW57" i="32" s="1"/>
  <c r="AT57" i="32"/>
  <c r="AV57" i="32" s="1"/>
  <c r="AQ57" i="32"/>
  <c r="AS57" i="32" s="1"/>
  <c r="AP57" i="32"/>
  <c r="AR57" i="32" s="1"/>
  <c r="AH57" i="32"/>
  <c r="L57" i="32"/>
  <c r="K57" i="32"/>
  <c r="AW56" i="32"/>
  <c r="AU56" i="32"/>
  <c r="AT56" i="32"/>
  <c r="AV56" i="32" s="1"/>
  <c r="AS56" i="32"/>
  <c r="AQ56" i="32"/>
  <c r="AP56" i="32"/>
  <c r="AR56" i="32" s="1"/>
  <c r="AH56" i="32"/>
  <c r="L56" i="32"/>
  <c r="K56" i="32"/>
  <c r="AU55" i="32"/>
  <c r="AW55" i="32" s="1"/>
  <c r="AT55" i="32"/>
  <c r="AV55" i="32" s="1"/>
  <c r="AQ55" i="32"/>
  <c r="AS55" i="32" s="1"/>
  <c r="AP55" i="32"/>
  <c r="AR55" i="32" s="1"/>
  <c r="AH55" i="32"/>
  <c r="L55" i="32"/>
  <c r="K55" i="32"/>
  <c r="AV54" i="32"/>
  <c r="AU54" i="32"/>
  <c r="AW54" i="32" s="1"/>
  <c r="AT54" i="32"/>
  <c r="AQ54" i="32"/>
  <c r="AS54" i="32" s="1"/>
  <c r="AP54" i="32"/>
  <c r="AR54" i="32" s="1"/>
  <c r="AH54" i="32"/>
  <c r="L54" i="32"/>
  <c r="K54" i="32"/>
  <c r="AU53" i="32"/>
  <c r="AW53" i="32" s="1"/>
  <c r="AT53" i="32"/>
  <c r="AV53" i="32" s="1"/>
  <c r="AQ53" i="32"/>
  <c r="AS53" i="32" s="1"/>
  <c r="AP53" i="32"/>
  <c r="AR53" i="32" s="1"/>
  <c r="AH53" i="32"/>
  <c r="L53" i="32"/>
  <c r="K53" i="32"/>
  <c r="AW52" i="32"/>
  <c r="AU52" i="32"/>
  <c r="AT52" i="32"/>
  <c r="AV52" i="32" s="1"/>
  <c r="AQ52" i="32"/>
  <c r="AS52" i="32" s="1"/>
  <c r="AP52" i="32"/>
  <c r="AR52" i="32" s="1"/>
  <c r="AH52" i="32"/>
  <c r="L52" i="32"/>
  <c r="K52" i="32"/>
  <c r="AU51" i="32"/>
  <c r="AW51" i="32" s="1"/>
  <c r="AT51" i="32"/>
  <c r="AV51" i="32" s="1"/>
  <c r="AQ51" i="32"/>
  <c r="AS51" i="32" s="1"/>
  <c r="AP51" i="32"/>
  <c r="AR51" i="32" s="1"/>
  <c r="AH51" i="32"/>
  <c r="L51" i="32"/>
  <c r="K51" i="32"/>
  <c r="AV50" i="32"/>
  <c r="AU50" i="32"/>
  <c r="AW50" i="32" s="1"/>
  <c r="AT50" i="32"/>
  <c r="AQ50" i="32"/>
  <c r="AS50" i="32" s="1"/>
  <c r="AP50" i="32"/>
  <c r="AR50" i="32" s="1"/>
  <c r="AH50" i="32"/>
  <c r="L50" i="32"/>
  <c r="K50" i="32"/>
  <c r="AU49" i="32"/>
  <c r="AW49" i="32" s="1"/>
  <c r="AT49" i="32"/>
  <c r="AV49" i="32" s="1"/>
  <c r="AR49" i="32"/>
  <c r="AQ49" i="32"/>
  <c r="AS49" i="32" s="1"/>
  <c r="AP49" i="32"/>
  <c r="AH49" i="32"/>
  <c r="L49" i="32"/>
  <c r="K49" i="32"/>
  <c r="AU48" i="32"/>
  <c r="AW48" i="32" s="1"/>
  <c r="AT48" i="32"/>
  <c r="AV48" i="32" s="1"/>
  <c r="AR48" i="32"/>
  <c r="AQ48" i="32"/>
  <c r="AS48" i="32" s="1"/>
  <c r="AP48" i="32"/>
  <c r="AH48" i="32"/>
  <c r="L48" i="32"/>
  <c r="K48" i="32"/>
  <c r="AU47" i="32"/>
  <c r="AW47" i="32" s="1"/>
  <c r="AT47" i="32"/>
  <c r="AV47" i="32" s="1"/>
  <c r="AQ47" i="32"/>
  <c r="AS47" i="32" s="1"/>
  <c r="AP47" i="32"/>
  <c r="AR47" i="32" s="1"/>
  <c r="AH47" i="32"/>
  <c r="L47" i="32"/>
  <c r="K47" i="32"/>
  <c r="AU46" i="32"/>
  <c r="AW46" i="32" s="1"/>
  <c r="AT46" i="32"/>
  <c r="AV46" i="32" s="1"/>
  <c r="AS46" i="32"/>
  <c r="AQ46" i="32"/>
  <c r="AP46" i="32"/>
  <c r="AR46" i="32" s="1"/>
  <c r="AH46" i="32"/>
  <c r="L46" i="32"/>
  <c r="K46" i="32"/>
  <c r="AV45" i="32"/>
  <c r="AU45" i="32"/>
  <c r="AW45" i="32" s="1"/>
  <c r="AT45" i="32"/>
  <c r="AR45" i="32"/>
  <c r="AQ45" i="32"/>
  <c r="AS45" i="32" s="1"/>
  <c r="AP45" i="32"/>
  <c r="AH45" i="32"/>
  <c r="L45" i="32"/>
  <c r="K45" i="32"/>
  <c r="AU44" i="32"/>
  <c r="AW44" i="32" s="1"/>
  <c r="AT44" i="32"/>
  <c r="AV44" i="32" s="1"/>
  <c r="AR44" i="32"/>
  <c r="AQ44" i="32"/>
  <c r="AS44" i="32" s="1"/>
  <c r="AP44" i="32"/>
  <c r="AH44" i="32"/>
  <c r="L44" i="32"/>
  <c r="K44" i="32"/>
  <c r="AU43" i="32"/>
  <c r="AW43" i="32" s="1"/>
  <c r="AT43" i="32"/>
  <c r="AV43" i="32" s="1"/>
  <c r="AQ43" i="32"/>
  <c r="AS43" i="32" s="1"/>
  <c r="AP43" i="32"/>
  <c r="AR43" i="32" s="1"/>
  <c r="AH43" i="32"/>
  <c r="L43" i="32"/>
  <c r="K43" i="32"/>
  <c r="AU42" i="32"/>
  <c r="AW42" i="32" s="1"/>
  <c r="AT42" i="32"/>
  <c r="AV42" i="32" s="1"/>
  <c r="AS42" i="32"/>
  <c r="AQ42" i="32"/>
  <c r="AP42" i="32"/>
  <c r="AR42" i="32" s="1"/>
  <c r="AH42" i="32"/>
  <c r="L42" i="32"/>
  <c r="K42" i="32"/>
  <c r="AV41" i="32"/>
  <c r="AU41" i="32"/>
  <c r="AW41" i="32" s="1"/>
  <c r="AT41" i="32"/>
  <c r="AR41" i="32"/>
  <c r="AQ41" i="32"/>
  <c r="AS41" i="32" s="1"/>
  <c r="AP41" i="32"/>
  <c r="AH41" i="32"/>
  <c r="L41" i="32"/>
  <c r="K41" i="32"/>
  <c r="AU40" i="32"/>
  <c r="AW40" i="32" s="1"/>
  <c r="AT40" i="32"/>
  <c r="AV40" i="32" s="1"/>
  <c r="AR40" i="32"/>
  <c r="AQ40" i="32"/>
  <c r="AS40" i="32" s="1"/>
  <c r="AP40" i="32"/>
  <c r="AH40" i="32"/>
  <c r="L40" i="32"/>
  <c r="K40" i="32"/>
  <c r="AU39" i="32"/>
  <c r="AW39" i="32" s="1"/>
  <c r="AT39" i="32"/>
  <c r="AV39" i="32" s="1"/>
  <c r="AQ39" i="32"/>
  <c r="AS39" i="32" s="1"/>
  <c r="AP39" i="32"/>
  <c r="AR39" i="32" s="1"/>
  <c r="AH39" i="32"/>
  <c r="L39" i="32"/>
  <c r="K39" i="32"/>
  <c r="AU38" i="32"/>
  <c r="AW38" i="32" s="1"/>
  <c r="AT38" i="32"/>
  <c r="AV38" i="32" s="1"/>
  <c r="AS38" i="32"/>
  <c r="AQ38" i="32"/>
  <c r="AP38" i="32"/>
  <c r="AR38" i="32" s="1"/>
  <c r="AH38" i="32"/>
  <c r="L38" i="32"/>
  <c r="K38" i="32"/>
  <c r="AV37" i="32"/>
  <c r="AU37" i="32"/>
  <c r="AW37" i="32" s="1"/>
  <c r="AT37" i="32"/>
  <c r="AS37" i="32"/>
  <c r="AR37" i="32"/>
  <c r="AQ37" i="32"/>
  <c r="AP37" i="32"/>
  <c r="AH37" i="32"/>
  <c r="L37" i="32"/>
  <c r="K37" i="32"/>
  <c r="AU36" i="32"/>
  <c r="AW36" i="32" s="1"/>
  <c r="AT36" i="32"/>
  <c r="AV36" i="32" s="1"/>
  <c r="AR36" i="32"/>
  <c r="AQ36" i="32"/>
  <c r="AS36" i="32" s="1"/>
  <c r="AP36" i="32"/>
  <c r="AH36" i="32"/>
  <c r="L36" i="32"/>
  <c r="K36" i="32"/>
  <c r="AU35" i="32"/>
  <c r="AW35" i="32" s="1"/>
  <c r="AT35" i="32"/>
  <c r="AV35" i="32" s="1"/>
  <c r="AQ35" i="32"/>
  <c r="AS35" i="32" s="1"/>
  <c r="AP35" i="32"/>
  <c r="AR35" i="32" s="1"/>
  <c r="AH35" i="32"/>
  <c r="L35" i="32"/>
  <c r="K35" i="32"/>
  <c r="AU34" i="32"/>
  <c r="AW34" i="32" s="1"/>
  <c r="AT34" i="32"/>
  <c r="AV34" i="32" s="1"/>
  <c r="AS34" i="32"/>
  <c r="AQ34" i="32"/>
  <c r="AP34" i="32"/>
  <c r="AR34" i="32" s="1"/>
  <c r="AH34" i="32"/>
  <c r="L34" i="32"/>
  <c r="K34" i="32"/>
  <c r="AV33" i="32"/>
  <c r="AU33" i="32"/>
  <c r="AW33" i="32" s="1"/>
  <c r="AT33" i="32"/>
  <c r="AR33" i="32"/>
  <c r="AQ33" i="32"/>
  <c r="AS33" i="32" s="1"/>
  <c r="AP33" i="32"/>
  <c r="AH33" i="32"/>
  <c r="L33" i="32"/>
  <c r="K33" i="32"/>
  <c r="AU32" i="32"/>
  <c r="AW32" i="32" s="1"/>
  <c r="AT32" i="32"/>
  <c r="AV32" i="32" s="1"/>
  <c r="AQ32" i="32"/>
  <c r="AS32" i="32" s="1"/>
  <c r="AP32" i="32"/>
  <c r="AR32" i="32" s="1"/>
  <c r="AH32" i="32"/>
  <c r="L32" i="32"/>
  <c r="K32" i="32"/>
  <c r="AU31" i="32"/>
  <c r="AW31" i="32" s="1"/>
  <c r="AT31" i="32"/>
  <c r="AV31" i="32" s="1"/>
  <c r="AQ31" i="32"/>
  <c r="AS31" i="32" s="1"/>
  <c r="AP31" i="32"/>
  <c r="AR31" i="32" s="1"/>
  <c r="AH31" i="32"/>
  <c r="L31" i="32"/>
  <c r="K31" i="32"/>
  <c r="AU30" i="32"/>
  <c r="AW30" i="32" s="1"/>
  <c r="AT30" i="32"/>
  <c r="AV30" i="32" s="1"/>
  <c r="AS30" i="32"/>
  <c r="AQ30" i="32"/>
  <c r="AP30" i="32"/>
  <c r="AR30" i="32" s="1"/>
  <c r="AH30" i="32"/>
  <c r="L30" i="32"/>
  <c r="K30" i="32"/>
  <c r="AW29" i="32"/>
  <c r="AV29" i="32"/>
  <c r="AU29" i="32"/>
  <c r="AT29" i="32"/>
  <c r="AS29" i="32"/>
  <c r="AR29" i="32"/>
  <c r="AQ29" i="32"/>
  <c r="AP29" i="32"/>
  <c r="AH29" i="32"/>
  <c r="L29" i="32"/>
  <c r="K29" i="32"/>
  <c r="AU28" i="32"/>
  <c r="AW28" i="32" s="1"/>
  <c r="AT28" i="32"/>
  <c r="AV28" i="32" s="1"/>
  <c r="AR28" i="32"/>
  <c r="AQ28" i="32"/>
  <c r="AS28" i="32" s="1"/>
  <c r="AP28" i="32"/>
  <c r="AH28" i="32"/>
  <c r="L28" i="32"/>
  <c r="K28" i="32"/>
  <c r="AU27" i="32"/>
  <c r="AW27" i="32" s="1"/>
  <c r="AT27" i="32"/>
  <c r="AV27" i="32" s="1"/>
  <c r="AQ27" i="32"/>
  <c r="AS27" i="32" s="1"/>
  <c r="AP27" i="32"/>
  <c r="AR27" i="32" s="1"/>
  <c r="AH27" i="32"/>
  <c r="L27" i="32"/>
  <c r="K27" i="32"/>
  <c r="AU26" i="32"/>
  <c r="AW26" i="32" s="1"/>
  <c r="AT26" i="32"/>
  <c r="AV26" i="32" s="1"/>
  <c r="AS26" i="32"/>
  <c r="AQ26" i="32"/>
  <c r="AP26" i="32"/>
  <c r="AR26" i="32" s="1"/>
  <c r="AH26" i="32"/>
  <c r="L26" i="32"/>
  <c r="K26" i="32"/>
  <c r="AV25" i="32"/>
  <c r="AU25" i="32"/>
  <c r="AW25" i="32" s="1"/>
  <c r="AT25" i="32"/>
  <c r="AR25" i="32"/>
  <c r="AQ25" i="32"/>
  <c r="AS25" i="32" s="1"/>
  <c r="AP25" i="32"/>
  <c r="AH25" i="32"/>
  <c r="L25" i="32"/>
  <c r="K25" i="32"/>
  <c r="AU24" i="32"/>
  <c r="AW24" i="32" s="1"/>
  <c r="AT24" i="32"/>
  <c r="AV24" i="32" s="1"/>
  <c r="AQ24" i="32"/>
  <c r="AS24" i="32" s="1"/>
  <c r="AP24" i="32"/>
  <c r="AR24" i="32" s="1"/>
  <c r="AH24" i="32"/>
  <c r="L24" i="32"/>
  <c r="K24" i="32"/>
  <c r="AU23" i="32"/>
  <c r="AW23" i="32" s="1"/>
  <c r="AT23" i="32"/>
  <c r="AV23" i="32" s="1"/>
  <c r="AQ23" i="32"/>
  <c r="AS23" i="32" s="1"/>
  <c r="AP23" i="32"/>
  <c r="AR23" i="32" s="1"/>
  <c r="AH23" i="32"/>
  <c r="L23" i="32"/>
  <c r="K23" i="32"/>
  <c r="AU22" i="32"/>
  <c r="AW22" i="32" s="1"/>
  <c r="AT22" i="32"/>
  <c r="AV22" i="32" s="1"/>
  <c r="AS22" i="32"/>
  <c r="AQ22" i="32"/>
  <c r="AP22" i="32"/>
  <c r="AR22" i="32" s="1"/>
  <c r="AH22" i="32"/>
  <c r="L22" i="32"/>
  <c r="K22" i="32"/>
  <c r="AW21" i="32"/>
  <c r="AV21" i="32"/>
  <c r="AU21" i="32"/>
  <c r="AT21" i="32"/>
  <c r="AS21" i="32"/>
  <c r="AR21" i="32"/>
  <c r="AQ21" i="32"/>
  <c r="AP21" i="32"/>
  <c r="AH21" i="32"/>
  <c r="L21" i="32"/>
  <c r="K21" i="32"/>
  <c r="AU20" i="32"/>
  <c r="AW20" i="32" s="1"/>
  <c r="AT20" i="32"/>
  <c r="AV20" i="32" s="1"/>
  <c r="AR20" i="32"/>
  <c r="AQ20" i="32"/>
  <c r="AS20" i="32" s="1"/>
  <c r="AP20" i="32"/>
  <c r="AH20" i="32"/>
  <c r="L20" i="32"/>
  <c r="K20" i="32"/>
  <c r="AU19" i="32"/>
  <c r="AW19" i="32" s="1"/>
  <c r="AT19" i="32"/>
  <c r="AV19" i="32" s="1"/>
  <c r="AQ19" i="32"/>
  <c r="AS19" i="32" s="1"/>
  <c r="AP19" i="32"/>
  <c r="AR19" i="32" s="1"/>
  <c r="AH19" i="32"/>
  <c r="L19" i="32"/>
  <c r="K19" i="32"/>
  <c r="AU18" i="32"/>
  <c r="AW18" i="32" s="1"/>
  <c r="AT18" i="32"/>
  <c r="AV18" i="32" s="1"/>
  <c r="AS18" i="32"/>
  <c r="AQ18" i="32"/>
  <c r="AP18" i="32"/>
  <c r="AR18" i="32" s="1"/>
  <c r="AH18" i="32"/>
  <c r="L18" i="32"/>
  <c r="K18" i="32"/>
  <c r="AV17" i="32"/>
  <c r="AU17" i="32"/>
  <c r="AW17" i="32" s="1"/>
  <c r="AT17" i="32"/>
  <c r="AR17" i="32"/>
  <c r="AQ17" i="32"/>
  <c r="AS17" i="32" s="1"/>
  <c r="AP17" i="32"/>
  <c r="AH17" i="32"/>
  <c r="L17" i="32"/>
  <c r="K17" i="32"/>
  <c r="AU16" i="32"/>
  <c r="AW16" i="32" s="1"/>
  <c r="AT16" i="32"/>
  <c r="AV16" i="32" s="1"/>
  <c r="AQ16" i="32"/>
  <c r="AS16" i="32" s="1"/>
  <c r="AP16" i="32"/>
  <c r="AR16" i="32" s="1"/>
  <c r="AH16" i="32"/>
  <c r="L16" i="32"/>
  <c r="K16" i="32"/>
  <c r="AU15" i="32"/>
  <c r="AW15" i="32" s="1"/>
  <c r="AT15" i="32"/>
  <c r="AV15" i="32" s="1"/>
  <c r="AQ15" i="32"/>
  <c r="AS15" i="32" s="1"/>
  <c r="AP15" i="32"/>
  <c r="AR15" i="32" s="1"/>
  <c r="AH15" i="32"/>
  <c r="L15" i="32"/>
  <c r="K15" i="32"/>
  <c r="AU14" i="32"/>
  <c r="AW14" i="32" s="1"/>
  <c r="AT14" i="32"/>
  <c r="AV14" i="32" s="1"/>
  <c r="AS14" i="32"/>
  <c r="AQ14" i="32"/>
  <c r="AP14" i="32"/>
  <c r="AR14" i="32" s="1"/>
  <c r="AH14" i="32"/>
  <c r="L14" i="32"/>
  <c r="K14" i="32"/>
  <c r="AW13" i="32"/>
  <c r="AV13" i="32"/>
  <c r="AU13" i="32"/>
  <c r="AT13" i="32"/>
  <c r="AS13" i="32"/>
  <c r="AR13" i="32"/>
  <c r="AQ13" i="32"/>
  <c r="AP13" i="32"/>
  <c r="AH13" i="32"/>
  <c r="L13" i="32"/>
  <c r="K13" i="32"/>
  <c r="AU12" i="32"/>
  <c r="AW12" i="32" s="1"/>
  <c r="AT12" i="32"/>
  <c r="AV12" i="32" s="1"/>
  <c r="AR12" i="32"/>
  <c r="AQ12" i="32"/>
  <c r="AS12" i="32" s="1"/>
  <c r="AP12" i="32"/>
  <c r="AH12" i="32"/>
  <c r="L12" i="32"/>
  <c r="K12" i="32"/>
  <c r="AU11" i="32"/>
  <c r="AW11" i="32" s="1"/>
  <c r="AT11" i="32"/>
  <c r="AV11" i="32" s="1"/>
  <c r="AQ11" i="32"/>
  <c r="AS11" i="32" s="1"/>
  <c r="AP11" i="32"/>
  <c r="AR11" i="32" s="1"/>
  <c r="AH11" i="32"/>
  <c r="L11" i="32"/>
  <c r="K11" i="32"/>
  <c r="AU10" i="32"/>
  <c r="AW10" i="32" s="1"/>
  <c r="AT10" i="32"/>
  <c r="AV10" i="32" s="1"/>
  <c r="AS10" i="32"/>
  <c r="AQ10" i="32"/>
  <c r="AP10" i="32"/>
  <c r="AR10" i="32" s="1"/>
  <c r="AH10" i="32"/>
  <c r="L10" i="32"/>
  <c r="K10" i="32"/>
  <c r="AV9" i="32"/>
  <c r="AU9" i="32"/>
  <c r="AW9" i="32" s="1"/>
  <c r="AT9" i="32"/>
  <c r="AR9" i="32"/>
  <c r="AQ9" i="32"/>
  <c r="AS9" i="32" s="1"/>
  <c r="AP9" i="32"/>
  <c r="AH9" i="32"/>
  <c r="L9" i="32"/>
  <c r="K9" i="32"/>
  <c r="AU8" i="32"/>
  <c r="AW8" i="32" s="1"/>
  <c r="AT8" i="32"/>
  <c r="AV8" i="32" s="1"/>
  <c r="AQ8" i="32"/>
  <c r="AS8" i="32" s="1"/>
  <c r="AP8" i="32"/>
  <c r="AR8" i="32" s="1"/>
  <c r="AH8" i="32"/>
  <c r="L8" i="32"/>
  <c r="K8" i="32"/>
  <c r="AU7" i="32"/>
  <c r="AW7" i="32" s="1"/>
  <c r="AT7" i="32"/>
  <c r="AV7" i="32" s="1"/>
  <c r="AQ7" i="32"/>
  <c r="AS7" i="32" s="1"/>
  <c r="AP7" i="32"/>
  <c r="AR7" i="32" s="1"/>
  <c r="AH7" i="32"/>
  <c r="L7" i="32"/>
  <c r="K7" i="32"/>
  <c r="AU6" i="32"/>
  <c r="AW6" i="32" s="1"/>
  <c r="AT6" i="32"/>
  <c r="AV6" i="32" s="1"/>
  <c r="AS6" i="32"/>
  <c r="AQ6" i="32"/>
  <c r="AP6" i="32"/>
  <c r="AR6" i="32" s="1"/>
  <c r="AH6" i="32"/>
  <c r="L6" i="32"/>
  <c r="K6" i="32"/>
  <c r="AW5" i="32"/>
  <c r="AV5" i="32"/>
  <c r="AU5" i="32"/>
  <c r="AT5" i="32"/>
  <c r="AS5" i="32"/>
  <c r="AR5" i="32"/>
  <c r="AQ5" i="32"/>
  <c r="AP5" i="32"/>
  <c r="AH5" i="32"/>
  <c r="L5" i="32"/>
  <c r="K5" i="32"/>
  <c r="AU4" i="32"/>
  <c r="AW4" i="32" s="1"/>
  <c r="AT4" i="32"/>
  <c r="AV4" i="32" s="1"/>
  <c r="AR4" i="32"/>
  <c r="AQ4" i="32"/>
  <c r="AS4" i="32" s="1"/>
  <c r="AP4" i="32"/>
  <c r="AH4" i="32"/>
  <c r="L4" i="32"/>
  <c r="K4" i="32"/>
  <c r="AU3" i="32"/>
  <c r="AW3" i="32" s="1"/>
  <c r="AT3" i="32"/>
  <c r="AV3" i="32" s="1"/>
  <c r="AQ3" i="32"/>
  <c r="AS3" i="32" s="1"/>
  <c r="AP3" i="32"/>
  <c r="AR3" i="32" s="1"/>
  <c r="AH3" i="32"/>
  <c r="L3" i="32"/>
  <c r="K3" i="32"/>
  <c r="L119" i="31"/>
  <c r="E118" i="31"/>
  <c r="D118" i="31"/>
  <c r="R116" i="31"/>
  <c r="Q116" i="31"/>
  <c r="P116" i="31"/>
  <c r="O116" i="31"/>
  <c r="N116" i="31"/>
  <c r="M116" i="31"/>
  <c r="L116" i="31"/>
  <c r="K116" i="31"/>
  <c r="J116" i="31"/>
  <c r="I116" i="31"/>
  <c r="H116" i="31"/>
  <c r="G116" i="31"/>
  <c r="F116" i="31"/>
  <c r="E116" i="31"/>
  <c r="R113" i="31"/>
  <c r="Q113" i="31"/>
  <c r="P113" i="31"/>
  <c r="O113" i="31"/>
  <c r="L113" i="31"/>
  <c r="K113" i="31"/>
  <c r="J113" i="31"/>
  <c r="I113" i="31"/>
  <c r="F113" i="31"/>
  <c r="E113" i="31"/>
  <c r="R112" i="31"/>
  <c r="Q112" i="31"/>
  <c r="P112" i="31"/>
  <c r="O112" i="31"/>
  <c r="N112" i="31"/>
  <c r="M112" i="31"/>
  <c r="L112" i="31"/>
  <c r="K112" i="31"/>
  <c r="I112" i="31"/>
  <c r="H112" i="31"/>
  <c r="G112" i="31"/>
  <c r="F112" i="31"/>
  <c r="E112" i="31"/>
  <c r="O111" i="31"/>
  <c r="N111" i="31"/>
  <c r="M111" i="31"/>
  <c r="J111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R107" i="31"/>
  <c r="Q107" i="31"/>
  <c r="Q119" i="31" s="1"/>
  <c r="P107" i="31"/>
  <c r="P119" i="31" s="1"/>
  <c r="L107" i="31"/>
  <c r="K107" i="31"/>
  <c r="K119" i="31" s="1"/>
  <c r="J107" i="31"/>
  <c r="J119" i="31" s="1"/>
  <c r="I107" i="31"/>
  <c r="I119" i="31" s="1"/>
  <c r="H107" i="31"/>
  <c r="F107" i="31"/>
  <c r="F119" i="31" s="1"/>
  <c r="E107" i="31"/>
  <c r="E119" i="31" s="1"/>
  <c r="R106" i="31"/>
  <c r="R118" i="31" s="1"/>
  <c r="Q106" i="31"/>
  <c r="Q118" i="31" s="1"/>
  <c r="P106" i="31"/>
  <c r="P118" i="31" s="1"/>
  <c r="O106" i="31"/>
  <c r="N106" i="31"/>
  <c r="N118" i="31" s="1"/>
  <c r="M106" i="31"/>
  <c r="M118" i="31" s="1"/>
  <c r="L106" i="31"/>
  <c r="L118" i="31" s="1"/>
  <c r="K106" i="31"/>
  <c r="I106" i="31"/>
  <c r="I118" i="31" s="1"/>
  <c r="H106" i="31"/>
  <c r="H118" i="31" s="1"/>
  <c r="G106" i="31"/>
  <c r="G118" i="31" s="1"/>
  <c r="F106" i="31"/>
  <c r="F118" i="31" s="1"/>
  <c r="E106" i="31"/>
  <c r="D106" i="31"/>
  <c r="Q105" i="31"/>
  <c r="P105" i="31"/>
  <c r="O105" i="31"/>
  <c r="O117" i="31" s="1"/>
  <c r="N105" i="31"/>
  <c r="N117" i="31" s="1"/>
  <c r="M105" i="31"/>
  <c r="M117" i="31" s="1"/>
  <c r="J105" i="31"/>
  <c r="J117" i="31" s="1"/>
  <c r="I105" i="31"/>
  <c r="I117" i="31" s="1"/>
  <c r="H105" i="31"/>
  <c r="E105" i="31"/>
  <c r="D105" i="31"/>
  <c r="R104" i="31"/>
  <c r="Q104" i="31"/>
  <c r="P104" i="31"/>
  <c r="O104" i="31"/>
  <c r="N104" i="31"/>
  <c r="M104" i="31"/>
  <c r="L104" i="31"/>
  <c r="K104" i="31"/>
  <c r="J104" i="31"/>
  <c r="I104" i="31"/>
  <c r="H104" i="31"/>
  <c r="G104" i="31"/>
  <c r="F104" i="31"/>
  <c r="E104" i="31"/>
  <c r="R99" i="31"/>
  <c r="Q99" i="31"/>
  <c r="P99" i="31"/>
  <c r="L99" i="31"/>
  <c r="K99" i="31"/>
  <c r="J99" i="31"/>
  <c r="I99" i="31"/>
  <c r="F99" i="31"/>
  <c r="E99" i="31"/>
  <c r="R98" i="31"/>
  <c r="Q98" i="31"/>
  <c r="P98" i="31"/>
  <c r="O98" i="31"/>
  <c r="N98" i="31"/>
  <c r="M98" i="31"/>
  <c r="L98" i="31"/>
  <c r="K98" i="31"/>
  <c r="I98" i="31"/>
  <c r="H98" i="31"/>
  <c r="G98" i="31"/>
  <c r="F98" i="31"/>
  <c r="E98" i="31"/>
  <c r="O97" i="31"/>
  <c r="N97" i="31"/>
  <c r="M97" i="31"/>
  <c r="J97" i="31"/>
  <c r="R96" i="31"/>
  <c r="Q96" i="31"/>
  <c r="P96" i="31"/>
  <c r="O96" i="31"/>
  <c r="N96" i="31"/>
  <c r="M96" i="31"/>
  <c r="L96" i="31"/>
  <c r="K96" i="31"/>
  <c r="J96" i="31"/>
  <c r="I96" i="31"/>
  <c r="H96" i="31"/>
  <c r="G96" i="31"/>
  <c r="F96" i="31"/>
  <c r="E96" i="31"/>
  <c r="L94" i="31"/>
  <c r="O93" i="31"/>
  <c r="O94" i="31" s="1"/>
  <c r="N93" i="31"/>
  <c r="N94" i="31" s="1"/>
  <c r="M93" i="31"/>
  <c r="M94" i="31" s="1"/>
  <c r="H93" i="31"/>
  <c r="G93" i="31"/>
  <c r="G99" i="31" s="1"/>
  <c r="D93" i="31"/>
  <c r="J92" i="31"/>
  <c r="J94" i="31" s="1"/>
  <c r="D92" i="31"/>
  <c r="R91" i="31"/>
  <c r="R94" i="31" s="1"/>
  <c r="R100" i="31" s="1"/>
  <c r="Q91" i="31"/>
  <c r="Q94" i="31" s="1"/>
  <c r="P91" i="31"/>
  <c r="P94" i="31" s="1"/>
  <c r="L91" i="31"/>
  <c r="K91" i="31"/>
  <c r="K94" i="31" s="1"/>
  <c r="I91" i="31"/>
  <c r="I94" i="31" s="1"/>
  <c r="H91" i="31"/>
  <c r="H94" i="31" s="1"/>
  <c r="G91" i="31"/>
  <c r="G94" i="31" s="1"/>
  <c r="F91" i="31"/>
  <c r="F94" i="31" s="1"/>
  <c r="F100" i="31" s="1"/>
  <c r="E91" i="31"/>
  <c r="E94" i="31" s="1"/>
  <c r="D91" i="31"/>
  <c r="D94" i="31" s="1"/>
  <c r="R90" i="31"/>
  <c r="Q90" i="31"/>
  <c r="P90" i="31"/>
  <c r="O90" i="31"/>
  <c r="N90" i="31"/>
  <c r="M90" i="31"/>
  <c r="L90" i="31"/>
  <c r="K90" i="31"/>
  <c r="J90" i="31"/>
  <c r="I90" i="31"/>
  <c r="H90" i="31"/>
  <c r="G90" i="31"/>
  <c r="F90" i="31"/>
  <c r="E90" i="31"/>
  <c r="Q88" i="31"/>
  <c r="P88" i="31"/>
  <c r="I88" i="31"/>
  <c r="H88" i="31"/>
  <c r="E88" i="31"/>
  <c r="O87" i="31"/>
  <c r="O88" i="31" s="1"/>
  <c r="O100" i="31" s="1"/>
  <c r="N87" i="31"/>
  <c r="N88" i="31" s="1"/>
  <c r="N100" i="31" s="1"/>
  <c r="M87" i="31"/>
  <c r="H87" i="31"/>
  <c r="G87" i="31"/>
  <c r="D87" i="31"/>
  <c r="D99" i="31" s="1"/>
  <c r="T86" i="31"/>
  <c r="J86" i="31"/>
  <c r="J88" i="31" s="1"/>
  <c r="D86" i="31"/>
  <c r="D98" i="31" s="1"/>
  <c r="R85" i="31"/>
  <c r="R88" i="31" s="1"/>
  <c r="Q85" i="31"/>
  <c r="Q97" i="31" s="1"/>
  <c r="P85" i="31"/>
  <c r="L85" i="31"/>
  <c r="L97" i="31" s="1"/>
  <c r="K85" i="31"/>
  <c r="K88" i="31" s="1"/>
  <c r="K100" i="31" s="1"/>
  <c r="I85" i="31"/>
  <c r="I97" i="31" s="1"/>
  <c r="H85" i="31"/>
  <c r="G85" i="31"/>
  <c r="G88" i="31" s="1"/>
  <c r="G100" i="31" s="1"/>
  <c r="F85" i="31"/>
  <c r="F88" i="31" s="1"/>
  <c r="E85" i="31"/>
  <c r="D85" i="31"/>
  <c r="R84" i="31"/>
  <c r="Q84" i="31"/>
  <c r="P84" i="31"/>
  <c r="O84" i="31"/>
  <c r="N84" i="31"/>
  <c r="M84" i="31"/>
  <c r="L84" i="31"/>
  <c r="K84" i="31"/>
  <c r="J84" i="31"/>
  <c r="I84" i="31"/>
  <c r="H84" i="31"/>
  <c r="G84" i="31"/>
  <c r="F84" i="31"/>
  <c r="E84" i="31"/>
  <c r="R80" i="31"/>
  <c r="Q80" i="31"/>
  <c r="P80" i="31"/>
  <c r="L80" i="31"/>
  <c r="K80" i="31"/>
  <c r="J80" i="31"/>
  <c r="I80" i="31"/>
  <c r="F80" i="31"/>
  <c r="E80" i="31"/>
  <c r="R79" i="31"/>
  <c r="Q79" i="31"/>
  <c r="P79" i="31"/>
  <c r="O79" i="31"/>
  <c r="N79" i="31"/>
  <c r="M79" i="31"/>
  <c r="L79" i="31"/>
  <c r="K79" i="31"/>
  <c r="I79" i="31"/>
  <c r="H79" i="31"/>
  <c r="G79" i="31"/>
  <c r="F79" i="31"/>
  <c r="E79" i="31"/>
  <c r="O78" i="31"/>
  <c r="N78" i="31"/>
  <c r="M78" i="31"/>
  <c r="J78" i="31"/>
  <c r="I78" i="31"/>
  <c r="Q75" i="31"/>
  <c r="E75" i="31"/>
  <c r="O74" i="31"/>
  <c r="O75" i="31" s="1"/>
  <c r="N74" i="31"/>
  <c r="N75" i="31" s="1"/>
  <c r="M74" i="31"/>
  <c r="H74" i="31"/>
  <c r="H113" i="31" s="1"/>
  <c r="G74" i="31"/>
  <c r="G113" i="31" s="1"/>
  <c r="D74" i="31"/>
  <c r="D113" i="31" s="1"/>
  <c r="J73" i="31"/>
  <c r="J75" i="31" s="1"/>
  <c r="D73" i="31"/>
  <c r="D112" i="31" s="1"/>
  <c r="R72" i="31"/>
  <c r="R75" i="31" s="1"/>
  <c r="Q72" i="31"/>
  <c r="Q111" i="31" s="1"/>
  <c r="Q114" i="31" s="1"/>
  <c r="P72" i="31"/>
  <c r="P111" i="31" s="1"/>
  <c r="P114" i="31" s="1"/>
  <c r="L72" i="31"/>
  <c r="L111" i="31" s="1"/>
  <c r="L114" i="31" s="1"/>
  <c r="K72" i="31"/>
  <c r="K75" i="31" s="1"/>
  <c r="I72" i="31"/>
  <c r="I111" i="31" s="1"/>
  <c r="I114" i="31" s="1"/>
  <c r="H72" i="31"/>
  <c r="H111" i="31" s="1"/>
  <c r="H114" i="31" s="1"/>
  <c r="G72" i="31"/>
  <c r="G75" i="31" s="1"/>
  <c r="F72" i="31"/>
  <c r="F75" i="31" s="1"/>
  <c r="E72" i="31"/>
  <c r="E111" i="31" s="1"/>
  <c r="E114" i="31" s="1"/>
  <c r="D72" i="31"/>
  <c r="D111" i="31" s="1"/>
  <c r="D117" i="31" s="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Q69" i="31"/>
  <c r="P69" i="31"/>
  <c r="I69" i="31"/>
  <c r="H69" i="31"/>
  <c r="E69" i="31"/>
  <c r="O68" i="31"/>
  <c r="O107" i="31" s="1"/>
  <c r="O119" i="31" s="1"/>
  <c r="N68" i="31"/>
  <c r="M68" i="31"/>
  <c r="M107" i="31" s="1"/>
  <c r="H68" i="31"/>
  <c r="G68" i="31"/>
  <c r="G107" i="31" s="1"/>
  <c r="D68" i="31"/>
  <c r="D107" i="31" s="1"/>
  <c r="D119" i="31" s="1"/>
  <c r="T67" i="31"/>
  <c r="J67" i="31"/>
  <c r="J106" i="31" s="1"/>
  <c r="D67" i="31"/>
  <c r="R66" i="31"/>
  <c r="Q66" i="31"/>
  <c r="P66" i="31"/>
  <c r="L66" i="31"/>
  <c r="L105" i="31" s="1"/>
  <c r="K66" i="31"/>
  <c r="I66" i="31"/>
  <c r="H66" i="31"/>
  <c r="G66" i="31"/>
  <c r="F66" i="31"/>
  <c r="T66" i="31" s="1"/>
  <c r="E66" i="31"/>
  <c r="D66" i="31"/>
  <c r="AW60" i="31"/>
  <c r="AV60" i="31"/>
  <c r="AU60" i="31"/>
  <c r="AT60" i="31"/>
  <c r="AS60" i="31"/>
  <c r="AR60" i="31"/>
  <c r="AQ60" i="31"/>
  <c r="AP60" i="31"/>
  <c r="AH60" i="31"/>
  <c r="L60" i="31"/>
  <c r="K60" i="31"/>
  <c r="AU59" i="31"/>
  <c r="AW59" i="31" s="1"/>
  <c r="AT59" i="31"/>
  <c r="AV59" i="31" s="1"/>
  <c r="AQ59" i="31"/>
  <c r="AS59" i="31" s="1"/>
  <c r="AP59" i="31"/>
  <c r="AR59" i="31" s="1"/>
  <c r="AH59" i="31"/>
  <c r="L59" i="31"/>
  <c r="K59" i="31"/>
  <c r="AU58" i="31"/>
  <c r="AW58" i="31" s="1"/>
  <c r="AT58" i="31"/>
  <c r="AV58" i="31" s="1"/>
  <c r="AQ58" i="31"/>
  <c r="AS58" i="31" s="1"/>
  <c r="AP58" i="31"/>
  <c r="AR58" i="31" s="1"/>
  <c r="AH58" i="31"/>
  <c r="L58" i="31"/>
  <c r="K58" i="31"/>
  <c r="AU57" i="31"/>
  <c r="AW57" i="31" s="1"/>
  <c r="AT57" i="31"/>
  <c r="AV57" i="31" s="1"/>
  <c r="AQ57" i="31"/>
  <c r="AS57" i="31" s="1"/>
  <c r="AP57" i="31"/>
  <c r="AR57" i="31" s="1"/>
  <c r="AH57" i="31"/>
  <c r="L57" i="31"/>
  <c r="K57" i="31"/>
  <c r="AW56" i="31"/>
  <c r="AV56" i="31"/>
  <c r="AU56" i="31"/>
  <c r="AT56" i="31"/>
  <c r="AS56" i="31"/>
  <c r="AR56" i="31"/>
  <c r="AQ56" i="31"/>
  <c r="AP56" i="31"/>
  <c r="AH56" i="31"/>
  <c r="L56" i="31"/>
  <c r="K56" i="31"/>
  <c r="AU55" i="31"/>
  <c r="AW55" i="31" s="1"/>
  <c r="AT55" i="31"/>
  <c r="AV55" i="31" s="1"/>
  <c r="AQ55" i="31"/>
  <c r="AS55" i="31" s="1"/>
  <c r="AP55" i="31"/>
  <c r="AR55" i="31" s="1"/>
  <c r="AH55" i="31"/>
  <c r="L55" i="31"/>
  <c r="K55" i="31"/>
  <c r="AU54" i="31"/>
  <c r="AW54" i="31" s="1"/>
  <c r="AT54" i="31"/>
  <c r="AV54" i="31" s="1"/>
  <c r="AQ54" i="31"/>
  <c r="AS54" i="31" s="1"/>
  <c r="AP54" i="31"/>
  <c r="AR54" i="31" s="1"/>
  <c r="AH54" i="31"/>
  <c r="L54" i="31"/>
  <c r="K54" i="31"/>
  <c r="AU53" i="31"/>
  <c r="AW53" i="31" s="1"/>
  <c r="AT53" i="31"/>
  <c r="AV53" i="31" s="1"/>
  <c r="AQ53" i="31"/>
  <c r="AS53" i="31" s="1"/>
  <c r="AP53" i="31"/>
  <c r="AR53" i="31" s="1"/>
  <c r="AH53" i="31"/>
  <c r="L53" i="31"/>
  <c r="K53" i="31"/>
  <c r="AV52" i="31"/>
  <c r="AU52" i="31"/>
  <c r="AW52" i="31" s="1"/>
  <c r="AT52" i="31"/>
  <c r="AR52" i="31"/>
  <c r="AQ52" i="31"/>
  <c r="AS52" i="31" s="1"/>
  <c r="AP52" i="31"/>
  <c r="AH52" i="31"/>
  <c r="L52" i="31"/>
  <c r="K52" i="31"/>
  <c r="AU51" i="31"/>
  <c r="AW51" i="31" s="1"/>
  <c r="AT51" i="31"/>
  <c r="AV51" i="31" s="1"/>
  <c r="AR51" i="31"/>
  <c r="AQ51" i="31"/>
  <c r="AS51" i="31" s="1"/>
  <c r="AP51" i="31"/>
  <c r="AH51" i="31"/>
  <c r="L51" i="31"/>
  <c r="K51" i="31"/>
  <c r="AU50" i="31"/>
  <c r="AW50" i="31" s="1"/>
  <c r="AT50" i="31"/>
  <c r="AV50" i="31" s="1"/>
  <c r="AR50" i="31"/>
  <c r="AQ50" i="31"/>
  <c r="AS50" i="31" s="1"/>
  <c r="AP50" i="31"/>
  <c r="AH50" i="31"/>
  <c r="L50" i="31"/>
  <c r="K50" i="31"/>
  <c r="AU49" i="31"/>
  <c r="AW49" i="31" s="1"/>
  <c r="AT49" i="31"/>
  <c r="AV49" i="31" s="1"/>
  <c r="AQ49" i="31"/>
  <c r="AS49" i="31" s="1"/>
  <c r="AP49" i="31"/>
  <c r="AR49" i="31" s="1"/>
  <c r="AH49" i="31"/>
  <c r="L49" i="31"/>
  <c r="K49" i="31"/>
  <c r="AU48" i="31"/>
  <c r="AW48" i="31" s="1"/>
  <c r="AT48" i="31"/>
  <c r="AV48" i="31" s="1"/>
  <c r="AS48" i="31"/>
  <c r="AQ48" i="31"/>
  <c r="AP48" i="31"/>
  <c r="AR48" i="31" s="1"/>
  <c r="AH48" i="31"/>
  <c r="L48" i="31"/>
  <c r="K48" i="31"/>
  <c r="AV47" i="31"/>
  <c r="AU47" i="31"/>
  <c r="AW47" i="31" s="1"/>
  <c r="AT47" i="31"/>
  <c r="AR47" i="31"/>
  <c r="AQ47" i="31"/>
  <c r="AS47" i="31" s="1"/>
  <c r="AP47" i="31"/>
  <c r="AH47" i="31"/>
  <c r="L47" i="31"/>
  <c r="K47" i="31"/>
  <c r="AU46" i="31"/>
  <c r="AW46" i="31" s="1"/>
  <c r="AT46" i="31"/>
  <c r="AV46" i="31" s="1"/>
  <c r="AR46" i="31"/>
  <c r="AQ46" i="31"/>
  <c r="AS46" i="31" s="1"/>
  <c r="AP46" i="31"/>
  <c r="AH46" i="31"/>
  <c r="L46" i="31"/>
  <c r="K46" i="31"/>
  <c r="AU45" i="31"/>
  <c r="AW45" i="31" s="1"/>
  <c r="AT45" i="31"/>
  <c r="AV45" i="31" s="1"/>
  <c r="AQ45" i="31"/>
  <c r="AS45" i="31" s="1"/>
  <c r="AP45" i="31"/>
  <c r="AR45" i="31" s="1"/>
  <c r="AH45" i="31"/>
  <c r="L45" i="31"/>
  <c r="K45" i="31"/>
  <c r="AU44" i="31"/>
  <c r="AW44" i="31" s="1"/>
  <c r="AT44" i="31"/>
  <c r="AV44" i="31" s="1"/>
  <c r="AS44" i="31"/>
  <c r="AQ44" i="31"/>
  <c r="AP44" i="31"/>
  <c r="AR44" i="31" s="1"/>
  <c r="AH44" i="31"/>
  <c r="L44" i="31"/>
  <c r="K44" i="31"/>
  <c r="AV43" i="31"/>
  <c r="AU43" i="31"/>
  <c r="AW43" i="31" s="1"/>
  <c r="AT43" i="31"/>
  <c r="AR43" i="31"/>
  <c r="AQ43" i="31"/>
  <c r="AS43" i="31" s="1"/>
  <c r="AP43" i="31"/>
  <c r="AH43" i="31"/>
  <c r="L43" i="31"/>
  <c r="K43" i="31"/>
  <c r="AU42" i="31"/>
  <c r="AW42" i="31" s="1"/>
  <c r="AT42" i="31"/>
  <c r="AV42" i="31" s="1"/>
  <c r="AR42" i="31"/>
  <c r="AQ42" i="31"/>
  <c r="AS42" i="31" s="1"/>
  <c r="AP42" i="31"/>
  <c r="AH42" i="31"/>
  <c r="L42" i="31"/>
  <c r="K42" i="31"/>
  <c r="AU41" i="31"/>
  <c r="AW41" i="31" s="1"/>
  <c r="AT41" i="31"/>
  <c r="AV41" i="31" s="1"/>
  <c r="AQ41" i="31"/>
  <c r="AS41" i="31" s="1"/>
  <c r="AP41" i="31"/>
  <c r="AR41" i="31" s="1"/>
  <c r="AH41" i="31"/>
  <c r="L41" i="31"/>
  <c r="K41" i="31"/>
  <c r="AU40" i="31"/>
  <c r="AW40" i="31" s="1"/>
  <c r="AT40" i="31"/>
  <c r="AV40" i="31" s="1"/>
  <c r="AS40" i="31"/>
  <c r="AQ40" i="31"/>
  <c r="AP40" i="31"/>
  <c r="AR40" i="31" s="1"/>
  <c r="AH40" i="31"/>
  <c r="L40" i="31"/>
  <c r="K40" i="31"/>
  <c r="AV39" i="31"/>
  <c r="AU39" i="31"/>
  <c r="AW39" i="31" s="1"/>
  <c r="AT39" i="31"/>
  <c r="AR39" i="31"/>
  <c r="AQ39" i="31"/>
  <c r="AS39" i="31" s="1"/>
  <c r="AP39" i="31"/>
  <c r="AH39" i="31"/>
  <c r="L39" i="31"/>
  <c r="K39" i="31"/>
  <c r="AU38" i="31"/>
  <c r="AW38" i="31" s="1"/>
  <c r="AT38" i="31"/>
  <c r="AV38" i="31" s="1"/>
  <c r="AR38" i="31"/>
  <c r="AQ38" i="31"/>
  <c r="AS38" i="31" s="1"/>
  <c r="AP38" i="31"/>
  <c r="AH38" i="31"/>
  <c r="L38" i="31"/>
  <c r="K38" i="31"/>
  <c r="AU37" i="31"/>
  <c r="AW37" i="31" s="1"/>
  <c r="AT37" i="31"/>
  <c r="AV37" i="31" s="1"/>
  <c r="AQ37" i="31"/>
  <c r="AS37" i="31" s="1"/>
  <c r="AP37" i="31"/>
  <c r="AR37" i="31" s="1"/>
  <c r="AH37" i="31"/>
  <c r="L37" i="31"/>
  <c r="K37" i="31"/>
  <c r="AU36" i="31"/>
  <c r="AW36" i="31" s="1"/>
  <c r="AT36" i="31"/>
  <c r="AV36" i="31" s="1"/>
  <c r="AS36" i="31"/>
  <c r="AQ36" i="31"/>
  <c r="AP36" i="31"/>
  <c r="AR36" i="31" s="1"/>
  <c r="AH36" i="31"/>
  <c r="L36" i="31"/>
  <c r="K36" i="31"/>
  <c r="AV35" i="31"/>
  <c r="AU35" i="31"/>
  <c r="AW35" i="31" s="1"/>
  <c r="AT35" i="31"/>
  <c r="AR35" i="31"/>
  <c r="AQ35" i="31"/>
  <c r="AS35" i="31" s="1"/>
  <c r="AP35" i="31"/>
  <c r="AH35" i="31"/>
  <c r="L35" i="31"/>
  <c r="K35" i="31"/>
  <c r="AU34" i="31"/>
  <c r="AW34" i="31" s="1"/>
  <c r="AT34" i="31"/>
  <c r="AV34" i="31" s="1"/>
  <c r="AR34" i="31"/>
  <c r="AQ34" i="31"/>
  <c r="AS34" i="31" s="1"/>
  <c r="AP34" i="31"/>
  <c r="AH34" i="31"/>
  <c r="L34" i="31"/>
  <c r="K34" i="31"/>
  <c r="AU33" i="31"/>
  <c r="AW33" i="31" s="1"/>
  <c r="AT33" i="31"/>
  <c r="AV33" i="31" s="1"/>
  <c r="AQ33" i="31"/>
  <c r="AS33" i="31" s="1"/>
  <c r="AP33" i="31"/>
  <c r="AR33" i="31" s="1"/>
  <c r="AH33" i="31"/>
  <c r="L33" i="31"/>
  <c r="K33" i="31"/>
  <c r="AU32" i="31"/>
  <c r="AW32" i="31" s="1"/>
  <c r="AT32" i="31"/>
  <c r="AV32" i="31" s="1"/>
  <c r="AS32" i="31"/>
  <c r="AQ32" i="31"/>
  <c r="AP32" i="31"/>
  <c r="AR32" i="31" s="1"/>
  <c r="AH32" i="31"/>
  <c r="L32" i="31"/>
  <c r="K32" i="31"/>
  <c r="AV31" i="31"/>
  <c r="AU31" i="31"/>
  <c r="AW31" i="31" s="1"/>
  <c r="AT31" i="31"/>
  <c r="AR31" i="31"/>
  <c r="AQ31" i="31"/>
  <c r="AS31" i="31" s="1"/>
  <c r="AP31" i="31"/>
  <c r="AH31" i="31"/>
  <c r="L31" i="31"/>
  <c r="K31" i="31"/>
  <c r="AU30" i="31"/>
  <c r="AW30" i="31" s="1"/>
  <c r="AT30" i="31"/>
  <c r="AV30" i="31" s="1"/>
  <c r="AR30" i="31"/>
  <c r="AQ30" i="31"/>
  <c r="AS30" i="31" s="1"/>
  <c r="AP30" i="31"/>
  <c r="AH30" i="31"/>
  <c r="L30" i="31"/>
  <c r="K30" i="31"/>
  <c r="AU29" i="31"/>
  <c r="AW29" i="31" s="1"/>
  <c r="AT29" i="31"/>
  <c r="AV29" i="31" s="1"/>
  <c r="AQ29" i="31"/>
  <c r="AS29" i="31" s="1"/>
  <c r="AP29" i="31"/>
  <c r="AR29" i="31" s="1"/>
  <c r="AH29" i="31"/>
  <c r="L29" i="31"/>
  <c r="K29" i="31"/>
  <c r="AU28" i="31"/>
  <c r="AW28" i="31" s="1"/>
  <c r="AT28" i="31"/>
  <c r="AV28" i="31" s="1"/>
  <c r="AS28" i="31"/>
  <c r="AQ28" i="31"/>
  <c r="AP28" i="31"/>
  <c r="AR28" i="31" s="1"/>
  <c r="AH28" i="31"/>
  <c r="L28" i="31"/>
  <c r="K28" i="31"/>
  <c r="AV27" i="31"/>
  <c r="AU27" i="31"/>
  <c r="AW27" i="31" s="1"/>
  <c r="AT27" i="31"/>
  <c r="AR27" i="31"/>
  <c r="AQ27" i="31"/>
  <c r="AS27" i="31" s="1"/>
  <c r="AP27" i="31"/>
  <c r="AH27" i="31"/>
  <c r="L27" i="31"/>
  <c r="K27" i="31"/>
  <c r="AU26" i="31"/>
  <c r="AW26" i="31" s="1"/>
  <c r="AT26" i="31"/>
  <c r="AV26" i="31" s="1"/>
  <c r="AR26" i="31"/>
  <c r="AQ26" i="31"/>
  <c r="AS26" i="31" s="1"/>
  <c r="AP26" i="31"/>
  <c r="AH26" i="31"/>
  <c r="L26" i="31"/>
  <c r="K26" i="31"/>
  <c r="AU25" i="31"/>
  <c r="AW25" i="31" s="1"/>
  <c r="AT25" i="31"/>
  <c r="AV25" i="31" s="1"/>
  <c r="AQ25" i="31"/>
  <c r="AS25" i="31" s="1"/>
  <c r="AP25" i="31"/>
  <c r="AR25" i="31" s="1"/>
  <c r="AH25" i="31"/>
  <c r="L25" i="31"/>
  <c r="K25" i="31"/>
  <c r="AU24" i="31"/>
  <c r="AW24" i="31" s="1"/>
  <c r="AT24" i="31"/>
  <c r="AV24" i="31" s="1"/>
  <c r="AS24" i="31"/>
  <c r="AQ24" i="31"/>
  <c r="AP24" i="31"/>
  <c r="AR24" i="31" s="1"/>
  <c r="AH24" i="31"/>
  <c r="L24" i="31"/>
  <c r="K24" i="31"/>
  <c r="AV23" i="31"/>
  <c r="AU23" i="31"/>
  <c r="AW23" i="31" s="1"/>
  <c r="AT23" i="31"/>
  <c r="AR23" i="31"/>
  <c r="AQ23" i="31"/>
  <c r="AS23" i="31" s="1"/>
  <c r="AP23" i="31"/>
  <c r="AH23" i="31"/>
  <c r="L23" i="31"/>
  <c r="K23" i="31"/>
  <c r="AU22" i="31"/>
  <c r="AW22" i="31" s="1"/>
  <c r="AT22" i="31"/>
  <c r="AV22" i="31" s="1"/>
  <c r="AR22" i="31"/>
  <c r="AQ22" i="31"/>
  <c r="AS22" i="31" s="1"/>
  <c r="AP22" i="31"/>
  <c r="AH22" i="31"/>
  <c r="L22" i="31"/>
  <c r="K22" i="31"/>
  <c r="AU21" i="31"/>
  <c r="AW21" i="31" s="1"/>
  <c r="AT21" i="31"/>
  <c r="AV21" i="31" s="1"/>
  <c r="AQ21" i="31"/>
  <c r="AS21" i="31" s="1"/>
  <c r="AP21" i="31"/>
  <c r="AR21" i="31" s="1"/>
  <c r="AH21" i="31"/>
  <c r="L21" i="31"/>
  <c r="K21" i="31"/>
  <c r="AU20" i="31"/>
  <c r="AW20" i="31" s="1"/>
  <c r="AT20" i="31"/>
  <c r="AV20" i="31" s="1"/>
  <c r="AS20" i="31"/>
  <c r="AQ20" i="31"/>
  <c r="AP20" i="31"/>
  <c r="AR20" i="31" s="1"/>
  <c r="AH20" i="31"/>
  <c r="L20" i="31"/>
  <c r="K20" i="31"/>
  <c r="AV19" i="31"/>
  <c r="AU19" i="31"/>
  <c r="AW19" i="31" s="1"/>
  <c r="AT19" i="31"/>
  <c r="AR19" i="31"/>
  <c r="AQ19" i="31"/>
  <c r="AS19" i="31" s="1"/>
  <c r="AP19" i="31"/>
  <c r="AH19" i="31"/>
  <c r="L19" i="31"/>
  <c r="K19" i="31"/>
  <c r="AU18" i="31"/>
  <c r="AW18" i="31" s="1"/>
  <c r="AT18" i="31"/>
  <c r="AV18" i="31" s="1"/>
  <c r="AR18" i="31"/>
  <c r="AQ18" i="31"/>
  <c r="AS18" i="31" s="1"/>
  <c r="AP18" i="31"/>
  <c r="AH18" i="31"/>
  <c r="L18" i="31"/>
  <c r="K18" i="31"/>
  <c r="AU17" i="31"/>
  <c r="AW17" i="31" s="1"/>
  <c r="AT17" i="31"/>
  <c r="AV17" i="31" s="1"/>
  <c r="AQ17" i="31"/>
  <c r="AS17" i="31" s="1"/>
  <c r="AP17" i="31"/>
  <c r="AR17" i="31" s="1"/>
  <c r="AH17" i="31"/>
  <c r="L17" i="31"/>
  <c r="K17" i="31"/>
  <c r="AU16" i="31"/>
  <c r="AW16" i="31" s="1"/>
  <c r="AT16" i="31"/>
  <c r="AV16" i="31" s="1"/>
  <c r="AS16" i="31"/>
  <c r="AQ16" i="31"/>
  <c r="AP16" i="31"/>
  <c r="AR16" i="31" s="1"/>
  <c r="AH16" i="31"/>
  <c r="L16" i="31"/>
  <c r="K16" i="31"/>
  <c r="AV15" i="31"/>
  <c r="AU15" i="31"/>
  <c r="AW15" i="31" s="1"/>
  <c r="AT15" i="31"/>
  <c r="AR15" i="31"/>
  <c r="AQ15" i="31"/>
  <c r="AS15" i="31" s="1"/>
  <c r="AP15" i="31"/>
  <c r="AH15" i="31"/>
  <c r="L15" i="31"/>
  <c r="K15" i="31"/>
  <c r="AU14" i="31"/>
  <c r="AW14" i="31" s="1"/>
  <c r="AT14" i="31"/>
  <c r="AV14" i="31" s="1"/>
  <c r="AR14" i="31"/>
  <c r="AQ14" i="31"/>
  <c r="AS14" i="31" s="1"/>
  <c r="AP14" i="31"/>
  <c r="AH14" i="31"/>
  <c r="L14" i="31"/>
  <c r="K14" i="31"/>
  <c r="AU13" i="31"/>
  <c r="AW13" i="31" s="1"/>
  <c r="AT13" i="31"/>
  <c r="AV13" i="31" s="1"/>
  <c r="AQ13" i="31"/>
  <c r="AS13" i="31" s="1"/>
  <c r="AP13" i="31"/>
  <c r="AR13" i="31" s="1"/>
  <c r="AH13" i="31"/>
  <c r="L13" i="31"/>
  <c r="K13" i="31"/>
  <c r="AU12" i="31"/>
  <c r="AW12" i="31" s="1"/>
  <c r="AT12" i="31"/>
  <c r="AV12" i="31" s="1"/>
  <c r="AS12" i="31"/>
  <c r="AQ12" i="31"/>
  <c r="AP12" i="31"/>
  <c r="AR12" i="31" s="1"/>
  <c r="AH12" i="31"/>
  <c r="L12" i="31"/>
  <c r="K12" i="31"/>
  <c r="AV11" i="31"/>
  <c r="AU11" i="31"/>
  <c r="AW11" i="31" s="1"/>
  <c r="AT11" i="31"/>
  <c r="AR11" i="31"/>
  <c r="AQ11" i="31"/>
  <c r="AS11" i="31" s="1"/>
  <c r="AP11" i="31"/>
  <c r="AH11" i="31"/>
  <c r="L11" i="31"/>
  <c r="K11" i="31"/>
  <c r="AU10" i="31"/>
  <c r="AW10" i="31" s="1"/>
  <c r="AT10" i="31"/>
  <c r="AV10" i="31" s="1"/>
  <c r="AR10" i="31"/>
  <c r="AQ10" i="31"/>
  <c r="AS10" i="31" s="1"/>
  <c r="AP10" i="31"/>
  <c r="AH10" i="31"/>
  <c r="L10" i="31"/>
  <c r="K10" i="31"/>
  <c r="AU9" i="31"/>
  <c r="AW9" i="31" s="1"/>
  <c r="AT9" i="31"/>
  <c r="AV9" i="31" s="1"/>
  <c r="AQ9" i="31"/>
  <c r="AS9" i="31" s="1"/>
  <c r="AP9" i="31"/>
  <c r="AR9" i="31" s="1"/>
  <c r="AH9" i="31"/>
  <c r="L9" i="31"/>
  <c r="K9" i="31"/>
  <c r="AU8" i="31"/>
  <c r="AW8" i="31" s="1"/>
  <c r="AT8" i="31"/>
  <c r="AV8" i="31" s="1"/>
  <c r="AS8" i="31"/>
  <c r="AQ8" i="31"/>
  <c r="AP8" i="31"/>
  <c r="AR8" i="31" s="1"/>
  <c r="AH8" i="31"/>
  <c r="L8" i="31"/>
  <c r="K8" i="31"/>
  <c r="AV7" i="31"/>
  <c r="AU7" i="31"/>
  <c r="AW7" i="31" s="1"/>
  <c r="AT7" i="31"/>
  <c r="AR7" i="31"/>
  <c r="AQ7" i="31"/>
  <c r="AS7" i="31" s="1"/>
  <c r="AP7" i="31"/>
  <c r="AH7" i="31"/>
  <c r="L7" i="31"/>
  <c r="K7" i="31"/>
  <c r="AU6" i="31"/>
  <c r="AW6" i="31" s="1"/>
  <c r="AT6" i="31"/>
  <c r="AV6" i="31" s="1"/>
  <c r="AR6" i="31"/>
  <c r="AQ6" i="31"/>
  <c r="AS6" i="31" s="1"/>
  <c r="AP6" i="31"/>
  <c r="AH6" i="31"/>
  <c r="L6" i="31"/>
  <c r="K6" i="31"/>
  <c r="AU5" i="31"/>
  <c r="AW5" i="31" s="1"/>
  <c r="AT5" i="31"/>
  <c r="AV5" i="31" s="1"/>
  <c r="AQ5" i="31"/>
  <c r="AS5" i="31" s="1"/>
  <c r="AP5" i="31"/>
  <c r="AR5" i="31" s="1"/>
  <c r="AH5" i="31"/>
  <c r="L5" i="31"/>
  <c r="K5" i="31"/>
  <c r="AU4" i="31"/>
  <c r="AW4" i="31" s="1"/>
  <c r="AT4" i="31"/>
  <c r="AV4" i="31" s="1"/>
  <c r="AS4" i="31"/>
  <c r="AQ4" i="31"/>
  <c r="AP4" i="31"/>
  <c r="AR4" i="31" s="1"/>
  <c r="AH4" i="31"/>
  <c r="L4" i="31"/>
  <c r="K4" i="31"/>
  <c r="AV3" i="31"/>
  <c r="AU3" i="31"/>
  <c r="AW3" i="31" s="1"/>
  <c r="AT3" i="31"/>
  <c r="AR3" i="31"/>
  <c r="AQ3" i="31"/>
  <c r="AS3" i="31" s="1"/>
  <c r="AP3" i="31"/>
  <c r="AH3" i="31"/>
  <c r="L3" i="31"/>
  <c r="K3" i="31"/>
  <c r="G97" i="33" l="1"/>
  <c r="D113" i="37"/>
  <c r="D119" i="37" s="1"/>
  <c r="D80" i="37"/>
  <c r="E81" i="31"/>
  <c r="Q81" i="31"/>
  <c r="T73" i="31"/>
  <c r="H75" i="31"/>
  <c r="D78" i="31"/>
  <c r="P78" i="31"/>
  <c r="D97" i="31"/>
  <c r="H97" i="31"/>
  <c r="P97" i="31"/>
  <c r="J100" i="31"/>
  <c r="H99" i="31"/>
  <c r="T92" i="31"/>
  <c r="O114" i="31"/>
  <c r="D75" i="32"/>
  <c r="D94" i="33"/>
  <c r="J112" i="31"/>
  <c r="J114" i="31" s="1"/>
  <c r="N113" i="37"/>
  <c r="N114" i="37" s="1"/>
  <c r="N80" i="37"/>
  <c r="N75" i="37"/>
  <c r="H81" i="31"/>
  <c r="I75" i="31"/>
  <c r="E78" i="31"/>
  <c r="Q78" i="31"/>
  <c r="E97" i="31"/>
  <c r="H100" i="31"/>
  <c r="J98" i="31"/>
  <c r="T98" i="31" s="1"/>
  <c r="O99" i="31"/>
  <c r="T99" i="31" s="1"/>
  <c r="Q117" i="31"/>
  <c r="K111" i="31"/>
  <c r="K114" i="31" s="1"/>
  <c r="R111" i="31"/>
  <c r="R114" i="31" s="1"/>
  <c r="D119" i="32"/>
  <c r="H111" i="32"/>
  <c r="H75" i="32"/>
  <c r="H81" i="32" s="1"/>
  <c r="P111" i="32"/>
  <c r="P114" i="32" s="1"/>
  <c r="P78" i="32"/>
  <c r="P75" i="32"/>
  <c r="P81" i="32" s="1"/>
  <c r="J112" i="32"/>
  <c r="J114" i="32" s="1"/>
  <c r="T73" i="32"/>
  <c r="E100" i="32"/>
  <c r="G119" i="31"/>
  <c r="P81" i="31"/>
  <c r="P100" i="31"/>
  <c r="I81" i="31"/>
  <c r="P75" i="31"/>
  <c r="H78" i="31"/>
  <c r="D79" i="31"/>
  <c r="H80" i="31"/>
  <c r="T93" i="31"/>
  <c r="H117" i="31"/>
  <c r="H119" i="31"/>
  <c r="T93" i="33"/>
  <c r="G99" i="33"/>
  <c r="O94" i="33"/>
  <c r="O100" i="33" s="1"/>
  <c r="O99" i="33"/>
  <c r="L78" i="32"/>
  <c r="I81" i="32"/>
  <c r="Q81" i="32"/>
  <c r="E111" i="32"/>
  <c r="I111" i="32"/>
  <c r="I114" i="32" s="1"/>
  <c r="Q111" i="32"/>
  <c r="Q114" i="32" s="1"/>
  <c r="M113" i="32"/>
  <c r="M119" i="32" s="1"/>
  <c r="E75" i="32"/>
  <c r="E81" i="32" s="1"/>
  <c r="M75" i="32"/>
  <c r="M81" i="32" s="1"/>
  <c r="I78" i="32"/>
  <c r="E97" i="32"/>
  <c r="I97" i="32"/>
  <c r="Q97" i="32"/>
  <c r="J98" i="32"/>
  <c r="T98" i="32" s="1"/>
  <c r="N99" i="32"/>
  <c r="H111" i="33"/>
  <c r="H78" i="33"/>
  <c r="P111" i="33"/>
  <c r="P114" i="33" s="1"/>
  <c r="P75" i="33"/>
  <c r="P81" i="33" s="1"/>
  <c r="H113" i="33"/>
  <c r="H80" i="33"/>
  <c r="D78" i="33"/>
  <c r="G100" i="33"/>
  <c r="D98" i="33"/>
  <c r="P100" i="33"/>
  <c r="P117" i="33"/>
  <c r="F111" i="33"/>
  <c r="F114" i="33" s="1"/>
  <c r="J112" i="33"/>
  <c r="J114" i="33" s="1"/>
  <c r="P81" i="36"/>
  <c r="D111" i="36"/>
  <c r="D78" i="36"/>
  <c r="H111" i="36"/>
  <c r="H75" i="36"/>
  <c r="H78" i="36"/>
  <c r="P111" i="36"/>
  <c r="P114" i="36" s="1"/>
  <c r="P78" i="36"/>
  <c r="J75" i="36"/>
  <c r="T73" i="36"/>
  <c r="J112" i="36"/>
  <c r="P75" i="36"/>
  <c r="H78" i="32"/>
  <c r="J81" i="32"/>
  <c r="D113" i="32"/>
  <c r="D114" i="32" s="1"/>
  <c r="D99" i="32"/>
  <c r="I100" i="32"/>
  <c r="O99" i="32"/>
  <c r="L117" i="32"/>
  <c r="T112" i="32"/>
  <c r="Q81" i="33"/>
  <c r="T73" i="33"/>
  <c r="H75" i="33"/>
  <c r="H81" i="33" s="1"/>
  <c r="E78" i="33"/>
  <c r="D97" i="33"/>
  <c r="H97" i="33"/>
  <c r="P97" i="33"/>
  <c r="J100" i="33"/>
  <c r="H99" i="33"/>
  <c r="E100" i="33"/>
  <c r="T92" i="33"/>
  <c r="J98" i="33"/>
  <c r="T98" i="33" s="1"/>
  <c r="O114" i="33"/>
  <c r="T112" i="33"/>
  <c r="E100" i="34"/>
  <c r="K111" i="34"/>
  <c r="K114" i="34" s="1"/>
  <c r="R111" i="34"/>
  <c r="R114" i="34" s="1"/>
  <c r="N75" i="35"/>
  <c r="N113" i="35"/>
  <c r="P100" i="32"/>
  <c r="H119" i="33"/>
  <c r="K111" i="33"/>
  <c r="K114" i="33" s="1"/>
  <c r="R111" i="33"/>
  <c r="R114" i="33" s="1"/>
  <c r="F75" i="34"/>
  <c r="F111" i="34"/>
  <c r="F114" i="34" s="1"/>
  <c r="F75" i="35"/>
  <c r="F111" i="35"/>
  <c r="F114" i="35" s="1"/>
  <c r="K75" i="35"/>
  <c r="K111" i="35"/>
  <c r="K114" i="35" s="1"/>
  <c r="R75" i="35"/>
  <c r="R111" i="35"/>
  <c r="R114" i="35" s="1"/>
  <c r="H100" i="35"/>
  <c r="G119" i="34"/>
  <c r="P75" i="34"/>
  <c r="P81" i="34" s="1"/>
  <c r="H78" i="34"/>
  <c r="D79" i="34"/>
  <c r="H80" i="34"/>
  <c r="E97" i="34"/>
  <c r="I97" i="34"/>
  <c r="Q97" i="34"/>
  <c r="M99" i="34"/>
  <c r="P117" i="34"/>
  <c r="I81" i="35"/>
  <c r="T74" i="35"/>
  <c r="D79" i="35"/>
  <c r="K100" i="35"/>
  <c r="R100" i="35"/>
  <c r="T93" i="35"/>
  <c r="L97" i="36"/>
  <c r="D98" i="36"/>
  <c r="P100" i="36"/>
  <c r="H94" i="36"/>
  <c r="H100" i="36" s="1"/>
  <c r="J94" i="36"/>
  <c r="T92" i="36"/>
  <c r="T112" i="36"/>
  <c r="N119" i="37"/>
  <c r="F75" i="37"/>
  <c r="F111" i="37"/>
  <c r="F114" i="37" s="1"/>
  <c r="H100" i="37"/>
  <c r="P100" i="37"/>
  <c r="I100" i="34"/>
  <c r="T93" i="34"/>
  <c r="O99" i="34"/>
  <c r="J112" i="34"/>
  <c r="J114" i="34" s="1"/>
  <c r="O113" i="34"/>
  <c r="G119" i="35"/>
  <c r="P81" i="35"/>
  <c r="E75" i="35"/>
  <c r="Q75" i="35"/>
  <c r="I78" i="35"/>
  <c r="G100" i="35"/>
  <c r="D98" i="35"/>
  <c r="P100" i="35"/>
  <c r="H120" i="35"/>
  <c r="D118" i="35"/>
  <c r="H119" i="35"/>
  <c r="E120" i="35"/>
  <c r="O114" i="35"/>
  <c r="T112" i="35"/>
  <c r="O113" i="35"/>
  <c r="J98" i="36"/>
  <c r="T98" i="36" s="1"/>
  <c r="H117" i="36"/>
  <c r="G75" i="37"/>
  <c r="L111" i="37"/>
  <c r="L114" i="37" s="1"/>
  <c r="L120" i="37" s="1"/>
  <c r="L78" i="37"/>
  <c r="L75" i="37"/>
  <c r="L81" i="37" s="1"/>
  <c r="D112" i="33"/>
  <c r="D118" i="33" s="1"/>
  <c r="D79" i="33"/>
  <c r="E97" i="33"/>
  <c r="I97" i="33"/>
  <c r="Q97" i="33"/>
  <c r="M99" i="33"/>
  <c r="H100" i="33"/>
  <c r="M114" i="33"/>
  <c r="H81" i="34"/>
  <c r="Q81" i="34"/>
  <c r="E111" i="34"/>
  <c r="I111" i="34"/>
  <c r="I114" i="34" s="1"/>
  <c r="Q111" i="34"/>
  <c r="Q114" i="34" s="1"/>
  <c r="T73" i="34"/>
  <c r="M113" i="34"/>
  <c r="M114" i="34" s="1"/>
  <c r="H75" i="34"/>
  <c r="D78" i="34"/>
  <c r="P78" i="34"/>
  <c r="G100" i="34"/>
  <c r="D98" i="34"/>
  <c r="O100" i="34"/>
  <c r="P100" i="34"/>
  <c r="D118" i="34"/>
  <c r="H119" i="34"/>
  <c r="T112" i="34"/>
  <c r="J118" i="35"/>
  <c r="E81" i="35"/>
  <c r="Q81" i="35"/>
  <c r="T73" i="35"/>
  <c r="H75" i="35"/>
  <c r="H81" i="35" s="1"/>
  <c r="D78" i="35"/>
  <c r="P78" i="35"/>
  <c r="E100" i="35"/>
  <c r="G99" i="35"/>
  <c r="T99" i="35" s="1"/>
  <c r="J118" i="36"/>
  <c r="L111" i="36"/>
  <c r="L114" i="36" s="1"/>
  <c r="D112" i="36"/>
  <c r="D118" i="36" s="1"/>
  <c r="H113" i="36"/>
  <c r="H119" i="36" s="1"/>
  <c r="T93" i="36"/>
  <c r="J112" i="37"/>
  <c r="N99" i="37"/>
  <c r="H81" i="36"/>
  <c r="Q81" i="36"/>
  <c r="D97" i="36"/>
  <c r="H97" i="36"/>
  <c r="P97" i="36"/>
  <c r="J100" i="36"/>
  <c r="H99" i="36"/>
  <c r="E100" i="36"/>
  <c r="Q100" i="36"/>
  <c r="O114" i="36"/>
  <c r="J118" i="37"/>
  <c r="N81" i="37"/>
  <c r="J75" i="37"/>
  <c r="J81" i="37" s="1"/>
  <c r="J98" i="37"/>
  <c r="P117" i="37"/>
  <c r="G119" i="36"/>
  <c r="O119" i="36"/>
  <c r="I75" i="36"/>
  <c r="I81" i="36" s="1"/>
  <c r="E78" i="36"/>
  <c r="Q78" i="36"/>
  <c r="E97" i="36"/>
  <c r="I97" i="36"/>
  <c r="Q97" i="36"/>
  <c r="M99" i="36"/>
  <c r="D94" i="36"/>
  <c r="D117" i="36"/>
  <c r="P117" i="36"/>
  <c r="J114" i="36"/>
  <c r="E111" i="37"/>
  <c r="I111" i="37"/>
  <c r="I114" i="37" s="1"/>
  <c r="Q111" i="37"/>
  <c r="Q114" i="37" s="1"/>
  <c r="D100" i="37"/>
  <c r="J114" i="37"/>
  <c r="T112" i="37"/>
  <c r="M107" i="37"/>
  <c r="M80" i="37"/>
  <c r="M69" i="37"/>
  <c r="T74" i="37"/>
  <c r="G113" i="37"/>
  <c r="M99" i="37"/>
  <c r="M88" i="37"/>
  <c r="M100" i="37" s="1"/>
  <c r="R105" i="37"/>
  <c r="R78" i="37"/>
  <c r="D114" i="37"/>
  <c r="D120" i="37" s="1"/>
  <c r="D75" i="37"/>
  <c r="D81" i="37" s="1"/>
  <c r="D78" i="37"/>
  <c r="P78" i="37"/>
  <c r="F97" i="37"/>
  <c r="P108" i="37"/>
  <c r="P120" i="37" s="1"/>
  <c r="R111" i="37"/>
  <c r="R114" i="37" s="1"/>
  <c r="K105" i="37"/>
  <c r="K78" i="37"/>
  <c r="K69" i="37"/>
  <c r="K88" i="37"/>
  <c r="K100" i="37" s="1"/>
  <c r="K97" i="37"/>
  <c r="G108" i="37"/>
  <c r="G107" i="37"/>
  <c r="G80" i="37"/>
  <c r="T68" i="37"/>
  <c r="O107" i="37"/>
  <c r="O80" i="37"/>
  <c r="O69" i="37"/>
  <c r="R69" i="37"/>
  <c r="R81" i="37" s="1"/>
  <c r="E114" i="37"/>
  <c r="M113" i="37"/>
  <c r="M114" i="37" s="1"/>
  <c r="M75" i="37"/>
  <c r="F78" i="37"/>
  <c r="T87" i="37"/>
  <c r="L100" i="37"/>
  <c r="T93" i="37"/>
  <c r="R97" i="37"/>
  <c r="H105" i="37"/>
  <c r="T106" i="37"/>
  <c r="T105" i="37"/>
  <c r="E117" i="37"/>
  <c r="E108" i="37"/>
  <c r="I108" i="37"/>
  <c r="Q117" i="37"/>
  <c r="Q108" i="37"/>
  <c r="Q120" i="37" s="1"/>
  <c r="F81" i="37"/>
  <c r="O75" i="37"/>
  <c r="O113" i="37"/>
  <c r="O114" i="37" s="1"/>
  <c r="F117" i="37"/>
  <c r="F108" i="37"/>
  <c r="F120" i="37" s="1"/>
  <c r="K75" i="37"/>
  <c r="K111" i="37"/>
  <c r="K114" i="37" s="1"/>
  <c r="H75" i="37"/>
  <c r="H81" i="37" s="1"/>
  <c r="P75" i="37"/>
  <c r="P81" i="37" s="1"/>
  <c r="T80" i="37"/>
  <c r="T98" i="37"/>
  <c r="J117" i="37"/>
  <c r="T66" i="37"/>
  <c r="T69" i="37" s="1"/>
  <c r="E69" i="37"/>
  <c r="I69" i="37"/>
  <c r="Q69" i="37"/>
  <c r="T72" i="37"/>
  <c r="E75" i="37"/>
  <c r="I75" i="37"/>
  <c r="Q75" i="37"/>
  <c r="E78" i="37"/>
  <c r="I78" i="37"/>
  <c r="Q78" i="37"/>
  <c r="T85" i="37"/>
  <c r="T88" i="37" s="1"/>
  <c r="E88" i="37"/>
  <c r="E100" i="37" s="1"/>
  <c r="I88" i="37"/>
  <c r="I100" i="37" s="1"/>
  <c r="Q88" i="37"/>
  <c r="Q100" i="37" s="1"/>
  <c r="T91" i="37"/>
  <c r="G97" i="37"/>
  <c r="T97" i="37" s="1"/>
  <c r="G99" i="37"/>
  <c r="T99" i="37" s="1"/>
  <c r="O99" i="37"/>
  <c r="G111" i="37"/>
  <c r="G114" i="37" s="1"/>
  <c r="E118" i="37"/>
  <c r="T118" i="37" s="1"/>
  <c r="E119" i="37"/>
  <c r="J108" i="37"/>
  <c r="N108" i="37"/>
  <c r="N120" i="37" s="1"/>
  <c r="G69" i="37"/>
  <c r="G81" i="37" s="1"/>
  <c r="G78" i="37"/>
  <c r="L117" i="36"/>
  <c r="L108" i="36"/>
  <c r="L120" i="36" s="1"/>
  <c r="K105" i="36"/>
  <c r="K78" i="36"/>
  <c r="K69" i="36"/>
  <c r="M69" i="36"/>
  <c r="G105" i="36"/>
  <c r="G78" i="36"/>
  <c r="T78" i="36" s="1"/>
  <c r="G69" i="36"/>
  <c r="N107" i="36"/>
  <c r="N80" i="36"/>
  <c r="N69" i="36"/>
  <c r="N81" i="36" s="1"/>
  <c r="T74" i="36"/>
  <c r="T87" i="36"/>
  <c r="O100" i="36"/>
  <c r="N99" i="36"/>
  <c r="H108" i="36"/>
  <c r="N113" i="36"/>
  <c r="N114" i="36" s="1"/>
  <c r="F105" i="36"/>
  <c r="T105" i="36" s="1"/>
  <c r="T108" i="36" s="1"/>
  <c r="F78" i="36"/>
  <c r="F69" i="36"/>
  <c r="F81" i="36" s="1"/>
  <c r="R105" i="36"/>
  <c r="R78" i="36"/>
  <c r="R69" i="36"/>
  <c r="R81" i="36" s="1"/>
  <c r="G75" i="36"/>
  <c r="G111" i="36"/>
  <c r="G114" i="36" s="1"/>
  <c r="T72" i="36"/>
  <c r="G88" i="36"/>
  <c r="G100" i="36" s="1"/>
  <c r="G97" i="36"/>
  <c r="T85" i="36"/>
  <c r="D108" i="36"/>
  <c r="E114" i="36"/>
  <c r="D75" i="36"/>
  <c r="D81" i="36" s="1"/>
  <c r="L75" i="36"/>
  <c r="L81" i="36" s="1"/>
  <c r="D88" i="36"/>
  <c r="L88" i="36"/>
  <c r="L100" i="36" s="1"/>
  <c r="F97" i="36"/>
  <c r="Q117" i="36"/>
  <c r="T107" i="36"/>
  <c r="F111" i="36"/>
  <c r="F114" i="36" s="1"/>
  <c r="K75" i="36"/>
  <c r="K111" i="36"/>
  <c r="K114" i="36" s="1"/>
  <c r="M75" i="36"/>
  <c r="L78" i="36"/>
  <c r="D80" i="36"/>
  <c r="M80" i="36"/>
  <c r="K88" i="36"/>
  <c r="K100" i="36" s="1"/>
  <c r="K97" i="36"/>
  <c r="M88" i="36"/>
  <c r="M100" i="36" s="1"/>
  <c r="T91" i="36"/>
  <c r="T94" i="36" s="1"/>
  <c r="R97" i="36"/>
  <c r="T99" i="36"/>
  <c r="I117" i="36"/>
  <c r="P108" i="36"/>
  <c r="P120" i="36" s="1"/>
  <c r="R111" i="36"/>
  <c r="R114" i="36" s="1"/>
  <c r="E108" i="36"/>
  <c r="E120" i="36" s="1"/>
  <c r="I108" i="36"/>
  <c r="I120" i="36" s="1"/>
  <c r="M108" i="36"/>
  <c r="M120" i="36" s="1"/>
  <c r="Q108" i="36"/>
  <c r="Q120" i="36" s="1"/>
  <c r="E117" i="36"/>
  <c r="E118" i="36"/>
  <c r="T118" i="36" s="1"/>
  <c r="E119" i="36"/>
  <c r="J69" i="36"/>
  <c r="J79" i="36"/>
  <c r="T79" i="36" s="1"/>
  <c r="J108" i="36"/>
  <c r="J120" i="36" s="1"/>
  <c r="N108" i="36"/>
  <c r="T68" i="36"/>
  <c r="T69" i="36" s="1"/>
  <c r="O69" i="36"/>
  <c r="O81" i="36" s="1"/>
  <c r="G80" i="36"/>
  <c r="T80" i="36" s="1"/>
  <c r="O80" i="36"/>
  <c r="O108" i="36"/>
  <c r="O120" i="36" s="1"/>
  <c r="Q117" i="35"/>
  <c r="Q108" i="35"/>
  <c r="Q120" i="35" s="1"/>
  <c r="K105" i="35"/>
  <c r="K78" i="35"/>
  <c r="K69" i="35"/>
  <c r="K81" i="35" s="1"/>
  <c r="R105" i="35"/>
  <c r="R78" i="35"/>
  <c r="R69" i="35"/>
  <c r="R81" i="35" s="1"/>
  <c r="L97" i="35"/>
  <c r="L88" i="35"/>
  <c r="L100" i="35" s="1"/>
  <c r="N88" i="35"/>
  <c r="N100" i="35" s="1"/>
  <c r="N99" i="35"/>
  <c r="G105" i="35"/>
  <c r="G78" i="35"/>
  <c r="T78" i="35" s="1"/>
  <c r="G69" i="35"/>
  <c r="L105" i="35"/>
  <c r="L78" i="35"/>
  <c r="L69" i="35"/>
  <c r="D107" i="35"/>
  <c r="D80" i="35"/>
  <c r="D69" i="35"/>
  <c r="N107" i="35"/>
  <c r="N119" i="35" s="1"/>
  <c r="N80" i="35"/>
  <c r="N69" i="35"/>
  <c r="T87" i="35"/>
  <c r="I117" i="35"/>
  <c r="I108" i="35"/>
  <c r="I120" i="35" s="1"/>
  <c r="T113" i="35"/>
  <c r="J114" i="35"/>
  <c r="D114" i="35"/>
  <c r="P108" i="35"/>
  <c r="P120" i="35" s="1"/>
  <c r="F105" i="35"/>
  <c r="F78" i="35"/>
  <c r="F69" i="35"/>
  <c r="F81" i="35" s="1"/>
  <c r="M107" i="35"/>
  <c r="M119" i="35" s="1"/>
  <c r="M80" i="35"/>
  <c r="T85" i="35"/>
  <c r="T88" i="35" s="1"/>
  <c r="D99" i="35"/>
  <c r="D88" i="35"/>
  <c r="D100" i="35" s="1"/>
  <c r="H117" i="35"/>
  <c r="M69" i="35"/>
  <c r="G75" i="35"/>
  <c r="G111" i="35"/>
  <c r="L111" i="35"/>
  <c r="L114" i="35" s="1"/>
  <c r="L75" i="35"/>
  <c r="T72" i="35"/>
  <c r="D113" i="35"/>
  <c r="D75" i="35"/>
  <c r="J100" i="35"/>
  <c r="Q100" i="35"/>
  <c r="G97" i="35"/>
  <c r="P117" i="35"/>
  <c r="T107" i="35"/>
  <c r="E119" i="35"/>
  <c r="J119" i="35"/>
  <c r="M108" i="35"/>
  <c r="M120" i="35" s="1"/>
  <c r="N114" i="35"/>
  <c r="O119" i="35"/>
  <c r="K97" i="35"/>
  <c r="R97" i="35"/>
  <c r="T106" i="35"/>
  <c r="R119" i="35"/>
  <c r="M75" i="35"/>
  <c r="M88" i="35"/>
  <c r="M100" i="35" s="1"/>
  <c r="T91" i="35"/>
  <c r="F97" i="35"/>
  <c r="K118" i="35"/>
  <c r="O118" i="35"/>
  <c r="J69" i="35"/>
  <c r="J81" i="35" s="1"/>
  <c r="J79" i="35"/>
  <c r="T79" i="35" s="1"/>
  <c r="J108" i="35"/>
  <c r="J120" i="35" s="1"/>
  <c r="N108" i="35"/>
  <c r="N120" i="35" s="1"/>
  <c r="T68" i="35"/>
  <c r="T69" i="35" s="1"/>
  <c r="O69" i="35"/>
  <c r="O81" i="35" s="1"/>
  <c r="G80" i="35"/>
  <c r="O80" i="35"/>
  <c r="O108" i="35"/>
  <c r="O120" i="35" s="1"/>
  <c r="G75" i="34"/>
  <c r="G111" i="34"/>
  <c r="G114" i="34" s="1"/>
  <c r="L111" i="34"/>
  <c r="L114" i="34" s="1"/>
  <c r="L75" i="34"/>
  <c r="T72" i="34"/>
  <c r="D113" i="34"/>
  <c r="D114" i="34" s="1"/>
  <c r="D75" i="34"/>
  <c r="E119" i="34"/>
  <c r="T74" i="34"/>
  <c r="Q117" i="34"/>
  <c r="Q108" i="34"/>
  <c r="Q120" i="34" s="1"/>
  <c r="G118" i="34"/>
  <c r="P108" i="34"/>
  <c r="P120" i="34" s="1"/>
  <c r="O114" i="34"/>
  <c r="F105" i="34"/>
  <c r="F78" i="34"/>
  <c r="F69" i="34"/>
  <c r="F81" i="34" s="1"/>
  <c r="K105" i="34"/>
  <c r="K78" i="34"/>
  <c r="K69" i="34"/>
  <c r="K81" i="34" s="1"/>
  <c r="R105" i="34"/>
  <c r="R78" i="34"/>
  <c r="R69" i="34"/>
  <c r="R81" i="34" s="1"/>
  <c r="M107" i="34"/>
  <c r="M80" i="34"/>
  <c r="L97" i="34"/>
  <c r="L88" i="34"/>
  <c r="L100" i="34" s="1"/>
  <c r="T85" i="34"/>
  <c r="D99" i="34"/>
  <c r="D88" i="34"/>
  <c r="D100" i="34" s="1"/>
  <c r="N88" i="34"/>
  <c r="N100" i="34" s="1"/>
  <c r="N99" i="34"/>
  <c r="H117" i="34"/>
  <c r="E108" i="34"/>
  <c r="N113" i="34"/>
  <c r="T113" i="34" s="1"/>
  <c r="D117" i="34"/>
  <c r="G105" i="34"/>
  <c r="G78" i="34"/>
  <c r="G69" i="34"/>
  <c r="G81" i="34" s="1"/>
  <c r="L105" i="34"/>
  <c r="L78" i="34"/>
  <c r="L69" i="34"/>
  <c r="L81" i="34" s="1"/>
  <c r="T66" i="34"/>
  <c r="D107" i="34"/>
  <c r="D80" i="34"/>
  <c r="D69" i="34"/>
  <c r="D81" i="34" s="1"/>
  <c r="N107" i="34"/>
  <c r="N119" i="34" s="1"/>
  <c r="N80" i="34"/>
  <c r="N69" i="34"/>
  <c r="N81" i="34" s="1"/>
  <c r="I81" i="34"/>
  <c r="T87" i="34"/>
  <c r="I117" i="34"/>
  <c r="I108" i="34"/>
  <c r="I120" i="34" s="1"/>
  <c r="H120" i="34"/>
  <c r="O119" i="34"/>
  <c r="K97" i="34"/>
  <c r="R97" i="34"/>
  <c r="T106" i="34"/>
  <c r="R119" i="34"/>
  <c r="M75" i="34"/>
  <c r="M81" i="34" s="1"/>
  <c r="M88" i="34"/>
  <c r="M100" i="34" s="1"/>
  <c r="T91" i="34"/>
  <c r="T94" i="34" s="1"/>
  <c r="F97" i="34"/>
  <c r="K118" i="34"/>
  <c r="O118" i="34"/>
  <c r="J69" i="34"/>
  <c r="J81" i="34" s="1"/>
  <c r="J79" i="34"/>
  <c r="T79" i="34" s="1"/>
  <c r="J108" i="34"/>
  <c r="J120" i="34" s="1"/>
  <c r="N108" i="34"/>
  <c r="T68" i="34"/>
  <c r="O69" i="34"/>
  <c r="O81" i="34" s="1"/>
  <c r="G80" i="34"/>
  <c r="T80" i="34" s="1"/>
  <c r="O80" i="34"/>
  <c r="O108" i="34"/>
  <c r="L111" i="33"/>
  <c r="L114" i="33" s="1"/>
  <c r="L75" i="33"/>
  <c r="E119" i="33"/>
  <c r="Q117" i="33"/>
  <c r="Q108" i="33"/>
  <c r="Q120" i="33" s="1"/>
  <c r="F105" i="33"/>
  <c r="F78" i="33"/>
  <c r="F69" i="33"/>
  <c r="F81" i="33" s="1"/>
  <c r="K105" i="33"/>
  <c r="K78" i="33"/>
  <c r="K69" i="33"/>
  <c r="K81" i="33" s="1"/>
  <c r="R105" i="33"/>
  <c r="R78" i="33"/>
  <c r="R69" i="33"/>
  <c r="R81" i="33" s="1"/>
  <c r="M107" i="33"/>
  <c r="M80" i="33"/>
  <c r="L97" i="33"/>
  <c r="L88" i="33"/>
  <c r="L100" i="33" s="1"/>
  <c r="T85" i="33"/>
  <c r="T88" i="33" s="1"/>
  <c r="D99" i="33"/>
  <c r="D88" i="33"/>
  <c r="D100" i="33" s="1"/>
  <c r="N88" i="33"/>
  <c r="N100" i="33" s="1"/>
  <c r="N99" i="33"/>
  <c r="H117" i="33"/>
  <c r="E108" i="33"/>
  <c r="E120" i="33" s="1"/>
  <c r="N113" i="33"/>
  <c r="T113" i="33" s="1"/>
  <c r="D117" i="33"/>
  <c r="G75" i="33"/>
  <c r="G111" i="33"/>
  <c r="G114" i="33" s="1"/>
  <c r="T72" i="33"/>
  <c r="D113" i="33"/>
  <c r="D114" i="33" s="1"/>
  <c r="D75" i="33"/>
  <c r="T74" i="33"/>
  <c r="P108" i="33"/>
  <c r="P120" i="33" s="1"/>
  <c r="G105" i="33"/>
  <c r="G78" i="33"/>
  <c r="G69" i="33"/>
  <c r="G81" i="33" s="1"/>
  <c r="L105" i="33"/>
  <c r="L78" i="33"/>
  <c r="L69" i="33"/>
  <c r="T66" i="33"/>
  <c r="D107" i="33"/>
  <c r="D80" i="33"/>
  <c r="D69" i="33"/>
  <c r="D81" i="33" s="1"/>
  <c r="N107" i="33"/>
  <c r="N119" i="33" s="1"/>
  <c r="N80" i="33"/>
  <c r="N69" i="33"/>
  <c r="N81" i="33" s="1"/>
  <c r="I81" i="33"/>
  <c r="T87" i="33"/>
  <c r="I117" i="33"/>
  <c r="I108" i="33"/>
  <c r="I120" i="33" s="1"/>
  <c r="H108" i="33"/>
  <c r="O119" i="33"/>
  <c r="K97" i="33"/>
  <c r="R97" i="33"/>
  <c r="J117" i="33"/>
  <c r="T106" i="33"/>
  <c r="R119" i="33"/>
  <c r="M75" i="33"/>
  <c r="M81" i="33" s="1"/>
  <c r="M88" i="33"/>
  <c r="M100" i="33" s="1"/>
  <c r="T91" i="33"/>
  <c r="F97" i="33"/>
  <c r="T105" i="33"/>
  <c r="K118" i="33"/>
  <c r="O118" i="33"/>
  <c r="J69" i="33"/>
  <c r="J81" i="33" s="1"/>
  <c r="J79" i="33"/>
  <c r="T79" i="33" s="1"/>
  <c r="J108" i="33"/>
  <c r="J120" i="33" s="1"/>
  <c r="T68" i="33"/>
  <c r="O69" i="33"/>
  <c r="O81" i="33" s="1"/>
  <c r="G80" i="33"/>
  <c r="T80" i="33" s="1"/>
  <c r="O80" i="33"/>
  <c r="O108" i="33"/>
  <c r="O120" i="33" s="1"/>
  <c r="F94" i="32"/>
  <c r="F100" i="32" s="1"/>
  <c r="T91" i="32"/>
  <c r="F111" i="32"/>
  <c r="F114" i="32" s="1"/>
  <c r="D108" i="32"/>
  <c r="D117" i="32"/>
  <c r="D81" i="32"/>
  <c r="R100" i="32"/>
  <c r="N100" i="32"/>
  <c r="E117" i="32"/>
  <c r="E108" i="32"/>
  <c r="I117" i="32"/>
  <c r="I108" i="32"/>
  <c r="I120" i="32" s="1"/>
  <c r="Q117" i="32"/>
  <c r="Q108" i="32"/>
  <c r="Q120" i="32" s="1"/>
  <c r="P108" i="32"/>
  <c r="E114" i="32"/>
  <c r="R97" i="32"/>
  <c r="H119" i="32"/>
  <c r="L108" i="32"/>
  <c r="L120" i="32" s="1"/>
  <c r="F105" i="32"/>
  <c r="F78" i="32"/>
  <c r="F69" i="32"/>
  <c r="F81" i="32" s="1"/>
  <c r="K105" i="32"/>
  <c r="K78" i="32"/>
  <c r="K69" i="32"/>
  <c r="R105" i="32"/>
  <c r="R78" i="32"/>
  <c r="R69" i="32"/>
  <c r="R81" i="32" s="1"/>
  <c r="L69" i="32"/>
  <c r="K75" i="32"/>
  <c r="K111" i="32"/>
  <c r="K114" i="32" s="1"/>
  <c r="L75" i="32"/>
  <c r="D78" i="32"/>
  <c r="D88" i="32"/>
  <c r="D100" i="32" s="1"/>
  <c r="L88" i="32"/>
  <c r="L100" i="32" s="1"/>
  <c r="T93" i="32"/>
  <c r="R111" i="32"/>
  <c r="R114" i="32" s="1"/>
  <c r="G105" i="32"/>
  <c r="G78" i="32"/>
  <c r="G69" i="32"/>
  <c r="T66" i="32"/>
  <c r="T69" i="32" s="1"/>
  <c r="N107" i="32"/>
  <c r="T107" i="32" s="1"/>
  <c r="N80" i="32"/>
  <c r="N69" i="32"/>
  <c r="N81" i="32" s="1"/>
  <c r="G75" i="32"/>
  <c r="G111" i="32"/>
  <c r="T72" i="32"/>
  <c r="D80" i="32"/>
  <c r="M80" i="32"/>
  <c r="K88" i="32"/>
  <c r="K100" i="32" s="1"/>
  <c r="K97" i="32"/>
  <c r="M99" i="32"/>
  <c r="T99" i="32" s="1"/>
  <c r="M88" i="32"/>
  <c r="M100" i="32" s="1"/>
  <c r="H105" i="32"/>
  <c r="T106" i="32"/>
  <c r="M114" i="32"/>
  <c r="N113" i="32"/>
  <c r="N114" i="32" s="1"/>
  <c r="H114" i="32"/>
  <c r="G88" i="32"/>
  <c r="G100" i="32" s="1"/>
  <c r="G97" i="32"/>
  <c r="T85" i="32"/>
  <c r="T88" i="32" s="1"/>
  <c r="H100" i="32"/>
  <c r="F97" i="32"/>
  <c r="M108" i="32"/>
  <c r="G113" i="32"/>
  <c r="G119" i="32" s="1"/>
  <c r="O113" i="32"/>
  <c r="O114" i="32" s="1"/>
  <c r="E118" i="32"/>
  <c r="E119" i="32"/>
  <c r="J79" i="32"/>
  <c r="T79" i="32" s="1"/>
  <c r="J108" i="32"/>
  <c r="N108" i="32"/>
  <c r="N120" i="32" s="1"/>
  <c r="T68" i="32"/>
  <c r="O69" i="32"/>
  <c r="O81" i="32" s="1"/>
  <c r="G80" i="32"/>
  <c r="O80" i="32"/>
  <c r="O108" i="32"/>
  <c r="L108" i="31"/>
  <c r="L120" i="31" s="1"/>
  <c r="L117" i="31"/>
  <c r="D108" i="31"/>
  <c r="T69" i="31"/>
  <c r="K105" i="31"/>
  <c r="K78" i="31"/>
  <c r="K69" i="31"/>
  <c r="K81" i="31" s="1"/>
  <c r="G97" i="31"/>
  <c r="M108" i="31"/>
  <c r="G105" i="31"/>
  <c r="G78" i="31"/>
  <c r="G69" i="31"/>
  <c r="G81" i="31" s="1"/>
  <c r="N107" i="31"/>
  <c r="N80" i="31"/>
  <c r="N69" i="31"/>
  <c r="N81" i="31" s="1"/>
  <c r="D114" i="31"/>
  <c r="T74" i="31"/>
  <c r="T87" i="31"/>
  <c r="I100" i="31"/>
  <c r="Q100" i="31"/>
  <c r="H108" i="31"/>
  <c r="H120" i="31" s="1"/>
  <c r="P108" i="31"/>
  <c r="P120" i="31" s="1"/>
  <c r="F111" i="31"/>
  <c r="F114" i="31" s="1"/>
  <c r="E117" i="31"/>
  <c r="R105" i="31"/>
  <c r="R78" i="31"/>
  <c r="R69" i="31"/>
  <c r="R81" i="31" s="1"/>
  <c r="M69" i="31"/>
  <c r="T107" i="31"/>
  <c r="E108" i="31"/>
  <c r="E120" i="31" s="1"/>
  <c r="N113" i="31"/>
  <c r="N114" i="31" s="1"/>
  <c r="D75" i="31"/>
  <c r="L75" i="31"/>
  <c r="T79" i="31"/>
  <c r="D88" i="31"/>
  <c r="D100" i="31" s="1"/>
  <c r="L88" i="31"/>
  <c r="L100" i="31" s="1"/>
  <c r="K97" i="31"/>
  <c r="R97" i="31"/>
  <c r="N99" i="31"/>
  <c r="T106" i="31"/>
  <c r="R119" i="31"/>
  <c r="I108" i="31"/>
  <c r="I120" i="31" s="1"/>
  <c r="Q108" i="31"/>
  <c r="Q120" i="31" s="1"/>
  <c r="G111" i="31"/>
  <c r="G114" i="31" s="1"/>
  <c r="P117" i="31"/>
  <c r="F105" i="31"/>
  <c r="T105" i="31" s="1"/>
  <c r="T108" i="31" s="1"/>
  <c r="F78" i="31"/>
  <c r="F69" i="31"/>
  <c r="F81" i="31" s="1"/>
  <c r="T72" i="31"/>
  <c r="T85" i="31"/>
  <c r="T88" i="31" s="1"/>
  <c r="D69" i="31"/>
  <c r="D81" i="31" s="1"/>
  <c r="L69" i="31"/>
  <c r="M113" i="31"/>
  <c r="M119" i="31" s="1"/>
  <c r="T75" i="31"/>
  <c r="M75" i="31"/>
  <c r="L78" i="31"/>
  <c r="D80" i="31"/>
  <c r="M80" i="31"/>
  <c r="M99" i="31"/>
  <c r="E100" i="31"/>
  <c r="M88" i="31"/>
  <c r="M100" i="31" s="1"/>
  <c r="T91" i="31"/>
  <c r="T94" i="31" s="1"/>
  <c r="F97" i="31"/>
  <c r="K118" i="31"/>
  <c r="O118" i="31"/>
  <c r="J69" i="31"/>
  <c r="J81" i="31" s="1"/>
  <c r="J79" i="31"/>
  <c r="J108" i="31"/>
  <c r="N108" i="31"/>
  <c r="T68" i="31"/>
  <c r="O69" i="31"/>
  <c r="O81" i="31" s="1"/>
  <c r="G80" i="31"/>
  <c r="O80" i="31"/>
  <c r="O108" i="31"/>
  <c r="O120" i="31" s="1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3" i="4"/>
  <c r="N114" i="33" l="1"/>
  <c r="T97" i="34"/>
  <c r="T80" i="35"/>
  <c r="T81" i="35" s="1"/>
  <c r="T118" i="35"/>
  <c r="T75" i="35"/>
  <c r="T75" i="36"/>
  <c r="H120" i="36"/>
  <c r="T78" i="37"/>
  <c r="T81" i="37" s="1"/>
  <c r="I120" i="37"/>
  <c r="K81" i="37"/>
  <c r="H114" i="33"/>
  <c r="H120" i="33" s="1"/>
  <c r="T97" i="33"/>
  <c r="T80" i="31"/>
  <c r="J120" i="31"/>
  <c r="T80" i="32"/>
  <c r="J120" i="32"/>
  <c r="P117" i="32"/>
  <c r="D120" i="32"/>
  <c r="T94" i="33"/>
  <c r="O120" i="34"/>
  <c r="D119" i="34"/>
  <c r="T99" i="34"/>
  <c r="T78" i="34"/>
  <c r="T97" i="35"/>
  <c r="T100" i="35" s="1"/>
  <c r="N81" i="35"/>
  <c r="J81" i="36"/>
  <c r="T113" i="36"/>
  <c r="T97" i="36"/>
  <c r="T100" i="36" s="1"/>
  <c r="H114" i="36"/>
  <c r="N119" i="36"/>
  <c r="I117" i="37"/>
  <c r="L117" i="37"/>
  <c r="O119" i="37"/>
  <c r="J118" i="33"/>
  <c r="T112" i="31"/>
  <c r="T75" i="33"/>
  <c r="J118" i="31"/>
  <c r="T118" i="31" s="1"/>
  <c r="T97" i="32"/>
  <c r="P120" i="32"/>
  <c r="T97" i="31"/>
  <c r="T100" i="31" s="1"/>
  <c r="T78" i="31"/>
  <c r="T111" i="31"/>
  <c r="T75" i="32"/>
  <c r="K81" i="32"/>
  <c r="T78" i="32"/>
  <c r="T118" i="33"/>
  <c r="T99" i="33"/>
  <c r="T100" i="33" s="1"/>
  <c r="T78" i="33"/>
  <c r="T81" i="33" s="1"/>
  <c r="T111" i="34"/>
  <c r="T94" i="35"/>
  <c r="D119" i="35"/>
  <c r="G81" i="35"/>
  <c r="N120" i="36"/>
  <c r="T119" i="36"/>
  <c r="D100" i="36"/>
  <c r="D114" i="36"/>
  <c r="D120" i="36" s="1"/>
  <c r="K81" i="36"/>
  <c r="J120" i="37"/>
  <c r="E120" i="37"/>
  <c r="T113" i="37"/>
  <c r="M119" i="37"/>
  <c r="E114" i="34"/>
  <c r="E120" i="34" s="1"/>
  <c r="E117" i="34"/>
  <c r="J118" i="34"/>
  <c r="T118" i="34" s="1"/>
  <c r="J118" i="32"/>
  <c r="T118" i="32" s="1"/>
  <c r="T100" i="37"/>
  <c r="G120" i="37"/>
  <c r="R117" i="37"/>
  <c r="R108" i="37"/>
  <c r="R120" i="37" s="1"/>
  <c r="O108" i="37"/>
  <c r="O120" i="37" s="1"/>
  <c r="M108" i="37"/>
  <c r="M120" i="37" s="1"/>
  <c r="T94" i="37"/>
  <c r="Q81" i="37"/>
  <c r="G117" i="37"/>
  <c r="I81" i="37"/>
  <c r="H108" i="37"/>
  <c r="H120" i="37" s="1"/>
  <c r="H117" i="37"/>
  <c r="T111" i="37"/>
  <c r="T114" i="37" s="1"/>
  <c r="O81" i="37"/>
  <c r="K117" i="37"/>
  <c r="K108" i="37"/>
  <c r="K120" i="37" s="1"/>
  <c r="M81" i="37"/>
  <c r="T75" i="37"/>
  <c r="E81" i="37"/>
  <c r="T107" i="37"/>
  <c r="T108" i="37" s="1"/>
  <c r="G119" i="37"/>
  <c r="T119" i="37" s="1"/>
  <c r="T81" i="36"/>
  <c r="G117" i="36"/>
  <c r="G108" i="36"/>
  <c r="G120" i="36" s="1"/>
  <c r="F117" i="36"/>
  <c r="T117" i="36" s="1"/>
  <c r="T120" i="36" s="1"/>
  <c r="F108" i="36"/>
  <c r="F120" i="36" s="1"/>
  <c r="K117" i="36"/>
  <c r="K108" i="36"/>
  <c r="K120" i="36" s="1"/>
  <c r="T111" i="36"/>
  <c r="T114" i="36" s="1"/>
  <c r="T88" i="36"/>
  <c r="R117" i="36"/>
  <c r="R108" i="36"/>
  <c r="R120" i="36" s="1"/>
  <c r="G81" i="36"/>
  <c r="M81" i="36"/>
  <c r="T119" i="35"/>
  <c r="D108" i="35"/>
  <c r="D120" i="35" s="1"/>
  <c r="L81" i="35"/>
  <c r="R117" i="35"/>
  <c r="R108" i="35"/>
  <c r="R120" i="35" s="1"/>
  <c r="G114" i="35"/>
  <c r="T111" i="35"/>
  <c r="T114" i="35" s="1"/>
  <c r="F117" i="35"/>
  <c r="F108" i="35"/>
  <c r="F120" i="35" s="1"/>
  <c r="D81" i="35"/>
  <c r="G117" i="35"/>
  <c r="G108" i="35"/>
  <c r="M81" i="35"/>
  <c r="K117" i="35"/>
  <c r="K108" i="35"/>
  <c r="K120" i="35" s="1"/>
  <c r="T105" i="35"/>
  <c r="T108" i="35" s="1"/>
  <c r="L108" i="35"/>
  <c r="L120" i="35" s="1"/>
  <c r="L117" i="35"/>
  <c r="T81" i="34"/>
  <c r="T114" i="34"/>
  <c r="L108" i="34"/>
  <c r="L120" i="34" s="1"/>
  <c r="L117" i="34"/>
  <c r="T105" i="34"/>
  <c r="T69" i="34"/>
  <c r="F117" i="34"/>
  <c r="F108" i="34"/>
  <c r="F120" i="34" s="1"/>
  <c r="N114" i="34"/>
  <c r="T88" i="34"/>
  <c r="M119" i="34"/>
  <c r="T119" i="34" s="1"/>
  <c r="M108" i="34"/>
  <c r="M120" i="34" s="1"/>
  <c r="K117" i="34"/>
  <c r="K108" i="34"/>
  <c r="K120" i="34" s="1"/>
  <c r="D108" i="34"/>
  <c r="D120" i="34" s="1"/>
  <c r="N120" i="34"/>
  <c r="T75" i="34"/>
  <c r="G117" i="34"/>
  <c r="G108" i="34"/>
  <c r="G120" i="34" s="1"/>
  <c r="R117" i="34"/>
  <c r="R108" i="34"/>
  <c r="R120" i="34" s="1"/>
  <c r="T107" i="34"/>
  <c r="R117" i="33"/>
  <c r="R108" i="33"/>
  <c r="R120" i="33" s="1"/>
  <c r="L81" i="33"/>
  <c r="M119" i="33"/>
  <c r="T119" i="33" s="1"/>
  <c r="M108" i="33"/>
  <c r="M120" i="33" s="1"/>
  <c r="G117" i="33"/>
  <c r="G108" i="33"/>
  <c r="G120" i="33" s="1"/>
  <c r="F117" i="33"/>
  <c r="F108" i="33"/>
  <c r="F120" i="33" s="1"/>
  <c r="T69" i="33"/>
  <c r="N108" i="33"/>
  <c r="N120" i="33" s="1"/>
  <c r="T111" i="33"/>
  <c r="T114" i="33" s="1"/>
  <c r="D119" i="33"/>
  <c r="L108" i="33"/>
  <c r="L120" i="33" s="1"/>
  <c r="L117" i="33"/>
  <c r="D108" i="33"/>
  <c r="D120" i="33" s="1"/>
  <c r="K117" i="33"/>
  <c r="K108" i="33"/>
  <c r="K120" i="33" s="1"/>
  <c r="T107" i="33"/>
  <c r="T108" i="33" s="1"/>
  <c r="T81" i="32"/>
  <c r="T100" i="32"/>
  <c r="O120" i="32"/>
  <c r="M120" i="32"/>
  <c r="O119" i="32"/>
  <c r="G81" i="32"/>
  <c r="F117" i="32"/>
  <c r="F108" i="32"/>
  <c r="F120" i="32" s="1"/>
  <c r="T105" i="32"/>
  <c r="T108" i="32" s="1"/>
  <c r="T113" i="32"/>
  <c r="L81" i="32"/>
  <c r="H108" i="32"/>
  <c r="H120" i="32" s="1"/>
  <c r="H117" i="32"/>
  <c r="K117" i="32"/>
  <c r="K108" i="32"/>
  <c r="K120" i="32" s="1"/>
  <c r="T94" i="32"/>
  <c r="G114" i="32"/>
  <c r="N119" i="32"/>
  <c r="T119" i="32" s="1"/>
  <c r="G117" i="32"/>
  <c r="G108" i="32"/>
  <c r="G120" i="32" s="1"/>
  <c r="R117" i="32"/>
  <c r="R108" i="32"/>
  <c r="R120" i="32" s="1"/>
  <c r="T111" i="32"/>
  <c r="T114" i="32" s="1"/>
  <c r="E120" i="32"/>
  <c r="T81" i="31"/>
  <c r="N119" i="31"/>
  <c r="T119" i="31" s="1"/>
  <c r="K117" i="31"/>
  <c r="K108" i="31"/>
  <c r="K120" i="31" s="1"/>
  <c r="T113" i="31"/>
  <c r="T114" i="31" s="1"/>
  <c r="F117" i="31"/>
  <c r="F108" i="31"/>
  <c r="F120" i="31" s="1"/>
  <c r="G117" i="31"/>
  <c r="T117" i="31" s="1"/>
  <c r="G108" i="31"/>
  <c r="G120" i="31" s="1"/>
  <c r="L81" i="31"/>
  <c r="R117" i="31"/>
  <c r="R108" i="31"/>
  <c r="R120" i="31" s="1"/>
  <c r="M114" i="31"/>
  <c r="M120" i="31" s="1"/>
  <c r="D120" i="31"/>
  <c r="N120" i="31"/>
  <c r="M81" i="31"/>
  <c r="AP3" i="4"/>
  <c r="AR3" i="4" s="1"/>
  <c r="AQ3" i="4"/>
  <c r="AS3" i="4" s="1"/>
  <c r="AT3" i="4"/>
  <c r="AV3" i="4" s="1"/>
  <c r="AU3" i="4"/>
  <c r="AW3" i="4" s="1"/>
  <c r="AP4" i="4"/>
  <c r="AR4" i="4" s="1"/>
  <c r="AQ4" i="4"/>
  <c r="AS4" i="4" s="1"/>
  <c r="AT4" i="4"/>
  <c r="AV4" i="4" s="1"/>
  <c r="AU4" i="4"/>
  <c r="AW4" i="4" s="1"/>
  <c r="AP5" i="4"/>
  <c r="AR5" i="4" s="1"/>
  <c r="AQ5" i="4"/>
  <c r="AS5" i="4" s="1"/>
  <c r="AT5" i="4"/>
  <c r="AV5" i="4" s="1"/>
  <c r="AU5" i="4"/>
  <c r="AW5" i="4" s="1"/>
  <c r="AP6" i="4"/>
  <c r="AR6" i="4" s="1"/>
  <c r="AQ6" i="4"/>
  <c r="AS6" i="4" s="1"/>
  <c r="AT6" i="4"/>
  <c r="AV6" i="4" s="1"/>
  <c r="AU6" i="4"/>
  <c r="AW6" i="4" s="1"/>
  <c r="AP7" i="4"/>
  <c r="AR7" i="4" s="1"/>
  <c r="AQ7" i="4"/>
  <c r="AS7" i="4" s="1"/>
  <c r="AT7" i="4"/>
  <c r="AV7" i="4" s="1"/>
  <c r="AU7" i="4"/>
  <c r="AW7" i="4" s="1"/>
  <c r="AP8" i="4"/>
  <c r="AR8" i="4" s="1"/>
  <c r="AQ8" i="4"/>
  <c r="AS8" i="4" s="1"/>
  <c r="AT8" i="4"/>
  <c r="AV8" i="4" s="1"/>
  <c r="AU8" i="4"/>
  <c r="AW8" i="4" s="1"/>
  <c r="AP9" i="4"/>
  <c r="AR9" i="4" s="1"/>
  <c r="AQ9" i="4"/>
  <c r="AS9" i="4" s="1"/>
  <c r="AT9" i="4"/>
  <c r="AV9" i="4" s="1"/>
  <c r="AU9" i="4"/>
  <c r="AW9" i="4" s="1"/>
  <c r="AP10" i="4"/>
  <c r="AR10" i="4" s="1"/>
  <c r="AQ10" i="4"/>
  <c r="AS10" i="4" s="1"/>
  <c r="AT10" i="4"/>
  <c r="AV10" i="4" s="1"/>
  <c r="AU10" i="4"/>
  <c r="AW10" i="4" s="1"/>
  <c r="AP11" i="4"/>
  <c r="AR11" i="4" s="1"/>
  <c r="AQ11" i="4"/>
  <c r="AS11" i="4" s="1"/>
  <c r="AT11" i="4"/>
  <c r="AV11" i="4" s="1"/>
  <c r="AU11" i="4"/>
  <c r="AW11" i="4" s="1"/>
  <c r="AP12" i="4"/>
  <c r="AR12" i="4" s="1"/>
  <c r="AQ12" i="4"/>
  <c r="AS12" i="4" s="1"/>
  <c r="AT12" i="4"/>
  <c r="AV12" i="4" s="1"/>
  <c r="AU12" i="4"/>
  <c r="AW12" i="4" s="1"/>
  <c r="AP13" i="4"/>
  <c r="AR13" i="4" s="1"/>
  <c r="AQ13" i="4"/>
  <c r="AS13" i="4" s="1"/>
  <c r="AT13" i="4"/>
  <c r="AV13" i="4" s="1"/>
  <c r="AU13" i="4"/>
  <c r="AW13" i="4" s="1"/>
  <c r="AP14" i="4"/>
  <c r="AR14" i="4" s="1"/>
  <c r="AQ14" i="4"/>
  <c r="AS14" i="4" s="1"/>
  <c r="AT14" i="4"/>
  <c r="AV14" i="4" s="1"/>
  <c r="AU14" i="4"/>
  <c r="AW14" i="4" s="1"/>
  <c r="AP15" i="4"/>
  <c r="AR15" i="4" s="1"/>
  <c r="AQ15" i="4"/>
  <c r="AS15" i="4" s="1"/>
  <c r="AT15" i="4"/>
  <c r="AV15" i="4" s="1"/>
  <c r="AU15" i="4"/>
  <c r="AW15" i="4" s="1"/>
  <c r="AP16" i="4"/>
  <c r="AR16" i="4" s="1"/>
  <c r="AQ16" i="4"/>
  <c r="AS16" i="4" s="1"/>
  <c r="AT16" i="4"/>
  <c r="AV16" i="4" s="1"/>
  <c r="AU16" i="4"/>
  <c r="AW16" i="4" s="1"/>
  <c r="AP17" i="4"/>
  <c r="AR17" i="4" s="1"/>
  <c r="AQ17" i="4"/>
  <c r="AS17" i="4" s="1"/>
  <c r="AT17" i="4"/>
  <c r="AV17" i="4" s="1"/>
  <c r="AU17" i="4"/>
  <c r="AW17" i="4" s="1"/>
  <c r="AP18" i="4"/>
  <c r="AR18" i="4" s="1"/>
  <c r="AQ18" i="4"/>
  <c r="AS18" i="4" s="1"/>
  <c r="AT18" i="4"/>
  <c r="AV18" i="4" s="1"/>
  <c r="AU18" i="4"/>
  <c r="AW18" i="4" s="1"/>
  <c r="AP19" i="4"/>
  <c r="AR19" i="4" s="1"/>
  <c r="AQ19" i="4"/>
  <c r="AS19" i="4" s="1"/>
  <c r="AT19" i="4"/>
  <c r="AV19" i="4" s="1"/>
  <c r="AU19" i="4"/>
  <c r="AW19" i="4" s="1"/>
  <c r="AP20" i="4"/>
  <c r="AR20" i="4" s="1"/>
  <c r="AQ20" i="4"/>
  <c r="AS20" i="4" s="1"/>
  <c r="AT20" i="4"/>
  <c r="AV20" i="4" s="1"/>
  <c r="AU20" i="4"/>
  <c r="AW20" i="4" s="1"/>
  <c r="AP21" i="4"/>
  <c r="AR21" i="4" s="1"/>
  <c r="AQ21" i="4"/>
  <c r="AS21" i="4" s="1"/>
  <c r="AT21" i="4"/>
  <c r="AV21" i="4" s="1"/>
  <c r="AU21" i="4"/>
  <c r="AW21" i="4" s="1"/>
  <c r="AP22" i="4"/>
  <c r="AR22" i="4" s="1"/>
  <c r="AQ22" i="4"/>
  <c r="AS22" i="4" s="1"/>
  <c r="AT22" i="4"/>
  <c r="AV22" i="4" s="1"/>
  <c r="AU22" i="4"/>
  <c r="AW22" i="4" s="1"/>
  <c r="AP23" i="4"/>
  <c r="AR23" i="4" s="1"/>
  <c r="AQ23" i="4"/>
  <c r="AS23" i="4" s="1"/>
  <c r="AT23" i="4"/>
  <c r="AV23" i="4" s="1"/>
  <c r="AU23" i="4"/>
  <c r="AW23" i="4" s="1"/>
  <c r="AP24" i="4"/>
  <c r="AR24" i="4" s="1"/>
  <c r="AQ24" i="4"/>
  <c r="AS24" i="4" s="1"/>
  <c r="AT24" i="4"/>
  <c r="AV24" i="4" s="1"/>
  <c r="AU24" i="4"/>
  <c r="AW24" i="4" s="1"/>
  <c r="AP25" i="4"/>
  <c r="AR25" i="4" s="1"/>
  <c r="AQ25" i="4"/>
  <c r="AS25" i="4" s="1"/>
  <c r="AT25" i="4"/>
  <c r="AV25" i="4" s="1"/>
  <c r="AU25" i="4"/>
  <c r="AW25" i="4" s="1"/>
  <c r="AP26" i="4"/>
  <c r="AR26" i="4" s="1"/>
  <c r="AQ26" i="4"/>
  <c r="AS26" i="4" s="1"/>
  <c r="AT26" i="4"/>
  <c r="AV26" i="4" s="1"/>
  <c r="AU26" i="4"/>
  <c r="AW26" i="4" s="1"/>
  <c r="AP27" i="4"/>
  <c r="AR27" i="4" s="1"/>
  <c r="AQ27" i="4"/>
  <c r="AS27" i="4" s="1"/>
  <c r="AT27" i="4"/>
  <c r="AV27" i="4" s="1"/>
  <c r="AU27" i="4"/>
  <c r="AW27" i="4" s="1"/>
  <c r="AP28" i="4"/>
  <c r="AR28" i="4" s="1"/>
  <c r="AQ28" i="4"/>
  <c r="AS28" i="4" s="1"/>
  <c r="AT28" i="4"/>
  <c r="AV28" i="4" s="1"/>
  <c r="AU28" i="4"/>
  <c r="AW28" i="4" s="1"/>
  <c r="AP29" i="4"/>
  <c r="AR29" i="4" s="1"/>
  <c r="AQ29" i="4"/>
  <c r="AS29" i="4" s="1"/>
  <c r="AT29" i="4"/>
  <c r="AV29" i="4" s="1"/>
  <c r="AU29" i="4"/>
  <c r="AW29" i="4" s="1"/>
  <c r="AP30" i="4"/>
  <c r="AR30" i="4" s="1"/>
  <c r="AQ30" i="4"/>
  <c r="AS30" i="4" s="1"/>
  <c r="AT30" i="4"/>
  <c r="AV30" i="4" s="1"/>
  <c r="AU30" i="4"/>
  <c r="AW30" i="4" s="1"/>
  <c r="AP31" i="4"/>
  <c r="AR31" i="4" s="1"/>
  <c r="AQ31" i="4"/>
  <c r="AS31" i="4" s="1"/>
  <c r="AT31" i="4"/>
  <c r="AV31" i="4" s="1"/>
  <c r="AU31" i="4"/>
  <c r="AW31" i="4" s="1"/>
  <c r="AP32" i="4"/>
  <c r="AR32" i="4" s="1"/>
  <c r="AQ32" i="4"/>
  <c r="AS32" i="4" s="1"/>
  <c r="AT32" i="4"/>
  <c r="AV32" i="4" s="1"/>
  <c r="AU32" i="4"/>
  <c r="AW32" i="4" s="1"/>
  <c r="AP33" i="4"/>
  <c r="AR33" i="4" s="1"/>
  <c r="AQ33" i="4"/>
  <c r="AS33" i="4" s="1"/>
  <c r="AT33" i="4"/>
  <c r="AV33" i="4" s="1"/>
  <c r="AU33" i="4"/>
  <c r="AW33" i="4" s="1"/>
  <c r="AP34" i="4"/>
  <c r="AR34" i="4" s="1"/>
  <c r="AQ34" i="4"/>
  <c r="AS34" i="4" s="1"/>
  <c r="AT34" i="4"/>
  <c r="AV34" i="4" s="1"/>
  <c r="AU34" i="4"/>
  <c r="AW34" i="4" s="1"/>
  <c r="AP35" i="4"/>
  <c r="AR35" i="4" s="1"/>
  <c r="AQ35" i="4"/>
  <c r="AS35" i="4" s="1"/>
  <c r="AT35" i="4"/>
  <c r="AV35" i="4" s="1"/>
  <c r="AU35" i="4"/>
  <c r="AW35" i="4" s="1"/>
  <c r="AP36" i="4"/>
  <c r="AR36" i="4" s="1"/>
  <c r="AQ36" i="4"/>
  <c r="AS36" i="4" s="1"/>
  <c r="AT36" i="4"/>
  <c r="AV36" i="4" s="1"/>
  <c r="AU36" i="4"/>
  <c r="AW36" i="4" s="1"/>
  <c r="AP37" i="4"/>
  <c r="AR37" i="4" s="1"/>
  <c r="AQ37" i="4"/>
  <c r="AS37" i="4" s="1"/>
  <c r="AT37" i="4"/>
  <c r="AV37" i="4" s="1"/>
  <c r="AU37" i="4"/>
  <c r="AW37" i="4" s="1"/>
  <c r="AP38" i="4"/>
  <c r="AR38" i="4" s="1"/>
  <c r="AQ38" i="4"/>
  <c r="AS38" i="4" s="1"/>
  <c r="AT38" i="4"/>
  <c r="AV38" i="4" s="1"/>
  <c r="AU38" i="4"/>
  <c r="AW38" i="4" s="1"/>
  <c r="AP39" i="4"/>
  <c r="AR39" i="4" s="1"/>
  <c r="AQ39" i="4"/>
  <c r="AS39" i="4" s="1"/>
  <c r="AT39" i="4"/>
  <c r="AV39" i="4" s="1"/>
  <c r="AU39" i="4"/>
  <c r="AW39" i="4" s="1"/>
  <c r="AP40" i="4"/>
  <c r="AR40" i="4" s="1"/>
  <c r="AQ40" i="4"/>
  <c r="AS40" i="4" s="1"/>
  <c r="AT40" i="4"/>
  <c r="AV40" i="4" s="1"/>
  <c r="AU40" i="4"/>
  <c r="AW40" i="4" s="1"/>
  <c r="AP41" i="4"/>
  <c r="AR41" i="4" s="1"/>
  <c r="AQ41" i="4"/>
  <c r="AS41" i="4" s="1"/>
  <c r="AT41" i="4"/>
  <c r="AV41" i="4" s="1"/>
  <c r="AU41" i="4"/>
  <c r="AW41" i="4" s="1"/>
  <c r="AP42" i="4"/>
  <c r="AR42" i="4" s="1"/>
  <c r="AQ42" i="4"/>
  <c r="AS42" i="4" s="1"/>
  <c r="AT42" i="4"/>
  <c r="AV42" i="4" s="1"/>
  <c r="AU42" i="4"/>
  <c r="AW42" i="4" s="1"/>
  <c r="AP43" i="4"/>
  <c r="AR43" i="4" s="1"/>
  <c r="AQ43" i="4"/>
  <c r="AS43" i="4" s="1"/>
  <c r="AT43" i="4"/>
  <c r="AV43" i="4" s="1"/>
  <c r="AU43" i="4"/>
  <c r="AW43" i="4" s="1"/>
  <c r="AP44" i="4"/>
  <c r="AR44" i="4" s="1"/>
  <c r="AQ44" i="4"/>
  <c r="AS44" i="4" s="1"/>
  <c r="AT44" i="4"/>
  <c r="AV44" i="4" s="1"/>
  <c r="AU44" i="4"/>
  <c r="AW44" i="4" s="1"/>
  <c r="AP45" i="4"/>
  <c r="AR45" i="4" s="1"/>
  <c r="AQ45" i="4"/>
  <c r="AS45" i="4" s="1"/>
  <c r="AT45" i="4"/>
  <c r="AV45" i="4" s="1"/>
  <c r="AU45" i="4"/>
  <c r="AW45" i="4" s="1"/>
  <c r="AP46" i="4"/>
  <c r="AR46" i="4" s="1"/>
  <c r="AQ46" i="4"/>
  <c r="AS46" i="4" s="1"/>
  <c r="AT46" i="4"/>
  <c r="AV46" i="4" s="1"/>
  <c r="AU46" i="4"/>
  <c r="AW46" i="4" s="1"/>
  <c r="AP47" i="4"/>
  <c r="AR47" i="4" s="1"/>
  <c r="AQ47" i="4"/>
  <c r="AS47" i="4" s="1"/>
  <c r="AT47" i="4"/>
  <c r="AV47" i="4" s="1"/>
  <c r="AU47" i="4"/>
  <c r="AW47" i="4" s="1"/>
  <c r="AP48" i="4"/>
  <c r="AR48" i="4" s="1"/>
  <c r="AQ48" i="4"/>
  <c r="AS48" i="4" s="1"/>
  <c r="AT48" i="4"/>
  <c r="AV48" i="4" s="1"/>
  <c r="AU48" i="4"/>
  <c r="AW48" i="4" s="1"/>
  <c r="AP49" i="4"/>
  <c r="AR49" i="4" s="1"/>
  <c r="AQ49" i="4"/>
  <c r="AS49" i="4" s="1"/>
  <c r="AT49" i="4"/>
  <c r="AV49" i="4" s="1"/>
  <c r="AU49" i="4"/>
  <c r="AW49" i="4" s="1"/>
  <c r="AP50" i="4"/>
  <c r="AR50" i="4" s="1"/>
  <c r="AQ50" i="4"/>
  <c r="AS50" i="4" s="1"/>
  <c r="AT50" i="4"/>
  <c r="AV50" i="4" s="1"/>
  <c r="AU50" i="4"/>
  <c r="AW50" i="4" s="1"/>
  <c r="AP51" i="4"/>
  <c r="AR51" i="4" s="1"/>
  <c r="AQ51" i="4"/>
  <c r="AS51" i="4" s="1"/>
  <c r="AT51" i="4"/>
  <c r="AV51" i="4" s="1"/>
  <c r="AU51" i="4"/>
  <c r="AW51" i="4" s="1"/>
  <c r="AP52" i="4"/>
  <c r="AR52" i="4" s="1"/>
  <c r="AQ52" i="4"/>
  <c r="AS52" i="4" s="1"/>
  <c r="AT52" i="4"/>
  <c r="AV52" i="4" s="1"/>
  <c r="AU52" i="4"/>
  <c r="AW52" i="4" s="1"/>
  <c r="AP53" i="4"/>
  <c r="AR53" i="4" s="1"/>
  <c r="AQ53" i="4"/>
  <c r="AS53" i="4" s="1"/>
  <c r="AT53" i="4"/>
  <c r="AV53" i="4" s="1"/>
  <c r="AU53" i="4"/>
  <c r="AW53" i="4" s="1"/>
  <c r="AP54" i="4"/>
  <c r="AR54" i="4" s="1"/>
  <c r="AQ54" i="4"/>
  <c r="AS54" i="4" s="1"/>
  <c r="AT54" i="4"/>
  <c r="AV54" i="4" s="1"/>
  <c r="AU54" i="4"/>
  <c r="AW54" i="4" s="1"/>
  <c r="AP55" i="4"/>
  <c r="AR55" i="4" s="1"/>
  <c r="AQ55" i="4"/>
  <c r="AS55" i="4" s="1"/>
  <c r="AT55" i="4"/>
  <c r="AV55" i="4" s="1"/>
  <c r="AU55" i="4"/>
  <c r="AW55" i="4" s="1"/>
  <c r="AP56" i="4"/>
  <c r="AR56" i="4" s="1"/>
  <c r="AQ56" i="4"/>
  <c r="AS56" i="4" s="1"/>
  <c r="AT56" i="4"/>
  <c r="AV56" i="4" s="1"/>
  <c r="AU56" i="4"/>
  <c r="AW56" i="4" s="1"/>
  <c r="AP57" i="4"/>
  <c r="AR57" i="4" s="1"/>
  <c r="AQ57" i="4"/>
  <c r="AS57" i="4" s="1"/>
  <c r="AT57" i="4"/>
  <c r="AV57" i="4" s="1"/>
  <c r="AU57" i="4"/>
  <c r="AW57" i="4" s="1"/>
  <c r="AP58" i="4"/>
  <c r="AR58" i="4" s="1"/>
  <c r="AQ58" i="4"/>
  <c r="AS58" i="4" s="1"/>
  <c r="AT58" i="4"/>
  <c r="AV58" i="4" s="1"/>
  <c r="AU58" i="4"/>
  <c r="AW58" i="4" s="1"/>
  <c r="AP59" i="4"/>
  <c r="AR59" i="4" s="1"/>
  <c r="AQ59" i="4"/>
  <c r="AS59" i="4" s="1"/>
  <c r="AT59" i="4"/>
  <c r="AV59" i="4" s="1"/>
  <c r="AU59" i="4"/>
  <c r="AW59" i="4" s="1"/>
  <c r="AP60" i="4"/>
  <c r="AR60" i="4" s="1"/>
  <c r="AQ60" i="4"/>
  <c r="AS60" i="4" s="1"/>
  <c r="AT60" i="4"/>
  <c r="AV60" i="4" s="1"/>
  <c r="AU60" i="4"/>
  <c r="AW60" i="4" s="1"/>
  <c r="T117" i="32" l="1"/>
  <c r="T120" i="32" s="1"/>
  <c r="T117" i="37"/>
  <c r="T120" i="37" s="1"/>
  <c r="T100" i="34"/>
  <c r="G120" i="35"/>
  <c r="T117" i="35"/>
  <c r="T120" i="35" s="1"/>
  <c r="T120" i="31"/>
  <c r="T117" i="34"/>
  <c r="T120" i="34" s="1"/>
  <c r="T108" i="34"/>
  <c r="T117" i="33"/>
  <c r="T120" i="33" s="1"/>
  <c r="AH4" i="4" l="1"/>
  <c r="AH7" i="4"/>
  <c r="AH11" i="4"/>
  <c r="AH15" i="4"/>
  <c r="AH19" i="4"/>
  <c r="AH23" i="4"/>
  <c r="AH27" i="4"/>
  <c r="AH31" i="4"/>
  <c r="AH35" i="4"/>
  <c r="AH39" i="4"/>
  <c r="AH43" i="4"/>
  <c r="AH47" i="4"/>
  <c r="AH51" i="4"/>
  <c r="AH55" i="4"/>
  <c r="AH59" i="4"/>
  <c r="AH3" i="4"/>
  <c r="AH5" i="4"/>
  <c r="AH6" i="4"/>
  <c r="AH8" i="4"/>
  <c r="AH9" i="4"/>
  <c r="AH10" i="4"/>
  <c r="AH12" i="4"/>
  <c r="AH13" i="4"/>
  <c r="AH14" i="4"/>
  <c r="AH16" i="4"/>
  <c r="AH17" i="4"/>
  <c r="AH18" i="4"/>
  <c r="AH20" i="4"/>
  <c r="AH21" i="4"/>
  <c r="AH22" i="4"/>
  <c r="AH24" i="4"/>
  <c r="AH25" i="4"/>
  <c r="AH26" i="4"/>
  <c r="AH28" i="4"/>
  <c r="AH29" i="4"/>
  <c r="AH30" i="4"/>
  <c r="AH32" i="4"/>
  <c r="AH33" i="4"/>
  <c r="AH34" i="4"/>
  <c r="AH36" i="4"/>
  <c r="AH37" i="4"/>
  <c r="AH38" i="4"/>
  <c r="AH40" i="4"/>
  <c r="AH41" i="4"/>
  <c r="AH42" i="4"/>
  <c r="AH44" i="4"/>
  <c r="AH45" i="4"/>
  <c r="AH46" i="4"/>
  <c r="AH48" i="4"/>
  <c r="AH49" i="4"/>
  <c r="AH50" i="4"/>
  <c r="AH52" i="4"/>
  <c r="AH53" i="4"/>
  <c r="AH54" i="4"/>
  <c r="AH56" i="4"/>
  <c r="AH57" i="4"/>
  <c r="AH58" i="4"/>
  <c r="AH60" i="4"/>
  <c r="D7" i="2" l="1"/>
  <c r="D16" i="2" s="1"/>
  <c r="Q7" i="2"/>
  <c r="M7" i="2"/>
  <c r="J7" i="2"/>
  <c r="C7" i="2"/>
  <c r="C16" i="2" s="1"/>
  <c r="O93" i="4"/>
  <c r="O94" i="4" s="1"/>
  <c r="N93" i="4"/>
  <c r="N94" i="4" s="1"/>
  <c r="M93" i="4"/>
  <c r="M94" i="4" s="1"/>
  <c r="H93" i="4"/>
  <c r="G93" i="4"/>
  <c r="J92" i="4"/>
  <c r="J94" i="4" s="1"/>
  <c r="D92" i="4"/>
  <c r="R91" i="4"/>
  <c r="R94" i="4" s="1"/>
  <c r="Q91" i="4"/>
  <c r="Q94" i="4" s="1"/>
  <c r="P91" i="4"/>
  <c r="P94" i="4" s="1"/>
  <c r="L91" i="4"/>
  <c r="L94" i="4" s="1"/>
  <c r="K91" i="4"/>
  <c r="K94" i="4" s="1"/>
  <c r="I91" i="4"/>
  <c r="I94" i="4" s="1"/>
  <c r="H91" i="4"/>
  <c r="G91" i="4"/>
  <c r="F91" i="4"/>
  <c r="F94" i="4" s="1"/>
  <c r="E91" i="4"/>
  <c r="E94" i="4" s="1"/>
  <c r="D93" i="4"/>
  <c r="D91" i="4"/>
  <c r="O74" i="4"/>
  <c r="O75" i="4" s="1"/>
  <c r="N74" i="4"/>
  <c r="N75" i="4" s="1"/>
  <c r="M74" i="4"/>
  <c r="H74" i="4"/>
  <c r="G74" i="4"/>
  <c r="D74" i="4"/>
  <c r="J73" i="4"/>
  <c r="D73" i="4"/>
  <c r="R72" i="4"/>
  <c r="R75" i="4" s="1"/>
  <c r="Q72" i="4"/>
  <c r="P72" i="4"/>
  <c r="P75" i="4" s="1"/>
  <c r="L72" i="4"/>
  <c r="L75" i="4" s="1"/>
  <c r="K72" i="4"/>
  <c r="K75" i="4" s="1"/>
  <c r="I72" i="4"/>
  <c r="H72" i="4"/>
  <c r="G72" i="4"/>
  <c r="F72" i="4"/>
  <c r="E72" i="4"/>
  <c r="D72" i="4"/>
  <c r="E15" i="6"/>
  <c r="E14" i="6"/>
  <c r="E13" i="6"/>
  <c r="E12" i="6"/>
  <c r="E11" i="6"/>
  <c r="E10" i="6"/>
  <c r="E9" i="6"/>
  <c r="E8" i="6"/>
  <c r="E7" i="6"/>
  <c r="E6" i="6"/>
  <c r="E5" i="6"/>
  <c r="E4" i="6"/>
  <c r="J4" i="3"/>
  <c r="J12" i="3" s="1"/>
  <c r="I4" i="3"/>
  <c r="I12" i="3" s="1"/>
  <c r="G4" i="3"/>
  <c r="E4" i="3"/>
  <c r="R113" i="4"/>
  <c r="Q113" i="4"/>
  <c r="P113" i="4"/>
  <c r="L113" i="4"/>
  <c r="K113" i="4"/>
  <c r="J113" i="4"/>
  <c r="I113" i="4"/>
  <c r="F113" i="4"/>
  <c r="E113" i="4"/>
  <c r="R112" i="4"/>
  <c r="Q112" i="4"/>
  <c r="P112" i="4"/>
  <c r="O112" i="4"/>
  <c r="N112" i="4"/>
  <c r="M112" i="4"/>
  <c r="L112" i="4"/>
  <c r="K112" i="4"/>
  <c r="I112" i="4"/>
  <c r="H112" i="4"/>
  <c r="G112" i="4"/>
  <c r="F112" i="4"/>
  <c r="E112" i="4"/>
  <c r="O111" i="4"/>
  <c r="N111" i="4"/>
  <c r="M111" i="4"/>
  <c r="J111" i="4"/>
  <c r="R107" i="4"/>
  <c r="Q107" i="4"/>
  <c r="P107" i="4"/>
  <c r="L107" i="4"/>
  <c r="K107" i="4"/>
  <c r="J107" i="4"/>
  <c r="I107" i="4"/>
  <c r="F107" i="4"/>
  <c r="E107" i="4"/>
  <c r="R106" i="4"/>
  <c r="Q106" i="4"/>
  <c r="P106" i="4"/>
  <c r="O106" i="4"/>
  <c r="N106" i="4"/>
  <c r="M106" i="4"/>
  <c r="L106" i="4"/>
  <c r="K106" i="4"/>
  <c r="I106" i="4"/>
  <c r="H106" i="4"/>
  <c r="G106" i="4"/>
  <c r="F106" i="4"/>
  <c r="E106" i="4"/>
  <c r="O105" i="4"/>
  <c r="N105" i="4"/>
  <c r="M105" i="4"/>
  <c r="J105" i="4"/>
  <c r="R99" i="4"/>
  <c r="Q99" i="4"/>
  <c r="P99" i="4"/>
  <c r="L99" i="4"/>
  <c r="K99" i="4"/>
  <c r="J99" i="4"/>
  <c r="I99" i="4"/>
  <c r="F99" i="4"/>
  <c r="E99" i="4"/>
  <c r="R98" i="4"/>
  <c r="Q98" i="4"/>
  <c r="P98" i="4"/>
  <c r="O98" i="4"/>
  <c r="N98" i="4"/>
  <c r="M98" i="4"/>
  <c r="L98" i="4"/>
  <c r="K98" i="4"/>
  <c r="I98" i="4"/>
  <c r="H98" i="4"/>
  <c r="G98" i="4"/>
  <c r="F98" i="4"/>
  <c r="E98" i="4"/>
  <c r="O97" i="4"/>
  <c r="N97" i="4"/>
  <c r="M97" i="4"/>
  <c r="J97" i="4"/>
  <c r="O87" i="4"/>
  <c r="O88" i="4" s="1"/>
  <c r="N87" i="4"/>
  <c r="M87" i="4"/>
  <c r="H87" i="4"/>
  <c r="G87" i="4"/>
  <c r="D87" i="4"/>
  <c r="J86" i="4"/>
  <c r="J88" i="4" s="1"/>
  <c r="D86" i="4"/>
  <c r="R85" i="4"/>
  <c r="R88" i="4" s="1"/>
  <c r="Q85" i="4"/>
  <c r="P85" i="4"/>
  <c r="P88" i="4" s="1"/>
  <c r="L85" i="4"/>
  <c r="K85" i="4"/>
  <c r="I85" i="4"/>
  <c r="H85" i="4"/>
  <c r="G85" i="4"/>
  <c r="F85" i="4"/>
  <c r="F88" i="4" s="1"/>
  <c r="E85" i="4"/>
  <c r="D85" i="4"/>
  <c r="R80" i="4"/>
  <c r="Q80" i="4"/>
  <c r="P80" i="4"/>
  <c r="L80" i="4"/>
  <c r="K80" i="4"/>
  <c r="J80" i="4"/>
  <c r="I80" i="4"/>
  <c r="F80" i="4"/>
  <c r="E80" i="4"/>
  <c r="R79" i="4"/>
  <c r="Q79" i="4"/>
  <c r="P79" i="4"/>
  <c r="O79" i="4"/>
  <c r="N79" i="4"/>
  <c r="M79" i="4"/>
  <c r="L79" i="4"/>
  <c r="K79" i="4"/>
  <c r="I79" i="4"/>
  <c r="H79" i="4"/>
  <c r="G79" i="4"/>
  <c r="F79" i="4"/>
  <c r="E79" i="4"/>
  <c r="O78" i="4"/>
  <c r="N78" i="4"/>
  <c r="M78" i="4"/>
  <c r="J78" i="4"/>
  <c r="O68" i="4"/>
  <c r="O69" i="4" s="1"/>
  <c r="N68" i="4"/>
  <c r="N69" i="4" s="1"/>
  <c r="M68" i="4"/>
  <c r="H68" i="4"/>
  <c r="G68" i="4"/>
  <c r="D68" i="4"/>
  <c r="J67" i="4"/>
  <c r="D67" i="4"/>
  <c r="R66" i="4"/>
  <c r="Q66" i="4"/>
  <c r="P66" i="4"/>
  <c r="L66" i="4"/>
  <c r="K66" i="4"/>
  <c r="K69" i="4" s="1"/>
  <c r="I66" i="4"/>
  <c r="H66" i="4"/>
  <c r="G66" i="4"/>
  <c r="F66" i="4"/>
  <c r="E66" i="4"/>
  <c r="D66" i="4"/>
  <c r="Q90" i="4"/>
  <c r="P71" i="4"/>
  <c r="O104" i="4"/>
  <c r="M84" i="4"/>
  <c r="K116" i="4"/>
  <c r="I110" i="4"/>
  <c r="H84" i="4"/>
  <c r="G116" i="4"/>
  <c r="AO12" i="3"/>
  <c r="AB12" i="3"/>
  <c r="AB13" i="3" s="1"/>
  <c r="K11" i="3"/>
  <c r="G11" i="3"/>
  <c r="E10" i="3"/>
  <c r="AA10" i="3"/>
  <c r="Y10" i="3"/>
  <c r="Q10" i="3"/>
  <c r="D10" i="3"/>
  <c r="AA9" i="3"/>
  <c r="Y9" i="3"/>
  <c r="W9" i="3"/>
  <c r="Q9" i="3"/>
  <c r="D9" i="3"/>
  <c r="AA8" i="3"/>
  <c r="Y8" i="3"/>
  <c r="W8" i="3"/>
  <c r="Q8" i="3"/>
  <c r="D8" i="3"/>
  <c r="E7" i="3"/>
  <c r="Q7" i="3"/>
  <c r="Y7" i="3"/>
  <c r="AA6" i="3"/>
  <c r="Y6" i="3"/>
  <c r="W6" i="3"/>
  <c r="Q6" i="3"/>
  <c r="D6" i="3"/>
  <c r="AA5" i="3"/>
  <c r="Q5" i="3"/>
  <c r="D5" i="3"/>
  <c r="X16" i="2"/>
  <c r="B16" i="2"/>
  <c r="Z4" i="3" l="1"/>
  <c r="Z12" i="3" s="1"/>
  <c r="Y5" i="3"/>
  <c r="E5" i="3"/>
  <c r="E12" i="3" s="1"/>
  <c r="E8" i="3"/>
  <c r="H8" i="3" s="1"/>
  <c r="K8" i="3" s="1"/>
  <c r="H5" i="3"/>
  <c r="K5" i="3" s="1"/>
  <c r="W5" i="3"/>
  <c r="E9" i="3"/>
  <c r="T9" i="3" s="1"/>
  <c r="E6" i="3"/>
  <c r="T6" i="3" s="1"/>
  <c r="H10" i="3"/>
  <c r="K10" i="3" s="1"/>
  <c r="W10" i="3"/>
  <c r="T7" i="2"/>
  <c r="T16" i="2" s="1"/>
  <c r="N99" i="4"/>
  <c r="U7" i="2"/>
  <c r="U16" i="2" s="1"/>
  <c r="D79" i="4"/>
  <c r="P78" i="4"/>
  <c r="G118" i="4"/>
  <c r="L118" i="4"/>
  <c r="P118" i="4"/>
  <c r="L119" i="4"/>
  <c r="O117" i="4"/>
  <c r="H118" i="4"/>
  <c r="M118" i="4"/>
  <c r="Q118" i="4"/>
  <c r="I119" i="4"/>
  <c r="P119" i="4"/>
  <c r="D98" i="4"/>
  <c r="D97" i="4"/>
  <c r="K104" i="4"/>
  <c r="Q97" i="4"/>
  <c r="Q96" i="4"/>
  <c r="I97" i="4"/>
  <c r="S7" i="2"/>
  <c r="L97" i="4"/>
  <c r="G78" i="4"/>
  <c r="N107" i="4"/>
  <c r="N108" i="4" s="1"/>
  <c r="G75" i="4"/>
  <c r="O80" i="4"/>
  <c r="H99" i="4"/>
  <c r="R7" i="2"/>
  <c r="AN4" i="3"/>
  <c r="AN12" i="3" s="1"/>
  <c r="D113" i="4"/>
  <c r="J100" i="4"/>
  <c r="R100" i="4"/>
  <c r="P100" i="4"/>
  <c r="F100" i="4"/>
  <c r="E97" i="4"/>
  <c r="D99" i="4"/>
  <c r="L78" i="4"/>
  <c r="H78" i="4"/>
  <c r="D75" i="4"/>
  <c r="D4" i="3" s="1"/>
  <c r="AG4" i="3"/>
  <c r="AG12" i="3" s="1"/>
  <c r="G69" i="4"/>
  <c r="G81" i="4" s="1"/>
  <c r="O81" i="4"/>
  <c r="AH4" i="3"/>
  <c r="AH12" i="3" s="1"/>
  <c r="T74" i="4"/>
  <c r="M117" i="4"/>
  <c r="F118" i="4"/>
  <c r="K118" i="4"/>
  <c r="O118" i="4"/>
  <c r="K119" i="4"/>
  <c r="AE4" i="3"/>
  <c r="AE12" i="3" s="1"/>
  <c r="AI4" i="3"/>
  <c r="AI12" i="3" s="1"/>
  <c r="AM4" i="3"/>
  <c r="AM12" i="3" s="1"/>
  <c r="D69" i="4"/>
  <c r="N81" i="4"/>
  <c r="AC4" i="3"/>
  <c r="AC12" i="3" s="1"/>
  <c r="AC13" i="3" s="1"/>
  <c r="AK4" i="3"/>
  <c r="AK12" i="3" s="1"/>
  <c r="J117" i="4"/>
  <c r="I118" i="4"/>
  <c r="J119" i="4"/>
  <c r="Q119" i="4"/>
  <c r="AD4" i="3"/>
  <c r="AD12" i="3" s="1"/>
  <c r="AL4" i="3"/>
  <c r="AL12" i="3" s="1"/>
  <c r="D80" i="4"/>
  <c r="P69" i="4"/>
  <c r="P81" i="4" s="1"/>
  <c r="L69" i="4"/>
  <c r="L81" i="4" s="1"/>
  <c r="N80" i="4"/>
  <c r="AF4" i="3"/>
  <c r="AF12" i="3" s="1"/>
  <c r="AJ4" i="3"/>
  <c r="AJ12" i="3" s="1"/>
  <c r="G88" i="4"/>
  <c r="G111" i="4"/>
  <c r="L111" i="4"/>
  <c r="L114" i="4" s="1"/>
  <c r="O4" i="3" s="1"/>
  <c r="O12" i="3" s="1"/>
  <c r="D112" i="4"/>
  <c r="D94" i="4"/>
  <c r="H94" i="4"/>
  <c r="F111" i="4"/>
  <c r="F114" i="4" s="1"/>
  <c r="K111" i="4"/>
  <c r="K114" i="4" s="1"/>
  <c r="G113" i="4"/>
  <c r="O113" i="4"/>
  <c r="O114" i="4" s="1"/>
  <c r="G94" i="4"/>
  <c r="K105" i="4"/>
  <c r="R105" i="4"/>
  <c r="R108" i="4" s="1"/>
  <c r="M113" i="4"/>
  <c r="M114" i="4" s="1"/>
  <c r="L88" i="4"/>
  <c r="L100" i="4" s="1"/>
  <c r="F105" i="4"/>
  <c r="G107" i="4"/>
  <c r="O107" i="4"/>
  <c r="D111" i="4"/>
  <c r="H111" i="4"/>
  <c r="P111" i="4"/>
  <c r="P114" i="4" s="1"/>
  <c r="T86" i="4"/>
  <c r="N88" i="4"/>
  <c r="N100" i="4" s="1"/>
  <c r="T92" i="4"/>
  <c r="F97" i="4"/>
  <c r="G105" i="4"/>
  <c r="G117" i="4" s="1"/>
  <c r="L105" i="4"/>
  <c r="L117" i="4" s="1"/>
  <c r="R111" i="4"/>
  <c r="N113" i="4"/>
  <c r="N114" i="4" s="1"/>
  <c r="D105" i="4"/>
  <c r="H105" i="4"/>
  <c r="T93" i="4"/>
  <c r="J98" i="4"/>
  <c r="T98" i="4" s="1"/>
  <c r="D107" i="4"/>
  <c r="D119" i="4" s="1"/>
  <c r="L110" i="4"/>
  <c r="L96" i="4"/>
  <c r="L90" i="4"/>
  <c r="L116" i="4"/>
  <c r="L104" i="4"/>
  <c r="L84" i="4"/>
  <c r="E105" i="4"/>
  <c r="E78" i="4"/>
  <c r="E69" i="4"/>
  <c r="T66" i="4"/>
  <c r="Q105" i="4"/>
  <c r="Q78" i="4"/>
  <c r="Q69" i="4"/>
  <c r="L71" i="4"/>
  <c r="K81" i="4"/>
  <c r="H107" i="4"/>
  <c r="H80" i="4"/>
  <c r="H69" i="4"/>
  <c r="T68" i="4"/>
  <c r="J75" i="4"/>
  <c r="J112" i="4"/>
  <c r="J114" i="4" s="1"/>
  <c r="P4" i="3" s="1"/>
  <c r="P12" i="3" s="1"/>
  <c r="T73" i="4"/>
  <c r="H97" i="4"/>
  <c r="H88" i="4"/>
  <c r="H100" i="4" s="1"/>
  <c r="P97" i="4"/>
  <c r="P105" i="4"/>
  <c r="D88" i="4"/>
  <c r="D100" i="4" s="1"/>
  <c r="H110" i="4"/>
  <c r="H96" i="4"/>
  <c r="H90" i="4"/>
  <c r="H116" i="4"/>
  <c r="H104" i="4"/>
  <c r="P110" i="4"/>
  <c r="P96" i="4"/>
  <c r="P90" i="4"/>
  <c r="P116" i="4"/>
  <c r="P104" i="4"/>
  <c r="P84" i="4"/>
  <c r="I105" i="4"/>
  <c r="I78" i="4"/>
  <c r="I69" i="4"/>
  <c r="H113" i="4"/>
  <c r="H75" i="4"/>
  <c r="J106" i="4"/>
  <c r="T106" i="4" s="1"/>
  <c r="J69" i="4"/>
  <c r="J79" i="4"/>
  <c r="T79" i="4" s="1"/>
  <c r="T67" i="4"/>
  <c r="H71" i="4"/>
  <c r="E111" i="4"/>
  <c r="E75" i="4"/>
  <c r="T72" i="4"/>
  <c r="I111" i="4"/>
  <c r="I114" i="4" s="1"/>
  <c r="I75" i="4"/>
  <c r="Q111" i="4"/>
  <c r="Q114" i="4" s="1"/>
  <c r="Q75" i="4"/>
  <c r="E116" i="4"/>
  <c r="E104" i="4"/>
  <c r="I116" i="4"/>
  <c r="I104" i="4"/>
  <c r="M116" i="4"/>
  <c r="M104" i="4"/>
  <c r="Q116" i="4"/>
  <c r="Q104" i="4"/>
  <c r="M107" i="4"/>
  <c r="M119" i="4" s="1"/>
  <c r="M80" i="4"/>
  <c r="E71" i="4"/>
  <c r="I71" i="4"/>
  <c r="M71" i="4"/>
  <c r="Q71" i="4"/>
  <c r="D78" i="4"/>
  <c r="R78" i="4"/>
  <c r="I84" i="4"/>
  <c r="O84" i="4"/>
  <c r="M99" i="4"/>
  <c r="M88" i="4"/>
  <c r="M100" i="4" s="1"/>
  <c r="E90" i="4"/>
  <c r="E96" i="4"/>
  <c r="M110" i="4"/>
  <c r="F116" i="4"/>
  <c r="F104" i="4"/>
  <c r="F110" i="4"/>
  <c r="F96" i="4"/>
  <c r="F90" i="4"/>
  <c r="F84" i="4"/>
  <c r="J116" i="4"/>
  <c r="J104" i="4"/>
  <c r="J110" i="4"/>
  <c r="J96" i="4"/>
  <c r="J90" i="4"/>
  <c r="J84" i="4"/>
  <c r="N116" i="4"/>
  <c r="N104" i="4"/>
  <c r="N110" i="4"/>
  <c r="N96" i="4"/>
  <c r="N90" i="4"/>
  <c r="N84" i="4"/>
  <c r="R116" i="4"/>
  <c r="R104" i="4"/>
  <c r="R110" i="4"/>
  <c r="R96" i="4"/>
  <c r="R90" i="4"/>
  <c r="R84" i="4"/>
  <c r="M69" i="4"/>
  <c r="F71" i="4"/>
  <c r="J71" i="4"/>
  <c r="N71" i="4"/>
  <c r="R71" i="4"/>
  <c r="M75" i="4"/>
  <c r="G80" i="4"/>
  <c r="E84" i="4"/>
  <c r="K84" i="4"/>
  <c r="K88" i="4"/>
  <c r="K100" i="4" s="1"/>
  <c r="K97" i="4"/>
  <c r="I90" i="4"/>
  <c r="I96" i="4"/>
  <c r="R97" i="4"/>
  <c r="D106" i="4"/>
  <c r="F119" i="4"/>
  <c r="R119" i="4"/>
  <c r="Q110" i="4"/>
  <c r="G110" i="4"/>
  <c r="G96" i="4"/>
  <c r="G90" i="4"/>
  <c r="K110" i="4"/>
  <c r="K96" i="4"/>
  <c r="K90" i="4"/>
  <c r="O110" i="4"/>
  <c r="O96" i="4"/>
  <c r="O90" i="4"/>
  <c r="F69" i="4"/>
  <c r="R69" i="4"/>
  <c r="R81" i="4" s="1"/>
  <c r="G71" i="4"/>
  <c r="K71" i="4"/>
  <c r="O71" i="4"/>
  <c r="F75" i="4"/>
  <c r="F78" i="4"/>
  <c r="K78" i="4"/>
  <c r="G84" i="4"/>
  <c r="Q84" i="4"/>
  <c r="T87" i="4"/>
  <c r="O100" i="4"/>
  <c r="M90" i="4"/>
  <c r="M96" i="4"/>
  <c r="G104" i="4"/>
  <c r="N117" i="4"/>
  <c r="N118" i="4"/>
  <c r="R118" i="4"/>
  <c r="E110" i="4"/>
  <c r="O116" i="4"/>
  <c r="T85" i="4"/>
  <c r="E88" i="4"/>
  <c r="E100" i="4" s="1"/>
  <c r="I88" i="4"/>
  <c r="I100" i="4" s="1"/>
  <c r="Q88" i="4"/>
  <c r="Q100" i="4" s="1"/>
  <c r="T91" i="4"/>
  <c r="G97" i="4"/>
  <c r="G99" i="4"/>
  <c r="O99" i="4"/>
  <c r="E118" i="4"/>
  <c r="E119" i="4"/>
  <c r="G7" i="3"/>
  <c r="T7" i="3"/>
  <c r="S7" i="3"/>
  <c r="T10" i="3"/>
  <c r="S10" i="3"/>
  <c r="G10" i="3"/>
  <c r="R10" i="3" s="1"/>
  <c r="S5" i="3"/>
  <c r="T5" i="3"/>
  <c r="G8" i="3"/>
  <c r="R8" i="3" s="1"/>
  <c r="T8" i="3"/>
  <c r="G9" i="3"/>
  <c r="R9" i="3" s="1"/>
  <c r="S9" i="3"/>
  <c r="H9" i="3"/>
  <c r="K9" i="3" s="1"/>
  <c r="H6" i="3"/>
  <c r="K6" i="3" s="1"/>
  <c r="G6" i="3"/>
  <c r="R6" i="3" s="1"/>
  <c r="H7" i="3"/>
  <c r="K7" i="3" s="1"/>
  <c r="W7" i="3"/>
  <c r="AA7" i="3"/>
  <c r="F4" i="3"/>
  <c r="D7" i="3"/>
  <c r="Z7" i="2"/>
  <c r="M16" i="2"/>
  <c r="N7" i="2"/>
  <c r="V7" i="2"/>
  <c r="F7" i="2"/>
  <c r="G119" i="4" l="1"/>
  <c r="S6" i="3"/>
  <c r="S8" i="3"/>
  <c r="G5" i="3"/>
  <c r="R5" i="3" s="1"/>
  <c r="O119" i="4"/>
  <c r="U4" i="3"/>
  <c r="O108" i="4"/>
  <c r="O120" i="4" s="1"/>
  <c r="R4" i="3"/>
  <c r="O7" i="2"/>
  <c r="G7" i="2"/>
  <c r="L7" i="2"/>
  <c r="G100" i="4"/>
  <c r="F117" i="4"/>
  <c r="AD13" i="3"/>
  <c r="AE13" i="3" s="1"/>
  <c r="AF13" i="3" s="1"/>
  <c r="K117" i="4"/>
  <c r="D12" i="3"/>
  <c r="M81" i="4"/>
  <c r="X4" i="3" s="1"/>
  <c r="V4" i="3"/>
  <c r="R117" i="4"/>
  <c r="F81" i="4"/>
  <c r="N119" i="4"/>
  <c r="I81" i="4"/>
  <c r="D118" i="4"/>
  <c r="T80" i="4"/>
  <c r="G108" i="4"/>
  <c r="L108" i="4"/>
  <c r="L120" i="4" s="1"/>
  <c r="M4" i="3" s="1"/>
  <c r="M12" i="3" s="1"/>
  <c r="K108" i="4"/>
  <c r="K120" i="4" s="1"/>
  <c r="T78" i="4"/>
  <c r="G114" i="4"/>
  <c r="D81" i="4"/>
  <c r="C4" i="3" s="1"/>
  <c r="B4" i="3"/>
  <c r="E7" i="2" s="1"/>
  <c r="T113" i="4"/>
  <c r="H114" i="4"/>
  <c r="H117" i="4"/>
  <c r="D114" i="4"/>
  <c r="T97" i="4"/>
  <c r="F108" i="4"/>
  <c r="F120" i="4" s="1"/>
  <c r="D117" i="4"/>
  <c r="D108" i="4"/>
  <c r="T94" i="4"/>
  <c r="R114" i="4"/>
  <c r="R120" i="4" s="1"/>
  <c r="N120" i="4"/>
  <c r="T112" i="4"/>
  <c r="T107" i="4"/>
  <c r="J118" i="4"/>
  <c r="T118" i="4" s="1"/>
  <c r="J108" i="4"/>
  <c r="J120" i="4" s="1"/>
  <c r="T99" i="4"/>
  <c r="E114" i="4"/>
  <c r="T111" i="4"/>
  <c r="J81" i="4"/>
  <c r="I117" i="4"/>
  <c r="I108" i="4"/>
  <c r="I120" i="4" s="1"/>
  <c r="H81" i="4"/>
  <c r="T69" i="4"/>
  <c r="H119" i="4"/>
  <c r="H108" i="4"/>
  <c r="T75" i="4"/>
  <c r="P117" i="4"/>
  <c r="P108" i="4"/>
  <c r="P120" i="4" s="1"/>
  <c r="Q117" i="4"/>
  <c r="Q108" i="4"/>
  <c r="Q120" i="4" s="1"/>
  <c r="T105" i="4"/>
  <c r="E117" i="4"/>
  <c r="E108" i="4"/>
  <c r="E120" i="4" s="1"/>
  <c r="M108" i="4"/>
  <c r="M120" i="4" s="1"/>
  <c r="T88" i="4"/>
  <c r="Q81" i="4"/>
  <c r="E81" i="4"/>
  <c r="F12" i="3"/>
  <c r="R7" i="3"/>
  <c r="G12" i="3"/>
  <c r="F16" i="2"/>
  <c r="Z16" i="2"/>
  <c r="AA7" i="2"/>
  <c r="AA16" i="2" s="1"/>
  <c r="V16" i="2"/>
  <c r="Y7" i="2"/>
  <c r="Y16" i="2" s="1"/>
  <c r="W7" i="2"/>
  <c r="K7" i="2"/>
  <c r="C12" i="3" l="1"/>
  <c r="H7" i="2"/>
  <c r="I7" i="2" s="1"/>
  <c r="P7" i="2"/>
  <c r="T100" i="4"/>
  <c r="D120" i="4"/>
  <c r="T81" i="4"/>
  <c r="T114" i="4"/>
  <c r="Q4" i="3"/>
  <c r="Y4" i="3"/>
  <c r="Y12" i="3" s="1"/>
  <c r="X12" i="3"/>
  <c r="V12" i="3"/>
  <c r="W4" i="3"/>
  <c r="W12" i="3" s="1"/>
  <c r="G120" i="4"/>
  <c r="H120" i="4"/>
  <c r="N4" i="3"/>
  <c r="N12" i="3" s="1"/>
  <c r="T119" i="4"/>
  <c r="H4" i="3"/>
  <c r="B12" i="3"/>
  <c r="AF14" i="3" s="1"/>
  <c r="T4" i="3"/>
  <c r="S4" i="3"/>
  <c r="AA4" i="3"/>
  <c r="T117" i="4"/>
  <c r="T108" i="4"/>
  <c r="AG13" i="3"/>
  <c r="Q12" i="3"/>
  <c r="R12" i="3"/>
  <c r="AE14" i="3" l="1"/>
  <c r="T120" i="4"/>
  <c r="L4" i="3"/>
  <c r="L12" i="3" s="1"/>
  <c r="E17" i="3"/>
  <c r="AC14" i="3"/>
  <c r="AD14" i="3"/>
  <c r="AA12" i="3"/>
  <c r="S12" i="3"/>
  <c r="AB14" i="3"/>
  <c r="T12" i="3"/>
  <c r="K4" i="3"/>
  <c r="K12" i="3" s="1"/>
  <c r="H12" i="3"/>
  <c r="AG14" i="3"/>
  <c r="AH13" i="3"/>
  <c r="AH14" i="3" l="1"/>
  <c r="AI13" i="3"/>
  <c r="AI14" i="3" l="1"/>
  <c r="AJ13" i="3"/>
  <c r="AJ14" i="3" l="1"/>
  <c r="AK13" i="3"/>
  <c r="AK14" i="3" l="1"/>
  <c r="AL13" i="3"/>
  <c r="AL14" i="3" l="1"/>
  <c r="AM13" i="3"/>
  <c r="AM14" i="3" l="1"/>
  <c r="AN13" i="3"/>
  <c r="AN14" i="3" l="1"/>
  <c r="AO13" i="3"/>
  <c r="AO14" i="3" s="1"/>
</calcChain>
</file>

<file path=xl/sharedStrings.xml><?xml version="1.0" encoding="utf-8"?>
<sst xmlns="http://schemas.openxmlformats.org/spreadsheetml/2006/main" count="1824" uniqueCount="229">
  <si>
    <t>Budget comptable du portefeuille</t>
  </si>
  <si>
    <t>Appuis</t>
  </si>
  <si>
    <t>Budget Définitif</t>
  </si>
  <si>
    <t>Budget</t>
  </si>
  <si>
    <t>Nombre</t>
  </si>
  <si>
    <t>Budget exercice 
décalé</t>
  </si>
  <si>
    <t>en % du portefeuille
 total</t>
  </si>
  <si>
    <t>Dossiers</t>
  </si>
  <si>
    <t>Avancement décalés</t>
  </si>
  <si>
    <t>Budget 31/12</t>
  </si>
  <si>
    <t>en % du portefeuille</t>
  </si>
  <si>
    <t>Avancement 31/12</t>
  </si>
  <si>
    <t>BONI</t>
  </si>
  <si>
    <t>MALI</t>
  </si>
  <si>
    <t>Disponibilités</t>
  </si>
  <si>
    <t>Réalisés</t>
  </si>
  <si>
    <t>Disponibilités après appuis</t>
  </si>
  <si>
    <t>y compris dispo</t>
  </si>
  <si>
    <t>Sur ou sous réalisation</t>
  </si>
  <si>
    <t>Budget validé
 par DT début
 de campagne</t>
  </si>
  <si>
    <t>Montant lettre de mission</t>
  </si>
  <si>
    <t xml:space="preserve">Budget du comptable 
portefeuille </t>
  </si>
  <si>
    <t>Dossiers
total</t>
  </si>
  <si>
    <t xml:space="preserve">Montant </t>
  </si>
  <si>
    <t xml:space="preserve">% </t>
  </si>
  <si>
    <t>%</t>
  </si>
  <si>
    <t>Montant</t>
  </si>
  <si>
    <t>Tps 
restant
nécessaire</t>
  </si>
  <si>
    <t>Tps
restant
nécessaire</t>
  </si>
  <si>
    <t>Heures</t>
  </si>
  <si>
    <t>affectation pic</t>
  </si>
  <si>
    <t>Aurélie</t>
  </si>
  <si>
    <t>Total</t>
  </si>
  <si>
    <t>SIGNATURES</t>
  </si>
  <si>
    <t>Dossiers restant à produire</t>
  </si>
  <si>
    <t>Nombre de dossiers</t>
  </si>
  <si>
    <t>Réalisées</t>
  </si>
  <si>
    <t>Solde</t>
  </si>
  <si>
    <t>Base visa V5</t>
  </si>
  <si>
    <t>Nombre de dossier</t>
  </si>
  <si>
    <t>DECALES</t>
  </si>
  <si>
    <t xml:space="preserve">Avancement </t>
  </si>
  <si>
    <t>NOMBRE total</t>
  </si>
  <si>
    <t>NOMBRE de décalés</t>
  </si>
  <si>
    <t>NOMBRE de dossiers
31 12</t>
  </si>
  <si>
    <t>NOMBRE SIGNE CE JOUR</t>
  </si>
  <si>
    <t>NOMBRE de dossiers décalés</t>
  </si>
  <si>
    <t xml:space="preserve">Nombre de dossiers 31 12 </t>
  </si>
  <si>
    <t>RESTE A SIGNER</t>
  </si>
  <si>
    <t xml:space="preserve">Dossier en attente de visa
SM </t>
  </si>
  <si>
    <t xml:space="preserve">Dossier en attente de visa
FM </t>
  </si>
  <si>
    <t>Reste à signer en déduction des visas en attente dans la base</t>
  </si>
  <si>
    <t>SARL / SAS/
INDIV / ASSO /
EARL / SCEA / ETA</t>
  </si>
  <si>
    <t xml:space="preserve">SCI </t>
  </si>
  <si>
    <t>SARL / SAS/
INDIV / ASSO</t>
  </si>
  <si>
    <t>BNC
/
PROF LIB</t>
  </si>
  <si>
    <t>Avancement% décalés</t>
  </si>
  <si>
    <t>Avancement %
31/12/2019</t>
  </si>
  <si>
    <t>Avancement Total du Portefeuille</t>
  </si>
  <si>
    <t>Avancement y compris dossiers en attente base</t>
  </si>
  <si>
    <t>DELAI MOYEN
en jours
(à titre indicatif)</t>
  </si>
  <si>
    <t>NOMBRE PCR</t>
  </si>
  <si>
    <t>% PCR</t>
  </si>
  <si>
    <t>NOMBRE RA NOS</t>
  </si>
  <si>
    <t>% RA NOS</t>
  </si>
  <si>
    <t>REFUS</t>
  </si>
  <si>
    <t>% REFUS</t>
  </si>
  <si>
    <t>DOSSIERS SIGNES AVANT JUIN</t>
  </si>
  <si>
    <t>DOSSIERS SIGNES EN JUIN</t>
  </si>
  <si>
    <t>DOSSIERS SIGNES EN JUILLET</t>
  </si>
  <si>
    <t>DOSSIERS SIGNES EN AOUT</t>
  </si>
  <si>
    <t>DOSSIERS SIGNES EN SEPTEMBRE</t>
  </si>
  <si>
    <t>DOSSIERS SIGNES EN OCTOBRE</t>
  </si>
  <si>
    <t>DOSSIERS SIGNES EN NOVEMBRE</t>
  </si>
  <si>
    <t>DOSSIERS SIGNES EN DECEMBRE</t>
  </si>
  <si>
    <t>DOSSIERS SIGNES EN  JANVIER</t>
  </si>
  <si>
    <t>DOSSIERS SIGNES EN FEVRIER</t>
  </si>
  <si>
    <t>DOSSIERS SIGNES EN MARS</t>
  </si>
  <si>
    <t>DOSSIERS SIGNES EN AVRIL</t>
  </si>
  <si>
    <t>DOSSIERS SIGNES EN MAI</t>
  </si>
  <si>
    <t>Delphine</t>
  </si>
  <si>
    <t>Frédérique</t>
  </si>
  <si>
    <t>Sébastien</t>
  </si>
  <si>
    <t>Eric</t>
  </si>
  <si>
    <t>Guillaume</t>
  </si>
  <si>
    <t>Marie-Pierre</t>
  </si>
  <si>
    <t>TOTAL</t>
  </si>
  <si>
    <t>CUMUL</t>
  </si>
  <si>
    <t>% AVANCEMENT</t>
  </si>
  <si>
    <t>N° DOSSIER</t>
  </si>
  <si>
    <t>NOM DOSSIER</t>
  </si>
  <si>
    <t>TYPE DE MARCHE</t>
  </si>
  <si>
    <t>DATE DE CLOTURE</t>
  </si>
  <si>
    <t>REGIME JURIDIQUE</t>
  </si>
  <si>
    <t>REGIME IMPOSITION</t>
  </si>
  <si>
    <t>DATE
DE DEPOT</t>
  </si>
  <si>
    <t>DATE SIGNATURE</t>
  </si>
  <si>
    <t>MOIS</t>
  </si>
  <si>
    <t>DELAI</t>
  </si>
  <si>
    <t>PCR</t>
  </si>
  <si>
    <t>RA NOS</t>
  </si>
  <si>
    <t xml:space="preserve">QUI </t>
  </si>
  <si>
    <t>CR</t>
  </si>
  <si>
    <t>CR FAIT PAR LE COMPTABLE</t>
  </si>
  <si>
    <t>Prénom
AAC</t>
  </si>
  <si>
    <t>GRILLE ENJEUX</t>
  </si>
  <si>
    <t>Visa
Validé
enjeu 4 ou attestation enjeu</t>
  </si>
  <si>
    <t>VISA VCOMPTA</t>
  </si>
  <si>
    <t>MOTIF</t>
  </si>
  <si>
    <t>ACS</t>
  </si>
  <si>
    <t>SNC</t>
  </si>
  <si>
    <t>IR</t>
  </si>
  <si>
    <t>SARL</t>
  </si>
  <si>
    <t>COMPTABLE</t>
  </si>
  <si>
    <t>IS</t>
  </si>
  <si>
    <t>EURL</t>
  </si>
  <si>
    <t>INDIVIDUEL</t>
  </si>
  <si>
    <t>CONSEILLER</t>
  </si>
  <si>
    <t>SAS</t>
  </si>
  <si>
    <t>SCI</t>
  </si>
  <si>
    <t>PORTEFEUILLE</t>
  </si>
  <si>
    <t>BNC</t>
  </si>
  <si>
    <t>AGRI</t>
  </si>
  <si>
    <t>TOTAL DOSSIERS</t>
  </si>
  <si>
    <t>Association</t>
  </si>
  <si>
    <t>PROFESSION LIBERALE</t>
  </si>
  <si>
    <t>EARL</t>
  </si>
  <si>
    <t>ETA</t>
  </si>
  <si>
    <t>SCEA</t>
  </si>
  <si>
    <t>GROUPEMENT</t>
  </si>
  <si>
    <t>EIRL</t>
  </si>
  <si>
    <t>AUTRE</t>
  </si>
  <si>
    <t>dossiers déposés</t>
  </si>
  <si>
    <t>Reste à produire</t>
  </si>
  <si>
    <t>Données</t>
  </si>
  <si>
    <t>Année de campagne</t>
  </si>
  <si>
    <t>ASSOCIATION</t>
  </si>
  <si>
    <t>AUTRES</t>
  </si>
  <si>
    <t>DELPHINE</t>
  </si>
  <si>
    <t>FREDERIQUE</t>
  </si>
  <si>
    <t>SEBASTIEN</t>
  </si>
  <si>
    <t>ERIC</t>
  </si>
  <si>
    <t>GUILLAUME</t>
  </si>
  <si>
    <t>AURELIE T</t>
  </si>
  <si>
    <t>MARIE PIERRE</t>
  </si>
  <si>
    <t>AG
SIGNEE</t>
  </si>
  <si>
    <t>COMMENTAIRES</t>
  </si>
  <si>
    <t>Attestation
à faire signer par l'EC</t>
  </si>
  <si>
    <t>AAC</t>
  </si>
  <si>
    <t>AURELIE S</t>
  </si>
  <si>
    <t>PRENOM CONSEILLER</t>
  </si>
  <si>
    <t>THOMAS B</t>
  </si>
  <si>
    <t>KARINE V</t>
  </si>
  <si>
    <t>SYLVIE B</t>
  </si>
  <si>
    <t>OLIVIER F</t>
  </si>
  <si>
    <t>DIAN D</t>
  </si>
  <si>
    <t>HENRI A</t>
  </si>
  <si>
    <t>PCR COMPTABLE €</t>
  </si>
  <si>
    <t>PCR CONSEILLER €</t>
  </si>
  <si>
    <t>RA FAIT PAR LE
COMPTABLE €</t>
  </si>
  <si>
    <t>RA FAITE PAR LE CONSEILLER €</t>
  </si>
  <si>
    <t>POINT DE PILOTAGE €</t>
  </si>
  <si>
    <t>SAISIE PAR UNE AAC €</t>
  </si>
  <si>
    <t>SAISIE PAR LE COMPTABLE €</t>
  </si>
  <si>
    <t>TRAVAUX 
DE REVISION €</t>
  </si>
  <si>
    <t>DECLARATION TVA AAC €</t>
  </si>
  <si>
    <t>DECLARATION TVA COMPTABLE €</t>
  </si>
  <si>
    <t>MONTANT
RESPONSABLE RELATION CLIENT €</t>
  </si>
  <si>
    <t xml:space="preserve">TPS PASSE
COMPTABLE H
</t>
  </si>
  <si>
    <t>TPS PASSE 
AAC H</t>
  </si>
  <si>
    <t>BONI COMPTABLE</t>
  </si>
  <si>
    <t>MALI COMPTABLE</t>
  </si>
  <si>
    <t>BONI AAC</t>
  </si>
  <si>
    <t>MALI AAC</t>
  </si>
  <si>
    <t>Taux Horaire compta</t>
  </si>
  <si>
    <t>Taux Horaire AAC</t>
  </si>
  <si>
    <t>PRENOM DU COMPTABLE</t>
  </si>
  <si>
    <t>YANN L</t>
  </si>
  <si>
    <t>MONTANT TOTAL LETTRE DE MISION €</t>
  </si>
  <si>
    <t>ECART DE SAISE avec LETTRE DE MISSION €</t>
  </si>
  <si>
    <t>NBRE DOSSIER MALI AAC</t>
  </si>
  <si>
    <t>NOMBRE DOSSIER BONI AAC</t>
  </si>
  <si>
    <t>NOMBRE DOSSIER BONI COMPTABLE</t>
  </si>
  <si>
    <t>NOMBRE DE DOSSIER MALI COMPTABLE</t>
  </si>
  <si>
    <t>ABONNE COURT 
ABONNE LONG</t>
  </si>
  <si>
    <t>RECONDUCTION AUTOMATIQUE OS</t>
  </si>
  <si>
    <t>MISE EN PLACE SCAN BY CERFRANCE</t>
  </si>
  <si>
    <t>PRENOM PERSONNE AYANT DEPLOYEE SCAN BY CERFRANCE</t>
  </si>
  <si>
    <t>PICKING</t>
  </si>
  <si>
    <t>SCAN BY CERFRANCE</t>
  </si>
  <si>
    <t>SECRETAIRE</t>
  </si>
  <si>
    <t>MARIE M</t>
  </si>
  <si>
    <t>FABIENNE R</t>
  </si>
  <si>
    <t>LISTES</t>
  </si>
  <si>
    <t>SECRETAIRES AAC COMPTABLES</t>
  </si>
  <si>
    <t>Non car le client souhaite garder le scan</t>
  </si>
  <si>
    <t>Non – Cessation d’activité</t>
  </si>
  <si>
    <t>Non – Arrêt de travaux pour le moment</t>
  </si>
  <si>
    <t>essai1</t>
  </si>
  <si>
    <t>ABONNE COURT</t>
  </si>
  <si>
    <t>OUI</t>
  </si>
  <si>
    <t>Non car pour le moment pas disponible</t>
  </si>
  <si>
    <t>Non car dossier trop volumineux</t>
  </si>
  <si>
    <t>Non car le client fait la saisie sur place</t>
  </si>
  <si>
    <t>ESSAI3</t>
  </si>
  <si>
    <t>NON</t>
  </si>
  <si>
    <t>DECLARATION DE TVA</t>
  </si>
  <si>
    <t>PRENOM REALISATION TVA</t>
  </si>
  <si>
    <t>MENSUELLE</t>
  </si>
  <si>
    <t>X</t>
  </si>
  <si>
    <t>essai2</t>
  </si>
  <si>
    <t>AGOA COMPTABLE €</t>
  </si>
  <si>
    <t>AGOA CONSEILLER €</t>
  </si>
  <si>
    <t>VISA JURIDIQUE €</t>
  </si>
  <si>
    <t>Oui  ( CFC + SCAN BY CERFRANCE)</t>
  </si>
  <si>
    <t>N/C</t>
  </si>
  <si>
    <t>EDI</t>
  </si>
  <si>
    <t>Colonne1</t>
  </si>
  <si>
    <t>SUIVI RSA</t>
  </si>
  <si>
    <t>RSA EN DATE DU</t>
  </si>
  <si>
    <t>DIVERS</t>
  </si>
  <si>
    <t>Réponses</t>
  </si>
  <si>
    <t>A FAIRE</t>
  </si>
  <si>
    <t>A TERMINER</t>
  </si>
  <si>
    <t>N/A</t>
  </si>
  <si>
    <t>AURELIE_T</t>
  </si>
  <si>
    <t>MARIE_PIERRE</t>
  </si>
  <si>
    <t>AUTRE COMPTABLE</t>
  </si>
  <si>
    <t>FEDERIQUE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</si>
</sst>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000000"/>
    <numFmt numFmtId="166" formatCode="#,##0\ &quot;€&quot;"/>
    <numFmt numFmtId="167" formatCode="_-* #,##0\ &quot;€&quot;_-;\-* #,##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10"/>
      <name val="Calibri"/>
      <family val="2"/>
    </font>
    <font>
      <sz val="10"/>
      <color indexed="8"/>
      <name val="MS Sans Serif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45B5ED"/>
        <bgColor indexed="64"/>
      </patternFill>
    </fill>
    <fill>
      <patternFill patternType="solid">
        <fgColor rgb="FF3AF6F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5" fillId="0" borderId="0" applyNumberFormat="0" applyFont="0" applyFill="0" applyBorder="0" applyAlignment="0" applyProtection="0"/>
    <xf numFmtId="44" fontId="13" fillId="0" borderId="0" applyFont="0" applyFill="0" applyBorder="0" applyAlignment="0" applyProtection="0"/>
  </cellStyleXfs>
  <cellXfs count="282">
    <xf numFmtId="0" fontId="0" fillId="0" borderId="0" xfId="0"/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6" borderId="4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8" borderId="4" xfId="0" applyFill="1" applyBorder="1"/>
    <xf numFmtId="0" fontId="0" fillId="5" borderId="4" xfId="0" applyFill="1" applyBorder="1"/>
    <xf numFmtId="0" fontId="0" fillId="9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wrapText="1"/>
    </xf>
    <xf numFmtId="0" fontId="0" fillId="6" borderId="7" xfId="0" applyFill="1" applyBorder="1" applyAlignment="1"/>
    <xf numFmtId="0" fontId="0" fillId="6" borderId="7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9" borderId="8" xfId="0" applyFill="1" applyBorder="1"/>
    <xf numFmtId="44" fontId="1" fillId="9" borderId="9" xfId="1" applyFont="1" applyFill="1" applyBorder="1"/>
    <xf numFmtId="44" fontId="1" fillId="2" borderId="9" xfId="1" applyFont="1" applyFill="1" applyBorder="1"/>
    <xf numFmtId="0" fontId="0" fillId="2" borderId="9" xfId="0" applyFill="1" applyBorder="1"/>
    <xf numFmtId="0" fontId="0" fillId="6" borderId="9" xfId="0" applyFill="1" applyBorder="1" applyAlignment="1">
      <alignment horizontal="center"/>
    </xf>
    <xf numFmtId="9" fontId="1" fillId="6" borderId="9" xfId="2" applyFont="1" applyFill="1" applyBorder="1" applyAlignment="1">
      <alignment horizontal="center"/>
    </xf>
    <xf numFmtId="0" fontId="1" fillId="6" borderId="9" xfId="2" applyNumberFormat="1" applyFont="1" applyFill="1" applyBorder="1" applyAlignment="1">
      <alignment horizontal="center"/>
    </xf>
    <xf numFmtId="44" fontId="1" fillId="7" borderId="9" xfId="1" applyFont="1" applyFill="1" applyBorder="1" applyAlignment="1">
      <alignment horizontal="center"/>
    </xf>
    <xf numFmtId="9" fontId="1" fillId="7" borderId="9" xfId="2" applyFont="1" applyFill="1" applyBorder="1" applyAlignment="1">
      <alignment horizontal="center"/>
    </xf>
    <xf numFmtId="0" fontId="1" fillId="7" borderId="9" xfId="2" applyNumberFormat="1" applyFont="1" applyFill="1" applyBorder="1" applyAlignment="1">
      <alignment horizontal="center"/>
    </xf>
    <xf numFmtId="0" fontId="0" fillId="6" borderId="9" xfId="0" applyFill="1" applyBorder="1"/>
    <xf numFmtId="9" fontId="1" fillId="6" borderId="10" xfId="2" applyFont="1" applyFill="1" applyBorder="1"/>
    <xf numFmtId="44" fontId="1" fillId="7" borderId="10" xfId="1" applyFont="1" applyFill="1" applyBorder="1"/>
    <xf numFmtId="9" fontId="1" fillId="7" borderId="10" xfId="2" applyFont="1" applyFill="1" applyBorder="1" applyAlignment="1">
      <alignment horizontal="center" vertical="center"/>
    </xf>
    <xf numFmtId="0" fontId="1" fillId="7" borderId="10" xfId="2" applyNumberFormat="1" applyFont="1" applyFill="1" applyBorder="1" applyAlignment="1">
      <alignment horizontal="center" vertical="center"/>
    </xf>
    <xf numFmtId="44" fontId="1" fillId="3" borderId="10" xfId="1" applyFont="1" applyFill="1" applyBorder="1"/>
    <xf numFmtId="44" fontId="1" fillId="8" borderId="9" xfId="1" applyFont="1" applyFill="1" applyBorder="1" applyAlignment="1">
      <alignment horizontal="center"/>
    </xf>
    <xf numFmtId="0" fontId="1" fillId="8" borderId="9" xfId="1" applyNumberFormat="1" applyFont="1" applyFill="1" applyBorder="1" applyAlignment="1">
      <alignment horizontal="center"/>
    </xf>
    <xf numFmtId="44" fontId="1" fillId="5" borderId="9" xfId="1" applyFont="1" applyFill="1" applyBorder="1"/>
    <xf numFmtId="44" fontId="0" fillId="8" borderId="11" xfId="0" applyNumberFormat="1" applyFill="1" applyBorder="1"/>
    <xf numFmtId="0" fontId="0" fillId="9" borderId="12" xfId="0" applyFill="1" applyBorder="1"/>
    <xf numFmtId="44" fontId="1" fillId="9" borderId="4" xfId="1" applyFont="1" applyFill="1" applyBorder="1"/>
    <xf numFmtId="44" fontId="1" fillId="2" borderId="4" xfId="1" applyFont="1" applyFill="1" applyBorder="1"/>
    <xf numFmtId="0" fontId="0" fillId="2" borderId="4" xfId="0" applyFill="1" applyBorder="1"/>
    <xf numFmtId="0" fontId="0" fillId="6" borderId="4" xfId="0" applyFill="1" applyBorder="1"/>
    <xf numFmtId="0" fontId="0" fillId="6" borderId="4" xfId="0" applyNumberFormat="1" applyFill="1" applyBorder="1"/>
    <xf numFmtId="44" fontId="1" fillId="7" borderId="4" xfId="1" applyFont="1" applyFill="1" applyBorder="1"/>
    <xf numFmtId="0" fontId="0" fillId="7" borderId="4" xfId="0" applyNumberFormat="1" applyFill="1" applyBorder="1"/>
    <xf numFmtId="0" fontId="0" fillId="6" borderId="1" xfId="0" applyFill="1" applyBorder="1"/>
    <xf numFmtId="44" fontId="1" fillId="7" borderId="1" xfId="1" applyFont="1" applyFill="1" applyBorder="1"/>
    <xf numFmtId="0" fontId="0" fillId="7" borderId="1" xfId="0" applyFill="1" applyBorder="1"/>
    <xf numFmtId="0" fontId="0" fillId="7" borderId="1" xfId="0" applyNumberFormat="1" applyFill="1" applyBorder="1"/>
    <xf numFmtId="44" fontId="1" fillId="3" borderId="1" xfId="1" applyFont="1" applyFill="1" applyBorder="1"/>
    <xf numFmtId="44" fontId="1" fillId="8" borderId="4" xfId="1" applyFont="1" applyFill="1" applyBorder="1" applyAlignment="1">
      <alignment horizontal="center"/>
    </xf>
    <xf numFmtId="0" fontId="1" fillId="8" borderId="4" xfId="1" applyNumberFormat="1" applyFont="1" applyFill="1" applyBorder="1" applyAlignment="1">
      <alignment horizontal="center"/>
    </xf>
    <xf numFmtId="44" fontId="1" fillId="5" borderId="4" xfId="1" applyFont="1" applyFill="1" applyBorder="1"/>
    <xf numFmtId="0" fontId="0" fillId="5" borderId="13" xfId="0" applyFill="1" applyBorder="1"/>
    <xf numFmtId="0" fontId="0" fillId="9" borderId="14" xfId="0" applyFill="1" applyBorder="1"/>
    <xf numFmtId="44" fontId="1" fillId="9" borderId="7" xfId="1" applyFont="1" applyFill="1" applyBorder="1"/>
    <xf numFmtId="44" fontId="1" fillId="2" borderId="7" xfId="1" applyFont="1" applyFill="1" applyBorder="1"/>
    <xf numFmtId="0" fontId="0" fillId="2" borderId="7" xfId="0" applyFill="1" applyBorder="1"/>
    <xf numFmtId="0" fontId="0" fillId="6" borderId="7" xfId="0" applyFill="1" applyBorder="1"/>
    <xf numFmtId="0" fontId="0" fillId="6" borderId="7" xfId="0" applyNumberFormat="1" applyFill="1" applyBorder="1"/>
    <xf numFmtId="44" fontId="1" fillId="7" borderId="7" xfId="1" applyFont="1" applyFill="1" applyBorder="1"/>
    <xf numFmtId="0" fontId="0" fillId="9" borderId="15" xfId="0" applyFill="1" applyBorder="1"/>
    <xf numFmtId="44" fontId="1" fillId="9" borderId="16" xfId="1" applyFont="1" applyFill="1" applyBorder="1"/>
    <xf numFmtId="44" fontId="1" fillId="2" borderId="16" xfId="1" applyFont="1" applyFill="1" applyBorder="1"/>
    <xf numFmtId="0" fontId="0" fillId="2" borderId="16" xfId="0" applyFill="1" applyBorder="1"/>
    <xf numFmtId="0" fontId="0" fillId="6" borderId="16" xfId="0" applyFill="1" applyBorder="1"/>
    <xf numFmtId="0" fontId="0" fillId="6" borderId="16" xfId="0" applyNumberFormat="1" applyFill="1" applyBorder="1"/>
    <xf numFmtId="44" fontId="1" fillId="7" borderId="16" xfId="1" applyFont="1" applyFill="1" applyBorder="1"/>
    <xf numFmtId="0" fontId="0" fillId="7" borderId="16" xfId="0" applyNumberFormat="1" applyFill="1" applyBorder="1"/>
    <xf numFmtId="0" fontId="0" fillId="6" borderId="17" xfId="0" applyFill="1" applyBorder="1"/>
    <xf numFmtId="44" fontId="1" fillId="7" borderId="17" xfId="1" applyFont="1" applyFill="1" applyBorder="1"/>
    <xf numFmtId="0" fontId="0" fillId="7" borderId="17" xfId="0" applyFill="1" applyBorder="1"/>
    <xf numFmtId="0" fontId="0" fillId="7" borderId="17" xfId="0" applyNumberFormat="1" applyFill="1" applyBorder="1"/>
    <xf numFmtId="44" fontId="1" fillId="3" borderId="17" xfId="1" applyFont="1" applyFill="1" applyBorder="1"/>
    <xf numFmtId="44" fontId="1" fillId="8" borderId="16" xfId="1" applyFont="1" applyFill="1" applyBorder="1" applyAlignment="1">
      <alignment horizontal="center"/>
    </xf>
    <xf numFmtId="0" fontId="1" fillId="8" borderId="16" xfId="1" applyNumberFormat="1" applyFont="1" applyFill="1" applyBorder="1" applyAlignment="1">
      <alignment horizontal="center"/>
    </xf>
    <xf numFmtId="44" fontId="1" fillId="5" borderId="16" xfId="1" applyFont="1" applyFill="1" applyBorder="1"/>
    <xf numFmtId="0" fontId="0" fillId="5" borderId="18" xfId="0" applyFill="1" applyBorder="1"/>
    <xf numFmtId="0" fontId="0" fillId="9" borderId="19" xfId="0" applyFill="1" applyBorder="1"/>
    <xf numFmtId="0" fontId="0" fillId="2" borderId="19" xfId="0" applyFill="1" applyBorder="1"/>
    <xf numFmtId="0" fontId="0" fillId="2" borderId="20" xfId="0" applyFill="1" applyBorder="1"/>
    <xf numFmtId="44" fontId="0" fillId="3" borderId="20" xfId="0" applyNumberFormat="1" applyFill="1" applyBorder="1"/>
    <xf numFmtId="44" fontId="0" fillId="4" borderId="19" xfId="0" applyNumberFormat="1" applyFill="1" applyBorder="1"/>
    <xf numFmtId="44" fontId="0" fillId="5" borderId="19" xfId="0" applyNumberFormat="1" applyFill="1" applyBorder="1"/>
    <xf numFmtId="0" fontId="0" fillId="0" borderId="0" xfId="0" applyAlignment="1"/>
    <xf numFmtId="0" fontId="0" fillId="0" borderId="0" xfId="0" applyFont="1"/>
    <xf numFmtId="0" fontId="0" fillId="0" borderId="0" xfId="0" applyFont="1" applyFill="1"/>
    <xf numFmtId="0" fontId="2" fillId="4" borderId="20" xfId="0" applyFont="1" applyFill="1" applyBorder="1" applyAlignment="1">
      <alignment horizontal="center" vertical="center"/>
    </xf>
    <xf numFmtId="0" fontId="4" fillId="10" borderId="4" xfId="0" applyFont="1" applyFill="1" applyBorder="1" applyAlignment="1"/>
    <xf numFmtId="0" fontId="6" fillId="0" borderId="4" xfId="3" applyFont="1" applyBorder="1" applyAlignment="1">
      <alignment horizontal="center" vertical="center" wrapText="1"/>
    </xf>
    <xf numFmtId="0" fontId="6" fillId="9" borderId="4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10" borderId="4" xfId="3" applyFont="1" applyFill="1" applyBorder="1" applyAlignment="1">
      <alignment horizontal="center" vertical="center" wrapText="1"/>
    </xf>
    <xf numFmtId="0" fontId="6" fillId="6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left" vertical="center" wrapText="1"/>
    </xf>
    <xf numFmtId="0" fontId="6" fillId="9" borderId="4" xfId="3" applyFont="1" applyFill="1" applyBorder="1"/>
    <xf numFmtId="0" fontId="6" fillId="4" borderId="4" xfId="3" applyFont="1" applyFill="1" applyBorder="1"/>
    <xf numFmtId="0" fontId="7" fillId="4" borderId="4" xfId="3" applyFont="1" applyFill="1" applyBorder="1"/>
    <xf numFmtId="0" fontId="0" fillId="11" borderId="4" xfId="0" applyFont="1" applyFill="1" applyBorder="1"/>
    <xf numFmtId="0" fontId="7" fillId="10" borderId="4" xfId="3" applyFont="1" applyFill="1" applyBorder="1"/>
    <xf numFmtId="0" fontId="7" fillId="10" borderId="4" xfId="3" applyFont="1" applyFill="1" applyBorder="1" applyAlignment="1">
      <alignment horizontal="right"/>
    </xf>
    <xf numFmtId="10" fontId="6" fillId="6" borderId="4" xfId="3" applyNumberFormat="1" applyFont="1" applyFill="1" applyBorder="1"/>
    <xf numFmtId="0" fontId="6" fillId="0" borderId="4" xfId="3" applyFont="1" applyBorder="1"/>
    <xf numFmtId="9" fontId="6" fillId="0" borderId="4" xfId="2" applyFont="1" applyBorder="1" applyAlignment="1">
      <alignment horizontal="center" vertical="center"/>
    </xf>
    <xf numFmtId="0" fontId="6" fillId="0" borderId="4" xfId="3" applyFont="1" applyFill="1" applyBorder="1"/>
    <xf numFmtId="0" fontId="6" fillId="11" borderId="4" xfId="3" applyFont="1" applyFill="1" applyBorder="1"/>
    <xf numFmtId="0" fontId="6" fillId="6" borderId="4" xfId="3" applyFont="1" applyFill="1" applyBorder="1"/>
    <xf numFmtId="9" fontId="6" fillId="0" borderId="4" xfId="2" applyFont="1" applyBorder="1"/>
    <xf numFmtId="0" fontId="7" fillId="12" borderId="4" xfId="3" applyFont="1" applyFill="1" applyBorder="1"/>
    <xf numFmtId="10" fontId="7" fillId="12" borderId="4" xfId="3" applyNumberFormat="1" applyFont="1" applyFill="1" applyBorder="1"/>
    <xf numFmtId="9" fontId="7" fillId="12" borderId="4" xfId="2" applyFont="1" applyFill="1" applyBorder="1"/>
    <xf numFmtId="10" fontId="7" fillId="12" borderId="4" xfId="2" applyNumberFormat="1" applyFont="1" applyFill="1" applyBorder="1"/>
    <xf numFmtId="0" fontId="8" fillId="0" borderId="0" xfId="3" applyFont="1"/>
    <xf numFmtId="0" fontId="6" fillId="0" borderId="0" xfId="3" applyFont="1"/>
    <xf numFmtId="0" fontId="6" fillId="0" borderId="4" xfId="0" applyFont="1" applyFill="1" applyBorder="1"/>
    <xf numFmtId="0" fontId="0" fillId="0" borderId="4" xfId="0" applyFont="1" applyBorder="1"/>
    <xf numFmtId="0" fontId="0" fillId="0" borderId="4" xfId="0" applyFont="1" applyFill="1" applyBorder="1"/>
    <xf numFmtId="0" fontId="0" fillId="0" borderId="4" xfId="0" applyBorder="1"/>
    <xf numFmtId="0" fontId="0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0" fillId="0" borderId="2" xfId="0" applyFont="1" applyFill="1" applyBorder="1"/>
    <xf numFmtId="0" fontId="0" fillId="10" borderId="0" xfId="0" applyFont="1" applyFill="1"/>
    <xf numFmtId="0" fontId="0" fillId="10" borderId="4" xfId="0" applyFont="1" applyFill="1" applyBorder="1"/>
    <xf numFmtId="0" fontId="0" fillId="10" borderId="0" xfId="0" applyFont="1" applyFill="1" applyBorder="1"/>
    <xf numFmtId="0" fontId="4" fillId="10" borderId="1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vertical="center"/>
    </xf>
    <xf numFmtId="0" fontId="6" fillId="10" borderId="4" xfId="0" applyFont="1" applyFill="1" applyBorder="1"/>
    <xf numFmtId="0" fontId="0" fillId="10" borderId="1" xfId="0" applyNumberFormat="1" applyFont="1" applyFill="1" applyBorder="1"/>
    <xf numFmtId="0" fontId="0" fillId="10" borderId="3" xfId="0" applyFont="1" applyFill="1" applyBorder="1"/>
    <xf numFmtId="0" fontId="0" fillId="1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0" fillId="10" borderId="1" xfId="0" applyFont="1" applyFill="1" applyBorder="1"/>
    <xf numFmtId="0" fontId="0" fillId="10" borderId="1" xfId="0" applyFont="1" applyFill="1" applyBorder="1" applyAlignment="1"/>
    <xf numFmtId="0" fontId="0" fillId="10" borderId="2" xfId="0" applyFont="1" applyFill="1" applyBorder="1" applyAlignment="1"/>
    <xf numFmtId="0" fontId="0" fillId="10" borderId="3" xfId="0" applyFont="1" applyFill="1" applyBorder="1" applyAlignment="1"/>
    <xf numFmtId="0" fontId="0" fillId="10" borderId="2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/>
    <xf numFmtId="0" fontId="0" fillId="0" borderId="4" xfId="0" applyFill="1" applyBorder="1"/>
    <xf numFmtId="0" fontId="0" fillId="0" borderId="1" xfId="0" applyNumberFormat="1" applyBorder="1"/>
    <xf numFmtId="0" fontId="0" fillId="0" borderId="1" xfId="0" applyFill="1" applyBorder="1"/>
    <xf numFmtId="0" fontId="0" fillId="0" borderId="0" xfId="0" applyFont="1" applyBorder="1" applyAlignment="1"/>
    <xf numFmtId="0" fontId="6" fillId="0" borderId="4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9" xfId="0" applyFont="1" applyBorder="1" applyAlignment="1" applyProtection="1">
      <alignment horizontal="center"/>
      <protection locked="0"/>
    </xf>
    <xf numFmtId="0" fontId="6" fillId="0" borderId="3" xfId="0" applyNumberFormat="1" applyFont="1" applyFill="1" applyBorder="1" applyAlignment="1" applyProtection="1">
      <alignment horizontal="center"/>
      <protection locked="0"/>
    </xf>
    <xf numFmtId="14" fontId="6" fillId="0" borderId="4" xfId="0" applyNumberFormat="1" applyFont="1" applyFill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12" fillId="0" borderId="4" xfId="6" quotePrefix="1" applyNumberFormat="1" applyFont="1" applyFill="1" applyBorder="1" applyAlignment="1" applyProtection="1">
      <alignment horizontal="center" vertical="top"/>
      <protection locked="0"/>
    </xf>
    <xf numFmtId="0" fontId="6" fillId="0" borderId="4" xfId="0" applyFont="1" applyFill="1" applyBorder="1" applyAlignment="1" applyProtection="1">
      <alignment horizontal="center" vertical="top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165" fontId="6" fillId="0" borderId="3" xfId="6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center"/>
      <protection locked="0"/>
    </xf>
    <xf numFmtId="49" fontId="6" fillId="0" borderId="3" xfId="0" applyNumberFormat="1" applyFont="1" applyFill="1" applyBorder="1" applyAlignment="1" applyProtection="1">
      <alignment horizontal="center"/>
      <protection locked="0"/>
    </xf>
    <xf numFmtId="49" fontId="0" fillId="0" borderId="3" xfId="0" applyNumberFormat="1" applyFont="1" applyFill="1" applyBorder="1" applyAlignment="1" applyProtection="1">
      <alignment horizontal="center"/>
      <protection locked="0"/>
    </xf>
    <xf numFmtId="0" fontId="6" fillId="0" borderId="6" xfId="0" applyNumberFormat="1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14" fontId="6" fillId="0" borderId="7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ont="1" applyBorder="1" applyAlignment="1" applyProtection="1">
      <alignment horizontal="center" vertical="center"/>
      <protection locked="0"/>
    </xf>
    <xf numFmtId="14" fontId="0" fillId="0" borderId="7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166" fontId="6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Fill="1" applyBorder="1" applyAlignment="1" applyProtection="1">
      <alignment horizontal="center" vertical="center"/>
      <protection locked="0"/>
    </xf>
    <xf numFmtId="166" fontId="11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7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Border="1" applyAlignment="1" applyProtection="1">
      <alignment horizontal="center" vertical="center"/>
      <protection locked="0"/>
    </xf>
    <xf numFmtId="166" fontId="0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Fill="1" applyBorder="1" applyAlignment="1" applyProtection="1">
      <alignment horizontal="center" vertical="center"/>
      <protection locked="0"/>
    </xf>
    <xf numFmtId="167" fontId="11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7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Border="1" applyAlignment="1" applyProtection="1">
      <alignment horizontal="center" vertical="center"/>
      <protection locked="0"/>
    </xf>
    <xf numFmtId="167" fontId="0" fillId="0" borderId="7" xfId="7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protection locked="0"/>
    </xf>
    <xf numFmtId="167" fontId="0" fillId="0" borderId="4" xfId="7" applyNumberFormat="1" applyFont="1" applyFill="1" applyBorder="1" applyAlignment="1" applyProtection="1">
      <protection locked="0"/>
    </xf>
    <xf numFmtId="167" fontId="11" fillId="0" borderId="4" xfId="7" applyNumberFormat="1" applyFont="1" applyFill="1" applyBorder="1" applyAlignment="1" applyProtection="1">
      <protection locked="0"/>
    </xf>
    <xf numFmtId="167" fontId="0" fillId="0" borderId="7" xfId="7" applyNumberFormat="1" applyFont="1" applyFill="1" applyBorder="1" applyAlignment="1" applyProtection="1">
      <protection locked="0"/>
    </xf>
    <xf numFmtId="167" fontId="0" fillId="0" borderId="4" xfId="7" applyNumberFormat="1" applyFont="1" applyBorder="1" applyAlignment="1" applyProtection="1">
      <protection locked="0"/>
    </xf>
    <xf numFmtId="167" fontId="0" fillId="0" borderId="7" xfId="7" applyNumberFormat="1" applyFont="1" applyBorder="1" applyAlignment="1" applyProtection="1">
      <protection locked="0"/>
    </xf>
    <xf numFmtId="167" fontId="6" fillId="0" borderId="4" xfId="7" applyNumberFormat="1" applyFont="1" applyFill="1" applyBorder="1" applyAlignment="1" applyProtection="1">
      <alignment horizontal="center" vertical="center"/>
    </xf>
    <xf numFmtId="0" fontId="9" fillId="13" borderId="4" xfId="3" applyFont="1" applyFill="1" applyBorder="1" applyAlignment="1" applyProtection="1">
      <alignment horizontal="center" vertical="center" wrapText="1"/>
    </xf>
    <xf numFmtId="0" fontId="9" fillId="14" borderId="4" xfId="3" applyFont="1" applyFill="1" applyBorder="1" applyAlignment="1" applyProtection="1">
      <alignment horizontal="center" vertical="center" wrapText="1"/>
    </xf>
    <xf numFmtId="0" fontId="9" fillId="14" borderId="21" xfId="3" applyFont="1" applyFill="1" applyBorder="1" applyAlignment="1" applyProtection="1">
      <alignment horizontal="center" vertical="center" wrapText="1"/>
    </xf>
    <xf numFmtId="0" fontId="9" fillId="13" borderId="4" xfId="4" applyFont="1" applyFill="1" applyBorder="1" applyAlignment="1" applyProtection="1">
      <alignment horizontal="center" vertical="center" wrapText="1"/>
    </xf>
    <xf numFmtId="0" fontId="9" fillId="13" borderId="4" xfId="3" applyNumberFormat="1" applyFont="1" applyFill="1" applyBorder="1" applyAlignment="1" applyProtection="1">
      <alignment horizontal="center" vertical="center" wrapText="1"/>
    </xf>
    <xf numFmtId="0" fontId="9" fillId="13" borderId="4" xfId="5" applyNumberFormat="1" applyFont="1" applyFill="1" applyBorder="1" applyAlignment="1" applyProtection="1">
      <alignment horizontal="center" vertical="center" wrapText="1"/>
    </xf>
    <xf numFmtId="164" fontId="9" fillId="13" borderId="4" xfId="3" applyNumberFormat="1" applyFont="1" applyFill="1" applyBorder="1" applyAlignment="1" applyProtection="1">
      <alignment horizontal="center" vertical="center" wrapText="1"/>
    </xf>
    <xf numFmtId="0" fontId="9" fillId="15" borderId="21" xfId="3" applyFont="1" applyFill="1" applyBorder="1" applyAlignment="1" applyProtection="1">
      <alignment horizontal="center" vertical="center" wrapText="1"/>
    </xf>
    <xf numFmtId="0" fontId="6" fillId="15" borderId="3" xfId="3" applyFont="1" applyFill="1" applyBorder="1" applyAlignment="1" applyProtection="1">
      <alignment horizontal="center" vertical="center" wrapText="1"/>
    </xf>
    <xf numFmtId="0" fontId="6" fillId="15" borderId="4" xfId="3" applyFont="1" applyFill="1" applyBorder="1" applyAlignment="1" applyProtection="1">
      <alignment horizontal="center" vertical="center" wrapText="1"/>
    </xf>
    <xf numFmtId="0" fontId="9" fillId="15" borderId="4" xfId="4" applyFont="1" applyFill="1" applyBorder="1" applyAlignment="1" applyProtection="1">
      <alignment horizontal="center" vertical="center" wrapText="1"/>
    </xf>
    <xf numFmtId="0" fontId="9" fillId="15" borderId="4" xfId="5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16" borderId="4" xfId="0" applyFont="1" applyFill="1" applyBorder="1"/>
    <xf numFmtId="0" fontId="4" fillId="10" borderId="4" xfId="0" applyFont="1" applyFill="1" applyBorder="1" applyAlignment="1">
      <alignment horizontal="center"/>
    </xf>
    <xf numFmtId="0" fontId="0" fillId="0" borderId="0" xfId="0"/>
    <xf numFmtId="0" fontId="15" fillId="0" borderId="0" xfId="0" applyFont="1" applyFill="1" applyAlignment="1"/>
    <xf numFmtId="0" fontId="14" fillId="0" borderId="0" xfId="0" applyFont="1" applyFill="1" applyAlignment="1"/>
    <xf numFmtId="0" fontId="0" fillId="0" borderId="19" xfId="0" applyBorder="1"/>
    <xf numFmtId="0" fontId="0" fillId="0" borderId="2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16" fontId="4" fillId="10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10" borderId="7" xfId="0" applyFont="1" applyFill="1" applyBorder="1" applyAlignment="1">
      <alignment horizontal="center" vertical="center"/>
    </xf>
    <xf numFmtId="0" fontId="0" fillId="0" borderId="0" xfId="0"/>
    <xf numFmtId="16" fontId="0" fillId="0" borderId="0" xfId="0" applyNumberFormat="1"/>
    <xf numFmtId="0" fontId="0" fillId="0" borderId="7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16" fontId="0" fillId="0" borderId="7" xfId="0" applyNumberFormat="1" applyFont="1" applyFill="1" applyBorder="1" applyAlignment="1">
      <alignment horizontal="center" vertical="center"/>
    </xf>
  </cellXfs>
  <cellStyles count="8">
    <cellStyle name="Monétaire" xfId="7" builtinId="4"/>
    <cellStyle name="Monétaire 2" xfId="1"/>
    <cellStyle name="Normal" xfId="0" builtinId="0"/>
    <cellStyle name="Normal 16" xfId="3"/>
    <cellStyle name="Normal 2" xfId="6"/>
    <cellStyle name="Normal 2 6" xfId="5"/>
    <cellStyle name="Normal 3" xfId="4"/>
    <cellStyle name="Pourcentage 2" xfId="2"/>
  </cellStyles>
  <dxfs count="5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5B5ED"/>
      <color rgb="FF3AF6F6"/>
      <color rgb="FFFFD72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809625</xdr:colOff>
      <xdr:row>16</xdr:row>
      <xdr:rowOff>66675</xdr:rowOff>
    </xdr:from>
    <xdr:to>
      <xdr:col>13</xdr:col>
      <xdr:colOff>2228850</xdr:colOff>
      <xdr:row>19</xdr:row>
      <xdr:rowOff>95250</xdr:rowOff>
    </xdr:to>
    <xdr:sp macro="[0]!OuvreFormulaire" textlink="">
      <xdr:nvSpPr>
        <xdr:cNvPr id="2" name="Rectangle à coins arrondis 1"/>
        <xdr:cNvSpPr/>
      </xdr:nvSpPr>
      <xdr:spPr>
        <a:xfrm>
          <a:off x="14068425" y="3114675"/>
          <a:ext cx="2295525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72331" y="0"/>
          <a:ext cx="1224000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4" name="Rectangle avec coins arrondis du même côté 3"/>
        <xdr:cNvSpPr/>
      </xdr:nvSpPr>
      <xdr:spPr>
        <a:xfrm>
          <a:off x="35719" y="0"/>
          <a:ext cx="1607343" cy="440531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5" name="Rectangle avec coins arrondis du même côté 4"/>
        <xdr:cNvSpPr/>
      </xdr:nvSpPr>
      <xdr:spPr>
        <a:xfrm>
          <a:off x="3095625" y="0"/>
          <a:ext cx="1666875" cy="440531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4904471" y="0"/>
          <a:ext cx="3877235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9" name="Rectangle avec coins arrondis du même côté 8"/>
        <xdr:cNvSpPr/>
      </xdr:nvSpPr>
      <xdr:spPr>
        <a:xfrm>
          <a:off x="13704794" y="0"/>
          <a:ext cx="1601040" cy="437029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3" name="Flèche gauche 2"/>
        <xdr:cNvSpPr/>
      </xdr:nvSpPr>
      <xdr:spPr>
        <a:xfrm>
          <a:off x="65285471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10" name="Rectangle avec coins arrondis du même côté 9"/>
        <xdr:cNvSpPr/>
      </xdr:nvSpPr>
      <xdr:spPr>
        <a:xfrm>
          <a:off x="6241676" y="0"/>
          <a:ext cx="1243853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11" name="Flèche droite 10"/>
        <xdr:cNvSpPr/>
      </xdr:nvSpPr>
      <xdr:spPr>
        <a:xfrm>
          <a:off x="7138147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2" name="Rectangle avec coins arrondis du même côté 11"/>
        <xdr:cNvSpPr/>
      </xdr:nvSpPr>
      <xdr:spPr>
        <a:xfrm>
          <a:off x="7530353" y="0"/>
          <a:ext cx="1230303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6" name="Rectangle avec coins arrondis du même côté 15"/>
        <xdr:cNvSpPr/>
      </xdr:nvSpPr>
      <xdr:spPr>
        <a:xfrm>
          <a:off x="4784912" y="0"/>
          <a:ext cx="1434353" cy="437029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7" name="Flèche droite 16"/>
        <xdr:cNvSpPr/>
      </xdr:nvSpPr>
      <xdr:spPr>
        <a:xfrm>
          <a:off x="5950323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21" name="Rectangle avec coins arrondis du même côté 20"/>
        <xdr:cNvSpPr/>
      </xdr:nvSpPr>
      <xdr:spPr>
        <a:xfrm>
          <a:off x="68792912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22" name="Flèche gauche 21"/>
        <xdr:cNvSpPr/>
      </xdr:nvSpPr>
      <xdr:spPr>
        <a:xfrm>
          <a:off x="68882559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134471</xdr:colOff>
      <xdr:row>0</xdr:row>
      <xdr:rowOff>78441</xdr:rowOff>
    </xdr:from>
    <xdr:to>
      <xdr:col>6</xdr:col>
      <xdr:colOff>1277471</xdr:colOff>
      <xdr:row>0</xdr:row>
      <xdr:rowOff>392206</xdr:rowOff>
    </xdr:to>
    <xdr:sp macro="[0]!OuvreFormulaire" textlink="">
      <xdr:nvSpPr>
        <xdr:cNvPr id="7" name="Rectangle à coins arrondis 6"/>
        <xdr:cNvSpPr/>
      </xdr:nvSpPr>
      <xdr:spPr>
        <a:xfrm>
          <a:off x="8875059" y="78441"/>
          <a:ext cx="1143000" cy="3137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 Visa test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ORTEFEUILLE_DELPHINE" displayName="PORTEFEUILLE_DELPHINE" ref="A2:BI60" totalsRowShown="0" headerRowDxfId="553" dataDxfId="552" tableBorderDxfId="551" headerRowCellStyle="Normal 16">
  <autoFilter ref="A2:BI60"/>
  <tableColumns count="61">
    <tableColumn id="48" name="PRENOM DU COMPTABLE" dataDxfId="550"/>
    <tableColumn id="1" name="N° DOSSIER" dataDxfId="549"/>
    <tableColumn id="2" name="NOM DOSSIER" dataDxfId="548"/>
    <tableColumn id="3" name="TYPE DE MARCHE" dataDxfId="547"/>
    <tableColumn id="4" name="DATE DE CLOTURE" dataDxfId="546"/>
    <tableColumn id="5" name="REGIME JURIDIQUE" dataDxfId="545"/>
    <tableColumn id="6" name="REGIME IMPOSITION" dataDxfId="544"/>
    <tableColumn id="56" name="DECLARATION DE TVA" dataDxfId="543"/>
    <tableColumn id="7" name="DATE_x000a_DE DEPOT" dataDxfId="542"/>
    <tableColumn id="8" name="DATE SIGNATURE" dataDxfId="541"/>
    <tableColumn id="9" name="MOIS" dataDxfId="540">
      <calculatedColumnFormula>IF(I3="","",MONTH(I3))</calculatedColumnFormula>
    </tableColumn>
    <tableColumn id="10" name="DELAI" dataDxfId="539">
      <calculatedColumnFormula>IF(I3="","",DAYS360(E3,I3))</calculatedColumnFormula>
    </tableColumn>
    <tableColumn id="11" name="PCR" dataDxfId="538"/>
    <tableColumn id="12" name="RA NOS" dataDxfId="537"/>
    <tableColumn id="13" name="QUI " dataDxfId="536"/>
    <tableColumn id="14" name="CR" dataDxfId="535"/>
    <tableColumn id="15" name="CR FAIT PAR LE COMPTABLE" dataDxfId="534"/>
    <tableColumn id="16" name="AG_x000a_SIGNEE" dataDxfId="533"/>
    <tableColumn id="17" name="PCR COMPTABLE €" dataDxfId="532" dataCellStyle="Monétaire"/>
    <tableColumn id="18" name="PCR CONSEILLER €" dataDxfId="531"/>
    <tableColumn id="19" name="RA FAIT PAR LE_x000a_COMPTABLE €" dataDxfId="530" dataCellStyle="Monétaire"/>
    <tableColumn id="41" name="RA FAITE PAR LE CONSEILLER €" dataDxfId="529" dataCellStyle="Monétaire"/>
    <tableColumn id="21" name="POINT DE PILOTAGE €" dataDxfId="528" dataCellStyle="Monétaire"/>
    <tableColumn id="20" name="AGOA COMPTABLE €" dataDxfId="527" dataCellStyle="Monétaire"/>
    <tableColumn id="59" name="AGOA CONSEILLER €" dataDxfId="526" dataCellStyle="Monétaire"/>
    <tableColumn id="60" name="VISA JURIDIQUE €" dataDxfId="525" dataCellStyle="Monétaire"/>
    <tableColumn id="38" name="SAISIE PAR UNE AAC €" dataDxfId="524" dataCellStyle="Monétaire"/>
    <tableColumn id="43" name="SAISIE PAR LE COMPTABLE €" dataDxfId="523" dataCellStyle="Monétaire"/>
    <tableColumn id="39" name="TRAVAUX _x000a_DE REVISION €" dataDxfId="522" dataCellStyle="Monétaire"/>
    <tableColumn id="42" name="DECLARATION TVA AAC €" dataDxfId="521" dataCellStyle="Monétaire"/>
    <tableColumn id="45" name="DECLARATION TVA COMPTABLE €" dataDxfId="520" dataCellStyle="Monétaire"/>
    <tableColumn id="40" name="MONTANT_x000a_RESPONSABLE RELATION CLIENT €" dataDxfId="519" dataCellStyle="Monétaire"/>
    <tableColumn id="33" name="MONTANT TOTAL LETTRE DE MISION €" dataDxfId="518" dataCellStyle="Monétaire">
      <calculatedColumnFormula>SUM(PORTEFEUILLE_DELPHINE[[#This Row],[PCR COMPTABLE €]:[MONTANT
RESPONSABLE RELATION CLIENT €]])</calculatedColumnFormula>
    </tableColumn>
    <tableColumn id="34" name="ECART DE SAISE avec LETTRE DE MISSION €" dataDxfId="517" dataCellStyle="Monétaire">
      <calculatedColumnFormula>SUM(PORTEFEUILLE_DELPHINE[[#This Row],[PCR COMPTABLE €]:[MONTANT
RESPONSABLE RELATION CLIENT €]])-PORTEFEUILLE_DELPHINE[[#This Row],[MONTANT TOTAL LETTRE DE MISION €]]</calculatedColumnFormula>
    </tableColumn>
    <tableColumn id="22" name="Prénom_x000a_AAC" dataDxfId="516"/>
    <tableColumn id="36" name="PRENOM CONSEILLER" dataDxfId="515"/>
    <tableColumn id="57" name="PRENOM REALISATION TVA" dataDxfId="514"/>
    <tableColumn id="54" name="ABONNE COURT _x000a_ABONNE LONG" dataDxfId="513"/>
    <tableColumn id="55" name="RECONDUCTION AUTOMATIQUE OS" dataDxfId="512"/>
    <tableColumn id="23" name="TPS PASSE_x000a_COMPTABLE H_x000a_" dataDxfId="511"/>
    <tableColumn id="37" name="TPS PASSE _x000a_AAC H" dataDxfId="510"/>
    <tableColumn id="47" name="BONI AAC" dataDxfId="509" dataCellStyle="Monétaire">
      <calculatedColumnFormula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calculatedColumnFormula>
    </tableColumn>
    <tableColumn id="46" name="MALI AAC" dataDxfId="508" dataCellStyle="Monétaire">
      <calculatedColumnFormula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calculatedColumnFormula>
    </tableColumn>
    <tableColumn id="44" name="NOMBRE DOSSIER BONI AAC" dataDxfId="507">
      <calculatedColumnFormula>IF(PORTEFEUILLE_DELPHINE[[#This Row],[BONI AAC]]&lt;&gt;0,1,"")</calculatedColumnFormula>
    </tableColumn>
    <tableColumn id="35" name="NBRE DOSSIER MALI AAC" dataDxfId="506">
      <calculatedColumnFormula>IF(PORTEFEUILLE_DELPHINE[[#This Row],[MALI AAC]]&lt;&gt;0,1,"")</calculatedColumnFormula>
    </tableColumn>
    <tableColumn id="24" name="BONI COMPTABLE" dataDxfId="505" dataCellStyle="Monétaire">
      <calculatedColumnFormula>IF(AN3&lt;&gt;"",IF((AN3*Paramètres!$H$4)-PORTEFEUILLE_DELPHINE[[#This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€]]-(DELPHINE!AN3*Paramètres!$H$4),0),0)</calculatedColumnFormula>
    </tableColumn>
    <tableColumn id="25" name="MALI COMPTABLE" dataDxfId="504" dataCellStyle="Monétaire">
      <calculatedColumnFormula>IF(AN3&lt;&gt;"",IF(((AN3*Paramètres!$H$4)-PORTEFEUILLE_DELPHINE[[#This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calculatedColumnFormula>
    </tableColumn>
    <tableColumn id="53" name="NOMBRE DOSSIER BONI COMPTABLE" dataDxfId="503">
      <calculatedColumnFormula>IF(PORTEFEUILLE_DELPHINE[[#This Row],[BONI COMPTABLE]]&lt;&gt;0,1,"")</calculatedColumnFormula>
    </tableColumn>
    <tableColumn id="52" name="NOMBRE DE DOSSIER MALI COMPTABLE" dataDxfId="502">
      <calculatedColumnFormula>IF(PORTEFEUILLE_DELPHINE[[#This Row],[MALI COMPTABLE]]&lt;&gt;0,1,"")</calculatedColumnFormula>
    </tableColumn>
    <tableColumn id="26" name="GRILLE ENJEUX" dataDxfId="501"/>
    <tableColumn id="27" name="Visa_x000a_Validé_x000a_enjeu 4 ou attestation enjeu" dataDxfId="500"/>
    <tableColumn id="28" name="VISA VCOMPTA" dataDxfId="499"/>
    <tableColumn id="29" name="REFUS" dataDxfId="498"/>
    <tableColumn id="30" name="MOTIF" dataDxfId="497"/>
    <tableColumn id="31" name="COMMENTAIRES" dataDxfId="496"/>
    <tableColumn id="32" name="DIVERS" dataDxfId="495"/>
    <tableColumn id="49" name="MISE EN PLACE SCAN BY CERFRANCE" dataDxfId="494"/>
    <tableColumn id="50" name="PRENOM PERSONNE AYANT DEPLOYEE SCAN BY CERFRANCE" dataDxfId="493"/>
    <tableColumn id="51" name="PICKING" dataDxfId="492"/>
    <tableColumn id="58" name="EDI" dataDxfId="491"/>
    <tableColumn id="62" name="Colonne1" dataDxfId="49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PORTEFEUILLE_FREDERIQUE" displayName="PORTEFEUILLE_FREDERIQUE" ref="A2:BI60" totalsRowShown="0" headerRowDxfId="483" dataDxfId="482" tableBorderDxfId="481" headerRowCellStyle="Normal 16">
  <autoFilter ref="A2:BI60"/>
  <tableColumns count="61">
    <tableColumn id="48" name="PRENOM DU COMPTABLE" dataDxfId="480"/>
    <tableColumn id="1" name="N° DOSSIER" dataDxfId="479"/>
    <tableColumn id="2" name="NOM DOSSIER" dataDxfId="478"/>
    <tableColumn id="3" name="TYPE DE MARCHE" dataDxfId="477"/>
    <tableColumn id="4" name="DATE DE CLOTURE" dataDxfId="476"/>
    <tableColumn id="5" name="REGIME JURIDIQUE" dataDxfId="475"/>
    <tableColumn id="6" name="REGIME IMPOSITION" dataDxfId="474"/>
    <tableColumn id="56" name="DECLARATION DE TVA" dataDxfId="473"/>
    <tableColumn id="7" name="DATE_x000a_DE DEPOT" dataDxfId="472"/>
    <tableColumn id="8" name="DATE SIGNATURE" dataDxfId="471"/>
    <tableColumn id="9" name="MOIS" dataDxfId="470">
      <calculatedColumnFormula>IF(I3="","",MONTH(I3))</calculatedColumnFormula>
    </tableColumn>
    <tableColumn id="10" name="DELAI" dataDxfId="469">
      <calculatedColumnFormula>IF(I3="","",DAYS360(E3,I3))</calculatedColumnFormula>
    </tableColumn>
    <tableColumn id="11" name="PCR" dataDxfId="468"/>
    <tableColumn id="12" name="RA NOS" dataDxfId="467"/>
    <tableColumn id="13" name="QUI " dataDxfId="466"/>
    <tableColumn id="14" name="CR" dataDxfId="465"/>
    <tableColumn id="15" name="CR FAIT PAR LE COMPTABLE" dataDxfId="464"/>
    <tableColumn id="16" name="AG_x000a_SIGNEE" dataDxfId="463"/>
    <tableColumn id="17" name="PCR COMPTABLE €" dataDxfId="462" dataCellStyle="Monétaire"/>
    <tableColumn id="18" name="PCR CONSEILLER €" dataDxfId="461"/>
    <tableColumn id="19" name="RA FAIT PAR LE_x000a_COMPTABLE €" dataDxfId="460" dataCellStyle="Monétaire"/>
    <tableColumn id="41" name="RA FAITE PAR LE CONSEILLER €" dataDxfId="459" dataCellStyle="Monétaire"/>
    <tableColumn id="21" name="POINT DE PILOTAGE €" dataDxfId="458" dataCellStyle="Monétaire"/>
    <tableColumn id="20" name="AGOA COMPTABLE €" dataDxfId="457" dataCellStyle="Monétaire"/>
    <tableColumn id="59" name="AGOA CONSEILLER €" dataDxfId="456" dataCellStyle="Monétaire"/>
    <tableColumn id="60" name="VISA JURIDIQUE €" dataDxfId="455" dataCellStyle="Monétaire"/>
    <tableColumn id="38" name="SAISIE PAR UNE AAC €" dataDxfId="454" dataCellStyle="Monétaire"/>
    <tableColumn id="43" name="SAISIE PAR LE COMPTABLE €" dataDxfId="453" dataCellStyle="Monétaire"/>
    <tableColumn id="39" name="TRAVAUX _x000a_DE REVISION €" dataDxfId="452" dataCellStyle="Monétaire"/>
    <tableColumn id="42" name="DECLARATION TVA AAC €" dataDxfId="451" dataCellStyle="Monétaire"/>
    <tableColumn id="45" name="DECLARATION TVA COMPTABLE €" dataDxfId="450" dataCellStyle="Monétaire"/>
    <tableColumn id="40" name="MONTANT_x000a_RESPONSABLE RELATION CLIENT €" dataDxfId="449" dataCellStyle="Monétaire"/>
    <tableColumn id="33" name="MONTANT TOTAL LETTRE DE MISION €" dataDxfId="448" dataCellStyle="Monétaire">
      <calculatedColumnFormula>SUM(PORTEFEUILLE_FREDERIQUE[[#This Row],[PCR COMPTABLE €]:[MONTANT
RESPONSABLE RELATION CLIENT €]])</calculatedColumnFormula>
    </tableColumn>
    <tableColumn id="34" name="ECART DE SAISE avec LETTRE DE MISSION €" dataDxfId="447" dataCellStyle="Monétaire">
      <calculatedColumnFormula>SUM(PORTEFEUILLE_FREDERIQUE[[#This Row],[PCR COMPTABLE €]:[MONTANT
RESPONSABLE RELATION CLIENT €]])-PORTEFEUILLE_FREDERIQUE[[#This Row],[MONTANT TOTAL LETTRE DE MISION €]]</calculatedColumnFormula>
    </tableColumn>
    <tableColumn id="22" name="Prénom_x000a_AAC" dataDxfId="446"/>
    <tableColumn id="36" name="PRENOM CONSEILLER" dataDxfId="445"/>
    <tableColumn id="57" name="PRENOM REALISATION TVA" dataDxfId="444"/>
    <tableColumn id="54" name="ABONNE COURT _x000a_ABONNE LONG" dataDxfId="443"/>
    <tableColumn id="55" name="RECONDUCTION AUTOMATIQUE OS" dataDxfId="442"/>
    <tableColumn id="23" name="TPS PASSE_x000a_COMPTABLE H_x000a_" dataDxfId="441"/>
    <tableColumn id="37" name="TPS PASSE _x000a_AAC H" dataDxfId="440"/>
    <tableColumn id="47" name="BONI AAC" dataDxfId="439" dataCellStyle="Monétaire">
      <calculatedColumnFormula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calculatedColumnFormula>
    </tableColumn>
    <tableColumn id="46" name="MALI AAC" dataDxfId="438" dataCellStyle="Monétaire">
      <calculatedColumnFormula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calculatedColumnFormula>
    </tableColumn>
    <tableColumn id="44" name="NOMBRE DOSSIER BONI AAC" dataDxfId="437">
      <calculatedColumnFormula>IF(PORTEFEUILLE_FREDERIQUE[[#This Row],[BONI AAC]]&lt;&gt;0,1,"")</calculatedColumnFormula>
    </tableColumn>
    <tableColumn id="35" name="NBRE DOSSIER MALI AAC" dataDxfId="436">
      <calculatedColumnFormula>IF(PORTEFEUILLE_FREDERIQUE[[#This Row],[MALI AAC]]&lt;&gt;0,1,"")</calculatedColumnFormula>
    </tableColumn>
    <tableColumn id="24" name="BONI COMPTABLE" dataDxfId="435" dataCellStyle="Monétaire">
      <calculatedColumnFormula>IF(AN3&lt;&gt;"",IF((AN3*Paramètres!$H$4)-PORTEFEUILLE_FREDERIQUE[[#This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€]]-(DELPHINE!AN3*Paramètres!$H$4),0),0)</calculatedColumnFormula>
    </tableColumn>
    <tableColumn id="25" name="MALI COMPTABLE" dataDxfId="434" dataCellStyle="Monétaire">
      <calculatedColumnFormula>IF(AN3&lt;&gt;"",IF(((AN3*Paramètres!$H$4)-PORTEFEUILLE_FREDERIQUE[[#This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calculatedColumnFormula>
    </tableColumn>
    <tableColumn id="53" name="NOMBRE DOSSIER BONI COMPTABLE" dataDxfId="433">
      <calculatedColumnFormula>IF(PORTEFEUILLE_FREDERIQUE[[#This Row],[BONI COMPTABLE]]&lt;&gt;0,1,"")</calculatedColumnFormula>
    </tableColumn>
    <tableColumn id="52" name="NOMBRE DE DOSSIER MALI COMPTABLE" dataDxfId="432">
      <calculatedColumnFormula>IF(PORTEFEUILLE_FREDERIQUE[[#This Row],[MALI COMPTABLE]]&lt;&gt;0,1,"")</calculatedColumnFormula>
    </tableColumn>
    <tableColumn id="26" name="GRILLE ENJEUX" dataDxfId="431"/>
    <tableColumn id="27" name="Visa_x000a_Validé_x000a_enjeu 4 ou attestation enjeu" dataDxfId="430"/>
    <tableColumn id="28" name="VISA VCOMPTA" dataDxfId="429"/>
    <tableColumn id="29" name="REFUS" dataDxfId="428"/>
    <tableColumn id="30" name="MOTIF" dataDxfId="427"/>
    <tableColumn id="31" name="COMMENTAIRES" dataDxfId="426"/>
    <tableColumn id="32" name="Attestation_x000a_à faire signer par l'EC" dataDxfId="425"/>
    <tableColumn id="49" name="MISE EN PLACE SCAN BY CERFRANCE" dataDxfId="424"/>
    <tableColumn id="50" name="PRENOM PERSONNE AYANT DEPLOYEE SCAN BY CERFRANCE" dataDxfId="423"/>
    <tableColumn id="51" name="PICKING" dataDxfId="422"/>
    <tableColumn id="58" name="EDI" dataDxfId="421"/>
    <tableColumn id="62" name="Colonne1" dataDxfId="4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PORTEFEUILLE_AURELIE_T" displayName="PORTEFEUILLE_AURELIE_T" ref="A2:BI60" totalsRowShown="0" headerRowDxfId="413" dataDxfId="412" tableBorderDxfId="411" headerRowCellStyle="Normal 16">
  <autoFilter ref="A2:BI60"/>
  <tableColumns count="61">
    <tableColumn id="48" name="PRENOM DU COMPTABLE" dataDxfId="410"/>
    <tableColumn id="1" name="N° DOSSIER" dataDxfId="409"/>
    <tableColumn id="2" name="NOM DOSSIER" dataDxfId="408"/>
    <tableColumn id="3" name="TYPE DE MARCHE" dataDxfId="407"/>
    <tableColumn id="4" name="DATE DE CLOTURE" dataDxfId="406"/>
    <tableColumn id="5" name="REGIME JURIDIQUE" dataDxfId="405"/>
    <tableColumn id="6" name="REGIME IMPOSITION" dataDxfId="404"/>
    <tableColumn id="56" name="DECLARATION DE TVA" dataDxfId="403"/>
    <tableColumn id="7" name="DATE_x000a_DE DEPOT" dataDxfId="402"/>
    <tableColumn id="8" name="DATE SIGNATURE" dataDxfId="401"/>
    <tableColumn id="9" name="MOIS" dataDxfId="400">
      <calculatedColumnFormula>IF(I3="","",MONTH(I3))</calculatedColumnFormula>
    </tableColumn>
    <tableColumn id="10" name="DELAI" dataDxfId="399">
      <calculatedColumnFormula>IF(I3="","",DAYS360(E3,I3))</calculatedColumnFormula>
    </tableColumn>
    <tableColumn id="11" name="PCR" dataDxfId="398"/>
    <tableColumn id="12" name="RA NOS" dataDxfId="397"/>
    <tableColumn id="13" name="QUI " dataDxfId="396"/>
    <tableColumn id="14" name="CR" dataDxfId="395"/>
    <tableColumn id="15" name="CR FAIT PAR LE COMPTABLE" dataDxfId="394"/>
    <tableColumn id="16" name="AG_x000a_SIGNEE" dataDxfId="393"/>
    <tableColumn id="17" name="PCR COMPTABLE €" dataDxfId="392" dataCellStyle="Monétaire"/>
    <tableColumn id="18" name="PCR CONSEILLER €" dataDxfId="391"/>
    <tableColumn id="19" name="RA FAIT PAR LE_x000a_COMPTABLE €" dataDxfId="390" dataCellStyle="Monétaire"/>
    <tableColumn id="41" name="RA FAITE PAR LE CONSEILLER €" dataDxfId="389" dataCellStyle="Monétaire"/>
    <tableColumn id="21" name="POINT DE PILOTAGE €" dataDxfId="388" dataCellStyle="Monétaire"/>
    <tableColumn id="20" name="AGOA COMPTABLE €" dataDxfId="387" dataCellStyle="Monétaire"/>
    <tableColumn id="59" name="AGOA CONSEILLER €" dataDxfId="386" dataCellStyle="Monétaire"/>
    <tableColumn id="60" name="VISA JURIDIQUE €" dataDxfId="385" dataCellStyle="Monétaire"/>
    <tableColumn id="38" name="SAISIE PAR UNE AAC €" dataDxfId="384" dataCellStyle="Monétaire"/>
    <tableColumn id="43" name="SAISIE PAR LE COMPTABLE €" dataDxfId="383" dataCellStyle="Monétaire"/>
    <tableColumn id="39" name="TRAVAUX _x000a_DE REVISION €" dataDxfId="382" dataCellStyle="Monétaire"/>
    <tableColumn id="42" name="DECLARATION TVA AAC €" dataDxfId="381" dataCellStyle="Monétaire"/>
    <tableColumn id="45" name="DECLARATION TVA COMPTABLE €" dataDxfId="380" dataCellStyle="Monétaire"/>
    <tableColumn id="40" name="MONTANT_x000a_RESPONSABLE RELATION CLIENT €" dataDxfId="379" dataCellStyle="Monétaire"/>
    <tableColumn id="33" name="MONTANT TOTAL LETTRE DE MISION €" dataDxfId="378" dataCellStyle="Monétaire">
      <calculatedColumnFormula>SUM(PORTEFEUILLE_AURELIE_T[[#This Row],[PCR COMPTABLE €]:[MONTANT
RESPONSABLE RELATION CLIENT €]])</calculatedColumnFormula>
    </tableColumn>
    <tableColumn id="34" name="ECART DE SAISE avec LETTRE DE MISSION €" dataDxfId="377" dataCellStyle="Monétaire">
      <calculatedColumnFormula>SUM(PORTEFEUILLE_AURELIE_T[[#This Row],[PCR COMPTABLE €]:[MONTANT
RESPONSABLE RELATION CLIENT €]])-PORTEFEUILLE_AURELIE_T[[#This Row],[MONTANT TOTAL LETTRE DE MISION €]]</calculatedColumnFormula>
    </tableColumn>
    <tableColumn id="22" name="Prénom_x000a_AAC" dataDxfId="376"/>
    <tableColumn id="36" name="PRENOM CONSEILLER" dataDxfId="375"/>
    <tableColumn id="57" name="PRENOM REALISATION TVA" dataDxfId="374"/>
    <tableColumn id="54" name="ABONNE COURT _x000a_ABONNE LONG" dataDxfId="373"/>
    <tableColumn id="55" name="RECONDUCTION AUTOMATIQUE OS" dataDxfId="372"/>
    <tableColumn id="23" name="TPS PASSE_x000a_COMPTABLE H_x000a_" dataDxfId="371"/>
    <tableColumn id="37" name="TPS PASSE _x000a_AAC H" dataDxfId="370"/>
    <tableColumn id="47" name="BONI AAC" dataDxfId="369" dataCellStyle="Monétaire">
      <calculatedColumnFormula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calculatedColumnFormula>
    </tableColumn>
    <tableColumn id="46" name="MALI AAC" dataDxfId="368" dataCellStyle="Monétaire">
      <calculatedColumnFormula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calculatedColumnFormula>
    </tableColumn>
    <tableColumn id="44" name="NOMBRE DOSSIER BONI AAC" dataDxfId="367">
      <calculatedColumnFormula>IF(PORTEFEUILLE_AURELIE_T[[#This Row],[BONI AAC]]&lt;&gt;0,1,"")</calculatedColumnFormula>
    </tableColumn>
    <tableColumn id="35" name="NBRE DOSSIER MALI AAC" dataDxfId="366">
      <calculatedColumnFormula>IF(PORTEFEUILLE_AURELIE_T[[#This Row],[MALI AAC]]&lt;&gt;0,1,"")</calculatedColumnFormula>
    </tableColumn>
    <tableColumn id="24" name="BONI COMPTABLE" dataDxfId="365" dataCellStyle="Monétaire">
      <calculatedColumnFormula>IF(AN3&lt;&gt;"",IF((AN3*Paramètres!$H$4)-PORTEFEUILLE_AURELIE_T[[#This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€]]-(DELPHINE!AN3*Paramètres!$H$4),0),0)</calculatedColumnFormula>
    </tableColumn>
    <tableColumn id="25" name="MALI COMPTABLE" dataDxfId="364" dataCellStyle="Monétaire">
      <calculatedColumnFormula>IF(AN3&lt;&gt;"",IF(((AN3*Paramètres!$H$4)-PORTEFEUILLE_AURELIE_T[[#This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calculatedColumnFormula>
    </tableColumn>
    <tableColumn id="53" name="NOMBRE DOSSIER BONI COMPTABLE" dataDxfId="363">
      <calculatedColumnFormula>IF(PORTEFEUILLE_AURELIE_T[[#This Row],[BONI COMPTABLE]]&lt;&gt;0,1,"")</calculatedColumnFormula>
    </tableColumn>
    <tableColumn id="52" name="NOMBRE DE DOSSIER MALI COMPTABLE" dataDxfId="362">
      <calculatedColumnFormula>IF(PORTEFEUILLE_AURELIE_T[[#This Row],[MALI COMPTABLE]]&lt;&gt;0,1,"")</calculatedColumnFormula>
    </tableColumn>
    <tableColumn id="26" name="GRILLE ENJEUX" dataDxfId="361"/>
    <tableColumn id="27" name="Visa_x000a_Validé_x000a_enjeu 4 ou attestation enjeu" dataDxfId="360"/>
    <tableColumn id="28" name="VISA VCOMPTA" dataDxfId="359"/>
    <tableColumn id="29" name="REFUS" dataDxfId="358"/>
    <tableColumn id="30" name="MOTIF" dataDxfId="357"/>
    <tableColumn id="31" name="COMMENTAIRES" dataDxfId="356"/>
    <tableColumn id="32" name="Attestation_x000a_à faire signer par l'EC" dataDxfId="355"/>
    <tableColumn id="49" name="MISE EN PLACE SCAN BY CERFRANCE" dataDxfId="354"/>
    <tableColumn id="50" name="PRENOM PERSONNE AYANT DEPLOYEE SCAN BY CERFRANCE" dataDxfId="353"/>
    <tableColumn id="51" name="PICKING" dataDxfId="352"/>
    <tableColumn id="58" name="EDI" dataDxfId="351"/>
    <tableColumn id="62" name="Colonne1" dataDxfId="35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PORTEFEUILLE_MARIE_PIERRE" displayName="PORTEFEUILLE_MARIE_PIERRE" ref="A2:BI60" totalsRowShown="0" headerRowDxfId="343" dataDxfId="342" tableBorderDxfId="341" headerRowCellStyle="Normal 16">
  <autoFilter ref="A2:BI60"/>
  <tableColumns count="61">
    <tableColumn id="48" name="PRENOM DU COMPTABLE" dataDxfId="340"/>
    <tableColumn id="1" name="N° DOSSIER" dataDxfId="339"/>
    <tableColumn id="2" name="NOM DOSSIER" dataDxfId="338"/>
    <tableColumn id="3" name="TYPE DE MARCHE" dataDxfId="337"/>
    <tableColumn id="4" name="DATE DE CLOTURE" dataDxfId="336"/>
    <tableColumn id="5" name="REGIME JURIDIQUE" dataDxfId="335"/>
    <tableColumn id="6" name="REGIME IMPOSITION" dataDxfId="334"/>
    <tableColumn id="56" name="DECLARATION DE TVA" dataDxfId="333"/>
    <tableColumn id="7" name="DATE_x000a_DE DEPOT" dataDxfId="332"/>
    <tableColumn id="8" name="DATE SIGNATURE" dataDxfId="331"/>
    <tableColumn id="9" name="MOIS" dataDxfId="330">
      <calculatedColumnFormula>IF(I3="","",MONTH(I3))</calculatedColumnFormula>
    </tableColumn>
    <tableColumn id="10" name="DELAI" dataDxfId="329">
      <calculatedColumnFormula>IF(I3="","",DAYS360(E3,I3))</calculatedColumnFormula>
    </tableColumn>
    <tableColumn id="11" name="PCR" dataDxfId="328"/>
    <tableColumn id="12" name="RA NOS" dataDxfId="327"/>
    <tableColumn id="13" name="QUI " dataDxfId="326"/>
    <tableColumn id="14" name="CR" dataDxfId="325"/>
    <tableColumn id="15" name="CR FAIT PAR LE COMPTABLE" dataDxfId="324"/>
    <tableColumn id="16" name="AG_x000a_SIGNEE" dataDxfId="323"/>
    <tableColumn id="17" name="PCR COMPTABLE €" dataDxfId="322" dataCellStyle="Monétaire"/>
    <tableColumn id="18" name="PCR CONSEILLER €" dataDxfId="321"/>
    <tableColumn id="19" name="RA FAIT PAR LE_x000a_COMPTABLE €" dataDxfId="320" dataCellStyle="Monétaire"/>
    <tableColumn id="41" name="RA FAITE PAR LE CONSEILLER €" dataDxfId="319" dataCellStyle="Monétaire"/>
    <tableColumn id="21" name="POINT DE PILOTAGE €" dataDxfId="318" dataCellStyle="Monétaire"/>
    <tableColumn id="20" name="AGOA COMPTABLE €" dataDxfId="317" dataCellStyle="Monétaire"/>
    <tableColumn id="59" name="AGOA CONSEILLER €" dataDxfId="316" dataCellStyle="Monétaire"/>
    <tableColumn id="60" name="VISA JURIDIQUE €" dataDxfId="315" dataCellStyle="Monétaire"/>
    <tableColumn id="38" name="SAISIE PAR UNE AAC €" dataDxfId="314" dataCellStyle="Monétaire"/>
    <tableColumn id="43" name="SAISIE PAR LE COMPTABLE €" dataDxfId="313" dataCellStyle="Monétaire"/>
    <tableColumn id="39" name="TRAVAUX _x000a_DE REVISION €" dataDxfId="312" dataCellStyle="Monétaire"/>
    <tableColumn id="42" name="DECLARATION TVA AAC €" dataDxfId="311" dataCellStyle="Monétaire"/>
    <tableColumn id="45" name="DECLARATION TVA COMPTABLE €" dataDxfId="310" dataCellStyle="Monétaire"/>
    <tableColumn id="40" name="MONTANT_x000a_RESPONSABLE RELATION CLIENT €" dataDxfId="309" dataCellStyle="Monétaire"/>
    <tableColumn id="33" name="MONTANT TOTAL LETTRE DE MISION €" dataDxfId="308" dataCellStyle="Monétaire">
      <calculatedColumnFormula>SUM(PORTEFEUILLE_MARIE_PIERRE[[#This Row],[PCR COMPTABLE €]:[MONTANT
RESPONSABLE RELATION CLIENT €]])</calculatedColumnFormula>
    </tableColumn>
    <tableColumn id="34" name="ECART DE SAISE avec LETTRE DE MISSION €" dataDxfId="307" dataCellStyle="Monétaire">
      <calculatedColumnFormula>SUM(PORTEFEUILLE_MARIE_PIERRE[[#This Row],[PCR COMPTABLE €]:[MONTANT
RESPONSABLE RELATION CLIENT €]])-PORTEFEUILLE_MARIE_PIERRE[[#This Row],[MONTANT TOTAL LETTRE DE MISION €]]</calculatedColumnFormula>
    </tableColumn>
    <tableColumn id="22" name="Prénom_x000a_AAC" dataDxfId="306"/>
    <tableColumn id="36" name="PRENOM CONSEILLER" dataDxfId="305"/>
    <tableColumn id="57" name="PRENOM REALISATION TVA" dataDxfId="304"/>
    <tableColumn id="54" name="ABONNE COURT _x000a_ABONNE LONG" dataDxfId="303"/>
    <tableColumn id="55" name="RECONDUCTION AUTOMATIQUE OS" dataDxfId="302"/>
    <tableColumn id="23" name="TPS PASSE_x000a_COMPTABLE H_x000a_" dataDxfId="301"/>
    <tableColumn id="37" name="TPS PASSE _x000a_AAC H" dataDxfId="300"/>
    <tableColumn id="47" name="BONI AAC" dataDxfId="299" dataCellStyle="Monétaire">
      <calculatedColumnFormula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calculatedColumnFormula>
    </tableColumn>
    <tableColumn id="46" name="MALI AAC" dataDxfId="298" dataCellStyle="Monétaire">
      <calculatedColumnFormula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calculatedColumnFormula>
    </tableColumn>
    <tableColumn id="44" name="NOMBRE DOSSIER BONI AAC" dataDxfId="297">
      <calculatedColumnFormula>IF(PORTEFEUILLE_MARIE_PIERRE[[#This Row],[BONI AAC]]&lt;&gt;0,1,"")</calculatedColumnFormula>
    </tableColumn>
    <tableColumn id="35" name="NBRE DOSSIER MALI AAC" dataDxfId="296">
      <calculatedColumnFormula>IF(PORTEFEUILLE_MARIE_PIERRE[[#This Row],[MALI AAC]]&lt;&gt;0,1,"")</calculatedColumnFormula>
    </tableColumn>
    <tableColumn id="24" name="BONI COMPTABLE" dataDxfId="295" dataCellStyle="Monétaire">
      <calculatedColumnFormula>IF(AN3&lt;&gt;"",IF((AN3*Paramètres!$H$4)-PORTEFEUILLE_MARIE_PIERRE[[#This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€]]-(DELPHINE!AN3*Paramètres!$H$4),0),0)</calculatedColumnFormula>
    </tableColumn>
    <tableColumn id="25" name="MALI COMPTABLE" dataDxfId="294" dataCellStyle="Monétaire">
      <calculatedColumnFormula>IF(AN3&lt;&gt;"",IF(((AN3*Paramètres!$H$4)-PORTEFEUILLE_MARIE_PIERRE[[#This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calculatedColumnFormula>
    </tableColumn>
    <tableColumn id="53" name="NOMBRE DOSSIER BONI COMPTABLE" dataDxfId="293">
      <calculatedColumnFormula>IF(PORTEFEUILLE_MARIE_PIERRE[[#This Row],[BONI COMPTABLE]]&lt;&gt;0,1,"")</calculatedColumnFormula>
    </tableColumn>
    <tableColumn id="52" name="NOMBRE DE DOSSIER MALI COMPTABLE" dataDxfId="292">
      <calculatedColumnFormula>IF(PORTEFEUILLE_MARIE_PIERRE[[#This Row],[MALI COMPTABLE]]&lt;&gt;0,1,"")</calculatedColumnFormula>
    </tableColumn>
    <tableColumn id="26" name="GRILLE ENJEUX" dataDxfId="291"/>
    <tableColumn id="27" name="Visa_x000a_Validé_x000a_enjeu 4 ou attestation enjeu" dataDxfId="290"/>
    <tableColumn id="28" name="VISA VCOMPTA" dataDxfId="289"/>
    <tableColumn id="29" name="REFUS" dataDxfId="288"/>
    <tableColumn id="30" name="MOTIF" dataDxfId="287"/>
    <tableColumn id="31" name="COMMENTAIRES" dataDxfId="286"/>
    <tableColumn id="32" name="Attestation_x000a_à faire signer par l'EC" dataDxfId="285"/>
    <tableColumn id="49" name="MISE EN PLACE SCAN BY CERFRANCE" dataDxfId="284"/>
    <tableColumn id="50" name="PRENOM PERSONNE AYANT DEPLOYEE SCAN BY CERFRANCE" dataDxfId="283"/>
    <tableColumn id="51" name="PICKING" dataDxfId="282"/>
    <tableColumn id="58" name="EDI" dataDxfId="281"/>
    <tableColumn id="62" name="Colonne1" dataDxfId="28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2" name="PORTEFEUILLE_ERIC" displayName="PORTEFEUILLE_ERIC" ref="A2:BI60" totalsRowShown="0" headerRowDxfId="273" dataDxfId="272" tableBorderDxfId="271" headerRowCellStyle="Normal 16">
  <autoFilter ref="A2:BI60"/>
  <tableColumns count="61">
    <tableColumn id="48" name="PRENOM DU COMPTABLE" dataDxfId="270"/>
    <tableColumn id="1" name="N° DOSSIER" dataDxfId="269"/>
    <tableColumn id="2" name="NOM DOSSIER" dataDxfId="268"/>
    <tableColumn id="3" name="TYPE DE MARCHE" dataDxfId="267"/>
    <tableColumn id="4" name="DATE DE CLOTURE" dataDxfId="266"/>
    <tableColumn id="5" name="REGIME JURIDIQUE" dataDxfId="265"/>
    <tableColumn id="6" name="REGIME IMPOSITION" dataDxfId="264"/>
    <tableColumn id="56" name="DECLARATION DE TVA" dataDxfId="263"/>
    <tableColumn id="7" name="DATE_x000a_DE DEPOT" dataDxfId="262"/>
    <tableColumn id="8" name="DATE SIGNATURE" dataDxfId="261"/>
    <tableColumn id="9" name="MOIS" dataDxfId="260">
      <calculatedColumnFormula>IF(I3="","",MONTH(I3))</calculatedColumnFormula>
    </tableColumn>
    <tableColumn id="10" name="DELAI" dataDxfId="259">
      <calculatedColumnFormula>IF(I3="","",DAYS360(E3,I3))</calculatedColumnFormula>
    </tableColumn>
    <tableColumn id="11" name="PCR" dataDxfId="258"/>
    <tableColumn id="12" name="RA NOS" dataDxfId="257"/>
    <tableColumn id="13" name="QUI " dataDxfId="256"/>
    <tableColumn id="14" name="CR" dataDxfId="255"/>
    <tableColumn id="15" name="CR FAIT PAR LE COMPTABLE" dataDxfId="254"/>
    <tableColumn id="16" name="AG_x000a_SIGNEE" dataDxfId="253"/>
    <tableColumn id="17" name="PCR COMPTABLE €" dataDxfId="252" dataCellStyle="Monétaire"/>
    <tableColumn id="18" name="PCR CONSEILLER €" dataDxfId="251"/>
    <tableColumn id="19" name="RA FAIT PAR LE_x000a_COMPTABLE €" dataDxfId="250" dataCellStyle="Monétaire"/>
    <tableColumn id="41" name="RA FAITE PAR LE CONSEILLER €" dataDxfId="249" dataCellStyle="Monétaire"/>
    <tableColumn id="21" name="POINT DE PILOTAGE €" dataDxfId="248" dataCellStyle="Monétaire"/>
    <tableColumn id="20" name="AGOA COMPTABLE €" dataDxfId="247" dataCellStyle="Monétaire"/>
    <tableColumn id="59" name="AGOA CONSEILLER €" dataDxfId="246" dataCellStyle="Monétaire"/>
    <tableColumn id="60" name="VISA JURIDIQUE €" dataDxfId="245" dataCellStyle="Monétaire"/>
    <tableColumn id="38" name="SAISIE PAR UNE AAC €" dataDxfId="244" dataCellStyle="Monétaire"/>
    <tableColumn id="43" name="SAISIE PAR LE COMPTABLE €" dataDxfId="243" dataCellStyle="Monétaire"/>
    <tableColumn id="39" name="TRAVAUX _x000a_DE REVISION €" dataDxfId="242" dataCellStyle="Monétaire"/>
    <tableColumn id="42" name="DECLARATION TVA AAC €" dataDxfId="241" dataCellStyle="Monétaire"/>
    <tableColumn id="45" name="DECLARATION TVA COMPTABLE €" dataDxfId="240" dataCellStyle="Monétaire"/>
    <tableColumn id="40" name="MONTANT_x000a_RESPONSABLE RELATION CLIENT €" dataDxfId="239" dataCellStyle="Monétaire"/>
    <tableColumn id="33" name="MONTANT TOTAL LETTRE DE MISION €" dataDxfId="238" dataCellStyle="Monétaire">
      <calculatedColumnFormula>SUM(PORTEFEUILLE_ERIC[[#This Row],[PCR COMPTABLE €]:[MONTANT
RESPONSABLE RELATION CLIENT €]])</calculatedColumnFormula>
    </tableColumn>
    <tableColumn id="34" name="ECART DE SAISE avec LETTRE DE MISSION €" dataDxfId="237" dataCellStyle="Monétaire">
      <calculatedColumnFormula>SUM(PORTEFEUILLE_ERIC[[#This Row],[PCR COMPTABLE €]:[MONTANT
RESPONSABLE RELATION CLIENT €]])-PORTEFEUILLE_ERIC[[#This Row],[MONTANT TOTAL LETTRE DE MISION €]]</calculatedColumnFormula>
    </tableColumn>
    <tableColumn id="22" name="Prénom_x000a_AAC" dataDxfId="236"/>
    <tableColumn id="36" name="PRENOM CONSEILLER" dataDxfId="235"/>
    <tableColumn id="57" name="PRENOM REALISATION TVA" dataDxfId="234"/>
    <tableColumn id="54" name="ABONNE COURT _x000a_ABONNE LONG" dataDxfId="233"/>
    <tableColumn id="55" name="RECONDUCTION AUTOMATIQUE OS" dataDxfId="232"/>
    <tableColumn id="23" name="TPS PASSE_x000a_COMPTABLE H_x000a_" dataDxfId="231"/>
    <tableColumn id="37" name="TPS PASSE _x000a_AAC H" dataDxfId="230"/>
    <tableColumn id="47" name="BONI AAC" dataDxfId="229" dataCellStyle="Monétaire">
      <calculatedColumnFormula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calculatedColumnFormula>
    </tableColumn>
    <tableColumn id="46" name="MALI AAC" dataDxfId="228" dataCellStyle="Monétaire">
      <calculatedColumnFormula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calculatedColumnFormula>
    </tableColumn>
    <tableColumn id="44" name="NOMBRE DOSSIER BONI AAC" dataDxfId="227">
      <calculatedColumnFormula>IF(PORTEFEUILLE_ERIC[[#This Row],[BONI AAC]]&lt;&gt;0,1,"")</calculatedColumnFormula>
    </tableColumn>
    <tableColumn id="35" name="NBRE DOSSIER MALI AAC" dataDxfId="226">
      <calculatedColumnFormula>IF(PORTEFEUILLE_ERIC[[#This Row],[MALI AAC]]&lt;&gt;0,1,"")</calculatedColumnFormula>
    </tableColumn>
    <tableColumn id="24" name="BONI COMPTABLE" dataDxfId="225" dataCellStyle="Monétaire">
      <calculatedColumnFormula>IF(AN3&lt;&gt;"",IF((AN3*Paramètres!$H$4)-PORTEFEUILLE_ERIC[[#This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€]]-(DELPHINE!AN3*Paramètres!$H$4),0),0)</calculatedColumnFormula>
    </tableColumn>
    <tableColumn id="25" name="MALI COMPTABLE" dataDxfId="224" dataCellStyle="Monétaire">
      <calculatedColumnFormula>IF(AN3&lt;&gt;"",IF(((AN3*Paramètres!$H$4)-PORTEFEUILLE_ERIC[[#This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calculatedColumnFormula>
    </tableColumn>
    <tableColumn id="53" name="NOMBRE DOSSIER BONI COMPTABLE" dataDxfId="223">
      <calculatedColumnFormula>IF(PORTEFEUILLE_ERIC[[#This Row],[BONI COMPTABLE]]&lt;&gt;0,1,"")</calculatedColumnFormula>
    </tableColumn>
    <tableColumn id="52" name="NOMBRE DE DOSSIER MALI COMPTABLE" dataDxfId="222">
      <calculatedColumnFormula>IF(PORTEFEUILLE_ERIC[[#This Row],[MALI COMPTABLE]]&lt;&gt;0,1,"")</calculatedColumnFormula>
    </tableColumn>
    <tableColumn id="26" name="GRILLE ENJEUX" dataDxfId="221"/>
    <tableColumn id="27" name="Visa_x000a_Validé_x000a_enjeu 4 ou attestation enjeu" dataDxfId="220"/>
    <tableColumn id="28" name="VISA VCOMPTA" dataDxfId="219"/>
    <tableColumn id="29" name="REFUS" dataDxfId="218"/>
    <tableColumn id="30" name="MOTIF" dataDxfId="217"/>
    <tableColumn id="31" name="COMMENTAIRES" dataDxfId="216"/>
    <tableColumn id="32" name="Attestation_x000a_à faire signer par l'EC" dataDxfId="215"/>
    <tableColumn id="49" name="MISE EN PLACE SCAN BY CERFRANCE" dataDxfId="214"/>
    <tableColumn id="50" name="PRENOM PERSONNE AYANT DEPLOYEE SCAN BY CERFRANCE" dataDxfId="213"/>
    <tableColumn id="51" name="PICKING" dataDxfId="212"/>
    <tableColumn id="58" name="EDI" dataDxfId="211"/>
    <tableColumn id="62" name="Colonne1" dataDxfId="2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PORTEFEUILLE_GUILLAUME" displayName="PORTEFEUILLE_GUILLAUME" ref="A2:BI60" totalsRowShown="0" headerRowDxfId="203" dataDxfId="202" tableBorderDxfId="201" headerRowCellStyle="Normal 16">
  <autoFilter ref="A2:BI60"/>
  <tableColumns count="61">
    <tableColumn id="48" name="PRENOM DU COMPTABLE" dataDxfId="200"/>
    <tableColumn id="1" name="N° DOSSIER" dataDxfId="199"/>
    <tableColumn id="2" name="NOM DOSSIER" dataDxfId="198"/>
    <tableColumn id="3" name="TYPE DE MARCHE" dataDxfId="197"/>
    <tableColumn id="4" name="DATE DE CLOTURE" dataDxfId="196"/>
    <tableColumn id="5" name="REGIME JURIDIQUE" dataDxfId="195"/>
    <tableColumn id="6" name="REGIME IMPOSITION" dataDxfId="194"/>
    <tableColumn id="56" name="DECLARATION DE TVA" dataDxfId="193"/>
    <tableColumn id="7" name="DATE_x000a_DE DEPOT" dataDxfId="192"/>
    <tableColumn id="8" name="DATE SIGNATURE" dataDxfId="191"/>
    <tableColumn id="9" name="MOIS" dataDxfId="190">
      <calculatedColumnFormula>IF(I3="","",MONTH(I3))</calculatedColumnFormula>
    </tableColumn>
    <tableColumn id="10" name="DELAI" dataDxfId="189">
      <calculatedColumnFormula>IF(I3="","",DAYS360(E3,I3))</calculatedColumnFormula>
    </tableColumn>
    <tableColumn id="11" name="PCR" dataDxfId="188"/>
    <tableColumn id="12" name="RA NOS" dataDxfId="187"/>
    <tableColumn id="13" name="QUI " dataDxfId="186"/>
    <tableColumn id="14" name="CR" dataDxfId="185"/>
    <tableColumn id="15" name="CR FAIT PAR LE COMPTABLE" dataDxfId="184"/>
    <tableColumn id="16" name="AG_x000a_SIGNEE" dataDxfId="183"/>
    <tableColumn id="17" name="PCR COMPTABLE €" dataDxfId="182" dataCellStyle="Monétaire"/>
    <tableColumn id="18" name="PCR CONSEILLER €" dataDxfId="181"/>
    <tableColumn id="19" name="RA FAIT PAR LE_x000a_COMPTABLE €" dataDxfId="180" dataCellStyle="Monétaire"/>
    <tableColumn id="41" name="RA FAITE PAR LE CONSEILLER €" dataDxfId="179" dataCellStyle="Monétaire"/>
    <tableColumn id="21" name="POINT DE PILOTAGE €" dataDxfId="178" dataCellStyle="Monétaire"/>
    <tableColumn id="20" name="AGOA COMPTABLE €" dataDxfId="177" dataCellStyle="Monétaire"/>
    <tableColumn id="59" name="AGOA CONSEILLER €" dataDxfId="176" dataCellStyle="Monétaire"/>
    <tableColumn id="60" name="VISA JURIDIQUE €" dataDxfId="175" dataCellStyle="Monétaire"/>
    <tableColumn id="38" name="SAISIE PAR UNE AAC €" dataDxfId="174" dataCellStyle="Monétaire"/>
    <tableColumn id="43" name="SAISIE PAR LE COMPTABLE €" dataDxfId="173" dataCellStyle="Monétaire"/>
    <tableColumn id="39" name="TRAVAUX _x000a_DE REVISION €" dataDxfId="172" dataCellStyle="Monétaire"/>
    <tableColumn id="42" name="DECLARATION TVA AAC €" dataDxfId="171" dataCellStyle="Monétaire"/>
    <tableColumn id="45" name="DECLARATION TVA COMPTABLE €" dataDxfId="170" dataCellStyle="Monétaire"/>
    <tableColumn id="40" name="MONTANT_x000a_RESPONSABLE RELATION CLIENT €" dataDxfId="169" dataCellStyle="Monétaire"/>
    <tableColumn id="33" name="MONTANT TOTAL LETTRE DE MISION €" dataDxfId="168" dataCellStyle="Monétaire">
      <calculatedColumnFormula>SUM(PORTEFEUILLE_GUILLAUME[[#This Row],[PCR COMPTABLE €]:[MONTANT
RESPONSABLE RELATION CLIENT €]])</calculatedColumnFormula>
    </tableColumn>
    <tableColumn id="34" name="ECART DE SAISE avec LETTRE DE MISSION €" dataDxfId="167" dataCellStyle="Monétaire">
      <calculatedColumnFormula>SUM(PORTEFEUILLE_GUILLAUME[[#This Row],[PCR COMPTABLE €]:[MONTANT
RESPONSABLE RELATION CLIENT €]])-PORTEFEUILLE_GUILLAUME[[#This Row],[MONTANT TOTAL LETTRE DE MISION €]]</calculatedColumnFormula>
    </tableColumn>
    <tableColumn id="22" name="Prénom_x000a_AAC" dataDxfId="166"/>
    <tableColumn id="36" name="PRENOM CONSEILLER" dataDxfId="165"/>
    <tableColumn id="57" name="PRENOM REALISATION TVA" dataDxfId="164"/>
    <tableColumn id="54" name="ABONNE COURT _x000a_ABONNE LONG" dataDxfId="163"/>
    <tableColumn id="55" name="RECONDUCTION AUTOMATIQUE OS" dataDxfId="162"/>
    <tableColumn id="23" name="TPS PASSE_x000a_COMPTABLE H_x000a_" dataDxfId="161"/>
    <tableColumn id="37" name="TPS PASSE _x000a_AAC H" dataDxfId="160"/>
    <tableColumn id="47" name="BONI AAC" dataDxfId="159" dataCellStyle="Monétaire">
      <calculatedColumnFormula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calculatedColumnFormula>
    </tableColumn>
    <tableColumn id="46" name="MALI AAC" dataDxfId="158" dataCellStyle="Monétaire">
      <calculatedColumnFormula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calculatedColumnFormula>
    </tableColumn>
    <tableColumn id="44" name="NOMBRE DOSSIER BONI AAC" dataDxfId="157">
      <calculatedColumnFormula>IF(PORTEFEUILLE_GUILLAUME[[#This Row],[BONI AAC]]&lt;&gt;0,1,"")</calculatedColumnFormula>
    </tableColumn>
    <tableColumn id="35" name="NBRE DOSSIER MALI AAC" dataDxfId="156">
      <calculatedColumnFormula>IF(PORTEFEUILLE_GUILLAUME[[#This Row],[MALI AAC]]&lt;&gt;0,1,"")</calculatedColumnFormula>
    </tableColumn>
    <tableColumn id="24" name="BONI COMPTABLE" dataDxfId="155" dataCellStyle="Monétaire">
      <calculatedColumnFormula>IF(AN3&lt;&gt;"",IF((AN3*Paramètres!$H$4)-PORTEFEUILLE_GUILLAUME[[#This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€]]-(DELPHINE!AN3*Paramètres!$H$4),0),0)</calculatedColumnFormula>
    </tableColumn>
    <tableColumn id="25" name="MALI COMPTABLE" dataDxfId="154" dataCellStyle="Monétaire">
      <calculatedColumnFormula>IF(AN3&lt;&gt;"",IF(((AN3*Paramètres!$H$4)-PORTEFEUILLE_GUILLAUME[[#This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calculatedColumnFormula>
    </tableColumn>
    <tableColumn id="53" name="NOMBRE DOSSIER BONI COMPTABLE" dataDxfId="153">
      <calculatedColumnFormula>IF(PORTEFEUILLE_GUILLAUME[[#This Row],[BONI COMPTABLE]]&lt;&gt;0,1,"")</calculatedColumnFormula>
    </tableColumn>
    <tableColumn id="52" name="NOMBRE DE DOSSIER MALI COMPTABLE" dataDxfId="152">
      <calculatedColumnFormula>IF(PORTEFEUILLE_GUILLAUME[[#This Row],[MALI COMPTABLE]]&lt;&gt;0,1,"")</calculatedColumnFormula>
    </tableColumn>
    <tableColumn id="26" name="GRILLE ENJEUX" dataDxfId="151"/>
    <tableColumn id="27" name="Visa_x000a_Validé_x000a_enjeu 4 ou attestation enjeu" dataDxfId="150"/>
    <tableColumn id="28" name="VISA VCOMPTA" dataDxfId="149"/>
    <tableColumn id="29" name="REFUS" dataDxfId="148"/>
    <tableColumn id="30" name="MOTIF" dataDxfId="147"/>
    <tableColumn id="31" name="COMMENTAIRES" dataDxfId="146"/>
    <tableColumn id="32" name="Attestation_x000a_à faire signer par l'EC" dataDxfId="145"/>
    <tableColumn id="49" name="MISE EN PLACE SCAN BY CERFRANCE" dataDxfId="144"/>
    <tableColumn id="50" name="PRENOM PERSONNE AYANT DEPLOYEE SCAN BY CERFRANCE" dataDxfId="143"/>
    <tableColumn id="51" name="PICKING" dataDxfId="142"/>
    <tableColumn id="58" name="EDI" dataDxfId="141"/>
    <tableColumn id="62" name="Colonne1" dataDxfId="14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PORTEFEUILLE_SEBASTIEN" displayName="PORTEFEUILLE_SEBASTIEN" ref="A2:BI60" totalsRowShown="0" headerRowDxfId="133" dataDxfId="132" tableBorderDxfId="131" headerRowCellStyle="Normal 16">
  <autoFilter ref="A2:BI60"/>
  <tableColumns count="61">
    <tableColumn id="48" name="PRENOM DU COMPTABLE" dataDxfId="130"/>
    <tableColumn id="1" name="N° DOSSIER" dataDxfId="129"/>
    <tableColumn id="2" name="NOM DOSSIER" dataDxfId="128"/>
    <tableColumn id="3" name="TYPE DE MARCHE" dataDxfId="127"/>
    <tableColumn id="4" name="DATE DE CLOTURE" dataDxfId="126"/>
    <tableColumn id="5" name="REGIME JURIDIQUE" dataDxfId="125"/>
    <tableColumn id="6" name="REGIME IMPOSITION" dataDxfId="124"/>
    <tableColumn id="56" name="DECLARATION DE TVA" dataDxfId="123"/>
    <tableColumn id="7" name="DATE_x000a_DE DEPOT" dataDxfId="122"/>
    <tableColumn id="8" name="DATE SIGNATURE" dataDxfId="121"/>
    <tableColumn id="9" name="MOIS" dataDxfId="120">
      <calculatedColumnFormula>IF(I3="","",MONTH(I3))</calculatedColumnFormula>
    </tableColumn>
    <tableColumn id="10" name="DELAI" dataDxfId="119">
      <calculatedColumnFormula>IF(I3="","",DAYS360(E3,I3))</calculatedColumnFormula>
    </tableColumn>
    <tableColumn id="11" name="PCR" dataDxfId="118"/>
    <tableColumn id="12" name="RA NOS" dataDxfId="117"/>
    <tableColumn id="13" name="QUI " dataDxfId="116"/>
    <tableColumn id="14" name="CR" dataDxfId="115"/>
    <tableColumn id="15" name="CR FAIT PAR LE COMPTABLE" dataDxfId="114"/>
    <tableColumn id="16" name="AG_x000a_SIGNEE" dataDxfId="113"/>
    <tableColumn id="17" name="PCR COMPTABLE €" dataDxfId="112" dataCellStyle="Monétaire"/>
    <tableColumn id="18" name="PCR CONSEILLER €" dataDxfId="111"/>
    <tableColumn id="19" name="RA FAIT PAR LE_x000a_COMPTABLE €" dataDxfId="110" dataCellStyle="Monétaire"/>
    <tableColumn id="41" name="RA FAITE PAR LE CONSEILLER €" dataDxfId="109" dataCellStyle="Monétaire"/>
    <tableColumn id="21" name="POINT DE PILOTAGE €" dataDxfId="108" dataCellStyle="Monétaire"/>
    <tableColumn id="20" name="AGOA COMPTABLE €" dataDxfId="107" dataCellStyle="Monétaire"/>
    <tableColumn id="59" name="AGOA CONSEILLER €" dataDxfId="106" dataCellStyle="Monétaire"/>
    <tableColumn id="60" name="VISA JURIDIQUE €" dataDxfId="105" dataCellStyle="Monétaire"/>
    <tableColumn id="38" name="SAISIE PAR UNE AAC €" dataDxfId="104" dataCellStyle="Monétaire"/>
    <tableColumn id="43" name="SAISIE PAR LE COMPTABLE €" dataDxfId="103" dataCellStyle="Monétaire"/>
    <tableColumn id="39" name="TRAVAUX _x000a_DE REVISION €" dataDxfId="102" dataCellStyle="Monétaire"/>
    <tableColumn id="42" name="DECLARATION TVA AAC €" dataDxfId="101" dataCellStyle="Monétaire"/>
    <tableColumn id="45" name="DECLARATION TVA COMPTABLE €" dataDxfId="100" dataCellStyle="Monétaire"/>
    <tableColumn id="40" name="MONTANT_x000a_RESPONSABLE RELATION CLIENT €" dataDxfId="99" dataCellStyle="Monétaire"/>
    <tableColumn id="33" name="MONTANT TOTAL LETTRE DE MISION €" dataDxfId="98" dataCellStyle="Monétaire">
      <calculatedColumnFormula>SUM(PORTEFEUILLE_SEBASTIEN[[#This Row],[PCR COMPTABLE €]:[MONTANT
RESPONSABLE RELATION CLIENT €]])</calculatedColumnFormula>
    </tableColumn>
    <tableColumn id="34" name="ECART DE SAISE avec LETTRE DE MISSION €" dataDxfId="97" dataCellStyle="Monétaire">
      <calculatedColumnFormula>SUM(PORTEFEUILLE_SEBASTIEN[[#This Row],[PCR COMPTABLE €]:[MONTANT
RESPONSABLE RELATION CLIENT €]])-PORTEFEUILLE_SEBASTIEN[[#This Row],[MONTANT TOTAL LETTRE DE MISION €]]</calculatedColumnFormula>
    </tableColumn>
    <tableColumn id="22" name="Prénom_x000a_AAC" dataDxfId="96"/>
    <tableColumn id="36" name="PRENOM CONSEILLER" dataDxfId="95"/>
    <tableColumn id="57" name="PRENOM REALISATION TVA" dataDxfId="94"/>
    <tableColumn id="54" name="ABONNE COURT _x000a_ABONNE LONG" dataDxfId="93"/>
    <tableColumn id="55" name="RECONDUCTION AUTOMATIQUE OS" dataDxfId="92"/>
    <tableColumn id="23" name="TPS PASSE_x000a_COMPTABLE H_x000a_" dataDxfId="91"/>
    <tableColumn id="37" name="TPS PASSE _x000a_AAC H" dataDxfId="90"/>
    <tableColumn id="47" name="BONI AAC" dataDxfId="89" dataCellStyle="Monétaire">
      <calculatedColumnFormula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calculatedColumnFormula>
    </tableColumn>
    <tableColumn id="46" name="MALI AAC" dataDxfId="88" dataCellStyle="Monétaire">
      <calculatedColumnFormula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calculatedColumnFormula>
    </tableColumn>
    <tableColumn id="44" name="NOMBRE DOSSIER BONI AAC" dataDxfId="87">
      <calculatedColumnFormula>IF(PORTEFEUILLE_SEBASTIEN[[#This Row],[BONI AAC]]&lt;&gt;0,1,"")</calculatedColumnFormula>
    </tableColumn>
    <tableColumn id="35" name="NBRE DOSSIER MALI AAC" dataDxfId="86">
      <calculatedColumnFormula>IF(PORTEFEUILLE_SEBASTIEN[[#This Row],[MALI AAC]]&lt;&gt;0,1,"")</calculatedColumnFormula>
    </tableColumn>
    <tableColumn id="24" name="BONI COMPTABLE" dataDxfId="85" dataCellStyle="Monétaire">
      <calculatedColumnFormula>IF(AN3&lt;&gt;"",IF((AN3*Paramètres!$H$4)-PORTEFEUILLE_SEBASTIEN[[#This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€]]-(DELPHINE!AN3*Paramètres!$H$4),0),0)</calculatedColumnFormula>
    </tableColumn>
    <tableColumn id="25" name="MALI COMPTABLE" dataDxfId="84" dataCellStyle="Monétaire">
      <calculatedColumnFormula>IF(AN3&lt;&gt;"",IF(((AN3*Paramètres!$H$4)-PORTEFEUILLE_SEBASTIEN[[#This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calculatedColumnFormula>
    </tableColumn>
    <tableColumn id="53" name="NOMBRE DOSSIER BONI COMPTABLE" dataDxfId="83">
      <calculatedColumnFormula>IF(PORTEFEUILLE_SEBASTIEN[[#This Row],[BONI COMPTABLE]]&lt;&gt;0,1,"")</calculatedColumnFormula>
    </tableColumn>
    <tableColumn id="52" name="NOMBRE DE DOSSIER MALI COMPTABLE" dataDxfId="82">
      <calculatedColumnFormula>IF(PORTEFEUILLE_SEBASTIEN[[#This Row],[MALI COMPTABLE]]&lt;&gt;0,1,"")</calculatedColumnFormula>
    </tableColumn>
    <tableColumn id="26" name="GRILLE ENJEUX" dataDxfId="81"/>
    <tableColumn id="27" name="Visa_x000a_Validé_x000a_enjeu 4 ou attestation enjeu" dataDxfId="80"/>
    <tableColumn id="28" name="VISA VCOMPTA" dataDxfId="79"/>
    <tableColumn id="29" name="REFUS" dataDxfId="78"/>
    <tableColumn id="30" name="MOTIF" dataDxfId="77"/>
    <tableColumn id="31" name="COMMENTAIRES" dataDxfId="76"/>
    <tableColumn id="32" name="Attestation_x000a_à faire signer par l'EC" dataDxfId="75"/>
    <tableColumn id="49" name="MISE EN PLACE SCAN BY CERFRANCE" dataDxfId="74"/>
    <tableColumn id="50" name="PRENOM PERSONNE AYANT DEPLOYEE SCAN BY CERFRANCE" dataDxfId="73"/>
    <tableColumn id="51" name="PICKING" dataDxfId="72"/>
    <tableColumn id="58" name="EDI" dataDxfId="71"/>
    <tableColumn id="62" name="Colonne1" dataDxfId="7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5" name="PORTEFEUILLE_AUTRE_COMPTABLE" displayName="PORTEFEUILLE_AUTRE_COMPTABLE" ref="A2:BI60" totalsRowShown="0" headerRowDxfId="63" dataDxfId="62" tableBorderDxfId="61" headerRowCellStyle="Normal 16">
  <autoFilter ref="A2:BI60"/>
  <tableColumns count="61">
    <tableColumn id="48" name="PRENOM DU COMPTABLE" dataDxfId="60"/>
    <tableColumn id="1" name="N° DOSSIER" dataDxfId="59"/>
    <tableColumn id="2" name="NOM DOSSIER" dataDxfId="58"/>
    <tableColumn id="3" name="TYPE DE MARCHE" dataDxfId="57"/>
    <tableColumn id="4" name="DATE DE CLOTURE" dataDxfId="56"/>
    <tableColumn id="5" name="REGIME JURIDIQUE" dataDxfId="55"/>
    <tableColumn id="6" name="REGIME IMPOSITION" dataDxfId="54"/>
    <tableColumn id="56" name="DECLARATION DE TVA" dataDxfId="53"/>
    <tableColumn id="7" name="DATE_x000a_DE DEPOT" dataDxfId="52"/>
    <tableColumn id="8" name="DATE SIGNATURE" dataDxfId="51"/>
    <tableColumn id="9" name="MOIS" dataDxfId="50">
      <calculatedColumnFormula>IF(I3="","",MONTH(I3))</calculatedColumnFormula>
    </tableColumn>
    <tableColumn id="10" name="DELAI" dataDxfId="49">
      <calculatedColumnFormula>IF(I3="","",DAYS360(E3,I3))</calculatedColumnFormula>
    </tableColumn>
    <tableColumn id="11" name="PCR" dataDxfId="48"/>
    <tableColumn id="12" name="RA NOS" dataDxfId="47"/>
    <tableColumn id="13" name="QUI " dataDxfId="46"/>
    <tableColumn id="14" name="CR" dataDxfId="45"/>
    <tableColumn id="15" name="CR FAIT PAR LE COMPTABLE" dataDxfId="44"/>
    <tableColumn id="16" name="AG_x000a_SIGNEE" dataDxfId="43"/>
    <tableColumn id="17" name="PCR COMPTABLE €" dataDxfId="42" dataCellStyle="Monétaire"/>
    <tableColumn id="18" name="PCR CONSEILLER €" dataDxfId="41"/>
    <tableColumn id="19" name="RA FAIT PAR LE_x000a_COMPTABLE €" dataDxfId="40" dataCellStyle="Monétaire"/>
    <tableColumn id="41" name="RA FAITE PAR LE CONSEILLER €" dataDxfId="39" dataCellStyle="Monétaire"/>
    <tableColumn id="21" name="POINT DE PILOTAGE €" dataDxfId="38" dataCellStyle="Monétaire"/>
    <tableColumn id="20" name="AGOA COMPTABLE €" dataDxfId="37" dataCellStyle="Monétaire"/>
    <tableColumn id="59" name="AGOA CONSEILLER €" dataDxfId="36" dataCellStyle="Monétaire"/>
    <tableColumn id="60" name="VISA JURIDIQUE €" dataDxfId="35" dataCellStyle="Monétaire"/>
    <tableColumn id="38" name="SAISIE PAR UNE AAC €" dataDxfId="34" dataCellStyle="Monétaire"/>
    <tableColumn id="43" name="SAISIE PAR LE COMPTABLE €" dataDxfId="33" dataCellStyle="Monétaire"/>
    <tableColumn id="39" name="TRAVAUX _x000a_DE REVISION €" dataDxfId="32" dataCellStyle="Monétaire"/>
    <tableColumn id="42" name="DECLARATION TVA AAC €" dataDxfId="31" dataCellStyle="Monétaire"/>
    <tableColumn id="45" name="DECLARATION TVA COMPTABLE €" dataDxfId="30" dataCellStyle="Monétaire"/>
    <tableColumn id="40" name="MONTANT_x000a_RESPONSABLE RELATION CLIENT €" dataDxfId="29" dataCellStyle="Monétaire"/>
    <tableColumn id="33" name="MONTANT TOTAL LETTRE DE MISION €" dataDxfId="28" dataCellStyle="Monétaire">
      <calculatedColumnFormula>SUM(PORTEFEUILLE_AUTRE_COMPTABLE[[#This Row],[PCR COMPTABLE €]:[MONTANT
RESPONSABLE RELATION CLIENT €]])</calculatedColumnFormula>
    </tableColumn>
    <tableColumn id="34" name="ECART DE SAISE avec LETTRE DE MISSION €" dataDxfId="27" dataCellStyle="Monétaire">
      <calculatedColumnFormula>SUM(PORTEFEUILLE_AUTRE_COMPTABLE[[#This Row],[PCR COMPTABLE €]:[MONTANT
RESPONSABLE RELATION CLIENT €]])-PORTEFEUILLE_AUTRE_COMPTABLE[[#This Row],[MONTANT TOTAL LETTRE DE MISION €]]</calculatedColumnFormula>
    </tableColumn>
    <tableColumn id="22" name="Prénom_x000a_AAC" dataDxfId="26"/>
    <tableColumn id="36" name="PRENOM CONSEILLER" dataDxfId="25"/>
    <tableColumn id="57" name="PRENOM REALISATION TVA" dataDxfId="24"/>
    <tableColumn id="54" name="ABONNE COURT _x000a_ABONNE LONG" dataDxfId="23"/>
    <tableColumn id="55" name="RECONDUCTION AUTOMATIQUE OS" dataDxfId="22"/>
    <tableColumn id="23" name="TPS PASSE_x000a_COMPTABLE H_x000a_" dataDxfId="21"/>
    <tableColumn id="37" name="TPS PASSE _x000a_AAC H" dataDxfId="20"/>
    <tableColumn id="47" name="BONI AAC" dataDxfId="19" dataCellStyle="Monétaire">
      <calculatedColumnFormula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calculatedColumnFormula>
    </tableColumn>
    <tableColumn id="46" name="MALI AAC" dataDxfId="18" dataCellStyle="Monétaire">
      <calculatedColumnFormula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calculatedColumnFormula>
    </tableColumn>
    <tableColumn id="44" name="NOMBRE DOSSIER BONI AAC" dataDxfId="17">
      <calculatedColumnFormula>IF(PORTEFEUILLE_AUTRE_COMPTABLE[[#This Row],[BONI AAC]]&lt;&gt;0,1,"")</calculatedColumnFormula>
    </tableColumn>
    <tableColumn id="35" name="NBRE DOSSIER MALI AAC" dataDxfId="16">
      <calculatedColumnFormula>IF(PORTEFEUILLE_AUTRE_COMPTABLE[[#This Row],[MALI AAC]]&lt;&gt;0,1,"")</calculatedColumnFormula>
    </tableColumn>
    <tableColumn id="24" name="BONI COMPTABLE" dataDxfId="15" dataCellStyle="Monétaire">
      <calculatedColumnFormula>IF(AN3&lt;&gt;"",IF((AN3*Paramètres!$H$4)-PORTEFEUILLE_AUTRE_COMPTABLE[[#This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€]]-(DELPHINE!AN3*Paramètres!$H$4),0),0)</calculatedColumnFormula>
    </tableColumn>
    <tableColumn id="25" name="MALI COMPTABLE" dataDxfId="14" dataCellStyle="Monétaire">
      <calculatedColumnFormula>IF(AN3&lt;&gt;"",IF(((AN3*Paramètres!$H$4)-PORTEFEUILLE_AUTRE_COMPTABLE[[#This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calculatedColumnFormula>
    </tableColumn>
    <tableColumn id="53" name="NOMBRE DOSSIER BONI COMPTABLE" dataDxfId="13">
      <calculatedColumnFormula>IF(PORTEFEUILLE_AUTRE_COMPTABLE[[#This Row],[BONI COMPTABLE]]&lt;&gt;0,1,"")</calculatedColumnFormula>
    </tableColumn>
    <tableColumn id="52" name="NOMBRE DE DOSSIER MALI COMPTABLE" dataDxfId="12">
      <calculatedColumnFormula>IF(PORTEFEUILLE_AUTRE_COMPTABLE[[#This Row],[MALI COMPTABLE]]&lt;&gt;0,1,"")</calculatedColumnFormula>
    </tableColumn>
    <tableColumn id="26" name="GRILLE ENJEUX" dataDxfId="11"/>
    <tableColumn id="27" name="Visa_x000a_Validé_x000a_enjeu 4 ou attestation enjeu" dataDxfId="10"/>
    <tableColumn id="28" name="VISA VCOMPTA" dataDxfId="9"/>
    <tableColumn id="29" name="REFUS" dataDxfId="8"/>
    <tableColumn id="30" name="MOTIF" dataDxfId="7"/>
    <tableColumn id="31" name="COMMENTAIRES" dataDxfId="6"/>
    <tableColumn id="32" name="Attestation_x000a_à faire signer par l'EC" dataDxfId="5"/>
    <tableColumn id="49" name="MISE EN PLACE SCAN BY CERFRANCE" dataDxfId="4"/>
    <tableColumn id="50" name="PRENOM PERSONNE AYANT DEPLOYEE SCAN BY CERFRANCE" dataDxfId="3"/>
    <tableColumn id="51" name="PICKING" dataDxfId="2"/>
    <tableColumn id="58" name="EDI" dataDxfId="1"/>
    <tableColumn id="62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AD20"/>
  <sheetViews>
    <sheetView zoomScale="115" zoomScaleNormal="115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D12" sqref="D12"/>
    </sheetView>
  </sheetViews>
  <sheetFormatPr baseColWidth="10" defaultRowHeight="15" x14ac:dyDescent="0.25"/>
  <cols>
    <col min="2" max="2" width="14" bestFit="1" customWidth="1"/>
    <col min="3" max="3" width="13.140625" customWidth="1"/>
    <col min="4" max="4" width="14.85546875" customWidth="1"/>
    <col min="6" max="6" width="15.140625" bestFit="1" customWidth="1"/>
    <col min="7" max="7" width="19.28515625" bestFit="1" customWidth="1"/>
    <col min="8" max="8" width="8.28515625" bestFit="1" customWidth="1"/>
    <col min="9" max="9" width="4.85546875" bestFit="1" customWidth="1"/>
    <col min="10" max="10" width="13.28515625" customWidth="1"/>
    <col min="11" max="11" width="9.7109375" customWidth="1"/>
    <col min="12" max="12" width="11.85546875" customWidth="1"/>
    <col min="13" max="13" width="12.5703125" bestFit="1" customWidth="1"/>
    <col min="14" max="14" width="19.28515625" bestFit="1" customWidth="1"/>
    <col min="15" max="15" width="8.28515625" bestFit="1" customWidth="1"/>
    <col min="16" max="16" width="4.85546875" bestFit="1" customWidth="1"/>
    <col min="17" max="17" width="12" customWidth="1"/>
    <col min="18" max="18" width="8.28515625" customWidth="1"/>
    <col min="19" max="19" width="11.140625" customWidth="1"/>
    <col min="20" max="21" width="11.7109375" bestFit="1" customWidth="1"/>
    <col min="22" max="22" width="17.28515625" bestFit="1" customWidth="1"/>
    <col min="23" max="23" width="17.28515625" customWidth="1"/>
    <col min="24" max="24" width="13.7109375" bestFit="1" customWidth="1"/>
    <col min="25" max="25" width="25.140625" bestFit="1" customWidth="1"/>
    <col min="26" max="26" width="15.140625" bestFit="1" customWidth="1"/>
    <col min="27" max="27" width="21" bestFit="1" customWidth="1"/>
    <col min="258" max="258" width="14" bestFit="1" customWidth="1"/>
    <col min="259" max="259" width="13.140625" customWidth="1"/>
    <col min="260" max="260" width="14.85546875" customWidth="1"/>
    <col min="262" max="262" width="15.140625" bestFit="1" customWidth="1"/>
    <col min="263" max="263" width="19.28515625" bestFit="1" customWidth="1"/>
    <col min="264" max="264" width="8.28515625" bestFit="1" customWidth="1"/>
    <col min="265" max="265" width="4.85546875" bestFit="1" customWidth="1"/>
    <col min="266" max="266" width="13.28515625" customWidth="1"/>
    <col min="267" max="267" width="9.7109375" customWidth="1"/>
    <col min="268" max="268" width="11.85546875" customWidth="1"/>
    <col min="269" max="269" width="12.5703125" bestFit="1" customWidth="1"/>
    <col min="270" max="270" width="19.28515625" bestFit="1" customWidth="1"/>
    <col min="271" max="271" width="8.28515625" bestFit="1" customWidth="1"/>
    <col min="272" max="272" width="4.85546875" bestFit="1" customWidth="1"/>
    <col min="273" max="273" width="12" customWidth="1"/>
    <col min="274" max="274" width="8.28515625" customWidth="1"/>
    <col min="275" max="275" width="11.140625" customWidth="1"/>
    <col min="276" max="277" width="11.7109375" bestFit="1" customWidth="1"/>
    <col min="278" max="278" width="17.28515625" bestFit="1" customWidth="1"/>
    <col min="279" max="279" width="17.28515625" customWidth="1"/>
    <col min="280" max="280" width="13.7109375" bestFit="1" customWidth="1"/>
    <col min="281" max="281" width="25.140625" bestFit="1" customWidth="1"/>
    <col min="282" max="282" width="15.140625" bestFit="1" customWidth="1"/>
    <col min="283" max="283" width="21" bestFit="1" customWidth="1"/>
    <col min="514" max="514" width="14" bestFit="1" customWidth="1"/>
    <col min="515" max="515" width="13.140625" customWidth="1"/>
    <col min="516" max="516" width="14.85546875" customWidth="1"/>
    <col min="518" max="518" width="15.140625" bestFit="1" customWidth="1"/>
    <col min="519" max="519" width="19.28515625" bestFit="1" customWidth="1"/>
    <col min="520" max="520" width="8.28515625" bestFit="1" customWidth="1"/>
    <col min="521" max="521" width="4.85546875" bestFit="1" customWidth="1"/>
    <col min="522" max="522" width="13.28515625" customWidth="1"/>
    <col min="523" max="523" width="9.7109375" customWidth="1"/>
    <col min="524" max="524" width="11.85546875" customWidth="1"/>
    <col min="525" max="525" width="12.5703125" bestFit="1" customWidth="1"/>
    <col min="526" max="526" width="19.28515625" bestFit="1" customWidth="1"/>
    <col min="527" max="527" width="8.28515625" bestFit="1" customWidth="1"/>
    <col min="528" max="528" width="4.85546875" bestFit="1" customWidth="1"/>
    <col min="529" max="529" width="12" customWidth="1"/>
    <col min="530" max="530" width="8.28515625" customWidth="1"/>
    <col min="531" max="531" width="11.140625" customWidth="1"/>
    <col min="532" max="533" width="11.7109375" bestFit="1" customWidth="1"/>
    <col min="534" max="534" width="17.28515625" bestFit="1" customWidth="1"/>
    <col min="535" max="535" width="17.28515625" customWidth="1"/>
    <col min="536" max="536" width="13.7109375" bestFit="1" customWidth="1"/>
    <col min="537" max="537" width="25.140625" bestFit="1" customWidth="1"/>
    <col min="538" max="538" width="15.140625" bestFit="1" customWidth="1"/>
    <col min="539" max="539" width="21" bestFit="1" customWidth="1"/>
    <col min="770" max="770" width="14" bestFit="1" customWidth="1"/>
    <col min="771" max="771" width="13.140625" customWidth="1"/>
    <col min="772" max="772" width="14.85546875" customWidth="1"/>
    <col min="774" max="774" width="15.140625" bestFit="1" customWidth="1"/>
    <col min="775" max="775" width="19.28515625" bestFit="1" customWidth="1"/>
    <col min="776" max="776" width="8.28515625" bestFit="1" customWidth="1"/>
    <col min="777" max="777" width="4.85546875" bestFit="1" customWidth="1"/>
    <col min="778" max="778" width="13.28515625" customWidth="1"/>
    <col min="779" max="779" width="9.7109375" customWidth="1"/>
    <col min="780" max="780" width="11.85546875" customWidth="1"/>
    <col min="781" max="781" width="12.5703125" bestFit="1" customWidth="1"/>
    <col min="782" max="782" width="19.28515625" bestFit="1" customWidth="1"/>
    <col min="783" max="783" width="8.28515625" bestFit="1" customWidth="1"/>
    <col min="784" max="784" width="4.85546875" bestFit="1" customWidth="1"/>
    <col min="785" max="785" width="12" customWidth="1"/>
    <col min="786" max="786" width="8.28515625" customWidth="1"/>
    <col min="787" max="787" width="11.140625" customWidth="1"/>
    <col min="788" max="789" width="11.7109375" bestFit="1" customWidth="1"/>
    <col min="790" max="790" width="17.28515625" bestFit="1" customWidth="1"/>
    <col min="791" max="791" width="17.28515625" customWidth="1"/>
    <col min="792" max="792" width="13.7109375" bestFit="1" customWidth="1"/>
    <col min="793" max="793" width="25.140625" bestFit="1" customWidth="1"/>
    <col min="794" max="794" width="15.140625" bestFit="1" customWidth="1"/>
    <col min="795" max="795" width="21" bestFit="1" customWidth="1"/>
    <col min="1026" max="1026" width="14" bestFit="1" customWidth="1"/>
    <col min="1027" max="1027" width="13.140625" customWidth="1"/>
    <col min="1028" max="1028" width="14.85546875" customWidth="1"/>
    <col min="1030" max="1030" width="15.140625" bestFit="1" customWidth="1"/>
    <col min="1031" max="1031" width="19.28515625" bestFit="1" customWidth="1"/>
    <col min="1032" max="1032" width="8.28515625" bestFit="1" customWidth="1"/>
    <col min="1033" max="1033" width="4.85546875" bestFit="1" customWidth="1"/>
    <col min="1034" max="1034" width="13.28515625" customWidth="1"/>
    <col min="1035" max="1035" width="9.7109375" customWidth="1"/>
    <col min="1036" max="1036" width="11.85546875" customWidth="1"/>
    <col min="1037" max="1037" width="12.5703125" bestFit="1" customWidth="1"/>
    <col min="1038" max="1038" width="19.28515625" bestFit="1" customWidth="1"/>
    <col min="1039" max="1039" width="8.28515625" bestFit="1" customWidth="1"/>
    <col min="1040" max="1040" width="4.85546875" bestFit="1" customWidth="1"/>
    <col min="1041" max="1041" width="12" customWidth="1"/>
    <col min="1042" max="1042" width="8.28515625" customWidth="1"/>
    <col min="1043" max="1043" width="11.140625" customWidth="1"/>
    <col min="1044" max="1045" width="11.7109375" bestFit="1" customWidth="1"/>
    <col min="1046" max="1046" width="17.28515625" bestFit="1" customWidth="1"/>
    <col min="1047" max="1047" width="17.28515625" customWidth="1"/>
    <col min="1048" max="1048" width="13.7109375" bestFit="1" customWidth="1"/>
    <col min="1049" max="1049" width="25.140625" bestFit="1" customWidth="1"/>
    <col min="1050" max="1050" width="15.140625" bestFit="1" customWidth="1"/>
    <col min="1051" max="1051" width="21" bestFit="1" customWidth="1"/>
    <col min="1282" max="1282" width="14" bestFit="1" customWidth="1"/>
    <col min="1283" max="1283" width="13.140625" customWidth="1"/>
    <col min="1284" max="1284" width="14.85546875" customWidth="1"/>
    <col min="1286" max="1286" width="15.140625" bestFit="1" customWidth="1"/>
    <col min="1287" max="1287" width="19.28515625" bestFit="1" customWidth="1"/>
    <col min="1288" max="1288" width="8.28515625" bestFit="1" customWidth="1"/>
    <col min="1289" max="1289" width="4.85546875" bestFit="1" customWidth="1"/>
    <col min="1290" max="1290" width="13.28515625" customWidth="1"/>
    <col min="1291" max="1291" width="9.7109375" customWidth="1"/>
    <col min="1292" max="1292" width="11.85546875" customWidth="1"/>
    <col min="1293" max="1293" width="12.5703125" bestFit="1" customWidth="1"/>
    <col min="1294" max="1294" width="19.28515625" bestFit="1" customWidth="1"/>
    <col min="1295" max="1295" width="8.28515625" bestFit="1" customWidth="1"/>
    <col min="1296" max="1296" width="4.85546875" bestFit="1" customWidth="1"/>
    <col min="1297" max="1297" width="12" customWidth="1"/>
    <col min="1298" max="1298" width="8.28515625" customWidth="1"/>
    <col min="1299" max="1299" width="11.140625" customWidth="1"/>
    <col min="1300" max="1301" width="11.7109375" bestFit="1" customWidth="1"/>
    <col min="1302" max="1302" width="17.28515625" bestFit="1" customWidth="1"/>
    <col min="1303" max="1303" width="17.28515625" customWidth="1"/>
    <col min="1304" max="1304" width="13.7109375" bestFit="1" customWidth="1"/>
    <col min="1305" max="1305" width="25.140625" bestFit="1" customWidth="1"/>
    <col min="1306" max="1306" width="15.140625" bestFit="1" customWidth="1"/>
    <col min="1307" max="1307" width="21" bestFit="1" customWidth="1"/>
    <col min="1538" max="1538" width="14" bestFit="1" customWidth="1"/>
    <col min="1539" max="1539" width="13.140625" customWidth="1"/>
    <col min="1540" max="1540" width="14.85546875" customWidth="1"/>
    <col min="1542" max="1542" width="15.140625" bestFit="1" customWidth="1"/>
    <col min="1543" max="1543" width="19.28515625" bestFit="1" customWidth="1"/>
    <col min="1544" max="1544" width="8.28515625" bestFit="1" customWidth="1"/>
    <col min="1545" max="1545" width="4.85546875" bestFit="1" customWidth="1"/>
    <col min="1546" max="1546" width="13.28515625" customWidth="1"/>
    <col min="1547" max="1547" width="9.7109375" customWidth="1"/>
    <col min="1548" max="1548" width="11.85546875" customWidth="1"/>
    <col min="1549" max="1549" width="12.5703125" bestFit="1" customWidth="1"/>
    <col min="1550" max="1550" width="19.28515625" bestFit="1" customWidth="1"/>
    <col min="1551" max="1551" width="8.28515625" bestFit="1" customWidth="1"/>
    <col min="1552" max="1552" width="4.85546875" bestFit="1" customWidth="1"/>
    <col min="1553" max="1553" width="12" customWidth="1"/>
    <col min="1554" max="1554" width="8.28515625" customWidth="1"/>
    <col min="1555" max="1555" width="11.140625" customWidth="1"/>
    <col min="1556" max="1557" width="11.7109375" bestFit="1" customWidth="1"/>
    <col min="1558" max="1558" width="17.28515625" bestFit="1" customWidth="1"/>
    <col min="1559" max="1559" width="17.28515625" customWidth="1"/>
    <col min="1560" max="1560" width="13.7109375" bestFit="1" customWidth="1"/>
    <col min="1561" max="1561" width="25.140625" bestFit="1" customWidth="1"/>
    <col min="1562" max="1562" width="15.140625" bestFit="1" customWidth="1"/>
    <col min="1563" max="1563" width="21" bestFit="1" customWidth="1"/>
    <col min="1794" max="1794" width="14" bestFit="1" customWidth="1"/>
    <col min="1795" max="1795" width="13.140625" customWidth="1"/>
    <col min="1796" max="1796" width="14.85546875" customWidth="1"/>
    <col min="1798" max="1798" width="15.140625" bestFit="1" customWidth="1"/>
    <col min="1799" max="1799" width="19.28515625" bestFit="1" customWidth="1"/>
    <col min="1800" max="1800" width="8.28515625" bestFit="1" customWidth="1"/>
    <col min="1801" max="1801" width="4.85546875" bestFit="1" customWidth="1"/>
    <col min="1802" max="1802" width="13.28515625" customWidth="1"/>
    <col min="1803" max="1803" width="9.7109375" customWidth="1"/>
    <col min="1804" max="1804" width="11.85546875" customWidth="1"/>
    <col min="1805" max="1805" width="12.5703125" bestFit="1" customWidth="1"/>
    <col min="1806" max="1806" width="19.28515625" bestFit="1" customWidth="1"/>
    <col min="1807" max="1807" width="8.28515625" bestFit="1" customWidth="1"/>
    <col min="1808" max="1808" width="4.85546875" bestFit="1" customWidth="1"/>
    <col min="1809" max="1809" width="12" customWidth="1"/>
    <col min="1810" max="1810" width="8.28515625" customWidth="1"/>
    <col min="1811" max="1811" width="11.140625" customWidth="1"/>
    <col min="1812" max="1813" width="11.7109375" bestFit="1" customWidth="1"/>
    <col min="1814" max="1814" width="17.28515625" bestFit="1" customWidth="1"/>
    <col min="1815" max="1815" width="17.28515625" customWidth="1"/>
    <col min="1816" max="1816" width="13.7109375" bestFit="1" customWidth="1"/>
    <col min="1817" max="1817" width="25.140625" bestFit="1" customWidth="1"/>
    <col min="1818" max="1818" width="15.140625" bestFit="1" customWidth="1"/>
    <col min="1819" max="1819" width="21" bestFit="1" customWidth="1"/>
    <col min="2050" max="2050" width="14" bestFit="1" customWidth="1"/>
    <col min="2051" max="2051" width="13.140625" customWidth="1"/>
    <col min="2052" max="2052" width="14.85546875" customWidth="1"/>
    <col min="2054" max="2054" width="15.140625" bestFit="1" customWidth="1"/>
    <col min="2055" max="2055" width="19.28515625" bestFit="1" customWidth="1"/>
    <col min="2056" max="2056" width="8.28515625" bestFit="1" customWidth="1"/>
    <col min="2057" max="2057" width="4.85546875" bestFit="1" customWidth="1"/>
    <col min="2058" max="2058" width="13.28515625" customWidth="1"/>
    <col min="2059" max="2059" width="9.7109375" customWidth="1"/>
    <col min="2060" max="2060" width="11.85546875" customWidth="1"/>
    <col min="2061" max="2061" width="12.5703125" bestFit="1" customWidth="1"/>
    <col min="2062" max="2062" width="19.28515625" bestFit="1" customWidth="1"/>
    <col min="2063" max="2063" width="8.28515625" bestFit="1" customWidth="1"/>
    <col min="2064" max="2064" width="4.85546875" bestFit="1" customWidth="1"/>
    <col min="2065" max="2065" width="12" customWidth="1"/>
    <col min="2066" max="2066" width="8.28515625" customWidth="1"/>
    <col min="2067" max="2067" width="11.140625" customWidth="1"/>
    <col min="2068" max="2069" width="11.7109375" bestFit="1" customWidth="1"/>
    <col min="2070" max="2070" width="17.28515625" bestFit="1" customWidth="1"/>
    <col min="2071" max="2071" width="17.28515625" customWidth="1"/>
    <col min="2072" max="2072" width="13.7109375" bestFit="1" customWidth="1"/>
    <col min="2073" max="2073" width="25.140625" bestFit="1" customWidth="1"/>
    <col min="2074" max="2074" width="15.140625" bestFit="1" customWidth="1"/>
    <col min="2075" max="2075" width="21" bestFit="1" customWidth="1"/>
    <col min="2306" max="2306" width="14" bestFit="1" customWidth="1"/>
    <col min="2307" max="2307" width="13.140625" customWidth="1"/>
    <col min="2308" max="2308" width="14.85546875" customWidth="1"/>
    <col min="2310" max="2310" width="15.140625" bestFit="1" customWidth="1"/>
    <col min="2311" max="2311" width="19.28515625" bestFit="1" customWidth="1"/>
    <col min="2312" max="2312" width="8.28515625" bestFit="1" customWidth="1"/>
    <col min="2313" max="2313" width="4.85546875" bestFit="1" customWidth="1"/>
    <col min="2314" max="2314" width="13.28515625" customWidth="1"/>
    <col min="2315" max="2315" width="9.7109375" customWidth="1"/>
    <col min="2316" max="2316" width="11.85546875" customWidth="1"/>
    <col min="2317" max="2317" width="12.5703125" bestFit="1" customWidth="1"/>
    <col min="2318" max="2318" width="19.28515625" bestFit="1" customWidth="1"/>
    <col min="2319" max="2319" width="8.28515625" bestFit="1" customWidth="1"/>
    <col min="2320" max="2320" width="4.85546875" bestFit="1" customWidth="1"/>
    <col min="2321" max="2321" width="12" customWidth="1"/>
    <col min="2322" max="2322" width="8.28515625" customWidth="1"/>
    <col min="2323" max="2323" width="11.140625" customWidth="1"/>
    <col min="2324" max="2325" width="11.7109375" bestFit="1" customWidth="1"/>
    <col min="2326" max="2326" width="17.28515625" bestFit="1" customWidth="1"/>
    <col min="2327" max="2327" width="17.28515625" customWidth="1"/>
    <col min="2328" max="2328" width="13.7109375" bestFit="1" customWidth="1"/>
    <col min="2329" max="2329" width="25.140625" bestFit="1" customWidth="1"/>
    <col min="2330" max="2330" width="15.140625" bestFit="1" customWidth="1"/>
    <col min="2331" max="2331" width="21" bestFit="1" customWidth="1"/>
    <col min="2562" max="2562" width="14" bestFit="1" customWidth="1"/>
    <col min="2563" max="2563" width="13.140625" customWidth="1"/>
    <col min="2564" max="2564" width="14.85546875" customWidth="1"/>
    <col min="2566" max="2566" width="15.140625" bestFit="1" customWidth="1"/>
    <col min="2567" max="2567" width="19.28515625" bestFit="1" customWidth="1"/>
    <col min="2568" max="2568" width="8.28515625" bestFit="1" customWidth="1"/>
    <col min="2569" max="2569" width="4.85546875" bestFit="1" customWidth="1"/>
    <col min="2570" max="2570" width="13.28515625" customWidth="1"/>
    <col min="2571" max="2571" width="9.7109375" customWidth="1"/>
    <col min="2572" max="2572" width="11.85546875" customWidth="1"/>
    <col min="2573" max="2573" width="12.5703125" bestFit="1" customWidth="1"/>
    <col min="2574" max="2574" width="19.28515625" bestFit="1" customWidth="1"/>
    <col min="2575" max="2575" width="8.28515625" bestFit="1" customWidth="1"/>
    <col min="2576" max="2576" width="4.85546875" bestFit="1" customWidth="1"/>
    <col min="2577" max="2577" width="12" customWidth="1"/>
    <col min="2578" max="2578" width="8.28515625" customWidth="1"/>
    <col min="2579" max="2579" width="11.140625" customWidth="1"/>
    <col min="2580" max="2581" width="11.7109375" bestFit="1" customWidth="1"/>
    <col min="2582" max="2582" width="17.28515625" bestFit="1" customWidth="1"/>
    <col min="2583" max="2583" width="17.28515625" customWidth="1"/>
    <col min="2584" max="2584" width="13.7109375" bestFit="1" customWidth="1"/>
    <col min="2585" max="2585" width="25.140625" bestFit="1" customWidth="1"/>
    <col min="2586" max="2586" width="15.140625" bestFit="1" customWidth="1"/>
    <col min="2587" max="2587" width="21" bestFit="1" customWidth="1"/>
    <col min="2818" max="2818" width="14" bestFit="1" customWidth="1"/>
    <col min="2819" max="2819" width="13.140625" customWidth="1"/>
    <col min="2820" max="2820" width="14.85546875" customWidth="1"/>
    <col min="2822" max="2822" width="15.140625" bestFit="1" customWidth="1"/>
    <col min="2823" max="2823" width="19.28515625" bestFit="1" customWidth="1"/>
    <col min="2824" max="2824" width="8.28515625" bestFit="1" customWidth="1"/>
    <col min="2825" max="2825" width="4.85546875" bestFit="1" customWidth="1"/>
    <col min="2826" max="2826" width="13.28515625" customWidth="1"/>
    <col min="2827" max="2827" width="9.7109375" customWidth="1"/>
    <col min="2828" max="2828" width="11.85546875" customWidth="1"/>
    <col min="2829" max="2829" width="12.5703125" bestFit="1" customWidth="1"/>
    <col min="2830" max="2830" width="19.28515625" bestFit="1" customWidth="1"/>
    <col min="2831" max="2831" width="8.28515625" bestFit="1" customWidth="1"/>
    <col min="2832" max="2832" width="4.85546875" bestFit="1" customWidth="1"/>
    <col min="2833" max="2833" width="12" customWidth="1"/>
    <col min="2834" max="2834" width="8.28515625" customWidth="1"/>
    <col min="2835" max="2835" width="11.140625" customWidth="1"/>
    <col min="2836" max="2837" width="11.7109375" bestFit="1" customWidth="1"/>
    <col min="2838" max="2838" width="17.28515625" bestFit="1" customWidth="1"/>
    <col min="2839" max="2839" width="17.28515625" customWidth="1"/>
    <col min="2840" max="2840" width="13.7109375" bestFit="1" customWidth="1"/>
    <col min="2841" max="2841" width="25.140625" bestFit="1" customWidth="1"/>
    <col min="2842" max="2842" width="15.140625" bestFit="1" customWidth="1"/>
    <col min="2843" max="2843" width="21" bestFit="1" customWidth="1"/>
    <col min="3074" max="3074" width="14" bestFit="1" customWidth="1"/>
    <col min="3075" max="3075" width="13.140625" customWidth="1"/>
    <col min="3076" max="3076" width="14.85546875" customWidth="1"/>
    <col min="3078" max="3078" width="15.140625" bestFit="1" customWidth="1"/>
    <col min="3079" max="3079" width="19.28515625" bestFit="1" customWidth="1"/>
    <col min="3080" max="3080" width="8.28515625" bestFit="1" customWidth="1"/>
    <col min="3081" max="3081" width="4.85546875" bestFit="1" customWidth="1"/>
    <col min="3082" max="3082" width="13.28515625" customWidth="1"/>
    <col min="3083" max="3083" width="9.7109375" customWidth="1"/>
    <col min="3084" max="3084" width="11.85546875" customWidth="1"/>
    <col min="3085" max="3085" width="12.5703125" bestFit="1" customWidth="1"/>
    <col min="3086" max="3086" width="19.28515625" bestFit="1" customWidth="1"/>
    <col min="3087" max="3087" width="8.28515625" bestFit="1" customWidth="1"/>
    <col min="3088" max="3088" width="4.85546875" bestFit="1" customWidth="1"/>
    <col min="3089" max="3089" width="12" customWidth="1"/>
    <col min="3090" max="3090" width="8.28515625" customWidth="1"/>
    <col min="3091" max="3091" width="11.140625" customWidth="1"/>
    <col min="3092" max="3093" width="11.7109375" bestFit="1" customWidth="1"/>
    <col min="3094" max="3094" width="17.28515625" bestFit="1" customWidth="1"/>
    <col min="3095" max="3095" width="17.28515625" customWidth="1"/>
    <col min="3096" max="3096" width="13.7109375" bestFit="1" customWidth="1"/>
    <col min="3097" max="3097" width="25.140625" bestFit="1" customWidth="1"/>
    <col min="3098" max="3098" width="15.140625" bestFit="1" customWidth="1"/>
    <col min="3099" max="3099" width="21" bestFit="1" customWidth="1"/>
    <col min="3330" max="3330" width="14" bestFit="1" customWidth="1"/>
    <col min="3331" max="3331" width="13.140625" customWidth="1"/>
    <col min="3332" max="3332" width="14.85546875" customWidth="1"/>
    <col min="3334" max="3334" width="15.140625" bestFit="1" customWidth="1"/>
    <col min="3335" max="3335" width="19.28515625" bestFit="1" customWidth="1"/>
    <col min="3336" max="3336" width="8.28515625" bestFit="1" customWidth="1"/>
    <col min="3337" max="3337" width="4.85546875" bestFit="1" customWidth="1"/>
    <col min="3338" max="3338" width="13.28515625" customWidth="1"/>
    <col min="3339" max="3339" width="9.7109375" customWidth="1"/>
    <col min="3340" max="3340" width="11.85546875" customWidth="1"/>
    <col min="3341" max="3341" width="12.5703125" bestFit="1" customWidth="1"/>
    <col min="3342" max="3342" width="19.28515625" bestFit="1" customWidth="1"/>
    <col min="3343" max="3343" width="8.28515625" bestFit="1" customWidth="1"/>
    <col min="3344" max="3344" width="4.85546875" bestFit="1" customWidth="1"/>
    <col min="3345" max="3345" width="12" customWidth="1"/>
    <col min="3346" max="3346" width="8.28515625" customWidth="1"/>
    <col min="3347" max="3347" width="11.140625" customWidth="1"/>
    <col min="3348" max="3349" width="11.7109375" bestFit="1" customWidth="1"/>
    <col min="3350" max="3350" width="17.28515625" bestFit="1" customWidth="1"/>
    <col min="3351" max="3351" width="17.28515625" customWidth="1"/>
    <col min="3352" max="3352" width="13.7109375" bestFit="1" customWidth="1"/>
    <col min="3353" max="3353" width="25.140625" bestFit="1" customWidth="1"/>
    <col min="3354" max="3354" width="15.140625" bestFit="1" customWidth="1"/>
    <col min="3355" max="3355" width="21" bestFit="1" customWidth="1"/>
    <col min="3586" max="3586" width="14" bestFit="1" customWidth="1"/>
    <col min="3587" max="3587" width="13.140625" customWidth="1"/>
    <col min="3588" max="3588" width="14.85546875" customWidth="1"/>
    <col min="3590" max="3590" width="15.140625" bestFit="1" customWidth="1"/>
    <col min="3591" max="3591" width="19.28515625" bestFit="1" customWidth="1"/>
    <col min="3592" max="3592" width="8.28515625" bestFit="1" customWidth="1"/>
    <col min="3593" max="3593" width="4.85546875" bestFit="1" customWidth="1"/>
    <col min="3594" max="3594" width="13.28515625" customWidth="1"/>
    <col min="3595" max="3595" width="9.7109375" customWidth="1"/>
    <col min="3596" max="3596" width="11.85546875" customWidth="1"/>
    <col min="3597" max="3597" width="12.5703125" bestFit="1" customWidth="1"/>
    <col min="3598" max="3598" width="19.28515625" bestFit="1" customWidth="1"/>
    <col min="3599" max="3599" width="8.28515625" bestFit="1" customWidth="1"/>
    <col min="3600" max="3600" width="4.85546875" bestFit="1" customWidth="1"/>
    <col min="3601" max="3601" width="12" customWidth="1"/>
    <col min="3602" max="3602" width="8.28515625" customWidth="1"/>
    <col min="3603" max="3603" width="11.140625" customWidth="1"/>
    <col min="3604" max="3605" width="11.7109375" bestFit="1" customWidth="1"/>
    <col min="3606" max="3606" width="17.28515625" bestFit="1" customWidth="1"/>
    <col min="3607" max="3607" width="17.28515625" customWidth="1"/>
    <col min="3608" max="3608" width="13.7109375" bestFit="1" customWidth="1"/>
    <col min="3609" max="3609" width="25.140625" bestFit="1" customWidth="1"/>
    <col min="3610" max="3610" width="15.140625" bestFit="1" customWidth="1"/>
    <col min="3611" max="3611" width="21" bestFit="1" customWidth="1"/>
    <col min="3842" max="3842" width="14" bestFit="1" customWidth="1"/>
    <col min="3843" max="3843" width="13.140625" customWidth="1"/>
    <col min="3844" max="3844" width="14.85546875" customWidth="1"/>
    <col min="3846" max="3846" width="15.140625" bestFit="1" customWidth="1"/>
    <col min="3847" max="3847" width="19.28515625" bestFit="1" customWidth="1"/>
    <col min="3848" max="3848" width="8.28515625" bestFit="1" customWidth="1"/>
    <col min="3849" max="3849" width="4.85546875" bestFit="1" customWidth="1"/>
    <col min="3850" max="3850" width="13.28515625" customWidth="1"/>
    <col min="3851" max="3851" width="9.7109375" customWidth="1"/>
    <col min="3852" max="3852" width="11.85546875" customWidth="1"/>
    <col min="3853" max="3853" width="12.5703125" bestFit="1" customWidth="1"/>
    <col min="3854" max="3854" width="19.28515625" bestFit="1" customWidth="1"/>
    <col min="3855" max="3855" width="8.28515625" bestFit="1" customWidth="1"/>
    <col min="3856" max="3856" width="4.85546875" bestFit="1" customWidth="1"/>
    <col min="3857" max="3857" width="12" customWidth="1"/>
    <col min="3858" max="3858" width="8.28515625" customWidth="1"/>
    <col min="3859" max="3859" width="11.140625" customWidth="1"/>
    <col min="3860" max="3861" width="11.7109375" bestFit="1" customWidth="1"/>
    <col min="3862" max="3862" width="17.28515625" bestFit="1" customWidth="1"/>
    <col min="3863" max="3863" width="17.28515625" customWidth="1"/>
    <col min="3864" max="3864" width="13.7109375" bestFit="1" customWidth="1"/>
    <col min="3865" max="3865" width="25.140625" bestFit="1" customWidth="1"/>
    <col min="3866" max="3866" width="15.140625" bestFit="1" customWidth="1"/>
    <col min="3867" max="3867" width="21" bestFit="1" customWidth="1"/>
    <col min="4098" max="4098" width="14" bestFit="1" customWidth="1"/>
    <col min="4099" max="4099" width="13.140625" customWidth="1"/>
    <col min="4100" max="4100" width="14.85546875" customWidth="1"/>
    <col min="4102" max="4102" width="15.140625" bestFit="1" customWidth="1"/>
    <col min="4103" max="4103" width="19.28515625" bestFit="1" customWidth="1"/>
    <col min="4104" max="4104" width="8.28515625" bestFit="1" customWidth="1"/>
    <col min="4105" max="4105" width="4.85546875" bestFit="1" customWidth="1"/>
    <col min="4106" max="4106" width="13.28515625" customWidth="1"/>
    <col min="4107" max="4107" width="9.7109375" customWidth="1"/>
    <col min="4108" max="4108" width="11.85546875" customWidth="1"/>
    <col min="4109" max="4109" width="12.5703125" bestFit="1" customWidth="1"/>
    <col min="4110" max="4110" width="19.28515625" bestFit="1" customWidth="1"/>
    <col min="4111" max="4111" width="8.28515625" bestFit="1" customWidth="1"/>
    <col min="4112" max="4112" width="4.85546875" bestFit="1" customWidth="1"/>
    <col min="4113" max="4113" width="12" customWidth="1"/>
    <col min="4114" max="4114" width="8.28515625" customWidth="1"/>
    <col min="4115" max="4115" width="11.140625" customWidth="1"/>
    <col min="4116" max="4117" width="11.7109375" bestFit="1" customWidth="1"/>
    <col min="4118" max="4118" width="17.28515625" bestFit="1" customWidth="1"/>
    <col min="4119" max="4119" width="17.28515625" customWidth="1"/>
    <col min="4120" max="4120" width="13.7109375" bestFit="1" customWidth="1"/>
    <col min="4121" max="4121" width="25.140625" bestFit="1" customWidth="1"/>
    <col min="4122" max="4122" width="15.140625" bestFit="1" customWidth="1"/>
    <col min="4123" max="4123" width="21" bestFit="1" customWidth="1"/>
    <col min="4354" max="4354" width="14" bestFit="1" customWidth="1"/>
    <col min="4355" max="4355" width="13.140625" customWidth="1"/>
    <col min="4356" max="4356" width="14.85546875" customWidth="1"/>
    <col min="4358" max="4358" width="15.140625" bestFit="1" customWidth="1"/>
    <col min="4359" max="4359" width="19.28515625" bestFit="1" customWidth="1"/>
    <col min="4360" max="4360" width="8.28515625" bestFit="1" customWidth="1"/>
    <col min="4361" max="4361" width="4.85546875" bestFit="1" customWidth="1"/>
    <col min="4362" max="4362" width="13.28515625" customWidth="1"/>
    <col min="4363" max="4363" width="9.7109375" customWidth="1"/>
    <col min="4364" max="4364" width="11.85546875" customWidth="1"/>
    <col min="4365" max="4365" width="12.5703125" bestFit="1" customWidth="1"/>
    <col min="4366" max="4366" width="19.28515625" bestFit="1" customWidth="1"/>
    <col min="4367" max="4367" width="8.28515625" bestFit="1" customWidth="1"/>
    <col min="4368" max="4368" width="4.85546875" bestFit="1" customWidth="1"/>
    <col min="4369" max="4369" width="12" customWidth="1"/>
    <col min="4370" max="4370" width="8.28515625" customWidth="1"/>
    <col min="4371" max="4371" width="11.140625" customWidth="1"/>
    <col min="4372" max="4373" width="11.7109375" bestFit="1" customWidth="1"/>
    <col min="4374" max="4374" width="17.28515625" bestFit="1" customWidth="1"/>
    <col min="4375" max="4375" width="17.28515625" customWidth="1"/>
    <col min="4376" max="4376" width="13.7109375" bestFit="1" customWidth="1"/>
    <col min="4377" max="4377" width="25.140625" bestFit="1" customWidth="1"/>
    <col min="4378" max="4378" width="15.140625" bestFit="1" customWidth="1"/>
    <col min="4379" max="4379" width="21" bestFit="1" customWidth="1"/>
    <col min="4610" max="4610" width="14" bestFit="1" customWidth="1"/>
    <col min="4611" max="4611" width="13.140625" customWidth="1"/>
    <col min="4612" max="4612" width="14.85546875" customWidth="1"/>
    <col min="4614" max="4614" width="15.140625" bestFit="1" customWidth="1"/>
    <col min="4615" max="4615" width="19.28515625" bestFit="1" customWidth="1"/>
    <col min="4616" max="4616" width="8.28515625" bestFit="1" customWidth="1"/>
    <col min="4617" max="4617" width="4.85546875" bestFit="1" customWidth="1"/>
    <col min="4618" max="4618" width="13.28515625" customWidth="1"/>
    <col min="4619" max="4619" width="9.7109375" customWidth="1"/>
    <col min="4620" max="4620" width="11.85546875" customWidth="1"/>
    <col min="4621" max="4621" width="12.5703125" bestFit="1" customWidth="1"/>
    <col min="4622" max="4622" width="19.28515625" bestFit="1" customWidth="1"/>
    <col min="4623" max="4623" width="8.28515625" bestFit="1" customWidth="1"/>
    <col min="4624" max="4624" width="4.85546875" bestFit="1" customWidth="1"/>
    <col min="4625" max="4625" width="12" customWidth="1"/>
    <col min="4626" max="4626" width="8.28515625" customWidth="1"/>
    <col min="4627" max="4627" width="11.140625" customWidth="1"/>
    <col min="4628" max="4629" width="11.7109375" bestFit="1" customWidth="1"/>
    <col min="4630" max="4630" width="17.28515625" bestFit="1" customWidth="1"/>
    <col min="4631" max="4631" width="17.28515625" customWidth="1"/>
    <col min="4632" max="4632" width="13.7109375" bestFit="1" customWidth="1"/>
    <col min="4633" max="4633" width="25.140625" bestFit="1" customWidth="1"/>
    <col min="4634" max="4634" width="15.140625" bestFit="1" customWidth="1"/>
    <col min="4635" max="4635" width="21" bestFit="1" customWidth="1"/>
    <col min="4866" max="4866" width="14" bestFit="1" customWidth="1"/>
    <col min="4867" max="4867" width="13.140625" customWidth="1"/>
    <col min="4868" max="4868" width="14.85546875" customWidth="1"/>
    <col min="4870" max="4870" width="15.140625" bestFit="1" customWidth="1"/>
    <col min="4871" max="4871" width="19.28515625" bestFit="1" customWidth="1"/>
    <col min="4872" max="4872" width="8.28515625" bestFit="1" customWidth="1"/>
    <col min="4873" max="4873" width="4.85546875" bestFit="1" customWidth="1"/>
    <col min="4874" max="4874" width="13.28515625" customWidth="1"/>
    <col min="4875" max="4875" width="9.7109375" customWidth="1"/>
    <col min="4876" max="4876" width="11.85546875" customWidth="1"/>
    <col min="4877" max="4877" width="12.5703125" bestFit="1" customWidth="1"/>
    <col min="4878" max="4878" width="19.28515625" bestFit="1" customWidth="1"/>
    <col min="4879" max="4879" width="8.28515625" bestFit="1" customWidth="1"/>
    <col min="4880" max="4880" width="4.85546875" bestFit="1" customWidth="1"/>
    <col min="4881" max="4881" width="12" customWidth="1"/>
    <col min="4882" max="4882" width="8.28515625" customWidth="1"/>
    <col min="4883" max="4883" width="11.140625" customWidth="1"/>
    <col min="4884" max="4885" width="11.7109375" bestFit="1" customWidth="1"/>
    <col min="4886" max="4886" width="17.28515625" bestFit="1" customWidth="1"/>
    <col min="4887" max="4887" width="17.28515625" customWidth="1"/>
    <col min="4888" max="4888" width="13.7109375" bestFit="1" customWidth="1"/>
    <col min="4889" max="4889" width="25.140625" bestFit="1" customWidth="1"/>
    <col min="4890" max="4890" width="15.140625" bestFit="1" customWidth="1"/>
    <col min="4891" max="4891" width="21" bestFit="1" customWidth="1"/>
    <col min="5122" max="5122" width="14" bestFit="1" customWidth="1"/>
    <col min="5123" max="5123" width="13.140625" customWidth="1"/>
    <col min="5124" max="5124" width="14.85546875" customWidth="1"/>
    <col min="5126" max="5126" width="15.140625" bestFit="1" customWidth="1"/>
    <col min="5127" max="5127" width="19.28515625" bestFit="1" customWidth="1"/>
    <col min="5128" max="5128" width="8.28515625" bestFit="1" customWidth="1"/>
    <col min="5129" max="5129" width="4.85546875" bestFit="1" customWidth="1"/>
    <col min="5130" max="5130" width="13.28515625" customWidth="1"/>
    <col min="5131" max="5131" width="9.7109375" customWidth="1"/>
    <col min="5132" max="5132" width="11.85546875" customWidth="1"/>
    <col min="5133" max="5133" width="12.5703125" bestFit="1" customWidth="1"/>
    <col min="5134" max="5134" width="19.28515625" bestFit="1" customWidth="1"/>
    <col min="5135" max="5135" width="8.28515625" bestFit="1" customWidth="1"/>
    <col min="5136" max="5136" width="4.85546875" bestFit="1" customWidth="1"/>
    <col min="5137" max="5137" width="12" customWidth="1"/>
    <col min="5138" max="5138" width="8.28515625" customWidth="1"/>
    <col min="5139" max="5139" width="11.140625" customWidth="1"/>
    <col min="5140" max="5141" width="11.7109375" bestFit="1" customWidth="1"/>
    <col min="5142" max="5142" width="17.28515625" bestFit="1" customWidth="1"/>
    <col min="5143" max="5143" width="17.28515625" customWidth="1"/>
    <col min="5144" max="5144" width="13.7109375" bestFit="1" customWidth="1"/>
    <col min="5145" max="5145" width="25.140625" bestFit="1" customWidth="1"/>
    <col min="5146" max="5146" width="15.140625" bestFit="1" customWidth="1"/>
    <col min="5147" max="5147" width="21" bestFit="1" customWidth="1"/>
    <col min="5378" max="5378" width="14" bestFit="1" customWidth="1"/>
    <col min="5379" max="5379" width="13.140625" customWidth="1"/>
    <col min="5380" max="5380" width="14.85546875" customWidth="1"/>
    <col min="5382" max="5382" width="15.140625" bestFit="1" customWidth="1"/>
    <col min="5383" max="5383" width="19.28515625" bestFit="1" customWidth="1"/>
    <col min="5384" max="5384" width="8.28515625" bestFit="1" customWidth="1"/>
    <col min="5385" max="5385" width="4.85546875" bestFit="1" customWidth="1"/>
    <col min="5386" max="5386" width="13.28515625" customWidth="1"/>
    <col min="5387" max="5387" width="9.7109375" customWidth="1"/>
    <col min="5388" max="5388" width="11.85546875" customWidth="1"/>
    <col min="5389" max="5389" width="12.5703125" bestFit="1" customWidth="1"/>
    <col min="5390" max="5390" width="19.28515625" bestFit="1" customWidth="1"/>
    <col min="5391" max="5391" width="8.28515625" bestFit="1" customWidth="1"/>
    <col min="5392" max="5392" width="4.85546875" bestFit="1" customWidth="1"/>
    <col min="5393" max="5393" width="12" customWidth="1"/>
    <col min="5394" max="5394" width="8.28515625" customWidth="1"/>
    <col min="5395" max="5395" width="11.140625" customWidth="1"/>
    <col min="5396" max="5397" width="11.7109375" bestFit="1" customWidth="1"/>
    <col min="5398" max="5398" width="17.28515625" bestFit="1" customWidth="1"/>
    <col min="5399" max="5399" width="17.28515625" customWidth="1"/>
    <col min="5400" max="5400" width="13.7109375" bestFit="1" customWidth="1"/>
    <col min="5401" max="5401" width="25.140625" bestFit="1" customWidth="1"/>
    <col min="5402" max="5402" width="15.140625" bestFit="1" customWidth="1"/>
    <col min="5403" max="5403" width="21" bestFit="1" customWidth="1"/>
    <col min="5634" max="5634" width="14" bestFit="1" customWidth="1"/>
    <col min="5635" max="5635" width="13.140625" customWidth="1"/>
    <col min="5636" max="5636" width="14.85546875" customWidth="1"/>
    <col min="5638" max="5638" width="15.140625" bestFit="1" customWidth="1"/>
    <col min="5639" max="5639" width="19.28515625" bestFit="1" customWidth="1"/>
    <col min="5640" max="5640" width="8.28515625" bestFit="1" customWidth="1"/>
    <col min="5641" max="5641" width="4.85546875" bestFit="1" customWidth="1"/>
    <col min="5642" max="5642" width="13.28515625" customWidth="1"/>
    <col min="5643" max="5643" width="9.7109375" customWidth="1"/>
    <col min="5644" max="5644" width="11.85546875" customWidth="1"/>
    <col min="5645" max="5645" width="12.5703125" bestFit="1" customWidth="1"/>
    <col min="5646" max="5646" width="19.28515625" bestFit="1" customWidth="1"/>
    <col min="5647" max="5647" width="8.28515625" bestFit="1" customWidth="1"/>
    <col min="5648" max="5648" width="4.85546875" bestFit="1" customWidth="1"/>
    <col min="5649" max="5649" width="12" customWidth="1"/>
    <col min="5650" max="5650" width="8.28515625" customWidth="1"/>
    <col min="5651" max="5651" width="11.140625" customWidth="1"/>
    <col min="5652" max="5653" width="11.7109375" bestFit="1" customWidth="1"/>
    <col min="5654" max="5654" width="17.28515625" bestFit="1" customWidth="1"/>
    <col min="5655" max="5655" width="17.28515625" customWidth="1"/>
    <col min="5656" max="5656" width="13.7109375" bestFit="1" customWidth="1"/>
    <col min="5657" max="5657" width="25.140625" bestFit="1" customWidth="1"/>
    <col min="5658" max="5658" width="15.140625" bestFit="1" customWidth="1"/>
    <col min="5659" max="5659" width="21" bestFit="1" customWidth="1"/>
    <col min="5890" max="5890" width="14" bestFit="1" customWidth="1"/>
    <col min="5891" max="5891" width="13.140625" customWidth="1"/>
    <col min="5892" max="5892" width="14.85546875" customWidth="1"/>
    <col min="5894" max="5894" width="15.140625" bestFit="1" customWidth="1"/>
    <col min="5895" max="5895" width="19.28515625" bestFit="1" customWidth="1"/>
    <col min="5896" max="5896" width="8.28515625" bestFit="1" customWidth="1"/>
    <col min="5897" max="5897" width="4.85546875" bestFit="1" customWidth="1"/>
    <col min="5898" max="5898" width="13.28515625" customWidth="1"/>
    <col min="5899" max="5899" width="9.7109375" customWidth="1"/>
    <col min="5900" max="5900" width="11.85546875" customWidth="1"/>
    <col min="5901" max="5901" width="12.5703125" bestFit="1" customWidth="1"/>
    <col min="5902" max="5902" width="19.28515625" bestFit="1" customWidth="1"/>
    <col min="5903" max="5903" width="8.28515625" bestFit="1" customWidth="1"/>
    <col min="5904" max="5904" width="4.85546875" bestFit="1" customWidth="1"/>
    <col min="5905" max="5905" width="12" customWidth="1"/>
    <col min="5906" max="5906" width="8.28515625" customWidth="1"/>
    <col min="5907" max="5907" width="11.140625" customWidth="1"/>
    <col min="5908" max="5909" width="11.7109375" bestFit="1" customWidth="1"/>
    <col min="5910" max="5910" width="17.28515625" bestFit="1" customWidth="1"/>
    <col min="5911" max="5911" width="17.28515625" customWidth="1"/>
    <col min="5912" max="5912" width="13.7109375" bestFit="1" customWidth="1"/>
    <col min="5913" max="5913" width="25.140625" bestFit="1" customWidth="1"/>
    <col min="5914" max="5914" width="15.140625" bestFit="1" customWidth="1"/>
    <col min="5915" max="5915" width="21" bestFit="1" customWidth="1"/>
    <col min="6146" max="6146" width="14" bestFit="1" customWidth="1"/>
    <col min="6147" max="6147" width="13.140625" customWidth="1"/>
    <col min="6148" max="6148" width="14.85546875" customWidth="1"/>
    <col min="6150" max="6150" width="15.140625" bestFit="1" customWidth="1"/>
    <col min="6151" max="6151" width="19.28515625" bestFit="1" customWidth="1"/>
    <col min="6152" max="6152" width="8.28515625" bestFit="1" customWidth="1"/>
    <col min="6153" max="6153" width="4.85546875" bestFit="1" customWidth="1"/>
    <col min="6154" max="6154" width="13.28515625" customWidth="1"/>
    <col min="6155" max="6155" width="9.7109375" customWidth="1"/>
    <col min="6156" max="6156" width="11.85546875" customWidth="1"/>
    <col min="6157" max="6157" width="12.5703125" bestFit="1" customWidth="1"/>
    <col min="6158" max="6158" width="19.28515625" bestFit="1" customWidth="1"/>
    <col min="6159" max="6159" width="8.28515625" bestFit="1" customWidth="1"/>
    <col min="6160" max="6160" width="4.85546875" bestFit="1" customWidth="1"/>
    <col min="6161" max="6161" width="12" customWidth="1"/>
    <col min="6162" max="6162" width="8.28515625" customWidth="1"/>
    <col min="6163" max="6163" width="11.140625" customWidth="1"/>
    <col min="6164" max="6165" width="11.7109375" bestFit="1" customWidth="1"/>
    <col min="6166" max="6166" width="17.28515625" bestFit="1" customWidth="1"/>
    <col min="6167" max="6167" width="17.28515625" customWidth="1"/>
    <col min="6168" max="6168" width="13.7109375" bestFit="1" customWidth="1"/>
    <col min="6169" max="6169" width="25.140625" bestFit="1" customWidth="1"/>
    <col min="6170" max="6170" width="15.140625" bestFit="1" customWidth="1"/>
    <col min="6171" max="6171" width="21" bestFit="1" customWidth="1"/>
    <col min="6402" max="6402" width="14" bestFit="1" customWidth="1"/>
    <col min="6403" max="6403" width="13.140625" customWidth="1"/>
    <col min="6404" max="6404" width="14.85546875" customWidth="1"/>
    <col min="6406" max="6406" width="15.140625" bestFit="1" customWidth="1"/>
    <col min="6407" max="6407" width="19.28515625" bestFit="1" customWidth="1"/>
    <col min="6408" max="6408" width="8.28515625" bestFit="1" customWidth="1"/>
    <col min="6409" max="6409" width="4.85546875" bestFit="1" customWidth="1"/>
    <col min="6410" max="6410" width="13.28515625" customWidth="1"/>
    <col min="6411" max="6411" width="9.7109375" customWidth="1"/>
    <col min="6412" max="6412" width="11.85546875" customWidth="1"/>
    <col min="6413" max="6413" width="12.5703125" bestFit="1" customWidth="1"/>
    <col min="6414" max="6414" width="19.28515625" bestFit="1" customWidth="1"/>
    <col min="6415" max="6415" width="8.28515625" bestFit="1" customWidth="1"/>
    <col min="6416" max="6416" width="4.85546875" bestFit="1" customWidth="1"/>
    <col min="6417" max="6417" width="12" customWidth="1"/>
    <col min="6418" max="6418" width="8.28515625" customWidth="1"/>
    <col min="6419" max="6419" width="11.140625" customWidth="1"/>
    <col min="6420" max="6421" width="11.7109375" bestFit="1" customWidth="1"/>
    <col min="6422" max="6422" width="17.28515625" bestFit="1" customWidth="1"/>
    <col min="6423" max="6423" width="17.28515625" customWidth="1"/>
    <col min="6424" max="6424" width="13.7109375" bestFit="1" customWidth="1"/>
    <col min="6425" max="6425" width="25.140625" bestFit="1" customWidth="1"/>
    <col min="6426" max="6426" width="15.140625" bestFit="1" customWidth="1"/>
    <col min="6427" max="6427" width="21" bestFit="1" customWidth="1"/>
    <col min="6658" max="6658" width="14" bestFit="1" customWidth="1"/>
    <col min="6659" max="6659" width="13.140625" customWidth="1"/>
    <col min="6660" max="6660" width="14.85546875" customWidth="1"/>
    <col min="6662" max="6662" width="15.140625" bestFit="1" customWidth="1"/>
    <col min="6663" max="6663" width="19.28515625" bestFit="1" customWidth="1"/>
    <col min="6664" max="6664" width="8.28515625" bestFit="1" customWidth="1"/>
    <col min="6665" max="6665" width="4.85546875" bestFit="1" customWidth="1"/>
    <col min="6666" max="6666" width="13.28515625" customWidth="1"/>
    <col min="6667" max="6667" width="9.7109375" customWidth="1"/>
    <col min="6668" max="6668" width="11.85546875" customWidth="1"/>
    <col min="6669" max="6669" width="12.5703125" bestFit="1" customWidth="1"/>
    <col min="6670" max="6670" width="19.28515625" bestFit="1" customWidth="1"/>
    <col min="6671" max="6671" width="8.28515625" bestFit="1" customWidth="1"/>
    <col min="6672" max="6672" width="4.85546875" bestFit="1" customWidth="1"/>
    <col min="6673" max="6673" width="12" customWidth="1"/>
    <col min="6674" max="6674" width="8.28515625" customWidth="1"/>
    <col min="6675" max="6675" width="11.140625" customWidth="1"/>
    <col min="6676" max="6677" width="11.7109375" bestFit="1" customWidth="1"/>
    <col min="6678" max="6678" width="17.28515625" bestFit="1" customWidth="1"/>
    <col min="6679" max="6679" width="17.28515625" customWidth="1"/>
    <col min="6680" max="6680" width="13.7109375" bestFit="1" customWidth="1"/>
    <col min="6681" max="6681" width="25.140625" bestFit="1" customWidth="1"/>
    <col min="6682" max="6682" width="15.140625" bestFit="1" customWidth="1"/>
    <col min="6683" max="6683" width="21" bestFit="1" customWidth="1"/>
    <col min="6914" max="6914" width="14" bestFit="1" customWidth="1"/>
    <col min="6915" max="6915" width="13.140625" customWidth="1"/>
    <col min="6916" max="6916" width="14.85546875" customWidth="1"/>
    <col min="6918" max="6918" width="15.140625" bestFit="1" customWidth="1"/>
    <col min="6919" max="6919" width="19.28515625" bestFit="1" customWidth="1"/>
    <col min="6920" max="6920" width="8.28515625" bestFit="1" customWidth="1"/>
    <col min="6921" max="6921" width="4.85546875" bestFit="1" customWidth="1"/>
    <col min="6922" max="6922" width="13.28515625" customWidth="1"/>
    <col min="6923" max="6923" width="9.7109375" customWidth="1"/>
    <col min="6924" max="6924" width="11.85546875" customWidth="1"/>
    <col min="6925" max="6925" width="12.5703125" bestFit="1" customWidth="1"/>
    <col min="6926" max="6926" width="19.28515625" bestFit="1" customWidth="1"/>
    <col min="6927" max="6927" width="8.28515625" bestFit="1" customWidth="1"/>
    <col min="6928" max="6928" width="4.85546875" bestFit="1" customWidth="1"/>
    <col min="6929" max="6929" width="12" customWidth="1"/>
    <col min="6930" max="6930" width="8.28515625" customWidth="1"/>
    <col min="6931" max="6931" width="11.140625" customWidth="1"/>
    <col min="6932" max="6933" width="11.7109375" bestFit="1" customWidth="1"/>
    <col min="6934" max="6934" width="17.28515625" bestFit="1" customWidth="1"/>
    <col min="6935" max="6935" width="17.28515625" customWidth="1"/>
    <col min="6936" max="6936" width="13.7109375" bestFit="1" customWidth="1"/>
    <col min="6937" max="6937" width="25.140625" bestFit="1" customWidth="1"/>
    <col min="6938" max="6938" width="15.140625" bestFit="1" customWidth="1"/>
    <col min="6939" max="6939" width="21" bestFit="1" customWidth="1"/>
    <col min="7170" max="7170" width="14" bestFit="1" customWidth="1"/>
    <col min="7171" max="7171" width="13.140625" customWidth="1"/>
    <col min="7172" max="7172" width="14.85546875" customWidth="1"/>
    <col min="7174" max="7174" width="15.140625" bestFit="1" customWidth="1"/>
    <col min="7175" max="7175" width="19.28515625" bestFit="1" customWidth="1"/>
    <col min="7176" max="7176" width="8.28515625" bestFit="1" customWidth="1"/>
    <col min="7177" max="7177" width="4.85546875" bestFit="1" customWidth="1"/>
    <col min="7178" max="7178" width="13.28515625" customWidth="1"/>
    <col min="7179" max="7179" width="9.7109375" customWidth="1"/>
    <col min="7180" max="7180" width="11.85546875" customWidth="1"/>
    <col min="7181" max="7181" width="12.5703125" bestFit="1" customWidth="1"/>
    <col min="7182" max="7182" width="19.28515625" bestFit="1" customWidth="1"/>
    <col min="7183" max="7183" width="8.28515625" bestFit="1" customWidth="1"/>
    <col min="7184" max="7184" width="4.85546875" bestFit="1" customWidth="1"/>
    <col min="7185" max="7185" width="12" customWidth="1"/>
    <col min="7186" max="7186" width="8.28515625" customWidth="1"/>
    <col min="7187" max="7187" width="11.140625" customWidth="1"/>
    <col min="7188" max="7189" width="11.7109375" bestFit="1" customWidth="1"/>
    <col min="7190" max="7190" width="17.28515625" bestFit="1" customWidth="1"/>
    <col min="7191" max="7191" width="17.28515625" customWidth="1"/>
    <col min="7192" max="7192" width="13.7109375" bestFit="1" customWidth="1"/>
    <col min="7193" max="7193" width="25.140625" bestFit="1" customWidth="1"/>
    <col min="7194" max="7194" width="15.140625" bestFit="1" customWidth="1"/>
    <col min="7195" max="7195" width="21" bestFit="1" customWidth="1"/>
    <col min="7426" max="7426" width="14" bestFit="1" customWidth="1"/>
    <col min="7427" max="7427" width="13.140625" customWidth="1"/>
    <col min="7428" max="7428" width="14.85546875" customWidth="1"/>
    <col min="7430" max="7430" width="15.140625" bestFit="1" customWidth="1"/>
    <col min="7431" max="7431" width="19.28515625" bestFit="1" customWidth="1"/>
    <col min="7432" max="7432" width="8.28515625" bestFit="1" customWidth="1"/>
    <col min="7433" max="7433" width="4.85546875" bestFit="1" customWidth="1"/>
    <col min="7434" max="7434" width="13.28515625" customWidth="1"/>
    <col min="7435" max="7435" width="9.7109375" customWidth="1"/>
    <col min="7436" max="7436" width="11.85546875" customWidth="1"/>
    <col min="7437" max="7437" width="12.5703125" bestFit="1" customWidth="1"/>
    <col min="7438" max="7438" width="19.28515625" bestFit="1" customWidth="1"/>
    <col min="7439" max="7439" width="8.28515625" bestFit="1" customWidth="1"/>
    <col min="7440" max="7440" width="4.85546875" bestFit="1" customWidth="1"/>
    <col min="7441" max="7441" width="12" customWidth="1"/>
    <col min="7442" max="7442" width="8.28515625" customWidth="1"/>
    <col min="7443" max="7443" width="11.140625" customWidth="1"/>
    <col min="7444" max="7445" width="11.7109375" bestFit="1" customWidth="1"/>
    <col min="7446" max="7446" width="17.28515625" bestFit="1" customWidth="1"/>
    <col min="7447" max="7447" width="17.28515625" customWidth="1"/>
    <col min="7448" max="7448" width="13.7109375" bestFit="1" customWidth="1"/>
    <col min="7449" max="7449" width="25.140625" bestFit="1" customWidth="1"/>
    <col min="7450" max="7450" width="15.140625" bestFit="1" customWidth="1"/>
    <col min="7451" max="7451" width="21" bestFit="1" customWidth="1"/>
    <col min="7682" max="7682" width="14" bestFit="1" customWidth="1"/>
    <col min="7683" max="7683" width="13.140625" customWidth="1"/>
    <col min="7684" max="7684" width="14.85546875" customWidth="1"/>
    <col min="7686" max="7686" width="15.140625" bestFit="1" customWidth="1"/>
    <col min="7687" max="7687" width="19.28515625" bestFit="1" customWidth="1"/>
    <col min="7688" max="7688" width="8.28515625" bestFit="1" customWidth="1"/>
    <col min="7689" max="7689" width="4.85546875" bestFit="1" customWidth="1"/>
    <col min="7690" max="7690" width="13.28515625" customWidth="1"/>
    <col min="7691" max="7691" width="9.7109375" customWidth="1"/>
    <col min="7692" max="7692" width="11.85546875" customWidth="1"/>
    <col min="7693" max="7693" width="12.5703125" bestFit="1" customWidth="1"/>
    <col min="7694" max="7694" width="19.28515625" bestFit="1" customWidth="1"/>
    <col min="7695" max="7695" width="8.28515625" bestFit="1" customWidth="1"/>
    <col min="7696" max="7696" width="4.85546875" bestFit="1" customWidth="1"/>
    <col min="7697" max="7697" width="12" customWidth="1"/>
    <col min="7698" max="7698" width="8.28515625" customWidth="1"/>
    <col min="7699" max="7699" width="11.140625" customWidth="1"/>
    <col min="7700" max="7701" width="11.7109375" bestFit="1" customWidth="1"/>
    <col min="7702" max="7702" width="17.28515625" bestFit="1" customWidth="1"/>
    <col min="7703" max="7703" width="17.28515625" customWidth="1"/>
    <col min="7704" max="7704" width="13.7109375" bestFit="1" customWidth="1"/>
    <col min="7705" max="7705" width="25.140625" bestFit="1" customWidth="1"/>
    <col min="7706" max="7706" width="15.140625" bestFit="1" customWidth="1"/>
    <col min="7707" max="7707" width="21" bestFit="1" customWidth="1"/>
    <col min="7938" max="7938" width="14" bestFit="1" customWidth="1"/>
    <col min="7939" max="7939" width="13.140625" customWidth="1"/>
    <col min="7940" max="7940" width="14.85546875" customWidth="1"/>
    <col min="7942" max="7942" width="15.140625" bestFit="1" customWidth="1"/>
    <col min="7943" max="7943" width="19.28515625" bestFit="1" customWidth="1"/>
    <col min="7944" max="7944" width="8.28515625" bestFit="1" customWidth="1"/>
    <col min="7945" max="7945" width="4.85546875" bestFit="1" customWidth="1"/>
    <col min="7946" max="7946" width="13.28515625" customWidth="1"/>
    <col min="7947" max="7947" width="9.7109375" customWidth="1"/>
    <col min="7948" max="7948" width="11.85546875" customWidth="1"/>
    <col min="7949" max="7949" width="12.5703125" bestFit="1" customWidth="1"/>
    <col min="7950" max="7950" width="19.28515625" bestFit="1" customWidth="1"/>
    <col min="7951" max="7951" width="8.28515625" bestFit="1" customWidth="1"/>
    <col min="7952" max="7952" width="4.85546875" bestFit="1" customWidth="1"/>
    <col min="7953" max="7953" width="12" customWidth="1"/>
    <col min="7954" max="7954" width="8.28515625" customWidth="1"/>
    <col min="7955" max="7955" width="11.140625" customWidth="1"/>
    <col min="7956" max="7957" width="11.7109375" bestFit="1" customWidth="1"/>
    <col min="7958" max="7958" width="17.28515625" bestFit="1" customWidth="1"/>
    <col min="7959" max="7959" width="17.28515625" customWidth="1"/>
    <col min="7960" max="7960" width="13.7109375" bestFit="1" customWidth="1"/>
    <col min="7961" max="7961" width="25.140625" bestFit="1" customWidth="1"/>
    <col min="7962" max="7962" width="15.140625" bestFit="1" customWidth="1"/>
    <col min="7963" max="7963" width="21" bestFit="1" customWidth="1"/>
    <col min="8194" max="8194" width="14" bestFit="1" customWidth="1"/>
    <col min="8195" max="8195" width="13.140625" customWidth="1"/>
    <col min="8196" max="8196" width="14.85546875" customWidth="1"/>
    <col min="8198" max="8198" width="15.140625" bestFit="1" customWidth="1"/>
    <col min="8199" max="8199" width="19.28515625" bestFit="1" customWidth="1"/>
    <col min="8200" max="8200" width="8.28515625" bestFit="1" customWidth="1"/>
    <col min="8201" max="8201" width="4.85546875" bestFit="1" customWidth="1"/>
    <col min="8202" max="8202" width="13.28515625" customWidth="1"/>
    <col min="8203" max="8203" width="9.7109375" customWidth="1"/>
    <col min="8204" max="8204" width="11.85546875" customWidth="1"/>
    <col min="8205" max="8205" width="12.5703125" bestFit="1" customWidth="1"/>
    <col min="8206" max="8206" width="19.28515625" bestFit="1" customWidth="1"/>
    <col min="8207" max="8207" width="8.28515625" bestFit="1" customWidth="1"/>
    <col min="8208" max="8208" width="4.85546875" bestFit="1" customWidth="1"/>
    <col min="8209" max="8209" width="12" customWidth="1"/>
    <col min="8210" max="8210" width="8.28515625" customWidth="1"/>
    <col min="8211" max="8211" width="11.140625" customWidth="1"/>
    <col min="8212" max="8213" width="11.7109375" bestFit="1" customWidth="1"/>
    <col min="8214" max="8214" width="17.28515625" bestFit="1" customWidth="1"/>
    <col min="8215" max="8215" width="17.28515625" customWidth="1"/>
    <col min="8216" max="8216" width="13.7109375" bestFit="1" customWidth="1"/>
    <col min="8217" max="8217" width="25.140625" bestFit="1" customWidth="1"/>
    <col min="8218" max="8218" width="15.140625" bestFit="1" customWidth="1"/>
    <col min="8219" max="8219" width="21" bestFit="1" customWidth="1"/>
    <col min="8450" max="8450" width="14" bestFit="1" customWidth="1"/>
    <col min="8451" max="8451" width="13.140625" customWidth="1"/>
    <col min="8452" max="8452" width="14.85546875" customWidth="1"/>
    <col min="8454" max="8454" width="15.140625" bestFit="1" customWidth="1"/>
    <col min="8455" max="8455" width="19.28515625" bestFit="1" customWidth="1"/>
    <col min="8456" max="8456" width="8.28515625" bestFit="1" customWidth="1"/>
    <col min="8457" max="8457" width="4.85546875" bestFit="1" customWidth="1"/>
    <col min="8458" max="8458" width="13.28515625" customWidth="1"/>
    <col min="8459" max="8459" width="9.7109375" customWidth="1"/>
    <col min="8460" max="8460" width="11.85546875" customWidth="1"/>
    <col min="8461" max="8461" width="12.5703125" bestFit="1" customWidth="1"/>
    <col min="8462" max="8462" width="19.28515625" bestFit="1" customWidth="1"/>
    <col min="8463" max="8463" width="8.28515625" bestFit="1" customWidth="1"/>
    <col min="8464" max="8464" width="4.85546875" bestFit="1" customWidth="1"/>
    <col min="8465" max="8465" width="12" customWidth="1"/>
    <col min="8466" max="8466" width="8.28515625" customWidth="1"/>
    <col min="8467" max="8467" width="11.140625" customWidth="1"/>
    <col min="8468" max="8469" width="11.7109375" bestFit="1" customWidth="1"/>
    <col min="8470" max="8470" width="17.28515625" bestFit="1" customWidth="1"/>
    <col min="8471" max="8471" width="17.28515625" customWidth="1"/>
    <col min="8472" max="8472" width="13.7109375" bestFit="1" customWidth="1"/>
    <col min="8473" max="8473" width="25.140625" bestFit="1" customWidth="1"/>
    <col min="8474" max="8474" width="15.140625" bestFit="1" customWidth="1"/>
    <col min="8475" max="8475" width="21" bestFit="1" customWidth="1"/>
    <col min="8706" max="8706" width="14" bestFit="1" customWidth="1"/>
    <col min="8707" max="8707" width="13.140625" customWidth="1"/>
    <col min="8708" max="8708" width="14.85546875" customWidth="1"/>
    <col min="8710" max="8710" width="15.140625" bestFit="1" customWidth="1"/>
    <col min="8711" max="8711" width="19.28515625" bestFit="1" customWidth="1"/>
    <col min="8712" max="8712" width="8.28515625" bestFit="1" customWidth="1"/>
    <col min="8713" max="8713" width="4.85546875" bestFit="1" customWidth="1"/>
    <col min="8714" max="8714" width="13.28515625" customWidth="1"/>
    <col min="8715" max="8715" width="9.7109375" customWidth="1"/>
    <col min="8716" max="8716" width="11.85546875" customWidth="1"/>
    <col min="8717" max="8717" width="12.5703125" bestFit="1" customWidth="1"/>
    <col min="8718" max="8718" width="19.28515625" bestFit="1" customWidth="1"/>
    <col min="8719" max="8719" width="8.28515625" bestFit="1" customWidth="1"/>
    <col min="8720" max="8720" width="4.85546875" bestFit="1" customWidth="1"/>
    <col min="8721" max="8721" width="12" customWidth="1"/>
    <col min="8722" max="8722" width="8.28515625" customWidth="1"/>
    <col min="8723" max="8723" width="11.140625" customWidth="1"/>
    <col min="8724" max="8725" width="11.7109375" bestFit="1" customWidth="1"/>
    <col min="8726" max="8726" width="17.28515625" bestFit="1" customWidth="1"/>
    <col min="8727" max="8727" width="17.28515625" customWidth="1"/>
    <col min="8728" max="8728" width="13.7109375" bestFit="1" customWidth="1"/>
    <col min="8729" max="8729" width="25.140625" bestFit="1" customWidth="1"/>
    <col min="8730" max="8730" width="15.140625" bestFit="1" customWidth="1"/>
    <col min="8731" max="8731" width="21" bestFit="1" customWidth="1"/>
    <col min="8962" max="8962" width="14" bestFit="1" customWidth="1"/>
    <col min="8963" max="8963" width="13.140625" customWidth="1"/>
    <col min="8964" max="8964" width="14.85546875" customWidth="1"/>
    <col min="8966" max="8966" width="15.140625" bestFit="1" customWidth="1"/>
    <col min="8967" max="8967" width="19.28515625" bestFit="1" customWidth="1"/>
    <col min="8968" max="8968" width="8.28515625" bestFit="1" customWidth="1"/>
    <col min="8969" max="8969" width="4.85546875" bestFit="1" customWidth="1"/>
    <col min="8970" max="8970" width="13.28515625" customWidth="1"/>
    <col min="8971" max="8971" width="9.7109375" customWidth="1"/>
    <col min="8972" max="8972" width="11.85546875" customWidth="1"/>
    <col min="8973" max="8973" width="12.5703125" bestFit="1" customWidth="1"/>
    <col min="8974" max="8974" width="19.28515625" bestFit="1" customWidth="1"/>
    <col min="8975" max="8975" width="8.28515625" bestFit="1" customWidth="1"/>
    <col min="8976" max="8976" width="4.85546875" bestFit="1" customWidth="1"/>
    <col min="8977" max="8977" width="12" customWidth="1"/>
    <col min="8978" max="8978" width="8.28515625" customWidth="1"/>
    <col min="8979" max="8979" width="11.140625" customWidth="1"/>
    <col min="8980" max="8981" width="11.7109375" bestFit="1" customWidth="1"/>
    <col min="8982" max="8982" width="17.28515625" bestFit="1" customWidth="1"/>
    <col min="8983" max="8983" width="17.28515625" customWidth="1"/>
    <col min="8984" max="8984" width="13.7109375" bestFit="1" customWidth="1"/>
    <col min="8985" max="8985" width="25.140625" bestFit="1" customWidth="1"/>
    <col min="8986" max="8986" width="15.140625" bestFit="1" customWidth="1"/>
    <col min="8987" max="8987" width="21" bestFit="1" customWidth="1"/>
    <col min="9218" max="9218" width="14" bestFit="1" customWidth="1"/>
    <col min="9219" max="9219" width="13.140625" customWidth="1"/>
    <col min="9220" max="9220" width="14.85546875" customWidth="1"/>
    <col min="9222" max="9222" width="15.140625" bestFit="1" customWidth="1"/>
    <col min="9223" max="9223" width="19.28515625" bestFit="1" customWidth="1"/>
    <col min="9224" max="9224" width="8.28515625" bestFit="1" customWidth="1"/>
    <col min="9225" max="9225" width="4.85546875" bestFit="1" customWidth="1"/>
    <col min="9226" max="9226" width="13.28515625" customWidth="1"/>
    <col min="9227" max="9227" width="9.7109375" customWidth="1"/>
    <col min="9228" max="9228" width="11.85546875" customWidth="1"/>
    <col min="9229" max="9229" width="12.5703125" bestFit="1" customWidth="1"/>
    <col min="9230" max="9230" width="19.28515625" bestFit="1" customWidth="1"/>
    <col min="9231" max="9231" width="8.28515625" bestFit="1" customWidth="1"/>
    <col min="9232" max="9232" width="4.85546875" bestFit="1" customWidth="1"/>
    <col min="9233" max="9233" width="12" customWidth="1"/>
    <col min="9234" max="9234" width="8.28515625" customWidth="1"/>
    <col min="9235" max="9235" width="11.140625" customWidth="1"/>
    <col min="9236" max="9237" width="11.7109375" bestFit="1" customWidth="1"/>
    <col min="9238" max="9238" width="17.28515625" bestFit="1" customWidth="1"/>
    <col min="9239" max="9239" width="17.28515625" customWidth="1"/>
    <col min="9240" max="9240" width="13.7109375" bestFit="1" customWidth="1"/>
    <col min="9241" max="9241" width="25.140625" bestFit="1" customWidth="1"/>
    <col min="9242" max="9242" width="15.140625" bestFit="1" customWidth="1"/>
    <col min="9243" max="9243" width="21" bestFit="1" customWidth="1"/>
    <col min="9474" max="9474" width="14" bestFit="1" customWidth="1"/>
    <col min="9475" max="9475" width="13.140625" customWidth="1"/>
    <col min="9476" max="9476" width="14.85546875" customWidth="1"/>
    <col min="9478" max="9478" width="15.140625" bestFit="1" customWidth="1"/>
    <col min="9479" max="9479" width="19.28515625" bestFit="1" customWidth="1"/>
    <col min="9480" max="9480" width="8.28515625" bestFit="1" customWidth="1"/>
    <col min="9481" max="9481" width="4.85546875" bestFit="1" customWidth="1"/>
    <col min="9482" max="9482" width="13.28515625" customWidth="1"/>
    <col min="9483" max="9483" width="9.7109375" customWidth="1"/>
    <col min="9484" max="9484" width="11.85546875" customWidth="1"/>
    <col min="9485" max="9485" width="12.5703125" bestFit="1" customWidth="1"/>
    <col min="9486" max="9486" width="19.28515625" bestFit="1" customWidth="1"/>
    <col min="9487" max="9487" width="8.28515625" bestFit="1" customWidth="1"/>
    <col min="9488" max="9488" width="4.85546875" bestFit="1" customWidth="1"/>
    <col min="9489" max="9489" width="12" customWidth="1"/>
    <col min="9490" max="9490" width="8.28515625" customWidth="1"/>
    <col min="9491" max="9491" width="11.140625" customWidth="1"/>
    <col min="9492" max="9493" width="11.7109375" bestFit="1" customWidth="1"/>
    <col min="9494" max="9494" width="17.28515625" bestFit="1" customWidth="1"/>
    <col min="9495" max="9495" width="17.28515625" customWidth="1"/>
    <col min="9496" max="9496" width="13.7109375" bestFit="1" customWidth="1"/>
    <col min="9497" max="9497" width="25.140625" bestFit="1" customWidth="1"/>
    <col min="9498" max="9498" width="15.140625" bestFit="1" customWidth="1"/>
    <col min="9499" max="9499" width="21" bestFit="1" customWidth="1"/>
    <col min="9730" max="9730" width="14" bestFit="1" customWidth="1"/>
    <col min="9731" max="9731" width="13.140625" customWidth="1"/>
    <col min="9732" max="9732" width="14.85546875" customWidth="1"/>
    <col min="9734" max="9734" width="15.140625" bestFit="1" customWidth="1"/>
    <col min="9735" max="9735" width="19.28515625" bestFit="1" customWidth="1"/>
    <col min="9736" max="9736" width="8.28515625" bestFit="1" customWidth="1"/>
    <col min="9737" max="9737" width="4.85546875" bestFit="1" customWidth="1"/>
    <col min="9738" max="9738" width="13.28515625" customWidth="1"/>
    <col min="9739" max="9739" width="9.7109375" customWidth="1"/>
    <col min="9740" max="9740" width="11.85546875" customWidth="1"/>
    <col min="9741" max="9741" width="12.5703125" bestFit="1" customWidth="1"/>
    <col min="9742" max="9742" width="19.28515625" bestFit="1" customWidth="1"/>
    <col min="9743" max="9743" width="8.28515625" bestFit="1" customWidth="1"/>
    <col min="9744" max="9744" width="4.85546875" bestFit="1" customWidth="1"/>
    <col min="9745" max="9745" width="12" customWidth="1"/>
    <col min="9746" max="9746" width="8.28515625" customWidth="1"/>
    <col min="9747" max="9747" width="11.140625" customWidth="1"/>
    <col min="9748" max="9749" width="11.7109375" bestFit="1" customWidth="1"/>
    <col min="9750" max="9750" width="17.28515625" bestFit="1" customWidth="1"/>
    <col min="9751" max="9751" width="17.28515625" customWidth="1"/>
    <col min="9752" max="9752" width="13.7109375" bestFit="1" customWidth="1"/>
    <col min="9753" max="9753" width="25.140625" bestFit="1" customWidth="1"/>
    <col min="9754" max="9754" width="15.140625" bestFit="1" customWidth="1"/>
    <col min="9755" max="9755" width="21" bestFit="1" customWidth="1"/>
    <col min="9986" max="9986" width="14" bestFit="1" customWidth="1"/>
    <col min="9987" max="9987" width="13.140625" customWidth="1"/>
    <col min="9988" max="9988" width="14.85546875" customWidth="1"/>
    <col min="9990" max="9990" width="15.140625" bestFit="1" customWidth="1"/>
    <col min="9991" max="9991" width="19.28515625" bestFit="1" customWidth="1"/>
    <col min="9992" max="9992" width="8.28515625" bestFit="1" customWidth="1"/>
    <col min="9993" max="9993" width="4.85546875" bestFit="1" customWidth="1"/>
    <col min="9994" max="9994" width="13.28515625" customWidth="1"/>
    <col min="9995" max="9995" width="9.7109375" customWidth="1"/>
    <col min="9996" max="9996" width="11.85546875" customWidth="1"/>
    <col min="9997" max="9997" width="12.5703125" bestFit="1" customWidth="1"/>
    <col min="9998" max="9998" width="19.28515625" bestFit="1" customWidth="1"/>
    <col min="9999" max="9999" width="8.28515625" bestFit="1" customWidth="1"/>
    <col min="10000" max="10000" width="4.85546875" bestFit="1" customWidth="1"/>
    <col min="10001" max="10001" width="12" customWidth="1"/>
    <col min="10002" max="10002" width="8.28515625" customWidth="1"/>
    <col min="10003" max="10003" width="11.140625" customWidth="1"/>
    <col min="10004" max="10005" width="11.7109375" bestFit="1" customWidth="1"/>
    <col min="10006" max="10006" width="17.28515625" bestFit="1" customWidth="1"/>
    <col min="10007" max="10007" width="17.28515625" customWidth="1"/>
    <col min="10008" max="10008" width="13.7109375" bestFit="1" customWidth="1"/>
    <col min="10009" max="10009" width="25.140625" bestFit="1" customWidth="1"/>
    <col min="10010" max="10010" width="15.140625" bestFit="1" customWidth="1"/>
    <col min="10011" max="10011" width="21" bestFit="1" customWidth="1"/>
    <col min="10242" max="10242" width="14" bestFit="1" customWidth="1"/>
    <col min="10243" max="10243" width="13.140625" customWidth="1"/>
    <col min="10244" max="10244" width="14.85546875" customWidth="1"/>
    <col min="10246" max="10246" width="15.140625" bestFit="1" customWidth="1"/>
    <col min="10247" max="10247" width="19.28515625" bestFit="1" customWidth="1"/>
    <col min="10248" max="10248" width="8.28515625" bestFit="1" customWidth="1"/>
    <col min="10249" max="10249" width="4.85546875" bestFit="1" customWidth="1"/>
    <col min="10250" max="10250" width="13.28515625" customWidth="1"/>
    <col min="10251" max="10251" width="9.7109375" customWidth="1"/>
    <col min="10252" max="10252" width="11.85546875" customWidth="1"/>
    <col min="10253" max="10253" width="12.5703125" bestFit="1" customWidth="1"/>
    <col min="10254" max="10254" width="19.28515625" bestFit="1" customWidth="1"/>
    <col min="10255" max="10255" width="8.28515625" bestFit="1" customWidth="1"/>
    <col min="10256" max="10256" width="4.85546875" bestFit="1" customWidth="1"/>
    <col min="10257" max="10257" width="12" customWidth="1"/>
    <col min="10258" max="10258" width="8.28515625" customWidth="1"/>
    <col min="10259" max="10259" width="11.140625" customWidth="1"/>
    <col min="10260" max="10261" width="11.7109375" bestFit="1" customWidth="1"/>
    <col min="10262" max="10262" width="17.28515625" bestFit="1" customWidth="1"/>
    <col min="10263" max="10263" width="17.28515625" customWidth="1"/>
    <col min="10264" max="10264" width="13.7109375" bestFit="1" customWidth="1"/>
    <col min="10265" max="10265" width="25.140625" bestFit="1" customWidth="1"/>
    <col min="10266" max="10266" width="15.140625" bestFit="1" customWidth="1"/>
    <col min="10267" max="10267" width="21" bestFit="1" customWidth="1"/>
    <col min="10498" max="10498" width="14" bestFit="1" customWidth="1"/>
    <col min="10499" max="10499" width="13.140625" customWidth="1"/>
    <col min="10500" max="10500" width="14.85546875" customWidth="1"/>
    <col min="10502" max="10502" width="15.140625" bestFit="1" customWidth="1"/>
    <col min="10503" max="10503" width="19.28515625" bestFit="1" customWidth="1"/>
    <col min="10504" max="10504" width="8.28515625" bestFit="1" customWidth="1"/>
    <col min="10505" max="10505" width="4.85546875" bestFit="1" customWidth="1"/>
    <col min="10506" max="10506" width="13.28515625" customWidth="1"/>
    <col min="10507" max="10507" width="9.7109375" customWidth="1"/>
    <col min="10508" max="10508" width="11.85546875" customWidth="1"/>
    <col min="10509" max="10509" width="12.5703125" bestFit="1" customWidth="1"/>
    <col min="10510" max="10510" width="19.28515625" bestFit="1" customWidth="1"/>
    <col min="10511" max="10511" width="8.28515625" bestFit="1" customWidth="1"/>
    <col min="10512" max="10512" width="4.85546875" bestFit="1" customWidth="1"/>
    <col min="10513" max="10513" width="12" customWidth="1"/>
    <col min="10514" max="10514" width="8.28515625" customWidth="1"/>
    <col min="10515" max="10515" width="11.140625" customWidth="1"/>
    <col min="10516" max="10517" width="11.7109375" bestFit="1" customWidth="1"/>
    <col min="10518" max="10518" width="17.28515625" bestFit="1" customWidth="1"/>
    <col min="10519" max="10519" width="17.28515625" customWidth="1"/>
    <col min="10520" max="10520" width="13.7109375" bestFit="1" customWidth="1"/>
    <col min="10521" max="10521" width="25.140625" bestFit="1" customWidth="1"/>
    <col min="10522" max="10522" width="15.140625" bestFit="1" customWidth="1"/>
    <col min="10523" max="10523" width="21" bestFit="1" customWidth="1"/>
    <col min="10754" max="10754" width="14" bestFit="1" customWidth="1"/>
    <col min="10755" max="10755" width="13.140625" customWidth="1"/>
    <col min="10756" max="10756" width="14.85546875" customWidth="1"/>
    <col min="10758" max="10758" width="15.140625" bestFit="1" customWidth="1"/>
    <col min="10759" max="10759" width="19.28515625" bestFit="1" customWidth="1"/>
    <col min="10760" max="10760" width="8.28515625" bestFit="1" customWidth="1"/>
    <col min="10761" max="10761" width="4.85546875" bestFit="1" customWidth="1"/>
    <col min="10762" max="10762" width="13.28515625" customWidth="1"/>
    <col min="10763" max="10763" width="9.7109375" customWidth="1"/>
    <col min="10764" max="10764" width="11.85546875" customWidth="1"/>
    <col min="10765" max="10765" width="12.5703125" bestFit="1" customWidth="1"/>
    <col min="10766" max="10766" width="19.28515625" bestFit="1" customWidth="1"/>
    <col min="10767" max="10767" width="8.28515625" bestFit="1" customWidth="1"/>
    <col min="10768" max="10768" width="4.85546875" bestFit="1" customWidth="1"/>
    <col min="10769" max="10769" width="12" customWidth="1"/>
    <col min="10770" max="10770" width="8.28515625" customWidth="1"/>
    <col min="10771" max="10771" width="11.140625" customWidth="1"/>
    <col min="10772" max="10773" width="11.7109375" bestFit="1" customWidth="1"/>
    <col min="10774" max="10774" width="17.28515625" bestFit="1" customWidth="1"/>
    <col min="10775" max="10775" width="17.28515625" customWidth="1"/>
    <col min="10776" max="10776" width="13.7109375" bestFit="1" customWidth="1"/>
    <col min="10777" max="10777" width="25.140625" bestFit="1" customWidth="1"/>
    <col min="10778" max="10778" width="15.140625" bestFit="1" customWidth="1"/>
    <col min="10779" max="10779" width="21" bestFit="1" customWidth="1"/>
    <col min="11010" max="11010" width="14" bestFit="1" customWidth="1"/>
    <col min="11011" max="11011" width="13.140625" customWidth="1"/>
    <col min="11012" max="11012" width="14.85546875" customWidth="1"/>
    <col min="11014" max="11014" width="15.140625" bestFit="1" customWidth="1"/>
    <col min="11015" max="11015" width="19.28515625" bestFit="1" customWidth="1"/>
    <col min="11016" max="11016" width="8.28515625" bestFit="1" customWidth="1"/>
    <col min="11017" max="11017" width="4.85546875" bestFit="1" customWidth="1"/>
    <col min="11018" max="11018" width="13.28515625" customWidth="1"/>
    <col min="11019" max="11019" width="9.7109375" customWidth="1"/>
    <col min="11020" max="11020" width="11.85546875" customWidth="1"/>
    <col min="11021" max="11021" width="12.5703125" bestFit="1" customWidth="1"/>
    <col min="11022" max="11022" width="19.28515625" bestFit="1" customWidth="1"/>
    <col min="11023" max="11023" width="8.28515625" bestFit="1" customWidth="1"/>
    <col min="11024" max="11024" width="4.85546875" bestFit="1" customWidth="1"/>
    <col min="11025" max="11025" width="12" customWidth="1"/>
    <col min="11026" max="11026" width="8.28515625" customWidth="1"/>
    <col min="11027" max="11027" width="11.140625" customWidth="1"/>
    <col min="11028" max="11029" width="11.7109375" bestFit="1" customWidth="1"/>
    <col min="11030" max="11030" width="17.28515625" bestFit="1" customWidth="1"/>
    <col min="11031" max="11031" width="17.28515625" customWidth="1"/>
    <col min="11032" max="11032" width="13.7109375" bestFit="1" customWidth="1"/>
    <col min="11033" max="11033" width="25.140625" bestFit="1" customWidth="1"/>
    <col min="11034" max="11034" width="15.140625" bestFit="1" customWidth="1"/>
    <col min="11035" max="11035" width="21" bestFit="1" customWidth="1"/>
    <col min="11266" max="11266" width="14" bestFit="1" customWidth="1"/>
    <col min="11267" max="11267" width="13.140625" customWidth="1"/>
    <col min="11268" max="11268" width="14.85546875" customWidth="1"/>
    <col min="11270" max="11270" width="15.140625" bestFit="1" customWidth="1"/>
    <col min="11271" max="11271" width="19.28515625" bestFit="1" customWidth="1"/>
    <col min="11272" max="11272" width="8.28515625" bestFit="1" customWidth="1"/>
    <col min="11273" max="11273" width="4.85546875" bestFit="1" customWidth="1"/>
    <col min="11274" max="11274" width="13.28515625" customWidth="1"/>
    <col min="11275" max="11275" width="9.7109375" customWidth="1"/>
    <col min="11276" max="11276" width="11.85546875" customWidth="1"/>
    <col min="11277" max="11277" width="12.5703125" bestFit="1" customWidth="1"/>
    <col min="11278" max="11278" width="19.28515625" bestFit="1" customWidth="1"/>
    <col min="11279" max="11279" width="8.28515625" bestFit="1" customWidth="1"/>
    <col min="11280" max="11280" width="4.85546875" bestFit="1" customWidth="1"/>
    <col min="11281" max="11281" width="12" customWidth="1"/>
    <col min="11282" max="11282" width="8.28515625" customWidth="1"/>
    <col min="11283" max="11283" width="11.140625" customWidth="1"/>
    <col min="11284" max="11285" width="11.7109375" bestFit="1" customWidth="1"/>
    <col min="11286" max="11286" width="17.28515625" bestFit="1" customWidth="1"/>
    <col min="11287" max="11287" width="17.28515625" customWidth="1"/>
    <col min="11288" max="11288" width="13.7109375" bestFit="1" customWidth="1"/>
    <col min="11289" max="11289" width="25.140625" bestFit="1" customWidth="1"/>
    <col min="11290" max="11290" width="15.140625" bestFit="1" customWidth="1"/>
    <col min="11291" max="11291" width="21" bestFit="1" customWidth="1"/>
    <col min="11522" max="11522" width="14" bestFit="1" customWidth="1"/>
    <col min="11523" max="11523" width="13.140625" customWidth="1"/>
    <col min="11524" max="11524" width="14.85546875" customWidth="1"/>
    <col min="11526" max="11526" width="15.140625" bestFit="1" customWidth="1"/>
    <col min="11527" max="11527" width="19.28515625" bestFit="1" customWidth="1"/>
    <col min="11528" max="11528" width="8.28515625" bestFit="1" customWidth="1"/>
    <col min="11529" max="11529" width="4.85546875" bestFit="1" customWidth="1"/>
    <col min="11530" max="11530" width="13.28515625" customWidth="1"/>
    <col min="11531" max="11531" width="9.7109375" customWidth="1"/>
    <col min="11532" max="11532" width="11.85546875" customWidth="1"/>
    <col min="11533" max="11533" width="12.5703125" bestFit="1" customWidth="1"/>
    <col min="11534" max="11534" width="19.28515625" bestFit="1" customWidth="1"/>
    <col min="11535" max="11535" width="8.28515625" bestFit="1" customWidth="1"/>
    <col min="11536" max="11536" width="4.85546875" bestFit="1" customWidth="1"/>
    <col min="11537" max="11537" width="12" customWidth="1"/>
    <col min="11538" max="11538" width="8.28515625" customWidth="1"/>
    <col min="11539" max="11539" width="11.140625" customWidth="1"/>
    <col min="11540" max="11541" width="11.7109375" bestFit="1" customWidth="1"/>
    <col min="11542" max="11542" width="17.28515625" bestFit="1" customWidth="1"/>
    <col min="11543" max="11543" width="17.28515625" customWidth="1"/>
    <col min="11544" max="11544" width="13.7109375" bestFit="1" customWidth="1"/>
    <col min="11545" max="11545" width="25.140625" bestFit="1" customWidth="1"/>
    <col min="11546" max="11546" width="15.140625" bestFit="1" customWidth="1"/>
    <col min="11547" max="11547" width="21" bestFit="1" customWidth="1"/>
    <col min="11778" max="11778" width="14" bestFit="1" customWidth="1"/>
    <col min="11779" max="11779" width="13.140625" customWidth="1"/>
    <col min="11780" max="11780" width="14.85546875" customWidth="1"/>
    <col min="11782" max="11782" width="15.140625" bestFit="1" customWidth="1"/>
    <col min="11783" max="11783" width="19.28515625" bestFit="1" customWidth="1"/>
    <col min="11784" max="11784" width="8.28515625" bestFit="1" customWidth="1"/>
    <col min="11785" max="11785" width="4.85546875" bestFit="1" customWidth="1"/>
    <col min="11786" max="11786" width="13.28515625" customWidth="1"/>
    <col min="11787" max="11787" width="9.7109375" customWidth="1"/>
    <col min="11788" max="11788" width="11.85546875" customWidth="1"/>
    <col min="11789" max="11789" width="12.5703125" bestFit="1" customWidth="1"/>
    <col min="11790" max="11790" width="19.28515625" bestFit="1" customWidth="1"/>
    <col min="11791" max="11791" width="8.28515625" bestFit="1" customWidth="1"/>
    <col min="11792" max="11792" width="4.85546875" bestFit="1" customWidth="1"/>
    <col min="11793" max="11793" width="12" customWidth="1"/>
    <col min="11794" max="11794" width="8.28515625" customWidth="1"/>
    <col min="11795" max="11795" width="11.140625" customWidth="1"/>
    <col min="11796" max="11797" width="11.7109375" bestFit="1" customWidth="1"/>
    <col min="11798" max="11798" width="17.28515625" bestFit="1" customWidth="1"/>
    <col min="11799" max="11799" width="17.28515625" customWidth="1"/>
    <col min="11800" max="11800" width="13.7109375" bestFit="1" customWidth="1"/>
    <col min="11801" max="11801" width="25.140625" bestFit="1" customWidth="1"/>
    <col min="11802" max="11802" width="15.140625" bestFit="1" customWidth="1"/>
    <col min="11803" max="11803" width="21" bestFit="1" customWidth="1"/>
    <col min="12034" max="12034" width="14" bestFit="1" customWidth="1"/>
    <col min="12035" max="12035" width="13.140625" customWidth="1"/>
    <col min="12036" max="12036" width="14.85546875" customWidth="1"/>
    <col min="12038" max="12038" width="15.140625" bestFit="1" customWidth="1"/>
    <col min="12039" max="12039" width="19.28515625" bestFit="1" customWidth="1"/>
    <col min="12040" max="12040" width="8.28515625" bestFit="1" customWidth="1"/>
    <col min="12041" max="12041" width="4.85546875" bestFit="1" customWidth="1"/>
    <col min="12042" max="12042" width="13.28515625" customWidth="1"/>
    <col min="12043" max="12043" width="9.7109375" customWidth="1"/>
    <col min="12044" max="12044" width="11.85546875" customWidth="1"/>
    <col min="12045" max="12045" width="12.5703125" bestFit="1" customWidth="1"/>
    <col min="12046" max="12046" width="19.28515625" bestFit="1" customWidth="1"/>
    <col min="12047" max="12047" width="8.28515625" bestFit="1" customWidth="1"/>
    <col min="12048" max="12048" width="4.85546875" bestFit="1" customWidth="1"/>
    <col min="12049" max="12049" width="12" customWidth="1"/>
    <col min="12050" max="12050" width="8.28515625" customWidth="1"/>
    <col min="12051" max="12051" width="11.140625" customWidth="1"/>
    <col min="12052" max="12053" width="11.7109375" bestFit="1" customWidth="1"/>
    <col min="12054" max="12054" width="17.28515625" bestFit="1" customWidth="1"/>
    <col min="12055" max="12055" width="17.28515625" customWidth="1"/>
    <col min="12056" max="12056" width="13.7109375" bestFit="1" customWidth="1"/>
    <col min="12057" max="12057" width="25.140625" bestFit="1" customWidth="1"/>
    <col min="12058" max="12058" width="15.140625" bestFit="1" customWidth="1"/>
    <col min="12059" max="12059" width="21" bestFit="1" customWidth="1"/>
    <col min="12290" max="12290" width="14" bestFit="1" customWidth="1"/>
    <col min="12291" max="12291" width="13.140625" customWidth="1"/>
    <col min="12292" max="12292" width="14.85546875" customWidth="1"/>
    <col min="12294" max="12294" width="15.140625" bestFit="1" customWidth="1"/>
    <col min="12295" max="12295" width="19.28515625" bestFit="1" customWidth="1"/>
    <col min="12296" max="12296" width="8.28515625" bestFit="1" customWidth="1"/>
    <col min="12297" max="12297" width="4.85546875" bestFit="1" customWidth="1"/>
    <col min="12298" max="12298" width="13.28515625" customWidth="1"/>
    <col min="12299" max="12299" width="9.7109375" customWidth="1"/>
    <col min="12300" max="12300" width="11.85546875" customWidth="1"/>
    <col min="12301" max="12301" width="12.5703125" bestFit="1" customWidth="1"/>
    <col min="12302" max="12302" width="19.28515625" bestFit="1" customWidth="1"/>
    <col min="12303" max="12303" width="8.28515625" bestFit="1" customWidth="1"/>
    <col min="12304" max="12304" width="4.85546875" bestFit="1" customWidth="1"/>
    <col min="12305" max="12305" width="12" customWidth="1"/>
    <col min="12306" max="12306" width="8.28515625" customWidth="1"/>
    <col min="12307" max="12307" width="11.140625" customWidth="1"/>
    <col min="12308" max="12309" width="11.7109375" bestFit="1" customWidth="1"/>
    <col min="12310" max="12310" width="17.28515625" bestFit="1" customWidth="1"/>
    <col min="12311" max="12311" width="17.28515625" customWidth="1"/>
    <col min="12312" max="12312" width="13.7109375" bestFit="1" customWidth="1"/>
    <col min="12313" max="12313" width="25.140625" bestFit="1" customWidth="1"/>
    <col min="12314" max="12314" width="15.140625" bestFit="1" customWidth="1"/>
    <col min="12315" max="12315" width="21" bestFit="1" customWidth="1"/>
    <col min="12546" max="12546" width="14" bestFit="1" customWidth="1"/>
    <col min="12547" max="12547" width="13.140625" customWidth="1"/>
    <col min="12548" max="12548" width="14.85546875" customWidth="1"/>
    <col min="12550" max="12550" width="15.140625" bestFit="1" customWidth="1"/>
    <col min="12551" max="12551" width="19.28515625" bestFit="1" customWidth="1"/>
    <col min="12552" max="12552" width="8.28515625" bestFit="1" customWidth="1"/>
    <col min="12553" max="12553" width="4.85546875" bestFit="1" customWidth="1"/>
    <col min="12554" max="12554" width="13.28515625" customWidth="1"/>
    <col min="12555" max="12555" width="9.7109375" customWidth="1"/>
    <col min="12556" max="12556" width="11.85546875" customWidth="1"/>
    <col min="12557" max="12557" width="12.5703125" bestFit="1" customWidth="1"/>
    <col min="12558" max="12558" width="19.28515625" bestFit="1" customWidth="1"/>
    <col min="12559" max="12559" width="8.28515625" bestFit="1" customWidth="1"/>
    <col min="12560" max="12560" width="4.85546875" bestFit="1" customWidth="1"/>
    <col min="12561" max="12561" width="12" customWidth="1"/>
    <col min="12562" max="12562" width="8.28515625" customWidth="1"/>
    <col min="12563" max="12563" width="11.140625" customWidth="1"/>
    <col min="12564" max="12565" width="11.7109375" bestFit="1" customWidth="1"/>
    <col min="12566" max="12566" width="17.28515625" bestFit="1" customWidth="1"/>
    <col min="12567" max="12567" width="17.28515625" customWidth="1"/>
    <col min="12568" max="12568" width="13.7109375" bestFit="1" customWidth="1"/>
    <col min="12569" max="12569" width="25.140625" bestFit="1" customWidth="1"/>
    <col min="12570" max="12570" width="15.140625" bestFit="1" customWidth="1"/>
    <col min="12571" max="12571" width="21" bestFit="1" customWidth="1"/>
    <col min="12802" max="12802" width="14" bestFit="1" customWidth="1"/>
    <col min="12803" max="12803" width="13.140625" customWidth="1"/>
    <col min="12804" max="12804" width="14.85546875" customWidth="1"/>
    <col min="12806" max="12806" width="15.140625" bestFit="1" customWidth="1"/>
    <col min="12807" max="12807" width="19.28515625" bestFit="1" customWidth="1"/>
    <col min="12808" max="12808" width="8.28515625" bestFit="1" customWidth="1"/>
    <col min="12809" max="12809" width="4.85546875" bestFit="1" customWidth="1"/>
    <col min="12810" max="12810" width="13.28515625" customWidth="1"/>
    <col min="12811" max="12811" width="9.7109375" customWidth="1"/>
    <col min="12812" max="12812" width="11.85546875" customWidth="1"/>
    <col min="12813" max="12813" width="12.5703125" bestFit="1" customWidth="1"/>
    <col min="12814" max="12814" width="19.28515625" bestFit="1" customWidth="1"/>
    <col min="12815" max="12815" width="8.28515625" bestFit="1" customWidth="1"/>
    <col min="12816" max="12816" width="4.85546875" bestFit="1" customWidth="1"/>
    <col min="12817" max="12817" width="12" customWidth="1"/>
    <col min="12818" max="12818" width="8.28515625" customWidth="1"/>
    <col min="12819" max="12819" width="11.140625" customWidth="1"/>
    <col min="12820" max="12821" width="11.7109375" bestFit="1" customWidth="1"/>
    <col min="12822" max="12822" width="17.28515625" bestFit="1" customWidth="1"/>
    <col min="12823" max="12823" width="17.28515625" customWidth="1"/>
    <col min="12824" max="12824" width="13.7109375" bestFit="1" customWidth="1"/>
    <col min="12825" max="12825" width="25.140625" bestFit="1" customWidth="1"/>
    <col min="12826" max="12826" width="15.140625" bestFit="1" customWidth="1"/>
    <col min="12827" max="12827" width="21" bestFit="1" customWidth="1"/>
    <col min="13058" max="13058" width="14" bestFit="1" customWidth="1"/>
    <col min="13059" max="13059" width="13.140625" customWidth="1"/>
    <col min="13060" max="13060" width="14.85546875" customWidth="1"/>
    <col min="13062" max="13062" width="15.140625" bestFit="1" customWidth="1"/>
    <col min="13063" max="13063" width="19.28515625" bestFit="1" customWidth="1"/>
    <col min="13064" max="13064" width="8.28515625" bestFit="1" customWidth="1"/>
    <col min="13065" max="13065" width="4.85546875" bestFit="1" customWidth="1"/>
    <col min="13066" max="13066" width="13.28515625" customWidth="1"/>
    <col min="13067" max="13067" width="9.7109375" customWidth="1"/>
    <col min="13068" max="13068" width="11.85546875" customWidth="1"/>
    <col min="13069" max="13069" width="12.5703125" bestFit="1" customWidth="1"/>
    <col min="13070" max="13070" width="19.28515625" bestFit="1" customWidth="1"/>
    <col min="13071" max="13071" width="8.28515625" bestFit="1" customWidth="1"/>
    <col min="13072" max="13072" width="4.85546875" bestFit="1" customWidth="1"/>
    <col min="13073" max="13073" width="12" customWidth="1"/>
    <col min="13074" max="13074" width="8.28515625" customWidth="1"/>
    <col min="13075" max="13075" width="11.140625" customWidth="1"/>
    <col min="13076" max="13077" width="11.7109375" bestFit="1" customWidth="1"/>
    <col min="13078" max="13078" width="17.28515625" bestFit="1" customWidth="1"/>
    <col min="13079" max="13079" width="17.28515625" customWidth="1"/>
    <col min="13080" max="13080" width="13.7109375" bestFit="1" customWidth="1"/>
    <col min="13081" max="13081" width="25.140625" bestFit="1" customWidth="1"/>
    <col min="13082" max="13082" width="15.140625" bestFit="1" customWidth="1"/>
    <col min="13083" max="13083" width="21" bestFit="1" customWidth="1"/>
    <col min="13314" max="13314" width="14" bestFit="1" customWidth="1"/>
    <col min="13315" max="13315" width="13.140625" customWidth="1"/>
    <col min="13316" max="13316" width="14.85546875" customWidth="1"/>
    <col min="13318" max="13318" width="15.140625" bestFit="1" customWidth="1"/>
    <col min="13319" max="13319" width="19.28515625" bestFit="1" customWidth="1"/>
    <col min="13320" max="13320" width="8.28515625" bestFit="1" customWidth="1"/>
    <col min="13321" max="13321" width="4.85546875" bestFit="1" customWidth="1"/>
    <col min="13322" max="13322" width="13.28515625" customWidth="1"/>
    <col min="13323" max="13323" width="9.7109375" customWidth="1"/>
    <col min="13324" max="13324" width="11.85546875" customWidth="1"/>
    <col min="13325" max="13325" width="12.5703125" bestFit="1" customWidth="1"/>
    <col min="13326" max="13326" width="19.28515625" bestFit="1" customWidth="1"/>
    <col min="13327" max="13327" width="8.28515625" bestFit="1" customWidth="1"/>
    <col min="13328" max="13328" width="4.85546875" bestFit="1" customWidth="1"/>
    <col min="13329" max="13329" width="12" customWidth="1"/>
    <col min="13330" max="13330" width="8.28515625" customWidth="1"/>
    <col min="13331" max="13331" width="11.140625" customWidth="1"/>
    <col min="13332" max="13333" width="11.7109375" bestFit="1" customWidth="1"/>
    <col min="13334" max="13334" width="17.28515625" bestFit="1" customWidth="1"/>
    <col min="13335" max="13335" width="17.28515625" customWidth="1"/>
    <col min="13336" max="13336" width="13.7109375" bestFit="1" customWidth="1"/>
    <col min="13337" max="13337" width="25.140625" bestFit="1" customWidth="1"/>
    <col min="13338" max="13338" width="15.140625" bestFit="1" customWidth="1"/>
    <col min="13339" max="13339" width="21" bestFit="1" customWidth="1"/>
    <col min="13570" max="13570" width="14" bestFit="1" customWidth="1"/>
    <col min="13571" max="13571" width="13.140625" customWidth="1"/>
    <col min="13572" max="13572" width="14.85546875" customWidth="1"/>
    <col min="13574" max="13574" width="15.140625" bestFit="1" customWidth="1"/>
    <col min="13575" max="13575" width="19.28515625" bestFit="1" customWidth="1"/>
    <col min="13576" max="13576" width="8.28515625" bestFit="1" customWidth="1"/>
    <col min="13577" max="13577" width="4.85546875" bestFit="1" customWidth="1"/>
    <col min="13578" max="13578" width="13.28515625" customWidth="1"/>
    <col min="13579" max="13579" width="9.7109375" customWidth="1"/>
    <col min="13580" max="13580" width="11.85546875" customWidth="1"/>
    <col min="13581" max="13581" width="12.5703125" bestFit="1" customWidth="1"/>
    <col min="13582" max="13582" width="19.28515625" bestFit="1" customWidth="1"/>
    <col min="13583" max="13583" width="8.28515625" bestFit="1" customWidth="1"/>
    <col min="13584" max="13584" width="4.85546875" bestFit="1" customWidth="1"/>
    <col min="13585" max="13585" width="12" customWidth="1"/>
    <col min="13586" max="13586" width="8.28515625" customWidth="1"/>
    <col min="13587" max="13587" width="11.140625" customWidth="1"/>
    <col min="13588" max="13589" width="11.7109375" bestFit="1" customWidth="1"/>
    <col min="13590" max="13590" width="17.28515625" bestFit="1" customWidth="1"/>
    <col min="13591" max="13591" width="17.28515625" customWidth="1"/>
    <col min="13592" max="13592" width="13.7109375" bestFit="1" customWidth="1"/>
    <col min="13593" max="13593" width="25.140625" bestFit="1" customWidth="1"/>
    <col min="13594" max="13594" width="15.140625" bestFit="1" customWidth="1"/>
    <col min="13595" max="13595" width="21" bestFit="1" customWidth="1"/>
    <col min="13826" max="13826" width="14" bestFit="1" customWidth="1"/>
    <col min="13827" max="13827" width="13.140625" customWidth="1"/>
    <col min="13828" max="13828" width="14.85546875" customWidth="1"/>
    <col min="13830" max="13830" width="15.140625" bestFit="1" customWidth="1"/>
    <col min="13831" max="13831" width="19.28515625" bestFit="1" customWidth="1"/>
    <col min="13832" max="13832" width="8.28515625" bestFit="1" customWidth="1"/>
    <col min="13833" max="13833" width="4.85546875" bestFit="1" customWidth="1"/>
    <col min="13834" max="13834" width="13.28515625" customWidth="1"/>
    <col min="13835" max="13835" width="9.7109375" customWidth="1"/>
    <col min="13836" max="13836" width="11.85546875" customWidth="1"/>
    <col min="13837" max="13837" width="12.5703125" bestFit="1" customWidth="1"/>
    <col min="13838" max="13838" width="19.28515625" bestFit="1" customWidth="1"/>
    <col min="13839" max="13839" width="8.28515625" bestFit="1" customWidth="1"/>
    <col min="13840" max="13840" width="4.85546875" bestFit="1" customWidth="1"/>
    <col min="13841" max="13841" width="12" customWidth="1"/>
    <col min="13842" max="13842" width="8.28515625" customWidth="1"/>
    <col min="13843" max="13843" width="11.140625" customWidth="1"/>
    <col min="13844" max="13845" width="11.7109375" bestFit="1" customWidth="1"/>
    <col min="13846" max="13846" width="17.28515625" bestFit="1" customWidth="1"/>
    <col min="13847" max="13847" width="17.28515625" customWidth="1"/>
    <col min="13848" max="13848" width="13.7109375" bestFit="1" customWidth="1"/>
    <col min="13849" max="13849" width="25.140625" bestFit="1" customWidth="1"/>
    <col min="13850" max="13850" width="15.140625" bestFit="1" customWidth="1"/>
    <col min="13851" max="13851" width="21" bestFit="1" customWidth="1"/>
    <col min="14082" max="14082" width="14" bestFit="1" customWidth="1"/>
    <col min="14083" max="14083" width="13.140625" customWidth="1"/>
    <col min="14084" max="14084" width="14.85546875" customWidth="1"/>
    <col min="14086" max="14086" width="15.140625" bestFit="1" customWidth="1"/>
    <col min="14087" max="14087" width="19.28515625" bestFit="1" customWidth="1"/>
    <col min="14088" max="14088" width="8.28515625" bestFit="1" customWidth="1"/>
    <col min="14089" max="14089" width="4.85546875" bestFit="1" customWidth="1"/>
    <col min="14090" max="14090" width="13.28515625" customWidth="1"/>
    <col min="14091" max="14091" width="9.7109375" customWidth="1"/>
    <col min="14092" max="14092" width="11.85546875" customWidth="1"/>
    <col min="14093" max="14093" width="12.5703125" bestFit="1" customWidth="1"/>
    <col min="14094" max="14094" width="19.28515625" bestFit="1" customWidth="1"/>
    <col min="14095" max="14095" width="8.28515625" bestFit="1" customWidth="1"/>
    <col min="14096" max="14096" width="4.85546875" bestFit="1" customWidth="1"/>
    <col min="14097" max="14097" width="12" customWidth="1"/>
    <col min="14098" max="14098" width="8.28515625" customWidth="1"/>
    <col min="14099" max="14099" width="11.140625" customWidth="1"/>
    <col min="14100" max="14101" width="11.7109375" bestFit="1" customWidth="1"/>
    <col min="14102" max="14102" width="17.28515625" bestFit="1" customWidth="1"/>
    <col min="14103" max="14103" width="17.28515625" customWidth="1"/>
    <col min="14104" max="14104" width="13.7109375" bestFit="1" customWidth="1"/>
    <col min="14105" max="14105" width="25.140625" bestFit="1" customWidth="1"/>
    <col min="14106" max="14106" width="15.140625" bestFit="1" customWidth="1"/>
    <col min="14107" max="14107" width="21" bestFit="1" customWidth="1"/>
    <col min="14338" max="14338" width="14" bestFit="1" customWidth="1"/>
    <col min="14339" max="14339" width="13.140625" customWidth="1"/>
    <col min="14340" max="14340" width="14.85546875" customWidth="1"/>
    <col min="14342" max="14342" width="15.140625" bestFit="1" customWidth="1"/>
    <col min="14343" max="14343" width="19.28515625" bestFit="1" customWidth="1"/>
    <col min="14344" max="14344" width="8.28515625" bestFit="1" customWidth="1"/>
    <col min="14345" max="14345" width="4.85546875" bestFit="1" customWidth="1"/>
    <col min="14346" max="14346" width="13.28515625" customWidth="1"/>
    <col min="14347" max="14347" width="9.7109375" customWidth="1"/>
    <col min="14348" max="14348" width="11.85546875" customWidth="1"/>
    <col min="14349" max="14349" width="12.5703125" bestFit="1" customWidth="1"/>
    <col min="14350" max="14350" width="19.28515625" bestFit="1" customWidth="1"/>
    <col min="14351" max="14351" width="8.28515625" bestFit="1" customWidth="1"/>
    <col min="14352" max="14352" width="4.85546875" bestFit="1" customWidth="1"/>
    <col min="14353" max="14353" width="12" customWidth="1"/>
    <col min="14354" max="14354" width="8.28515625" customWidth="1"/>
    <col min="14355" max="14355" width="11.140625" customWidth="1"/>
    <col min="14356" max="14357" width="11.7109375" bestFit="1" customWidth="1"/>
    <col min="14358" max="14358" width="17.28515625" bestFit="1" customWidth="1"/>
    <col min="14359" max="14359" width="17.28515625" customWidth="1"/>
    <col min="14360" max="14360" width="13.7109375" bestFit="1" customWidth="1"/>
    <col min="14361" max="14361" width="25.140625" bestFit="1" customWidth="1"/>
    <col min="14362" max="14362" width="15.140625" bestFit="1" customWidth="1"/>
    <col min="14363" max="14363" width="21" bestFit="1" customWidth="1"/>
    <col min="14594" max="14594" width="14" bestFit="1" customWidth="1"/>
    <col min="14595" max="14595" width="13.140625" customWidth="1"/>
    <col min="14596" max="14596" width="14.85546875" customWidth="1"/>
    <col min="14598" max="14598" width="15.140625" bestFit="1" customWidth="1"/>
    <col min="14599" max="14599" width="19.28515625" bestFit="1" customWidth="1"/>
    <col min="14600" max="14600" width="8.28515625" bestFit="1" customWidth="1"/>
    <col min="14601" max="14601" width="4.85546875" bestFit="1" customWidth="1"/>
    <col min="14602" max="14602" width="13.28515625" customWidth="1"/>
    <col min="14603" max="14603" width="9.7109375" customWidth="1"/>
    <col min="14604" max="14604" width="11.85546875" customWidth="1"/>
    <col min="14605" max="14605" width="12.5703125" bestFit="1" customWidth="1"/>
    <col min="14606" max="14606" width="19.28515625" bestFit="1" customWidth="1"/>
    <col min="14607" max="14607" width="8.28515625" bestFit="1" customWidth="1"/>
    <col min="14608" max="14608" width="4.85546875" bestFit="1" customWidth="1"/>
    <col min="14609" max="14609" width="12" customWidth="1"/>
    <col min="14610" max="14610" width="8.28515625" customWidth="1"/>
    <col min="14611" max="14611" width="11.140625" customWidth="1"/>
    <col min="14612" max="14613" width="11.7109375" bestFit="1" customWidth="1"/>
    <col min="14614" max="14614" width="17.28515625" bestFit="1" customWidth="1"/>
    <col min="14615" max="14615" width="17.28515625" customWidth="1"/>
    <col min="14616" max="14616" width="13.7109375" bestFit="1" customWidth="1"/>
    <col min="14617" max="14617" width="25.140625" bestFit="1" customWidth="1"/>
    <col min="14618" max="14618" width="15.140625" bestFit="1" customWidth="1"/>
    <col min="14619" max="14619" width="21" bestFit="1" customWidth="1"/>
    <col min="14850" max="14850" width="14" bestFit="1" customWidth="1"/>
    <col min="14851" max="14851" width="13.140625" customWidth="1"/>
    <col min="14852" max="14852" width="14.85546875" customWidth="1"/>
    <col min="14854" max="14854" width="15.140625" bestFit="1" customWidth="1"/>
    <col min="14855" max="14855" width="19.28515625" bestFit="1" customWidth="1"/>
    <col min="14856" max="14856" width="8.28515625" bestFit="1" customWidth="1"/>
    <col min="14857" max="14857" width="4.85546875" bestFit="1" customWidth="1"/>
    <col min="14858" max="14858" width="13.28515625" customWidth="1"/>
    <col min="14859" max="14859" width="9.7109375" customWidth="1"/>
    <col min="14860" max="14860" width="11.85546875" customWidth="1"/>
    <col min="14861" max="14861" width="12.5703125" bestFit="1" customWidth="1"/>
    <col min="14862" max="14862" width="19.28515625" bestFit="1" customWidth="1"/>
    <col min="14863" max="14863" width="8.28515625" bestFit="1" customWidth="1"/>
    <col min="14864" max="14864" width="4.85546875" bestFit="1" customWidth="1"/>
    <col min="14865" max="14865" width="12" customWidth="1"/>
    <col min="14866" max="14866" width="8.28515625" customWidth="1"/>
    <col min="14867" max="14867" width="11.140625" customWidth="1"/>
    <col min="14868" max="14869" width="11.7109375" bestFit="1" customWidth="1"/>
    <col min="14870" max="14870" width="17.28515625" bestFit="1" customWidth="1"/>
    <col min="14871" max="14871" width="17.28515625" customWidth="1"/>
    <col min="14872" max="14872" width="13.7109375" bestFit="1" customWidth="1"/>
    <col min="14873" max="14873" width="25.140625" bestFit="1" customWidth="1"/>
    <col min="14874" max="14874" width="15.140625" bestFit="1" customWidth="1"/>
    <col min="14875" max="14875" width="21" bestFit="1" customWidth="1"/>
    <col min="15106" max="15106" width="14" bestFit="1" customWidth="1"/>
    <col min="15107" max="15107" width="13.140625" customWidth="1"/>
    <col min="15108" max="15108" width="14.85546875" customWidth="1"/>
    <col min="15110" max="15110" width="15.140625" bestFit="1" customWidth="1"/>
    <col min="15111" max="15111" width="19.28515625" bestFit="1" customWidth="1"/>
    <col min="15112" max="15112" width="8.28515625" bestFit="1" customWidth="1"/>
    <col min="15113" max="15113" width="4.85546875" bestFit="1" customWidth="1"/>
    <col min="15114" max="15114" width="13.28515625" customWidth="1"/>
    <col min="15115" max="15115" width="9.7109375" customWidth="1"/>
    <col min="15116" max="15116" width="11.85546875" customWidth="1"/>
    <col min="15117" max="15117" width="12.5703125" bestFit="1" customWidth="1"/>
    <col min="15118" max="15118" width="19.28515625" bestFit="1" customWidth="1"/>
    <col min="15119" max="15119" width="8.28515625" bestFit="1" customWidth="1"/>
    <col min="15120" max="15120" width="4.85546875" bestFit="1" customWidth="1"/>
    <col min="15121" max="15121" width="12" customWidth="1"/>
    <col min="15122" max="15122" width="8.28515625" customWidth="1"/>
    <col min="15123" max="15123" width="11.140625" customWidth="1"/>
    <col min="15124" max="15125" width="11.7109375" bestFit="1" customWidth="1"/>
    <col min="15126" max="15126" width="17.28515625" bestFit="1" customWidth="1"/>
    <col min="15127" max="15127" width="17.28515625" customWidth="1"/>
    <col min="15128" max="15128" width="13.7109375" bestFit="1" customWidth="1"/>
    <col min="15129" max="15129" width="25.140625" bestFit="1" customWidth="1"/>
    <col min="15130" max="15130" width="15.140625" bestFit="1" customWidth="1"/>
    <col min="15131" max="15131" width="21" bestFit="1" customWidth="1"/>
    <col min="15362" max="15362" width="14" bestFit="1" customWidth="1"/>
    <col min="15363" max="15363" width="13.140625" customWidth="1"/>
    <col min="15364" max="15364" width="14.85546875" customWidth="1"/>
    <col min="15366" max="15366" width="15.140625" bestFit="1" customWidth="1"/>
    <col min="15367" max="15367" width="19.28515625" bestFit="1" customWidth="1"/>
    <col min="15368" max="15368" width="8.28515625" bestFit="1" customWidth="1"/>
    <col min="15369" max="15369" width="4.85546875" bestFit="1" customWidth="1"/>
    <col min="15370" max="15370" width="13.28515625" customWidth="1"/>
    <col min="15371" max="15371" width="9.7109375" customWidth="1"/>
    <col min="15372" max="15372" width="11.85546875" customWidth="1"/>
    <col min="15373" max="15373" width="12.5703125" bestFit="1" customWidth="1"/>
    <col min="15374" max="15374" width="19.28515625" bestFit="1" customWidth="1"/>
    <col min="15375" max="15375" width="8.28515625" bestFit="1" customWidth="1"/>
    <col min="15376" max="15376" width="4.85546875" bestFit="1" customWidth="1"/>
    <col min="15377" max="15377" width="12" customWidth="1"/>
    <col min="15378" max="15378" width="8.28515625" customWidth="1"/>
    <col min="15379" max="15379" width="11.140625" customWidth="1"/>
    <col min="15380" max="15381" width="11.7109375" bestFit="1" customWidth="1"/>
    <col min="15382" max="15382" width="17.28515625" bestFit="1" customWidth="1"/>
    <col min="15383" max="15383" width="17.28515625" customWidth="1"/>
    <col min="15384" max="15384" width="13.7109375" bestFit="1" customWidth="1"/>
    <col min="15385" max="15385" width="25.140625" bestFit="1" customWidth="1"/>
    <col min="15386" max="15386" width="15.140625" bestFit="1" customWidth="1"/>
    <col min="15387" max="15387" width="21" bestFit="1" customWidth="1"/>
    <col min="15618" max="15618" width="14" bestFit="1" customWidth="1"/>
    <col min="15619" max="15619" width="13.140625" customWidth="1"/>
    <col min="15620" max="15620" width="14.85546875" customWidth="1"/>
    <col min="15622" max="15622" width="15.140625" bestFit="1" customWidth="1"/>
    <col min="15623" max="15623" width="19.28515625" bestFit="1" customWidth="1"/>
    <col min="15624" max="15624" width="8.28515625" bestFit="1" customWidth="1"/>
    <col min="15625" max="15625" width="4.85546875" bestFit="1" customWidth="1"/>
    <col min="15626" max="15626" width="13.28515625" customWidth="1"/>
    <col min="15627" max="15627" width="9.7109375" customWidth="1"/>
    <col min="15628" max="15628" width="11.85546875" customWidth="1"/>
    <col min="15629" max="15629" width="12.5703125" bestFit="1" customWidth="1"/>
    <col min="15630" max="15630" width="19.28515625" bestFit="1" customWidth="1"/>
    <col min="15631" max="15631" width="8.28515625" bestFit="1" customWidth="1"/>
    <col min="15632" max="15632" width="4.85546875" bestFit="1" customWidth="1"/>
    <col min="15633" max="15633" width="12" customWidth="1"/>
    <col min="15634" max="15634" width="8.28515625" customWidth="1"/>
    <col min="15635" max="15635" width="11.140625" customWidth="1"/>
    <col min="15636" max="15637" width="11.7109375" bestFit="1" customWidth="1"/>
    <col min="15638" max="15638" width="17.28515625" bestFit="1" customWidth="1"/>
    <col min="15639" max="15639" width="17.28515625" customWidth="1"/>
    <col min="15640" max="15640" width="13.7109375" bestFit="1" customWidth="1"/>
    <col min="15641" max="15641" width="25.140625" bestFit="1" customWidth="1"/>
    <col min="15642" max="15642" width="15.140625" bestFit="1" customWidth="1"/>
    <col min="15643" max="15643" width="21" bestFit="1" customWidth="1"/>
    <col min="15874" max="15874" width="14" bestFit="1" customWidth="1"/>
    <col min="15875" max="15875" width="13.140625" customWidth="1"/>
    <col min="15876" max="15876" width="14.85546875" customWidth="1"/>
    <col min="15878" max="15878" width="15.140625" bestFit="1" customWidth="1"/>
    <col min="15879" max="15879" width="19.28515625" bestFit="1" customWidth="1"/>
    <col min="15880" max="15880" width="8.28515625" bestFit="1" customWidth="1"/>
    <col min="15881" max="15881" width="4.85546875" bestFit="1" customWidth="1"/>
    <col min="15882" max="15882" width="13.28515625" customWidth="1"/>
    <col min="15883" max="15883" width="9.7109375" customWidth="1"/>
    <col min="15884" max="15884" width="11.85546875" customWidth="1"/>
    <col min="15885" max="15885" width="12.5703125" bestFit="1" customWidth="1"/>
    <col min="15886" max="15886" width="19.28515625" bestFit="1" customWidth="1"/>
    <col min="15887" max="15887" width="8.28515625" bestFit="1" customWidth="1"/>
    <col min="15888" max="15888" width="4.85546875" bestFit="1" customWidth="1"/>
    <col min="15889" max="15889" width="12" customWidth="1"/>
    <col min="15890" max="15890" width="8.28515625" customWidth="1"/>
    <col min="15891" max="15891" width="11.140625" customWidth="1"/>
    <col min="15892" max="15893" width="11.7109375" bestFit="1" customWidth="1"/>
    <col min="15894" max="15894" width="17.28515625" bestFit="1" customWidth="1"/>
    <col min="15895" max="15895" width="17.28515625" customWidth="1"/>
    <col min="15896" max="15896" width="13.7109375" bestFit="1" customWidth="1"/>
    <col min="15897" max="15897" width="25.140625" bestFit="1" customWidth="1"/>
    <col min="15898" max="15898" width="15.140625" bestFit="1" customWidth="1"/>
    <col min="15899" max="15899" width="21" bestFit="1" customWidth="1"/>
    <col min="16130" max="16130" width="14" bestFit="1" customWidth="1"/>
    <col min="16131" max="16131" width="13.140625" customWidth="1"/>
    <col min="16132" max="16132" width="14.85546875" customWidth="1"/>
    <col min="16134" max="16134" width="15.140625" bestFit="1" customWidth="1"/>
    <col min="16135" max="16135" width="19.28515625" bestFit="1" customWidth="1"/>
    <col min="16136" max="16136" width="8.28515625" bestFit="1" customWidth="1"/>
    <col min="16137" max="16137" width="4.85546875" bestFit="1" customWidth="1"/>
    <col min="16138" max="16138" width="13.28515625" customWidth="1"/>
    <col min="16139" max="16139" width="9.7109375" customWidth="1"/>
    <col min="16140" max="16140" width="11.85546875" customWidth="1"/>
    <col min="16141" max="16141" width="12.5703125" bestFit="1" customWidth="1"/>
    <col min="16142" max="16142" width="19.28515625" bestFit="1" customWidth="1"/>
    <col min="16143" max="16143" width="8.28515625" bestFit="1" customWidth="1"/>
    <col min="16144" max="16144" width="4.85546875" bestFit="1" customWidth="1"/>
    <col min="16145" max="16145" width="12" customWidth="1"/>
    <col min="16146" max="16146" width="8.28515625" customWidth="1"/>
    <col min="16147" max="16147" width="11.140625" customWidth="1"/>
    <col min="16148" max="16149" width="11.7109375" bestFit="1" customWidth="1"/>
    <col min="16150" max="16150" width="17.28515625" bestFit="1" customWidth="1"/>
    <col min="16151" max="16151" width="17.28515625" customWidth="1"/>
    <col min="16152" max="16152" width="13.7109375" bestFit="1" customWidth="1"/>
    <col min="16153" max="16153" width="25.140625" bestFit="1" customWidth="1"/>
    <col min="16154" max="16154" width="15.140625" bestFit="1" customWidth="1"/>
    <col min="16155" max="16155" width="21" bestFit="1" customWidth="1"/>
  </cols>
  <sheetData>
    <row r="4" spans="1:27" x14ac:dyDescent="0.25">
      <c r="D4" s="246" t="s">
        <v>0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T4" s="1"/>
      <c r="U4" s="1"/>
      <c r="V4" s="249" t="s">
        <v>1</v>
      </c>
      <c r="W4" s="249"/>
      <c r="X4" s="249"/>
      <c r="Y4" s="249"/>
      <c r="Z4" s="250" t="s">
        <v>2</v>
      </c>
      <c r="AA4" s="250"/>
    </row>
    <row r="5" spans="1:27" ht="30" customHeight="1" x14ac:dyDescent="0.25">
      <c r="D5" s="2" t="s">
        <v>3</v>
      </c>
      <c r="E5" s="2" t="s">
        <v>4</v>
      </c>
      <c r="F5" s="3" t="s">
        <v>5</v>
      </c>
      <c r="G5" s="3" t="s">
        <v>6</v>
      </c>
      <c r="H5" s="251" t="s">
        <v>7</v>
      </c>
      <c r="I5" s="252"/>
      <c r="J5" s="253" t="s">
        <v>8</v>
      </c>
      <c r="K5" s="254"/>
      <c r="L5" s="255"/>
      <c r="M5" s="4" t="s">
        <v>9</v>
      </c>
      <c r="N5" s="4" t="s">
        <v>10</v>
      </c>
      <c r="O5" s="256" t="s">
        <v>7</v>
      </c>
      <c r="P5" s="256"/>
      <c r="Q5" s="257" t="s">
        <v>11</v>
      </c>
      <c r="R5" s="258"/>
      <c r="S5" s="259"/>
      <c r="T5" s="1" t="s">
        <v>12</v>
      </c>
      <c r="U5" s="1" t="s">
        <v>13</v>
      </c>
      <c r="V5" s="5" t="s">
        <v>14</v>
      </c>
      <c r="W5" s="5" t="s">
        <v>14</v>
      </c>
      <c r="X5" s="5" t="s">
        <v>15</v>
      </c>
      <c r="Y5" s="5" t="s">
        <v>16</v>
      </c>
      <c r="Z5" s="6" t="s">
        <v>17</v>
      </c>
      <c r="AA5" s="6" t="s">
        <v>18</v>
      </c>
    </row>
    <row r="6" spans="1:27" ht="44.25" customHeight="1" thickBot="1" x14ac:dyDescent="0.3">
      <c r="B6" s="7" t="s">
        <v>19</v>
      </c>
      <c r="C6" s="7" t="s">
        <v>20</v>
      </c>
      <c r="D6" s="8" t="s">
        <v>21</v>
      </c>
      <c r="E6" s="8" t="s">
        <v>22</v>
      </c>
      <c r="F6" s="9" t="s">
        <v>23</v>
      </c>
      <c r="G6" s="9" t="s">
        <v>24</v>
      </c>
      <c r="H6" s="10" t="s">
        <v>4</v>
      </c>
      <c r="I6" s="11" t="s">
        <v>25</v>
      </c>
      <c r="J6" s="12" t="s">
        <v>26</v>
      </c>
      <c r="K6" s="12" t="s">
        <v>25</v>
      </c>
      <c r="L6" s="13" t="s">
        <v>27</v>
      </c>
      <c r="M6" s="9" t="s">
        <v>26</v>
      </c>
      <c r="N6" s="9" t="s">
        <v>25</v>
      </c>
      <c r="O6" s="11" t="s">
        <v>4</v>
      </c>
      <c r="P6" s="14" t="s">
        <v>25</v>
      </c>
      <c r="Q6" s="15" t="s">
        <v>26</v>
      </c>
      <c r="R6" s="15" t="s">
        <v>25</v>
      </c>
      <c r="S6" s="16" t="s">
        <v>28</v>
      </c>
      <c r="T6" s="17"/>
      <c r="U6" s="17"/>
      <c r="V6" s="18" t="s">
        <v>26</v>
      </c>
      <c r="W6" s="18" t="s">
        <v>29</v>
      </c>
      <c r="X6" s="18" t="s">
        <v>30</v>
      </c>
      <c r="Y6" s="18" t="s">
        <v>26</v>
      </c>
      <c r="Z6" s="19" t="s">
        <v>26</v>
      </c>
      <c r="AA6" s="20" t="s">
        <v>26</v>
      </c>
    </row>
    <row r="7" spans="1:27" x14ac:dyDescent="0.25">
      <c r="A7" s="21" t="s">
        <v>138</v>
      </c>
      <c r="B7" s="22">
        <v>100000</v>
      </c>
      <c r="C7" s="22">
        <f>SUM(DELPHINE!S3:S60)</f>
        <v>185</v>
      </c>
      <c r="D7" s="23">
        <f>SUM(PORTEFEUILLE_DELPHINE[PCR COMPTABLE €]+SUM(PORTEFEUILLE_DELPHINE[RA FAIT PAR LE
COMPTABLE €]+SUM(PORTEFEUILLE_DELPHINE[AGOA COMPTABLE €])+SUM(PORTEFEUILLE_DELPHINE[SAISIE PAR LE COMPTABLE €])+SUM(PORTEFEUILLE_DELPHINE[TRAVAUX 
DE REVISION €]+SUM(PORTEFEUILLE_DELPHINE[DECLARATION TVA COMPTABLE €]+SUM(PORTEFEUILLE_DELPHINE[MONTANT
RESPONSABLE RELATION CLIENT €])))))</f>
        <v>965</v>
      </c>
      <c r="E7" s="24">
        <f>'Agence Stats Visas'!B4</f>
        <v>3</v>
      </c>
      <c r="F7" s="25">
        <f>D7-M7</f>
        <v>730</v>
      </c>
      <c r="G7" s="26">
        <f>IF(D7=0,0,F7/D7)</f>
        <v>0.75647668393782386</v>
      </c>
      <c r="H7" s="27">
        <f>'Agence Stats Visas'!C4</f>
        <v>0</v>
      </c>
      <c r="I7" s="26">
        <f>H7/E7</f>
        <v>0</v>
      </c>
      <c r="J7" s="28">
        <f>SUMIFS(DELPHINE!T3:T60,DELPHINE!AZ3:AZ60,"x")-SUMIFS(DELPHINE!T3:T60,DELPHINE!E3:E60,DATE(Paramètres!A4,Paramètres!D15,Paramètres!C15),DELPHINE!AZ3:AZ60,"x")</f>
        <v>0</v>
      </c>
      <c r="K7" s="29">
        <f>IF(J7&lt;&gt;"",J7/F7,0)</f>
        <v>0</v>
      </c>
      <c r="L7" s="30">
        <f>(F7-J7)/Paramètres!H4</f>
        <v>7.3</v>
      </c>
      <c r="M7" s="25">
        <f>SUMIFS(DELPHINE!T3:T60,DELPHINE!E3:E60,DATE(Paramètres!A4,Paramètres!D15,Paramètres!C15))</f>
        <v>235</v>
      </c>
      <c r="N7" s="26">
        <f>IF(M7=0,0,M7/D7)</f>
        <v>0.24352331606217617</v>
      </c>
      <c r="O7" s="31">
        <f>'Agence Stats Visas'!D4</f>
        <v>3</v>
      </c>
      <c r="P7" s="32">
        <f>O7/E7</f>
        <v>1</v>
      </c>
      <c r="Q7" s="33">
        <f>SUMIFS(DELPHINE!T3:T60,DELPHINE!E3:E60,DATE(Paramètres!A4,Paramètres!D15,Paramètres!C15),DELPHINE!AZ3:AZ60,"x")</f>
        <v>150</v>
      </c>
      <c r="R7" s="34">
        <f>Q7/M7</f>
        <v>0.63829787234042556</v>
      </c>
      <c r="S7" s="35">
        <f>(M7-Q7)/Paramètres!H4</f>
        <v>0.85</v>
      </c>
      <c r="T7" s="36">
        <f>SUM(DELPHINE!AT3:AT60)</f>
        <v>0</v>
      </c>
      <c r="U7" s="36">
        <f>SUM(DELPHINE!AU3:AU60)</f>
        <v>7150</v>
      </c>
      <c r="V7" s="37">
        <f>B7-D7</f>
        <v>99035</v>
      </c>
      <c r="W7" s="38">
        <f>V7/100</f>
        <v>990.35</v>
      </c>
      <c r="X7" s="37">
        <v>90000</v>
      </c>
      <c r="Y7" s="37">
        <f>IF(V7&lt;X7,0,V7-X7)</f>
        <v>9035</v>
      </c>
      <c r="Z7" s="39">
        <f>D7+X7</f>
        <v>90965</v>
      </c>
      <c r="AA7" s="40">
        <f>IF(B7&gt;Z7,B7-Z7,Z7-B7)</f>
        <v>9035</v>
      </c>
    </row>
    <row r="8" spans="1:27" x14ac:dyDescent="0.25">
      <c r="A8" s="41" t="s">
        <v>139</v>
      </c>
      <c r="B8" s="42">
        <v>100000</v>
      </c>
      <c r="C8" s="42"/>
      <c r="D8" s="43"/>
      <c r="E8" s="44"/>
      <c r="F8" s="45"/>
      <c r="G8" s="45"/>
      <c r="H8" s="46"/>
      <c r="I8" s="46"/>
      <c r="J8" s="47"/>
      <c r="K8" s="48"/>
      <c r="L8" s="48"/>
      <c r="M8" s="45"/>
      <c r="N8" s="45"/>
      <c r="O8" s="45"/>
      <c r="P8" s="49"/>
      <c r="Q8" s="50"/>
      <c r="R8" s="51"/>
      <c r="S8" s="52"/>
      <c r="T8" s="53"/>
      <c r="U8" s="53"/>
      <c r="V8" s="54"/>
      <c r="W8" s="55"/>
      <c r="X8" s="54"/>
      <c r="Y8" s="54"/>
      <c r="Z8" s="56"/>
      <c r="AA8" s="57"/>
    </row>
    <row r="9" spans="1:27" x14ac:dyDescent="0.25">
      <c r="A9" s="41" t="s">
        <v>140</v>
      </c>
      <c r="B9" s="42">
        <v>100000</v>
      </c>
      <c r="C9" s="42"/>
      <c r="D9" s="43"/>
      <c r="E9" s="44"/>
      <c r="F9" s="45"/>
      <c r="G9" s="45"/>
      <c r="H9" s="46"/>
      <c r="I9" s="46"/>
      <c r="J9" s="47"/>
      <c r="K9" s="48"/>
      <c r="L9" s="48"/>
      <c r="M9" s="45"/>
      <c r="N9" s="45"/>
      <c r="O9" s="45"/>
      <c r="P9" s="49"/>
      <c r="Q9" s="50"/>
      <c r="R9" s="51"/>
      <c r="S9" s="52"/>
      <c r="T9" s="53"/>
      <c r="U9" s="53"/>
      <c r="V9" s="54"/>
      <c r="W9" s="55"/>
      <c r="X9" s="54"/>
      <c r="Y9" s="54"/>
      <c r="Z9" s="56"/>
      <c r="AA9" s="57"/>
    </row>
    <row r="10" spans="1:27" x14ac:dyDescent="0.25">
      <c r="A10" s="41" t="s">
        <v>141</v>
      </c>
      <c r="B10" s="42">
        <v>100000</v>
      </c>
      <c r="C10" s="42"/>
      <c r="D10" s="43"/>
      <c r="E10" s="44"/>
      <c r="F10" s="45"/>
      <c r="G10" s="45"/>
      <c r="H10" s="46"/>
      <c r="I10" s="46"/>
      <c r="J10" s="47"/>
      <c r="K10" s="48"/>
      <c r="L10" s="48"/>
      <c r="M10" s="45"/>
      <c r="N10" s="45"/>
      <c r="O10" s="45"/>
      <c r="P10" s="49"/>
      <c r="Q10" s="50"/>
      <c r="R10" s="51"/>
      <c r="S10" s="52"/>
      <c r="T10" s="53"/>
      <c r="U10" s="53"/>
      <c r="V10" s="54"/>
      <c r="W10" s="55"/>
      <c r="X10" s="54"/>
      <c r="Y10" s="54"/>
      <c r="Z10" s="56"/>
      <c r="AA10" s="57"/>
    </row>
    <row r="11" spans="1:27" x14ac:dyDescent="0.25">
      <c r="A11" s="41" t="s">
        <v>142</v>
      </c>
      <c r="B11" s="42">
        <v>100000</v>
      </c>
      <c r="C11" s="42"/>
      <c r="D11" s="43"/>
      <c r="E11" s="44"/>
      <c r="F11" s="45"/>
      <c r="G11" s="45"/>
      <c r="H11" s="46"/>
      <c r="I11" s="46"/>
      <c r="J11" s="47"/>
      <c r="K11" s="48"/>
      <c r="L11" s="48"/>
      <c r="M11" s="45"/>
      <c r="N11" s="45"/>
      <c r="O11" s="45"/>
      <c r="P11" s="49"/>
      <c r="Q11" s="50"/>
      <c r="R11" s="51"/>
      <c r="S11" s="52"/>
      <c r="T11" s="53"/>
      <c r="U11" s="53"/>
      <c r="V11" s="54"/>
      <c r="W11" s="55"/>
      <c r="X11" s="54"/>
      <c r="Y11" s="54"/>
      <c r="Z11" s="56"/>
      <c r="AA11" s="57"/>
    </row>
    <row r="12" spans="1:27" x14ac:dyDescent="0.25">
      <c r="A12" s="41" t="s">
        <v>143</v>
      </c>
      <c r="B12" s="42">
        <v>100000</v>
      </c>
      <c r="C12" s="42"/>
      <c r="D12" s="43"/>
      <c r="E12" s="44"/>
      <c r="F12" s="45"/>
      <c r="G12" s="45"/>
      <c r="H12" s="46"/>
      <c r="I12" s="46"/>
      <c r="J12" s="47"/>
      <c r="K12" s="48"/>
      <c r="L12" s="48"/>
      <c r="M12" s="45"/>
      <c r="N12" s="45"/>
      <c r="O12" s="45"/>
      <c r="P12" s="49"/>
      <c r="Q12" s="50"/>
      <c r="R12" s="51"/>
      <c r="S12" s="52"/>
      <c r="T12" s="53"/>
      <c r="U12" s="53"/>
      <c r="V12" s="54"/>
      <c r="W12" s="55"/>
      <c r="X12" s="54"/>
      <c r="Y12" s="54"/>
      <c r="Z12" s="56"/>
      <c r="AA12" s="57"/>
    </row>
    <row r="13" spans="1:27" x14ac:dyDescent="0.25">
      <c r="A13" s="41" t="s">
        <v>144</v>
      </c>
      <c r="B13" s="42">
        <v>100000</v>
      </c>
      <c r="C13" s="42"/>
      <c r="D13" s="43"/>
      <c r="E13" s="44"/>
      <c r="F13" s="45"/>
      <c r="G13" s="45"/>
      <c r="H13" s="46"/>
      <c r="I13" s="46"/>
      <c r="J13" s="47"/>
      <c r="K13" s="48"/>
      <c r="L13" s="48"/>
      <c r="M13" s="45"/>
      <c r="N13" s="45"/>
      <c r="O13" s="45"/>
      <c r="P13" s="49"/>
      <c r="Q13" s="50"/>
      <c r="R13" s="51"/>
      <c r="S13" s="52"/>
      <c r="T13" s="53"/>
      <c r="U13" s="53"/>
      <c r="V13" s="54"/>
      <c r="W13" s="55"/>
      <c r="X13" s="54"/>
      <c r="Y13" s="54"/>
      <c r="Z13" s="56"/>
      <c r="AA13" s="57"/>
    </row>
    <row r="14" spans="1:27" x14ac:dyDescent="0.25">
      <c r="A14" s="58"/>
      <c r="B14" s="59"/>
      <c r="C14" s="59"/>
      <c r="D14" s="60"/>
      <c r="E14" s="61"/>
      <c r="F14" s="62"/>
      <c r="G14" s="62"/>
      <c r="H14" s="63"/>
      <c r="I14" s="63"/>
      <c r="J14" s="64"/>
      <c r="M14" s="62"/>
      <c r="N14" s="62"/>
      <c r="O14" s="62"/>
    </row>
    <row r="15" spans="1:27" ht="15.75" thickBot="1" x14ac:dyDescent="0.3">
      <c r="A15" s="65"/>
      <c r="B15" s="66"/>
      <c r="C15" s="66"/>
      <c r="D15" s="67"/>
      <c r="E15" s="68"/>
      <c r="F15" s="69"/>
      <c r="G15" s="69"/>
      <c r="H15" s="70"/>
      <c r="I15" s="70"/>
      <c r="J15" s="71"/>
      <c r="K15" s="72"/>
      <c r="L15" s="72"/>
      <c r="M15" s="69"/>
      <c r="N15" s="69"/>
      <c r="O15" s="69"/>
      <c r="P15" s="73"/>
      <c r="Q15" s="74"/>
      <c r="R15" s="75"/>
      <c r="S15" s="76"/>
      <c r="T15" s="77"/>
      <c r="U15" s="77"/>
      <c r="V15" s="78"/>
      <c r="W15" s="79"/>
      <c r="X15" s="78"/>
      <c r="Y15" s="78"/>
      <c r="Z15" s="80"/>
      <c r="AA15" s="81"/>
    </row>
    <row r="16" spans="1:27" x14ac:dyDescent="0.25">
      <c r="A16" s="82" t="s">
        <v>32</v>
      </c>
      <c r="B16" s="82">
        <f>SUM(B7:B15)</f>
        <v>700000</v>
      </c>
      <c r="C16" s="82">
        <f>SUM(C7:C15)</f>
        <v>185</v>
      </c>
      <c r="D16" s="83">
        <f>SUM(D7:D15)</f>
        <v>965</v>
      </c>
      <c r="E16" s="83"/>
      <c r="F16" s="83">
        <f>SUM(F7:F15)</f>
        <v>730</v>
      </c>
      <c r="G16" s="83"/>
      <c r="H16" s="83"/>
      <c r="I16" s="83"/>
      <c r="J16" s="83"/>
      <c r="K16" s="83"/>
      <c r="L16" s="83"/>
      <c r="M16" s="83">
        <f>SUM(M7:M15)</f>
        <v>235</v>
      </c>
      <c r="N16" s="83"/>
      <c r="O16" s="83"/>
      <c r="P16" s="84"/>
      <c r="Q16" s="84"/>
      <c r="R16" s="84"/>
      <c r="S16" s="84"/>
      <c r="T16" s="85">
        <f>SUM(T7:T15)</f>
        <v>0</v>
      </c>
      <c r="U16" s="85">
        <f>SUM(U7:U15)</f>
        <v>7150</v>
      </c>
      <c r="V16" s="86">
        <f>SUM(V7:V15)</f>
        <v>99035</v>
      </c>
      <c r="W16" s="86"/>
      <c r="X16" s="86">
        <f>SUM(X7:X15)</f>
        <v>90000</v>
      </c>
      <c r="Y16" s="86">
        <f>SUM(Y7:Y15)</f>
        <v>9035</v>
      </c>
      <c r="Z16" s="87">
        <f>SUM(Z7:Z15)</f>
        <v>90965</v>
      </c>
      <c r="AA16" s="87">
        <f>SUM(AA7:AA15)</f>
        <v>9035</v>
      </c>
    </row>
    <row r="18" spans="25:30" x14ac:dyDescent="0.25">
      <c r="Y18" s="88"/>
      <c r="Z18" s="88"/>
      <c r="AA18" s="88"/>
      <c r="AB18" s="88"/>
      <c r="AC18" s="88"/>
      <c r="AD18" s="88"/>
    </row>
    <row r="19" spans="25:30" x14ac:dyDescent="0.25">
      <c r="Y19" s="88"/>
      <c r="Z19" s="88"/>
      <c r="AA19" s="88"/>
      <c r="AB19" s="88"/>
      <c r="AC19" s="88"/>
      <c r="AD19" s="88"/>
    </row>
    <row r="20" spans="25:30" x14ac:dyDescent="0.25">
      <c r="Y20" s="88"/>
      <c r="Z20" s="88"/>
      <c r="AA20" s="88"/>
      <c r="AB20" s="88"/>
      <c r="AC20" s="88"/>
      <c r="AD20" s="88"/>
    </row>
  </sheetData>
  <mergeCells count="7">
    <mergeCell ref="D4:S4"/>
    <mergeCell ref="V4:Y4"/>
    <mergeCell ref="Z4:AA4"/>
    <mergeCell ref="H5:I5"/>
    <mergeCell ref="J5:L5"/>
    <mergeCell ref="O5:P5"/>
    <mergeCell ref="Q5:S5"/>
  </mergeCells>
  <conditionalFormatting sqref="AA7">
    <cfRule type="expression" dxfId="561" priority="1" stopIfTrue="1">
      <formula>$B$7&gt;$Z$7</formula>
    </cfRule>
    <cfRule type="expression" dxfId="560" priority="2" stopIfTrue="1">
      <formula>AA7&gt;=0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4" sqref="G4"/>
    </sheetView>
  </sheetViews>
  <sheetFormatPr baseColWidth="10" defaultRowHeight="15" x14ac:dyDescent="0.25"/>
  <cols>
    <col min="1" max="1" width="16.140625" style="89" customWidth="1"/>
    <col min="2" max="2" width="14.85546875" style="89" customWidth="1"/>
    <col min="3" max="3" width="10.42578125" style="89" bestFit="1" customWidth="1"/>
    <col min="4" max="4" width="11" style="89" bestFit="1" customWidth="1"/>
    <col min="5" max="5" width="14.5703125" style="89" bestFit="1" customWidth="1"/>
    <col min="6" max="6" width="11.5703125" style="89" bestFit="1" customWidth="1"/>
    <col min="7" max="7" width="13.140625" style="89" bestFit="1" customWidth="1"/>
    <col min="8" max="8" width="14.7109375" style="89" bestFit="1" customWidth="1"/>
    <col min="9" max="10" width="14.140625" style="89" bestFit="1" customWidth="1"/>
    <col min="11" max="11" width="18" style="89" bestFit="1" customWidth="1"/>
    <col min="12" max="12" width="17.140625" style="89" customWidth="1"/>
    <col min="13" max="13" width="6.7109375" style="89" customWidth="1"/>
    <col min="14" max="14" width="15" style="89" customWidth="1"/>
    <col min="15" max="15" width="7.7109375" style="89" customWidth="1"/>
    <col min="16" max="16" width="9.140625" style="89" customWidth="1"/>
    <col min="17" max="20" width="14.28515625" style="89" customWidth="1"/>
    <col min="21" max="21" width="15.5703125" style="89" customWidth="1"/>
    <col min="22" max="28" width="11.42578125" style="89"/>
    <col min="29" max="31" width="11.5703125" style="89" bestFit="1" customWidth="1"/>
    <col min="32" max="41" width="12.5703125" style="89" bestFit="1" customWidth="1"/>
    <col min="42" max="256" width="11.42578125" style="89"/>
    <col min="257" max="257" width="16.140625" style="89" customWidth="1"/>
    <col min="258" max="258" width="14.85546875" style="89" customWidth="1"/>
    <col min="259" max="259" width="10.42578125" style="89" bestFit="1" customWidth="1"/>
    <col min="260" max="260" width="11" style="89" bestFit="1" customWidth="1"/>
    <col min="261" max="261" width="14.5703125" style="89" bestFit="1" customWidth="1"/>
    <col min="262" max="262" width="11.5703125" style="89" bestFit="1" customWidth="1"/>
    <col min="263" max="263" width="13.140625" style="89" bestFit="1" customWidth="1"/>
    <col min="264" max="264" width="14.7109375" style="89" bestFit="1" customWidth="1"/>
    <col min="265" max="266" width="14.140625" style="89" bestFit="1" customWidth="1"/>
    <col min="267" max="267" width="18" style="89" bestFit="1" customWidth="1"/>
    <col min="268" max="268" width="17.140625" style="89" customWidth="1"/>
    <col min="269" max="269" width="6.7109375" style="89" customWidth="1"/>
    <col min="270" max="270" width="15" style="89" customWidth="1"/>
    <col min="271" max="271" width="7.7109375" style="89" customWidth="1"/>
    <col min="272" max="272" width="9.140625" style="89" customWidth="1"/>
    <col min="273" max="276" width="14.28515625" style="89" customWidth="1"/>
    <col min="277" max="277" width="15.5703125" style="89" customWidth="1"/>
    <col min="278" max="284" width="11.42578125" style="89"/>
    <col min="285" max="287" width="11.5703125" style="89" bestFit="1" customWidth="1"/>
    <col min="288" max="297" width="12.5703125" style="89" bestFit="1" customWidth="1"/>
    <col min="298" max="512" width="11.42578125" style="89"/>
    <col min="513" max="513" width="16.140625" style="89" customWidth="1"/>
    <col min="514" max="514" width="14.85546875" style="89" customWidth="1"/>
    <col min="515" max="515" width="10.42578125" style="89" bestFit="1" customWidth="1"/>
    <col min="516" max="516" width="11" style="89" bestFit="1" customWidth="1"/>
    <col min="517" max="517" width="14.5703125" style="89" bestFit="1" customWidth="1"/>
    <col min="518" max="518" width="11.5703125" style="89" bestFit="1" customWidth="1"/>
    <col min="519" max="519" width="13.140625" style="89" bestFit="1" customWidth="1"/>
    <col min="520" max="520" width="14.7109375" style="89" bestFit="1" customWidth="1"/>
    <col min="521" max="522" width="14.140625" style="89" bestFit="1" customWidth="1"/>
    <col min="523" max="523" width="18" style="89" bestFit="1" customWidth="1"/>
    <col min="524" max="524" width="17.140625" style="89" customWidth="1"/>
    <col min="525" max="525" width="6.7109375" style="89" customWidth="1"/>
    <col min="526" max="526" width="15" style="89" customWidth="1"/>
    <col min="527" max="527" width="7.7109375" style="89" customWidth="1"/>
    <col min="528" max="528" width="9.140625" style="89" customWidth="1"/>
    <col min="529" max="532" width="14.28515625" style="89" customWidth="1"/>
    <col min="533" max="533" width="15.5703125" style="89" customWidth="1"/>
    <col min="534" max="540" width="11.42578125" style="89"/>
    <col min="541" max="543" width="11.5703125" style="89" bestFit="1" customWidth="1"/>
    <col min="544" max="553" width="12.5703125" style="89" bestFit="1" customWidth="1"/>
    <col min="554" max="768" width="11.42578125" style="89"/>
    <col min="769" max="769" width="16.140625" style="89" customWidth="1"/>
    <col min="770" max="770" width="14.85546875" style="89" customWidth="1"/>
    <col min="771" max="771" width="10.42578125" style="89" bestFit="1" customWidth="1"/>
    <col min="772" max="772" width="11" style="89" bestFit="1" customWidth="1"/>
    <col min="773" max="773" width="14.5703125" style="89" bestFit="1" customWidth="1"/>
    <col min="774" max="774" width="11.5703125" style="89" bestFit="1" customWidth="1"/>
    <col min="775" max="775" width="13.140625" style="89" bestFit="1" customWidth="1"/>
    <col min="776" max="776" width="14.7109375" style="89" bestFit="1" customWidth="1"/>
    <col min="777" max="778" width="14.140625" style="89" bestFit="1" customWidth="1"/>
    <col min="779" max="779" width="18" style="89" bestFit="1" customWidth="1"/>
    <col min="780" max="780" width="17.140625" style="89" customWidth="1"/>
    <col min="781" max="781" width="6.7109375" style="89" customWidth="1"/>
    <col min="782" max="782" width="15" style="89" customWidth="1"/>
    <col min="783" max="783" width="7.7109375" style="89" customWidth="1"/>
    <col min="784" max="784" width="9.140625" style="89" customWidth="1"/>
    <col min="785" max="788" width="14.28515625" style="89" customWidth="1"/>
    <col min="789" max="789" width="15.5703125" style="89" customWidth="1"/>
    <col min="790" max="796" width="11.42578125" style="89"/>
    <col min="797" max="799" width="11.5703125" style="89" bestFit="1" customWidth="1"/>
    <col min="800" max="809" width="12.5703125" style="89" bestFit="1" customWidth="1"/>
    <col min="810" max="1024" width="11.42578125" style="89"/>
    <col min="1025" max="1025" width="16.140625" style="89" customWidth="1"/>
    <col min="1026" max="1026" width="14.85546875" style="89" customWidth="1"/>
    <col min="1027" max="1027" width="10.42578125" style="89" bestFit="1" customWidth="1"/>
    <col min="1028" max="1028" width="11" style="89" bestFit="1" customWidth="1"/>
    <col min="1029" max="1029" width="14.5703125" style="89" bestFit="1" customWidth="1"/>
    <col min="1030" max="1030" width="11.5703125" style="89" bestFit="1" customWidth="1"/>
    <col min="1031" max="1031" width="13.140625" style="89" bestFit="1" customWidth="1"/>
    <col min="1032" max="1032" width="14.7109375" style="89" bestFit="1" customWidth="1"/>
    <col min="1033" max="1034" width="14.140625" style="89" bestFit="1" customWidth="1"/>
    <col min="1035" max="1035" width="18" style="89" bestFit="1" customWidth="1"/>
    <col min="1036" max="1036" width="17.140625" style="89" customWidth="1"/>
    <col min="1037" max="1037" width="6.7109375" style="89" customWidth="1"/>
    <col min="1038" max="1038" width="15" style="89" customWidth="1"/>
    <col min="1039" max="1039" width="7.7109375" style="89" customWidth="1"/>
    <col min="1040" max="1040" width="9.140625" style="89" customWidth="1"/>
    <col min="1041" max="1044" width="14.28515625" style="89" customWidth="1"/>
    <col min="1045" max="1045" width="15.5703125" style="89" customWidth="1"/>
    <col min="1046" max="1052" width="11.42578125" style="89"/>
    <col min="1053" max="1055" width="11.5703125" style="89" bestFit="1" customWidth="1"/>
    <col min="1056" max="1065" width="12.5703125" style="89" bestFit="1" customWidth="1"/>
    <col min="1066" max="1280" width="11.42578125" style="89"/>
    <col min="1281" max="1281" width="16.140625" style="89" customWidth="1"/>
    <col min="1282" max="1282" width="14.85546875" style="89" customWidth="1"/>
    <col min="1283" max="1283" width="10.42578125" style="89" bestFit="1" customWidth="1"/>
    <col min="1284" max="1284" width="11" style="89" bestFit="1" customWidth="1"/>
    <col min="1285" max="1285" width="14.5703125" style="89" bestFit="1" customWidth="1"/>
    <col min="1286" max="1286" width="11.5703125" style="89" bestFit="1" customWidth="1"/>
    <col min="1287" max="1287" width="13.140625" style="89" bestFit="1" customWidth="1"/>
    <col min="1288" max="1288" width="14.7109375" style="89" bestFit="1" customWidth="1"/>
    <col min="1289" max="1290" width="14.140625" style="89" bestFit="1" customWidth="1"/>
    <col min="1291" max="1291" width="18" style="89" bestFit="1" customWidth="1"/>
    <col min="1292" max="1292" width="17.140625" style="89" customWidth="1"/>
    <col min="1293" max="1293" width="6.7109375" style="89" customWidth="1"/>
    <col min="1294" max="1294" width="15" style="89" customWidth="1"/>
    <col min="1295" max="1295" width="7.7109375" style="89" customWidth="1"/>
    <col min="1296" max="1296" width="9.140625" style="89" customWidth="1"/>
    <col min="1297" max="1300" width="14.28515625" style="89" customWidth="1"/>
    <col min="1301" max="1301" width="15.5703125" style="89" customWidth="1"/>
    <col min="1302" max="1308" width="11.42578125" style="89"/>
    <col min="1309" max="1311" width="11.5703125" style="89" bestFit="1" customWidth="1"/>
    <col min="1312" max="1321" width="12.5703125" style="89" bestFit="1" customWidth="1"/>
    <col min="1322" max="1536" width="11.42578125" style="89"/>
    <col min="1537" max="1537" width="16.140625" style="89" customWidth="1"/>
    <col min="1538" max="1538" width="14.85546875" style="89" customWidth="1"/>
    <col min="1539" max="1539" width="10.42578125" style="89" bestFit="1" customWidth="1"/>
    <col min="1540" max="1540" width="11" style="89" bestFit="1" customWidth="1"/>
    <col min="1541" max="1541" width="14.5703125" style="89" bestFit="1" customWidth="1"/>
    <col min="1542" max="1542" width="11.5703125" style="89" bestFit="1" customWidth="1"/>
    <col min="1543" max="1543" width="13.140625" style="89" bestFit="1" customWidth="1"/>
    <col min="1544" max="1544" width="14.7109375" style="89" bestFit="1" customWidth="1"/>
    <col min="1545" max="1546" width="14.140625" style="89" bestFit="1" customWidth="1"/>
    <col min="1547" max="1547" width="18" style="89" bestFit="1" customWidth="1"/>
    <col min="1548" max="1548" width="17.140625" style="89" customWidth="1"/>
    <col min="1549" max="1549" width="6.7109375" style="89" customWidth="1"/>
    <col min="1550" max="1550" width="15" style="89" customWidth="1"/>
    <col min="1551" max="1551" width="7.7109375" style="89" customWidth="1"/>
    <col min="1552" max="1552" width="9.140625" style="89" customWidth="1"/>
    <col min="1553" max="1556" width="14.28515625" style="89" customWidth="1"/>
    <col min="1557" max="1557" width="15.5703125" style="89" customWidth="1"/>
    <col min="1558" max="1564" width="11.42578125" style="89"/>
    <col min="1565" max="1567" width="11.5703125" style="89" bestFit="1" customWidth="1"/>
    <col min="1568" max="1577" width="12.5703125" style="89" bestFit="1" customWidth="1"/>
    <col min="1578" max="1792" width="11.42578125" style="89"/>
    <col min="1793" max="1793" width="16.140625" style="89" customWidth="1"/>
    <col min="1794" max="1794" width="14.85546875" style="89" customWidth="1"/>
    <col min="1795" max="1795" width="10.42578125" style="89" bestFit="1" customWidth="1"/>
    <col min="1796" max="1796" width="11" style="89" bestFit="1" customWidth="1"/>
    <col min="1797" max="1797" width="14.5703125" style="89" bestFit="1" customWidth="1"/>
    <col min="1798" max="1798" width="11.5703125" style="89" bestFit="1" customWidth="1"/>
    <col min="1799" max="1799" width="13.140625" style="89" bestFit="1" customWidth="1"/>
    <col min="1800" max="1800" width="14.7109375" style="89" bestFit="1" customWidth="1"/>
    <col min="1801" max="1802" width="14.140625" style="89" bestFit="1" customWidth="1"/>
    <col min="1803" max="1803" width="18" style="89" bestFit="1" customWidth="1"/>
    <col min="1804" max="1804" width="17.140625" style="89" customWidth="1"/>
    <col min="1805" max="1805" width="6.7109375" style="89" customWidth="1"/>
    <col min="1806" max="1806" width="15" style="89" customWidth="1"/>
    <col min="1807" max="1807" width="7.7109375" style="89" customWidth="1"/>
    <col min="1808" max="1808" width="9.140625" style="89" customWidth="1"/>
    <col min="1809" max="1812" width="14.28515625" style="89" customWidth="1"/>
    <col min="1813" max="1813" width="15.5703125" style="89" customWidth="1"/>
    <col min="1814" max="1820" width="11.42578125" style="89"/>
    <col min="1821" max="1823" width="11.5703125" style="89" bestFit="1" customWidth="1"/>
    <col min="1824" max="1833" width="12.5703125" style="89" bestFit="1" customWidth="1"/>
    <col min="1834" max="2048" width="11.42578125" style="89"/>
    <col min="2049" max="2049" width="16.140625" style="89" customWidth="1"/>
    <col min="2050" max="2050" width="14.85546875" style="89" customWidth="1"/>
    <col min="2051" max="2051" width="10.42578125" style="89" bestFit="1" customWidth="1"/>
    <col min="2052" max="2052" width="11" style="89" bestFit="1" customWidth="1"/>
    <col min="2053" max="2053" width="14.5703125" style="89" bestFit="1" customWidth="1"/>
    <col min="2054" max="2054" width="11.5703125" style="89" bestFit="1" customWidth="1"/>
    <col min="2055" max="2055" width="13.140625" style="89" bestFit="1" customWidth="1"/>
    <col min="2056" max="2056" width="14.7109375" style="89" bestFit="1" customWidth="1"/>
    <col min="2057" max="2058" width="14.140625" style="89" bestFit="1" customWidth="1"/>
    <col min="2059" max="2059" width="18" style="89" bestFit="1" customWidth="1"/>
    <col min="2060" max="2060" width="17.140625" style="89" customWidth="1"/>
    <col min="2061" max="2061" width="6.7109375" style="89" customWidth="1"/>
    <col min="2062" max="2062" width="15" style="89" customWidth="1"/>
    <col min="2063" max="2063" width="7.7109375" style="89" customWidth="1"/>
    <col min="2064" max="2064" width="9.140625" style="89" customWidth="1"/>
    <col min="2065" max="2068" width="14.28515625" style="89" customWidth="1"/>
    <col min="2069" max="2069" width="15.5703125" style="89" customWidth="1"/>
    <col min="2070" max="2076" width="11.42578125" style="89"/>
    <col min="2077" max="2079" width="11.5703125" style="89" bestFit="1" customWidth="1"/>
    <col min="2080" max="2089" width="12.5703125" style="89" bestFit="1" customWidth="1"/>
    <col min="2090" max="2304" width="11.42578125" style="89"/>
    <col min="2305" max="2305" width="16.140625" style="89" customWidth="1"/>
    <col min="2306" max="2306" width="14.85546875" style="89" customWidth="1"/>
    <col min="2307" max="2307" width="10.42578125" style="89" bestFit="1" customWidth="1"/>
    <col min="2308" max="2308" width="11" style="89" bestFit="1" customWidth="1"/>
    <col min="2309" max="2309" width="14.5703125" style="89" bestFit="1" customWidth="1"/>
    <col min="2310" max="2310" width="11.5703125" style="89" bestFit="1" customWidth="1"/>
    <col min="2311" max="2311" width="13.140625" style="89" bestFit="1" customWidth="1"/>
    <col min="2312" max="2312" width="14.7109375" style="89" bestFit="1" customWidth="1"/>
    <col min="2313" max="2314" width="14.140625" style="89" bestFit="1" customWidth="1"/>
    <col min="2315" max="2315" width="18" style="89" bestFit="1" customWidth="1"/>
    <col min="2316" max="2316" width="17.140625" style="89" customWidth="1"/>
    <col min="2317" max="2317" width="6.7109375" style="89" customWidth="1"/>
    <col min="2318" max="2318" width="15" style="89" customWidth="1"/>
    <col min="2319" max="2319" width="7.7109375" style="89" customWidth="1"/>
    <col min="2320" max="2320" width="9.140625" style="89" customWidth="1"/>
    <col min="2321" max="2324" width="14.28515625" style="89" customWidth="1"/>
    <col min="2325" max="2325" width="15.5703125" style="89" customWidth="1"/>
    <col min="2326" max="2332" width="11.42578125" style="89"/>
    <col min="2333" max="2335" width="11.5703125" style="89" bestFit="1" customWidth="1"/>
    <col min="2336" max="2345" width="12.5703125" style="89" bestFit="1" customWidth="1"/>
    <col min="2346" max="2560" width="11.42578125" style="89"/>
    <col min="2561" max="2561" width="16.140625" style="89" customWidth="1"/>
    <col min="2562" max="2562" width="14.85546875" style="89" customWidth="1"/>
    <col min="2563" max="2563" width="10.42578125" style="89" bestFit="1" customWidth="1"/>
    <col min="2564" max="2564" width="11" style="89" bestFit="1" customWidth="1"/>
    <col min="2565" max="2565" width="14.5703125" style="89" bestFit="1" customWidth="1"/>
    <col min="2566" max="2566" width="11.5703125" style="89" bestFit="1" customWidth="1"/>
    <col min="2567" max="2567" width="13.140625" style="89" bestFit="1" customWidth="1"/>
    <col min="2568" max="2568" width="14.7109375" style="89" bestFit="1" customWidth="1"/>
    <col min="2569" max="2570" width="14.140625" style="89" bestFit="1" customWidth="1"/>
    <col min="2571" max="2571" width="18" style="89" bestFit="1" customWidth="1"/>
    <col min="2572" max="2572" width="17.140625" style="89" customWidth="1"/>
    <col min="2573" max="2573" width="6.7109375" style="89" customWidth="1"/>
    <col min="2574" max="2574" width="15" style="89" customWidth="1"/>
    <col min="2575" max="2575" width="7.7109375" style="89" customWidth="1"/>
    <col min="2576" max="2576" width="9.140625" style="89" customWidth="1"/>
    <col min="2577" max="2580" width="14.28515625" style="89" customWidth="1"/>
    <col min="2581" max="2581" width="15.5703125" style="89" customWidth="1"/>
    <col min="2582" max="2588" width="11.42578125" style="89"/>
    <col min="2589" max="2591" width="11.5703125" style="89" bestFit="1" customWidth="1"/>
    <col min="2592" max="2601" width="12.5703125" style="89" bestFit="1" customWidth="1"/>
    <col min="2602" max="2816" width="11.42578125" style="89"/>
    <col min="2817" max="2817" width="16.140625" style="89" customWidth="1"/>
    <col min="2818" max="2818" width="14.85546875" style="89" customWidth="1"/>
    <col min="2819" max="2819" width="10.42578125" style="89" bestFit="1" customWidth="1"/>
    <col min="2820" max="2820" width="11" style="89" bestFit="1" customWidth="1"/>
    <col min="2821" max="2821" width="14.5703125" style="89" bestFit="1" customWidth="1"/>
    <col min="2822" max="2822" width="11.5703125" style="89" bestFit="1" customWidth="1"/>
    <col min="2823" max="2823" width="13.140625" style="89" bestFit="1" customWidth="1"/>
    <col min="2824" max="2824" width="14.7109375" style="89" bestFit="1" customWidth="1"/>
    <col min="2825" max="2826" width="14.140625" style="89" bestFit="1" customWidth="1"/>
    <col min="2827" max="2827" width="18" style="89" bestFit="1" customWidth="1"/>
    <col min="2828" max="2828" width="17.140625" style="89" customWidth="1"/>
    <col min="2829" max="2829" width="6.7109375" style="89" customWidth="1"/>
    <col min="2830" max="2830" width="15" style="89" customWidth="1"/>
    <col min="2831" max="2831" width="7.7109375" style="89" customWidth="1"/>
    <col min="2832" max="2832" width="9.140625" style="89" customWidth="1"/>
    <col min="2833" max="2836" width="14.28515625" style="89" customWidth="1"/>
    <col min="2837" max="2837" width="15.5703125" style="89" customWidth="1"/>
    <col min="2838" max="2844" width="11.42578125" style="89"/>
    <col min="2845" max="2847" width="11.5703125" style="89" bestFit="1" customWidth="1"/>
    <col min="2848" max="2857" width="12.5703125" style="89" bestFit="1" customWidth="1"/>
    <col min="2858" max="3072" width="11.42578125" style="89"/>
    <col min="3073" max="3073" width="16.140625" style="89" customWidth="1"/>
    <col min="3074" max="3074" width="14.85546875" style="89" customWidth="1"/>
    <col min="3075" max="3075" width="10.42578125" style="89" bestFit="1" customWidth="1"/>
    <col min="3076" max="3076" width="11" style="89" bestFit="1" customWidth="1"/>
    <col min="3077" max="3077" width="14.5703125" style="89" bestFit="1" customWidth="1"/>
    <col min="3078" max="3078" width="11.5703125" style="89" bestFit="1" customWidth="1"/>
    <col min="3079" max="3079" width="13.140625" style="89" bestFit="1" customWidth="1"/>
    <col min="3080" max="3080" width="14.7109375" style="89" bestFit="1" customWidth="1"/>
    <col min="3081" max="3082" width="14.140625" style="89" bestFit="1" customWidth="1"/>
    <col min="3083" max="3083" width="18" style="89" bestFit="1" customWidth="1"/>
    <col min="3084" max="3084" width="17.140625" style="89" customWidth="1"/>
    <col min="3085" max="3085" width="6.7109375" style="89" customWidth="1"/>
    <col min="3086" max="3086" width="15" style="89" customWidth="1"/>
    <col min="3087" max="3087" width="7.7109375" style="89" customWidth="1"/>
    <col min="3088" max="3088" width="9.140625" style="89" customWidth="1"/>
    <col min="3089" max="3092" width="14.28515625" style="89" customWidth="1"/>
    <col min="3093" max="3093" width="15.5703125" style="89" customWidth="1"/>
    <col min="3094" max="3100" width="11.42578125" style="89"/>
    <col min="3101" max="3103" width="11.5703125" style="89" bestFit="1" customWidth="1"/>
    <col min="3104" max="3113" width="12.5703125" style="89" bestFit="1" customWidth="1"/>
    <col min="3114" max="3328" width="11.42578125" style="89"/>
    <col min="3329" max="3329" width="16.140625" style="89" customWidth="1"/>
    <col min="3330" max="3330" width="14.85546875" style="89" customWidth="1"/>
    <col min="3331" max="3331" width="10.42578125" style="89" bestFit="1" customWidth="1"/>
    <col min="3332" max="3332" width="11" style="89" bestFit="1" customWidth="1"/>
    <col min="3333" max="3333" width="14.5703125" style="89" bestFit="1" customWidth="1"/>
    <col min="3334" max="3334" width="11.5703125" style="89" bestFit="1" customWidth="1"/>
    <col min="3335" max="3335" width="13.140625" style="89" bestFit="1" customWidth="1"/>
    <col min="3336" max="3336" width="14.7109375" style="89" bestFit="1" customWidth="1"/>
    <col min="3337" max="3338" width="14.140625" style="89" bestFit="1" customWidth="1"/>
    <col min="3339" max="3339" width="18" style="89" bestFit="1" customWidth="1"/>
    <col min="3340" max="3340" width="17.140625" style="89" customWidth="1"/>
    <col min="3341" max="3341" width="6.7109375" style="89" customWidth="1"/>
    <col min="3342" max="3342" width="15" style="89" customWidth="1"/>
    <col min="3343" max="3343" width="7.7109375" style="89" customWidth="1"/>
    <col min="3344" max="3344" width="9.140625" style="89" customWidth="1"/>
    <col min="3345" max="3348" width="14.28515625" style="89" customWidth="1"/>
    <col min="3349" max="3349" width="15.5703125" style="89" customWidth="1"/>
    <col min="3350" max="3356" width="11.42578125" style="89"/>
    <col min="3357" max="3359" width="11.5703125" style="89" bestFit="1" customWidth="1"/>
    <col min="3360" max="3369" width="12.5703125" style="89" bestFit="1" customWidth="1"/>
    <col min="3370" max="3584" width="11.42578125" style="89"/>
    <col min="3585" max="3585" width="16.140625" style="89" customWidth="1"/>
    <col min="3586" max="3586" width="14.85546875" style="89" customWidth="1"/>
    <col min="3587" max="3587" width="10.42578125" style="89" bestFit="1" customWidth="1"/>
    <col min="3588" max="3588" width="11" style="89" bestFit="1" customWidth="1"/>
    <col min="3589" max="3589" width="14.5703125" style="89" bestFit="1" customWidth="1"/>
    <col min="3590" max="3590" width="11.5703125" style="89" bestFit="1" customWidth="1"/>
    <col min="3591" max="3591" width="13.140625" style="89" bestFit="1" customWidth="1"/>
    <col min="3592" max="3592" width="14.7109375" style="89" bestFit="1" customWidth="1"/>
    <col min="3593" max="3594" width="14.140625" style="89" bestFit="1" customWidth="1"/>
    <col min="3595" max="3595" width="18" style="89" bestFit="1" customWidth="1"/>
    <col min="3596" max="3596" width="17.140625" style="89" customWidth="1"/>
    <col min="3597" max="3597" width="6.7109375" style="89" customWidth="1"/>
    <col min="3598" max="3598" width="15" style="89" customWidth="1"/>
    <col min="3599" max="3599" width="7.7109375" style="89" customWidth="1"/>
    <col min="3600" max="3600" width="9.140625" style="89" customWidth="1"/>
    <col min="3601" max="3604" width="14.28515625" style="89" customWidth="1"/>
    <col min="3605" max="3605" width="15.5703125" style="89" customWidth="1"/>
    <col min="3606" max="3612" width="11.42578125" style="89"/>
    <col min="3613" max="3615" width="11.5703125" style="89" bestFit="1" customWidth="1"/>
    <col min="3616" max="3625" width="12.5703125" style="89" bestFit="1" customWidth="1"/>
    <col min="3626" max="3840" width="11.42578125" style="89"/>
    <col min="3841" max="3841" width="16.140625" style="89" customWidth="1"/>
    <col min="3842" max="3842" width="14.85546875" style="89" customWidth="1"/>
    <col min="3843" max="3843" width="10.42578125" style="89" bestFit="1" customWidth="1"/>
    <col min="3844" max="3844" width="11" style="89" bestFit="1" customWidth="1"/>
    <col min="3845" max="3845" width="14.5703125" style="89" bestFit="1" customWidth="1"/>
    <col min="3846" max="3846" width="11.5703125" style="89" bestFit="1" customWidth="1"/>
    <col min="3847" max="3847" width="13.140625" style="89" bestFit="1" customWidth="1"/>
    <col min="3848" max="3848" width="14.7109375" style="89" bestFit="1" customWidth="1"/>
    <col min="3849" max="3850" width="14.140625" style="89" bestFit="1" customWidth="1"/>
    <col min="3851" max="3851" width="18" style="89" bestFit="1" customWidth="1"/>
    <col min="3852" max="3852" width="17.140625" style="89" customWidth="1"/>
    <col min="3853" max="3853" width="6.7109375" style="89" customWidth="1"/>
    <col min="3854" max="3854" width="15" style="89" customWidth="1"/>
    <col min="3855" max="3855" width="7.7109375" style="89" customWidth="1"/>
    <col min="3856" max="3856" width="9.140625" style="89" customWidth="1"/>
    <col min="3857" max="3860" width="14.28515625" style="89" customWidth="1"/>
    <col min="3861" max="3861" width="15.5703125" style="89" customWidth="1"/>
    <col min="3862" max="3868" width="11.42578125" style="89"/>
    <col min="3869" max="3871" width="11.5703125" style="89" bestFit="1" customWidth="1"/>
    <col min="3872" max="3881" width="12.5703125" style="89" bestFit="1" customWidth="1"/>
    <col min="3882" max="4096" width="11.42578125" style="89"/>
    <col min="4097" max="4097" width="16.140625" style="89" customWidth="1"/>
    <col min="4098" max="4098" width="14.85546875" style="89" customWidth="1"/>
    <col min="4099" max="4099" width="10.42578125" style="89" bestFit="1" customWidth="1"/>
    <col min="4100" max="4100" width="11" style="89" bestFit="1" customWidth="1"/>
    <col min="4101" max="4101" width="14.5703125" style="89" bestFit="1" customWidth="1"/>
    <col min="4102" max="4102" width="11.5703125" style="89" bestFit="1" customWidth="1"/>
    <col min="4103" max="4103" width="13.140625" style="89" bestFit="1" customWidth="1"/>
    <col min="4104" max="4104" width="14.7109375" style="89" bestFit="1" customWidth="1"/>
    <col min="4105" max="4106" width="14.140625" style="89" bestFit="1" customWidth="1"/>
    <col min="4107" max="4107" width="18" style="89" bestFit="1" customWidth="1"/>
    <col min="4108" max="4108" width="17.140625" style="89" customWidth="1"/>
    <col min="4109" max="4109" width="6.7109375" style="89" customWidth="1"/>
    <col min="4110" max="4110" width="15" style="89" customWidth="1"/>
    <col min="4111" max="4111" width="7.7109375" style="89" customWidth="1"/>
    <col min="4112" max="4112" width="9.140625" style="89" customWidth="1"/>
    <col min="4113" max="4116" width="14.28515625" style="89" customWidth="1"/>
    <col min="4117" max="4117" width="15.5703125" style="89" customWidth="1"/>
    <col min="4118" max="4124" width="11.42578125" style="89"/>
    <col min="4125" max="4127" width="11.5703125" style="89" bestFit="1" customWidth="1"/>
    <col min="4128" max="4137" width="12.5703125" style="89" bestFit="1" customWidth="1"/>
    <col min="4138" max="4352" width="11.42578125" style="89"/>
    <col min="4353" max="4353" width="16.140625" style="89" customWidth="1"/>
    <col min="4354" max="4354" width="14.85546875" style="89" customWidth="1"/>
    <col min="4355" max="4355" width="10.42578125" style="89" bestFit="1" customWidth="1"/>
    <col min="4356" max="4356" width="11" style="89" bestFit="1" customWidth="1"/>
    <col min="4357" max="4357" width="14.5703125" style="89" bestFit="1" customWidth="1"/>
    <col min="4358" max="4358" width="11.5703125" style="89" bestFit="1" customWidth="1"/>
    <col min="4359" max="4359" width="13.140625" style="89" bestFit="1" customWidth="1"/>
    <col min="4360" max="4360" width="14.7109375" style="89" bestFit="1" customWidth="1"/>
    <col min="4361" max="4362" width="14.140625" style="89" bestFit="1" customWidth="1"/>
    <col min="4363" max="4363" width="18" style="89" bestFit="1" customWidth="1"/>
    <col min="4364" max="4364" width="17.140625" style="89" customWidth="1"/>
    <col min="4365" max="4365" width="6.7109375" style="89" customWidth="1"/>
    <col min="4366" max="4366" width="15" style="89" customWidth="1"/>
    <col min="4367" max="4367" width="7.7109375" style="89" customWidth="1"/>
    <col min="4368" max="4368" width="9.140625" style="89" customWidth="1"/>
    <col min="4369" max="4372" width="14.28515625" style="89" customWidth="1"/>
    <col min="4373" max="4373" width="15.5703125" style="89" customWidth="1"/>
    <col min="4374" max="4380" width="11.42578125" style="89"/>
    <col min="4381" max="4383" width="11.5703125" style="89" bestFit="1" customWidth="1"/>
    <col min="4384" max="4393" width="12.5703125" style="89" bestFit="1" customWidth="1"/>
    <col min="4394" max="4608" width="11.42578125" style="89"/>
    <col min="4609" max="4609" width="16.140625" style="89" customWidth="1"/>
    <col min="4610" max="4610" width="14.85546875" style="89" customWidth="1"/>
    <col min="4611" max="4611" width="10.42578125" style="89" bestFit="1" customWidth="1"/>
    <col min="4612" max="4612" width="11" style="89" bestFit="1" customWidth="1"/>
    <col min="4613" max="4613" width="14.5703125" style="89" bestFit="1" customWidth="1"/>
    <col min="4614" max="4614" width="11.5703125" style="89" bestFit="1" customWidth="1"/>
    <col min="4615" max="4615" width="13.140625" style="89" bestFit="1" customWidth="1"/>
    <col min="4616" max="4616" width="14.7109375" style="89" bestFit="1" customWidth="1"/>
    <col min="4617" max="4618" width="14.140625" style="89" bestFit="1" customWidth="1"/>
    <col min="4619" max="4619" width="18" style="89" bestFit="1" customWidth="1"/>
    <col min="4620" max="4620" width="17.140625" style="89" customWidth="1"/>
    <col min="4621" max="4621" width="6.7109375" style="89" customWidth="1"/>
    <col min="4622" max="4622" width="15" style="89" customWidth="1"/>
    <col min="4623" max="4623" width="7.7109375" style="89" customWidth="1"/>
    <col min="4624" max="4624" width="9.140625" style="89" customWidth="1"/>
    <col min="4625" max="4628" width="14.28515625" style="89" customWidth="1"/>
    <col min="4629" max="4629" width="15.5703125" style="89" customWidth="1"/>
    <col min="4630" max="4636" width="11.42578125" style="89"/>
    <col min="4637" max="4639" width="11.5703125" style="89" bestFit="1" customWidth="1"/>
    <col min="4640" max="4649" width="12.5703125" style="89" bestFit="1" customWidth="1"/>
    <col min="4650" max="4864" width="11.42578125" style="89"/>
    <col min="4865" max="4865" width="16.140625" style="89" customWidth="1"/>
    <col min="4866" max="4866" width="14.85546875" style="89" customWidth="1"/>
    <col min="4867" max="4867" width="10.42578125" style="89" bestFit="1" customWidth="1"/>
    <col min="4868" max="4868" width="11" style="89" bestFit="1" customWidth="1"/>
    <col min="4869" max="4869" width="14.5703125" style="89" bestFit="1" customWidth="1"/>
    <col min="4870" max="4870" width="11.5703125" style="89" bestFit="1" customWidth="1"/>
    <col min="4871" max="4871" width="13.140625" style="89" bestFit="1" customWidth="1"/>
    <col min="4872" max="4872" width="14.7109375" style="89" bestFit="1" customWidth="1"/>
    <col min="4873" max="4874" width="14.140625" style="89" bestFit="1" customWidth="1"/>
    <col min="4875" max="4875" width="18" style="89" bestFit="1" customWidth="1"/>
    <col min="4876" max="4876" width="17.140625" style="89" customWidth="1"/>
    <col min="4877" max="4877" width="6.7109375" style="89" customWidth="1"/>
    <col min="4878" max="4878" width="15" style="89" customWidth="1"/>
    <col min="4879" max="4879" width="7.7109375" style="89" customWidth="1"/>
    <col min="4880" max="4880" width="9.140625" style="89" customWidth="1"/>
    <col min="4881" max="4884" width="14.28515625" style="89" customWidth="1"/>
    <col min="4885" max="4885" width="15.5703125" style="89" customWidth="1"/>
    <col min="4886" max="4892" width="11.42578125" style="89"/>
    <col min="4893" max="4895" width="11.5703125" style="89" bestFit="1" customWidth="1"/>
    <col min="4896" max="4905" width="12.5703125" style="89" bestFit="1" customWidth="1"/>
    <col min="4906" max="5120" width="11.42578125" style="89"/>
    <col min="5121" max="5121" width="16.140625" style="89" customWidth="1"/>
    <col min="5122" max="5122" width="14.85546875" style="89" customWidth="1"/>
    <col min="5123" max="5123" width="10.42578125" style="89" bestFit="1" customWidth="1"/>
    <col min="5124" max="5124" width="11" style="89" bestFit="1" customWidth="1"/>
    <col min="5125" max="5125" width="14.5703125" style="89" bestFit="1" customWidth="1"/>
    <col min="5126" max="5126" width="11.5703125" style="89" bestFit="1" customWidth="1"/>
    <col min="5127" max="5127" width="13.140625" style="89" bestFit="1" customWidth="1"/>
    <col min="5128" max="5128" width="14.7109375" style="89" bestFit="1" customWidth="1"/>
    <col min="5129" max="5130" width="14.140625" style="89" bestFit="1" customWidth="1"/>
    <col min="5131" max="5131" width="18" style="89" bestFit="1" customWidth="1"/>
    <col min="5132" max="5132" width="17.140625" style="89" customWidth="1"/>
    <col min="5133" max="5133" width="6.7109375" style="89" customWidth="1"/>
    <col min="5134" max="5134" width="15" style="89" customWidth="1"/>
    <col min="5135" max="5135" width="7.7109375" style="89" customWidth="1"/>
    <col min="5136" max="5136" width="9.140625" style="89" customWidth="1"/>
    <col min="5137" max="5140" width="14.28515625" style="89" customWidth="1"/>
    <col min="5141" max="5141" width="15.5703125" style="89" customWidth="1"/>
    <col min="5142" max="5148" width="11.42578125" style="89"/>
    <col min="5149" max="5151" width="11.5703125" style="89" bestFit="1" customWidth="1"/>
    <col min="5152" max="5161" width="12.5703125" style="89" bestFit="1" customWidth="1"/>
    <col min="5162" max="5376" width="11.42578125" style="89"/>
    <col min="5377" max="5377" width="16.140625" style="89" customWidth="1"/>
    <col min="5378" max="5378" width="14.85546875" style="89" customWidth="1"/>
    <col min="5379" max="5379" width="10.42578125" style="89" bestFit="1" customWidth="1"/>
    <col min="5380" max="5380" width="11" style="89" bestFit="1" customWidth="1"/>
    <col min="5381" max="5381" width="14.5703125" style="89" bestFit="1" customWidth="1"/>
    <col min="5382" max="5382" width="11.5703125" style="89" bestFit="1" customWidth="1"/>
    <col min="5383" max="5383" width="13.140625" style="89" bestFit="1" customWidth="1"/>
    <col min="5384" max="5384" width="14.7109375" style="89" bestFit="1" customWidth="1"/>
    <col min="5385" max="5386" width="14.140625" style="89" bestFit="1" customWidth="1"/>
    <col min="5387" max="5387" width="18" style="89" bestFit="1" customWidth="1"/>
    <col min="5388" max="5388" width="17.140625" style="89" customWidth="1"/>
    <col min="5389" max="5389" width="6.7109375" style="89" customWidth="1"/>
    <col min="5390" max="5390" width="15" style="89" customWidth="1"/>
    <col min="5391" max="5391" width="7.7109375" style="89" customWidth="1"/>
    <col min="5392" max="5392" width="9.140625" style="89" customWidth="1"/>
    <col min="5393" max="5396" width="14.28515625" style="89" customWidth="1"/>
    <col min="5397" max="5397" width="15.5703125" style="89" customWidth="1"/>
    <col min="5398" max="5404" width="11.42578125" style="89"/>
    <col min="5405" max="5407" width="11.5703125" style="89" bestFit="1" customWidth="1"/>
    <col min="5408" max="5417" width="12.5703125" style="89" bestFit="1" customWidth="1"/>
    <col min="5418" max="5632" width="11.42578125" style="89"/>
    <col min="5633" max="5633" width="16.140625" style="89" customWidth="1"/>
    <col min="5634" max="5634" width="14.85546875" style="89" customWidth="1"/>
    <col min="5635" max="5635" width="10.42578125" style="89" bestFit="1" customWidth="1"/>
    <col min="5636" max="5636" width="11" style="89" bestFit="1" customWidth="1"/>
    <col min="5637" max="5637" width="14.5703125" style="89" bestFit="1" customWidth="1"/>
    <col min="5638" max="5638" width="11.5703125" style="89" bestFit="1" customWidth="1"/>
    <col min="5639" max="5639" width="13.140625" style="89" bestFit="1" customWidth="1"/>
    <col min="5640" max="5640" width="14.7109375" style="89" bestFit="1" customWidth="1"/>
    <col min="5641" max="5642" width="14.140625" style="89" bestFit="1" customWidth="1"/>
    <col min="5643" max="5643" width="18" style="89" bestFit="1" customWidth="1"/>
    <col min="5644" max="5644" width="17.140625" style="89" customWidth="1"/>
    <col min="5645" max="5645" width="6.7109375" style="89" customWidth="1"/>
    <col min="5646" max="5646" width="15" style="89" customWidth="1"/>
    <col min="5647" max="5647" width="7.7109375" style="89" customWidth="1"/>
    <col min="5648" max="5648" width="9.140625" style="89" customWidth="1"/>
    <col min="5649" max="5652" width="14.28515625" style="89" customWidth="1"/>
    <col min="5653" max="5653" width="15.5703125" style="89" customWidth="1"/>
    <col min="5654" max="5660" width="11.42578125" style="89"/>
    <col min="5661" max="5663" width="11.5703125" style="89" bestFit="1" customWidth="1"/>
    <col min="5664" max="5673" width="12.5703125" style="89" bestFit="1" customWidth="1"/>
    <col min="5674" max="5888" width="11.42578125" style="89"/>
    <col min="5889" max="5889" width="16.140625" style="89" customWidth="1"/>
    <col min="5890" max="5890" width="14.85546875" style="89" customWidth="1"/>
    <col min="5891" max="5891" width="10.42578125" style="89" bestFit="1" customWidth="1"/>
    <col min="5892" max="5892" width="11" style="89" bestFit="1" customWidth="1"/>
    <col min="5893" max="5893" width="14.5703125" style="89" bestFit="1" customWidth="1"/>
    <col min="5894" max="5894" width="11.5703125" style="89" bestFit="1" customWidth="1"/>
    <col min="5895" max="5895" width="13.140625" style="89" bestFit="1" customWidth="1"/>
    <col min="5896" max="5896" width="14.7109375" style="89" bestFit="1" customWidth="1"/>
    <col min="5897" max="5898" width="14.140625" style="89" bestFit="1" customWidth="1"/>
    <col min="5899" max="5899" width="18" style="89" bestFit="1" customWidth="1"/>
    <col min="5900" max="5900" width="17.140625" style="89" customWidth="1"/>
    <col min="5901" max="5901" width="6.7109375" style="89" customWidth="1"/>
    <col min="5902" max="5902" width="15" style="89" customWidth="1"/>
    <col min="5903" max="5903" width="7.7109375" style="89" customWidth="1"/>
    <col min="5904" max="5904" width="9.140625" style="89" customWidth="1"/>
    <col min="5905" max="5908" width="14.28515625" style="89" customWidth="1"/>
    <col min="5909" max="5909" width="15.5703125" style="89" customWidth="1"/>
    <col min="5910" max="5916" width="11.42578125" style="89"/>
    <col min="5917" max="5919" width="11.5703125" style="89" bestFit="1" customWidth="1"/>
    <col min="5920" max="5929" width="12.5703125" style="89" bestFit="1" customWidth="1"/>
    <col min="5930" max="6144" width="11.42578125" style="89"/>
    <col min="6145" max="6145" width="16.140625" style="89" customWidth="1"/>
    <col min="6146" max="6146" width="14.85546875" style="89" customWidth="1"/>
    <col min="6147" max="6147" width="10.42578125" style="89" bestFit="1" customWidth="1"/>
    <col min="6148" max="6148" width="11" style="89" bestFit="1" customWidth="1"/>
    <col min="6149" max="6149" width="14.5703125" style="89" bestFit="1" customWidth="1"/>
    <col min="6150" max="6150" width="11.5703125" style="89" bestFit="1" customWidth="1"/>
    <col min="6151" max="6151" width="13.140625" style="89" bestFit="1" customWidth="1"/>
    <col min="6152" max="6152" width="14.7109375" style="89" bestFit="1" customWidth="1"/>
    <col min="6153" max="6154" width="14.140625" style="89" bestFit="1" customWidth="1"/>
    <col min="6155" max="6155" width="18" style="89" bestFit="1" customWidth="1"/>
    <col min="6156" max="6156" width="17.140625" style="89" customWidth="1"/>
    <col min="6157" max="6157" width="6.7109375" style="89" customWidth="1"/>
    <col min="6158" max="6158" width="15" style="89" customWidth="1"/>
    <col min="6159" max="6159" width="7.7109375" style="89" customWidth="1"/>
    <col min="6160" max="6160" width="9.140625" style="89" customWidth="1"/>
    <col min="6161" max="6164" width="14.28515625" style="89" customWidth="1"/>
    <col min="6165" max="6165" width="15.5703125" style="89" customWidth="1"/>
    <col min="6166" max="6172" width="11.42578125" style="89"/>
    <col min="6173" max="6175" width="11.5703125" style="89" bestFit="1" customWidth="1"/>
    <col min="6176" max="6185" width="12.5703125" style="89" bestFit="1" customWidth="1"/>
    <col min="6186" max="6400" width="11.42578125" style="89"/>
    <col min="6401" max="6401" width="16.140625" style="89" customWidth="1"/>
    <col min="6402" max="6402" width="14.85546875" style="89" customWidth="1"/>
    <col min="6403" max="6403" width="10.42578125" style="89" bestFit="1" customWidth="1"/>
    <col min="6404" max="6404" width="11" style="89" bestFit="1" customWidth="1"/>
    <col min="6405" max="6405" width="14.5703125" style="89" bestFit="1" customWidth="1"/>
    <col min="6406" max="6406" width="11.5703125" style="89" bestFit="1" customWidth="1"/>
    <col min="6407" max="6407" width="13.140625" style="89" bestFit="1" customWidth="1"/>
    <col min="6408" max="6408" width="14.7109375" style="89" bestFit="1" customWidth="1"/>
    <col min="6409" max="6410" width="14.140625" style="89" bestFit="1" customWidth="1"/>
    <col min="6411" max="6411" width="18" style="89" bestFit="1" customWidth="1"/>
    <col min="6412" max="6412" width="17.140625" style="89" customWidth="1"/>
    <col min="6413" max="6413" width="6.7109375" style="89" customWidth="1"/>
    <col min="6414" max="6414" width="15" style="89" customWidth="1"/>
    <col min="6415" max="6415" width="7.7109375" style="89" customWidth="1"/>
    <col min="6416" max="6416" width="9.140625" style="89" customWidth="1"/>
    <col min="6417" max="6420" width="14.28515625" style="89" customWidth="1"/>
    <col min="6421" max="6421" width="15.5703125" style="89" customWidth="1"/>
    <col min="6422" max="6428" width="11.42578125" style="89"/>
    <col min="6429" max="6431" width="11.5703125" style="89" bestFit="1" customWidth="1"/>
    <col min="6432" max="6441" width="12.5703125" style="89" bestFit="1" customWidth="1"/>
    <col min="6442" max="6656" width="11.42578125" style="89"/>
    <col min="6657" max="6657" width="16.140625" style="89" customWidth="1"/>
    <col min="6658" max="6658" width="14.85546875" style="89" customWidth="1"/>
    <col min="6659" max="6659" width="10.42578125" style="89" bestFit="1" customWidth="1"/>
    <col min="6660" max="6660" width="11" style="89" bestFit="1" customWidth="1"/>
    <col min="6661" max="6661" width="14.5703125" style="89" bestFit="1" customWidth="1"/>
    <col min="6662" max="6662" width="11.5703125" style="89" bestFit="1" customWidth="1"/>
    <col min="6663" max="6663" width="13.140625" style="89" bestFit="1" customWidth="1"/>
    <col min="6664" max="6664" width="14.7109375" style="89" bestFit="1" customWidth="1"/>
    <col min="6665" max="6666" width="14.140625" style="89" bestFit="1" customWidth="1"/>
    <col min="6667" max="6667" width="18" style="89" bestFit="1" customWidth="1"/>
    <col min="6668" max="6668" width="17.140625" style="89" customWidth="1"/>
    <col min="6669" max="6669" width="6.7109375" style="89" customWidth="1"/>
    <col min="6670" max="6670" width="15" style="89" customWidth="1"/>
    <col min="6671" max="6671" width="7.7109375" style="89" customWidth="1"/>
    <col min="6672" max="6672" width="9.140625" style="89" customWidth="1"/>
    <col min="6673" max="6676" width="14.28515625" style="89" customWidth="1"/>
    <col min="6677" max="6677" width="15.5703125" style="89" customWidth="1"/>
    <col min="6678" max="6684" width="11.42578125" style="89"/>
    <col min="6685" max="6687" width="11.5703125" style="89" bestFit="1" customWidth="1"/>
    <col min="6688" max="6697" width="12.5703125" style="89" bestFit="1" customWidth="1"/>
    <col min="6698" max="6912" width="11.42578125" style="89"/>
    <col min="6913" max="6913" width="16.140625" style="89" customWidth="1"/>
    <col min="6914" max="6914" width="14.85546875" style="89" customWidth="1"/>
    <col min="6915" max="6915" width="10.42578125" style="89" bestFit="1" customWidth="1"/>
    <col min="6916" max="6916" width="11" style="89" bestFit="1" customWidth="1"/>
    <col min="6917" max="6917" width="14.5703125" style="89" bestFit="1" customWidth="1"/>
    <col min="6918" max="6918" width="11.5703125" style="89" bestFit="1" customWidth="1"/>
    <col min="6919" max="6919" width="13.140625" style="89" bestFit="1" customWidth="1"/>
    <col min="6920" max="6920" width="14.7109375" style="89" bestFit="1" customWidth="1"/>
    <col min="6921" max="6922" width="14.140625" style="89" bestFit="1" customWidth="1"/>
    <col min="6923" max="6923" width="18" style="89" bestFit="1" customWidth="1"/>
    <col min="6924" max="6924" width="17.140625" style="89" customWidth="1"/>
    <col min="6925" max="6925" width="6.7109375" style="89" customWidth="1"/>
    <col min="6926" max="6926" width="15" style="89" customWidth="1"/>
    <col min="6927" max="6927" width="7.7109375" style="89" customWidth="1"/>
    <col min="6928" max="6928" width="9.140625" style="89" customWidth="1"/>
    <col min="6929" max="6932" width="14.28515625" style="89" customWidth="1"/>
    <col min="6933" max="6933" width="15.5703125" style="89" customWidth="1"/>
    <col min="6934" max="6940" width="11.42578125" style="89"/>
    <col min="6941" max="6943" width="11.5703125" style="89" bestFit="1" customWidth="1"/>
    <col min="6944" max="6953" width="12.5703125" style="89" bestFit="1" customWidth="1"/>
    <col min="6954" max="7168" width="11.42578125" style="89"/>
    <col min="7169" max="7169" width="16.140625" style="89" customWidth="1"/>
    <col min="7170" max="7170" width="14.85546875" style="89" customWidth="1"/>
    <col min="7171" max="7171" width="10.42578125" style="89" bestFit="1" customWidth="1"/>
    <col min="7172" max="7172" width="11" style="89" bestFit="1" customWidth="1"/>
    <col min="7173" max="7173" width="14.5703125" style="89" bestFit="1" customWidth="1"/>
    <col min="7174" max="7174" width="11.5703125" style="89" bestFit="1" customWidth="1"/>
    <col min="7175" max="7175" width="13.140625" style="89" bestFit="1" customWidth="1"/>
    <col min="7176" max="7176" width="14.7109375" style="89" bestFit="1" customWidth="1"/>
    <col min="7177" max="7178" width="14.140625" style="89" bestFit="1" customWidth="1"/>
    <col min="7179" max="7179" width="18" style="89" bestFit="1" customWidth="1"/>
    <col min="7180" max="7180" width="17.140625" style="89" customWidth="1"/>
    <col min="7181" max="7181" width="6.7109375" style="89" customWidth="1"/>
    <col min="7182" max="7182" width="15" style="89" customWidth="1"/>
    <col min="7183" max="7183" width="7.7109375" style="89" customWidth="1"/>
    <col min="7184" max="7184" width="9.140625" style="89" customWidth="1"/>
    <col min="7185" max="7188" width="14.28515625" style="89" customWidth="1"/>
    <col min="7189" max="7189" width="15.5703125" style="89" customWidth="1"/>
    <col min="7190" max="7196" width="11.42578125" style="89"/>
    <col min="7197" max="7199" width="11.5703125" style="89" bestFit="1" customWidth="1"/>
    <col min="7200" max="7209" width="12.5703125" style="89" bestFit="1" customWidth="1"/>
    <col min="7210" max="7424" width="11.42578125" style="89"/>
    <col min="7425" max="7425" width="16.140625" style="89" customWidth="1"/>
    <col min="7426" max="7426" width="14.85546875" style="89" customWidth="1"/>
    <col min="7427" max="7427" width="10.42578125" style="89" bestFit="1" customWidth="1"/>
    <col min="7428" max="7428" width="11" style="89" bestFit="1" customWidth="1"/>
    <col min="7429" max="7429" width="14.5703125" style="89" bestFit="1" customWidth="1"/>
    <col min="7430" max="7430" width="11.5703125" style="89" bestFit="1" customWidth="1"/>
    <col min="7431" max="7431" width="13.140625" style="89" bestFit="1" customWidth="1"/>
    <col min="7432" max="7432" width="14.7109375" style="89" bestFit="1" customWidth="1"/>
    <col min="7433" max="7434" width="14.140625" style="89" bestFit="1" customWidth="1"/>
    <col min="7435" max="7435" width="18" style="89" bestFit="1" customWidth="1"/>
    <col min="7436" max="7436" width="17.140625" style="89" customWidth="1"/>
    <col min="7437" max="7437" width="6.7109375" style="89" customWidth="1"/>
    <col min="7438" max="7438" width="15" style="89" customWidth="1"/>
    <col min="7439" max="7439" width="7.7109375" style="89" customWidth="1"/>
    <col min="7440" max="7440" width="9.140625" style="89" customWidth="1"/>
    <col min="7441" max="7444" width="14.28515625" style="89" customWidth="1"/>
    <col min="7445" max="7445" width="15.5703125" style="89" customWidth="1"/>
    <col min="7446" max="7452" width="11.42578125" style="89"/>
    <col min="7453" max="7455" width="11.5703125" style="89" bestFit="1" customWidth="1"/>
    <col min="7456" max="7465" width="12.5703125" style="89" bestFit="1" customWidth="1"/>
    <col min="7466" max="7680" width="11.42578125" style="89"/>
    <col min="7681" max="7681" width="16.140625" style="89" customWidth="1"/>
    <col min="7682" max="7682" width="14.85546875" style="89" customWidth="1"/>
    <col min="7683" max="7683" width="10.42578125" style="89" bestFit="1" customWidth="1"/>
    <col min="7684" max="7684" width="11" style="89" bestFit="1" customWidth="1"/>
    <col min="7685" max="7685" width="14.5703125" style="89" bestFit="1" customWidth="1"/>
    <col min="7686" max="7686" width="11.5703125" style="89" bestFit="1" customWidth="1"/>
    <col min="7687" max="7687" width="13.140625" style="89" bestFit="1" customWidth="1"/>
    <col min="7688" max="7688" width="14.7109375" style="89" bestFit="1" customWidth="1"/>
    <col min="7689" max="7690" width="14.140625" style="89" bestFit="1" customWidth="1"/>
    <col min="7691" max="7691" width="18" style="89" bestFit="1" customWidth="1"/>
    <col min="7692" max="7692" width="17.140625" style="89" customWidth="1"/>
    <col min="7693" max="7693" width="6.7109375" style="89" customWidth="1"/>
    <col min="7694" max="7694" width="15" style="89" customWidth="1"/>
    <col min="7695" max="7695" width="7.7109375" style="89" customWidth="1"/>
    <col min="7696" max="7696" width="9.140625" style="89" customWidth="1"/>
    <col min="7697" max="7700" width="14.28515625" style="89" customWidth="1"/>
    <col min="7701" max="7701" width="15.5703125" style="89" customWidth="1"/>
    <col min="7702" max="7708" width="11.42578125" style="89"/>
    <col min="7709" max="7711" width="11.5703125" style="89" bestFit="1" customWidth="1"/>
    <col min="7712" max="7721" width="12.5703125" style="89" bestFit="1" customWidth="1"/>
    <col min="7722" max="7936" width="11.42578125" style="89"/>
    <col min="7937" max="7937" width="16.140625" style="89" customWidth="1"/>
    <col min="7938" max="7938" width="14.85546875" style="89" customWidth="1"/>
    <col min="7939" max="7939" width="10.42578125" style="89" bestFit="1" customWidth="1"/>
    <col min="7940" max="7940" width="11" style="89" bestFit="1" customWidth="1"/>
    <col min="7941" max="7941" width="14.5703125" style="89" bestFit="1" customWidth="1"/>
    <col min="7942" max="7942" width="11.5703125" style="89" bestFit="1" customWidth="1"/>
    <col min="7943" max="7943" width="13.140625" style="89" bestFit="1" customWidth="1"/>
    <col min="7944" max="7944" width="14.7109375" style="89" bestFit="1" customWidth="1"/>
    <col min="7945" max="7946" width="14.140625" style="89" bestFit="1" customWidth="1"/>
    <col min="7947" max="7947" width="18" style="89" bestFit="1" customWidth="1"/>
    <col min="7948" max="7948" width="17.140625" style="89" customWidth="1"/>
    <col min="7949" max="7949" width="6.7109375" style="89" customWidth="1"/>
    <col min="7950" max="7950" width="15" style="89" customWidth="1"/>
    <col min="7951" max="7951" width="7.7109375" style="89" customWidth="1"/>
    <col min="7952" max="7952" width="9.140625" style="89" customWidth="1"/>
    <col min="7953" max="7956" width="14.28515625" style="89" customWidth="1"/>
    <col min="7957" max="7957" width="15.5703125" style="89" customWidth="1"/>
    <col min="7958" max="7964" width="11.42578125" style="89"/>
    <col min="7965" max="7967" width="11.5703125" style="89" bestFit="1" customWidth="1"/>
    <col min="7968" max="7977" width="12.5703125" style="89" bestFit="1" customWidth="1"/>
    <col min="7978" max="8192" width="11.42578125" style="89"/>
    <col min="8193" max="8193" width="16.140625" style="89" customWidth="1"/>
    <col min="8194" max="8194" width="14.85546875" style="89" customWidth="1"/>
    <col min="8195" max="8195" width="10.42578125" style="89" bestFit="1" customWidth="1"/>
    <col min="8196" max="8196" width="11" style="89" bestFit="1" customWidth="1"/>
    <col min="8197" max="8197" width="14.5703125" style="89" bestFit="1" customWidth="1"/>
    <col min="8198" max="8198" width="11.5703125" style="89" bestFit="1" customWidth="1"/>
    <col min="8199" max="8199" width="13.140625" style="89" bestFit="1" customWidth="1"/>
    <col min="8200" max="8200" width="14.7109375" style="89" bestFit="1" customWidth="1"/>
    <col min="8201" max="8202" width="14.140625" style="89" bestFit="1" customWidth="1"/>
    <col min="8203" max="8203" width="18" style="89" bestFit="1" customWidth="1"/>
    <col min="8204" max="8204" width="17.140625" style="89" customWidth="1"/>
    <col min="8205" max="8205" width="6.7109375" style="89" customWidth="1"/>
    <col min="8206" max="8206" width="15" style="89" customWidth="1"/>
    <col min="8207" max="8207" width="7.7109375" style="89" customWidth="1"/>
    <col min="8208" max="8208" width="9.140625" style="89" customWidth="1"/>
    <col min="8209" max="8212" width="14.28515625" style="89" customWidth="1"/>
    <col min="8213" max="8213" width="15.5703125" style="89" customWidth="1"/>
    <col min="8214" max="8220" width="11.42578125" style="89"/>
    <col min="8221" max="8223" width="11.5703125" style="89" bestFit="1" customWidth="1"/>
    <col min="8224" max="8233" width="12.5703125" style="89" bestFit="1" customWidth="1"/>
    <col min="8234" max="8448" width="11.42578125" style="89"/>
    <col min="8449" max="8449" width="16.140625" style="89" customWidth="1"/>
    <col min="8450" max="8450" width="14.85546875" style="89" customWidth="1"/>
    <col min="8451" max="8451" width="10.42578125" style="89" bestFit="1" customWidth="1"/>
    <col min="8452" max="8452" width="11" style="89" bestFit="1" customWidth="1"/>
    <col min="8453" max="8453" width="14.5703125" style="89" bestFit="1" customWidth="1"/>
    <col min="8454" max="8454" width="11.5703125" style="89" bestFit="1" customWidth="1"/>
    <col min="8455" max="8455" width="13.140625" style="89" bestFit="1" customWidth="1"/>
    <col min="8456" max="8456" width="14.7109375" style="89" bestFit="1" customWidth="1"/>
    <col min="8457" max="8458" width="14.140625" style="89" bestFit="1" customWidth="1"/>
    <col min="8459" max="8459" width="18" style="89" bestFit="1" customWidth="1"/>
    <col min="8460" max="8460" width="17.140625" style="89" customWidth="1"/>
    <col min="8461" max="8461" width="6.7109375" style="89" customWidth="1"/>
    <col min="8462" max="8462" width="15" style="89" customWidth="1"/>
    <col min="8463" max="8463" width="7.7109375" style="89" customWidth="1"/>
    <col min="8464" max="8464" width="9.140625" style="89" customWidth="1"/>
    <col min="8465" max="8468" width="14.28515625" style="89" customWidth="1"/>
    <col min="8469" max="8469" width="15.5703125" style="89" customWidth="1"/>
    <col min="8470" max="8476" width="11.42578125" style="89"/>
    <col min="8477" max="8479" width="11.5703125" style="89" bestFit="1" customWidth="1"/>
    <col min="8480" max="8489" width="12.5703125" style="89" bestFit="1" customWidth="1"/>
    <col min="8490" max="8704" width="11.42578125" style="89"/>
    <col min="8705" max="8705" width="16.140625" style="89" customWidth="1"/>
    <col min="8706" max="8706" width="14.85546875" style="89" customWidth="1"/>
    <col min="8707" max="8707" width="10.42578125" style="89" bestFit="1" customWidth="1"/>
    <col min="8708" max="8708" width="11" style="89" bestFit="1" customWidth="1"/>
    <col min="8709" max="8709" width="14.5703125" style="89" bestFit="1" customWidth="1"/>
    <col min="8710" max="8710" width="11.5703125" style="89" bestFit="1" customWidth="1"/>
    <col min="8711" max="8711" width="13.140625" style="89" bestFit="1" customWidth="1"/>
    <col min="8712" max="8712" width="14.7109375" style="89" bestFit="1" customWidth="1"/>
    <col min="8713" max="8714" width="14.140625" style="89" bestFit="1" customWidth="1"/>
    <col min="8715" max="8715" width="18" style="89" bestFit="1" customWidth="1"/>
    <col min="8716" max="8716" width="17.140625" style="89" customWidth="1"/>
    <col min="8717" max="8717" width="6.7109375" style="89" customWidth="1"/>
    <col min="8718" max="8718" width="15" style="89" customWidth="1"/>
    <col min="8719" max="8719" width="7.7109375" style="89" customWidth="1"/>
    <col min="8720" max="8720" width="9.140625" style="89" customWidth="1"/>
    <col min="8721" max="8724" width="14.28515625" style="89" customWidth="1"/>
    <col min="8725" max="8725" width="15.5703125" style="89" customWidth="1"/>
    <col min="8726" max="8732" width="11.42578125" style="89"/>
    <col min="8733" max="8735" width="11.5703125" style="89" bestFit="1" customWidth="1"/>
    <col min="8736" max="8745" width="12.5703125" style="89" bestFit="1" customWidth="1"/>
    <col min="8746" max="8960" width="11.42578125" style="89"/>
    <col min="8961" max="8961" width="16.140625" style="89" customWidth="1"/>
    <col min="8962" max="8962" width="14.85546875" style="89" customWidth="1"/>
    <col min="8963" max="8963" width="10.42578125" style="89" bestFit="1" customWidth="1"/>
    <col min="8964" max="8964" width="11" style="89" bestFit="1" customWidth="1"/>
    <col min="8965" max="8965" width="14.5703125" style="89" bestFit="1" customWidth="1"/>
    <col min="8966" max="8966" width="11.5703125" style="89" bestFit="1" customWidth="1"/>
    <col min="8967" max="8967" width="13.140625" style="89" bestFit="1" customWidth="1"/>
    <col min="8968" max="8968" width="14.7109375" style="89" bestFit="1" customWidth="1"/>
    <col min="8969" max="8970" width="14.140625" style="89" bestFit="1" customWidth="1"/>
    <col min="8971" max="8971" width="18" style="89" bestFit="1" customWidth="1"/>
    <col min="8972" max="8972" width="17.140625" style="89" customWidth="1"/>
    <col min="8973" max="8973" width="6.7109375" style="89" customWidth="1"/>
    <col min="8974" max="8974" width="15" style="89" customWidth="1"/>
    <col min="8975" max="8975" width="7.7109375" style="89" customWidth="1"/>
    <col min="8976" max="8976" width="9.140625" style="89" customWidth="1"/>
    <col min="8977" max="8980" width="14.28515625" style="89" customWidth="1"/>
    <col min="8981" max="8981" width="15.5703125" style="89" customWidth="1"/>
    <col min="8982" max="8988" width="11.42578125" style="89"/>
    <col min="8989" max="8991" width="11.5703125" style="89" bestFit="1" customWidth="1"/>
    <col min="8992" max="9001" width="12.5703125" style="89" bestFit="1" customWidth="1"/>
    <col min="9002" max="9216" width="11.42578125" style="89"/>
    <col min="9217" max="9217" width="16.140625" style="89" customWidth="1"/>
    <col min="9218" max="9218" width="14.85546875" style="89" customWidth="1"/>
    <col min="9219" max="9219" width="10.42578125" style="89" bestFit="1" customWidth="1"/>
    <col min="9220" max="9220" width="11" style="89" bestFit="1" customWidth="1"/>
    <col min="9221" max="9221" width="14.5703125" style="89" bestFit="1" customWidth="1"/>
    <col min="9222" max="9222" width="11.5703125" style="89" bestFit="1" customWidth="1"/>
    <col min="9223" max="9223" width="13.140625" style="89" bestFit="1" customWidth="1"/>
    <col min="9224" max="9224" width="14.7109375" style="89" bestFit="1" customWidth="1"/>
    <col min="9225" max="9226" width="14.140625" style="89" bestFit="1" customWidth="1"/>
    <col min="9227" max="9227" width="18" style="89" bestFit="1" customWidth="1"/>
    <col min="9228" max="9228" width="17.140625" style="89" customWidth="1"/>
    <col min="9229" max="9229" width="6.7109375" style="89" customWidth="1"/>
    <col min="9230" max="9230" width="15" style="89" customWidth="1"/>
    <col min="9231" max="9231" width="7.7109375" style="89" customWidth="1"/>
    <col min="9232" max="9232" width="9.140625" style="89" customWidth="1"/>
    <col min="9233" max="9236" width="14.28515625" style="89" customWidth="1"/>
    <col min="9237" max="9237" width="15.5703125" style="89" customWidth="1"/>
    <col min="9238" max="9244" width="11.42578125" style="89"/>
    <col min="9245" max="9247" width="11.5703125" style="89" bestFit="1" customWidth="1"/>
    <col min="9248" max="9257" width="12.5703125" style="89" bestFit="1" customWidth="1"/>
    <col min="9258" max="9472" width="11.42578125" style="89"/>
    <col min="9473" max="9473" width="16.140625" style="89" customWidth="1"/>
    <col min="9474" max="9474" width="14.85546875" style="89" customWidth="1"/>
    <col min="9475" max="9475" width="10.42578125" style="89" bestFit="1" customWidth="1"/>
    <col min="9476" max="9476" width="11" style="89" bestFit="1" customWidth="1"/>
    <col min="9477" max="9477" width="14.5703125" style="89" bestFit="1" customWidth="1"/>
    <col min="9478" max="9478" width="11.5703125" style="89" bestFit="1" customWidth="1"/>
    <col min="9479" max="9479" width="13.140625" style="89" bestFit="1" customWidth="1"/>
    <col min="9480" max="9480" width="14.7109375" style="89" bestFit="1" customWidth="1"/>
    <col min="9481" max="9482" width="14.140625" style="89" bestFit="1" customWidth="1"/>
    <col min="9483" max="9483" width="18" style="89" bestFit="1" customWidth="1"/>
    <col min="9484" max="9484" width="17.140625" style="89" customWidth="1"/>
    <col min="9485" max="9485" width="6.7109375" style="89" customWidth="1"/>
    <col min="9486" max="9486" width="15" style="89" customWidth="1"/>
    <col min="9487" max="9487" width="7.7109375" style="89" customWidth="1"/>
    <col min="9488" max="9488" width="9.140625" style="89" customWidth="1"/>
    <col min="9489" max="9492" width="14.28515625" style="89" customWidth="1"/>
    <col min="9493" max="9493" width="15.5703125" style="89" customWidth="1"/>
    <col min="9494" max="9500" width="11.42578125" style="89"/>
    <col min="9501" max="9503" width="11.5703125" style="89" bestFit="1" customWidth="1"/>
    <col min="9504" max="9513" width="12.5703125" style="89" bestFit="1" customWidth="1"/>
    <col min="9514" max="9728" width="11.42578125" style="89"/>
    <col min="9729" max="9729" width="16.140625" style="89" customWidth="1"/>
    <col min="9730" max="9730" width="14.85546875" style="89" customWidth="1"/>
    <col min="9731" max="9731" width="10.42578125" style="89" bestFit="1" customWidth="1"/>
    <col min="9732" max="9732" width="11" style="89" bestFit="1" customWidth="1"/>
    <col min="9733" max="9733" width="14.5703125" style="89" bestFit="1" customWidth="1"/>
    <col min="9734" max="9734" width="11.5703125" style="89" bestFit="1" customWidth="1"/>
    <col min="9735" max="9735" width="13.140625" style="89" bestFit="1" customWidth="1"/>
    <col min="9736" max="9736" width="14.7109375" style="89" bestFit="1" customWidth="1"/>
    <col min="9737" max="9738" width="14.140625" style="89" bestFit="1" customWidth="1"/>
    <col min="9739" max="9739" width="18" style="89" bestFit="1" customWidth="1"/>
    <col min="9740" max="9740" width="17.140625" style="89" customWidth="1"/>
    <col min="9741" max="9741" width="6.7109375" style="89" customWidth="1"/>
    <col min="9742" max="9742" width="15" style="89" customWidth="1"/>
    <col min="9743" max="9743" width="7.7109375" style="89" customWidth="1"/>
    <col min="9744" max="9744" width="9.140625" style="89" customWidth="1"/>
    <col min="9745" max="9748" width="14.28515625" style="89" customWidth="1"/>
    <col min="9749" max="9749" width="15.5703125" style="89" customWidth="1"/>
    <col min="9750" max="9756" width="11.42578125" style="89"/>
    <col min="9757" max="9759" width="11.5703125" style="89" bestFit="1" customWidth="1"/>
    <col min="9760" max="9769" width="12.5703125" style="89" bestFit="1" customWidth="1"/>
    <col min="9770" max="9984" width="11.42578125" style="89"/>
    <col min="9985" max="9985" width="16.140625" style="89" customWidth="1"/>
    <col min="9986" max="9986" width="14.85546875" style="89" customWidth="1"/>
    <col min="9987" max="9987" width="10.42578125" style="89" bestFit="1" customWidth="1"/>
    <col min="9988" max="9988" width="11" style="89" bestFit="1" customWidth="1"/>
    <col min="9989" max="9989" width="14.5703125" style="89" bestFit="1" customWidth="1"/>
    <col min="9990" max="9990" width="11.5703125" style="89" bestFit="1" customWidth="1"/>
    <col min="9991" max="9991" width="13.140625" style="89" bestFit="1" customWidth="1"/>
    <col min="9992" max="9992" width="14.7109375" style="89" bestFit="1" customWidth="1"/>
    <col min="9993" max="9994" width="14.140625" style="89" bestFit="1" customWidth="1"/>
    <col min="9995" max="9995" width="18" style="89" bestFit="1" customWidth="1"/>
    <col min="9996" max="9996" width="17.140625" style="89" customWidth="1"/>
    <col min="9997" max="9997" width="6.7109375" style="89" customWidth="1"/>
    <col min="9998" max="9998" width="15" style="89" customWidth="1"/>
    <col min="9999" max="9999" width="7.7109375" style="89" customWidth="1"/>
    <col min="10000" max="10000" width="9.140625" style="89" customWidth="1"/>
    <col min="10001" max="10004" width="14.28515625" style="89" customWidth="1"/>
    <col min="10005" max="10005" width="15.5703125" style="89" customWidth="1"/>
    <col min="10006" max="10012" width="11.42578125" style="89"/>
    <col min="10013" max="10015" width="11.5703125" style="89" bestFit="1" customWidth="1"/>
    <col min="10016" max="10025" width="12.5703125" style="89" bestFit="1" customWidth="1"/>
    <col min="10026" max="10240" width="11.42578125" style="89"/>
    <col min="10241" max="10241" width="16.140625" style="89" customWidth="1"/>
    <col min="10242" max="10242" width="14.85546875" style="89" customWidth="1"/>
    <col min="10243" max="10243" width="10.42578125" style="89" bestFit="1" customWidth="1"/>
    <col min="10244" max="10244" width="11" style="89" bestFit="1" customWidth="1"/>
    <col min="10245" max="10245" width="14.5703125" style="89" bestFit="1" customWidth="1"/>
    <col min="10246" max="10246" width="11.5703125" style="89" bestFit="1" customWidth="1"/>
    <col min="10247" max="10247" width="13.140625" style="89" bestFit="1" customWidth="1"/>
    <col min="10248" max="10248" width="14.7109375" style="89" bestFit="1" customWidth="1"/>
    <col min="10249" max="10250" width="14.140625" style="89" bestFit="1" customWidth="1"/>
    <col min="10251" max="10251" width="18" style="89" bestFit="1" customWidth="1"/>
    <col min="10252" max="10252" width="17.140625" style="89" customWidth="1"/>
    <col min="10253" max="10253" width="6.7109375" style="89" customWidth="1"/>
    <col min="10254" max="10254" width="15" style="89" customWidth="1"/>
    <col min="10255" max="10255" width="7.7109375" style="89" customWidth="1"/>
    <col min="10256" max="10256" width="9.140625" style="89" customWidth="1"/>
    <col min="10257" max="10260" width="14.28515625" style="89" customWidth="1"/>
    <col min="10261" max="10261" width="15.5703125" style="89" customWidth="1"/>
    <col min="10262" max="10268" width="11.42578125" style="89"/>
    <col min="10269" max="10271" width="11.5703125" style="89" bestFit="1" customWidth="1"/>
    <col min="10272" max="10281" width="12.5703125" style="89" bestFit="1" customWidth="1"/>
    <col min="10282" max="10496" width="11.42578125" style="89"/>
    <col min="10497" max="10497" width="16.140625" style="89" customWidth="1"/>
    <col min="10498" max="10498" width="14.85546875" style="89" customWidth="1"/>
    <col min="10499" max="10499" width="10.42578125" style="89" bestFit="1" customWidth="1"/>
    <col min="10500" max="10500" width="11" style="89" bestFit="1" customWidth="1"/>
    <col min="10501" max="10501" width="14.5703125" style="89" bestFit="1" customWidth="1"/>
    <col min="10502" max="10502" width="11.5703125" style="89" bestFit="1" customWidth="1"/>
    <col min="10503" max="10503" width="13.140625" style="89" bestFit="1" customWidth="1"/>
    <col min="10504" max="10504" width="14.7109375" style="89" bestFit="1" customWidth="1"/>
    <col min="10505" max="10506" width="14.140625" style="89" bestFit="1" customWidth="1"/>
    <col min="10507" max="10507" width="18" style="89" bestFit="1" customWidth="1"/>
    <col min="10508" max="10508" width="17.140625" style="89" customWidth="1"/>
    <col min="10509" max="10509" width="6.7109375" style="89" customWidth="1"/>
    <col min="10510" max="10510" width="15" style="89" customWidth="1"/>
    <col min="10511" max="10511" width="7.7109375" style="89" customWidth="1"/>
    <col min="10512" max="10512" width="9.140625" style="89" customWidth="1"/>
    <col min="10513" max="10516" width="14.28515625" style="89" customWidth="1"/>
    <col min="10517" max="10517" width="15.5703125" style="89" customWidth="1"/>
    <col min="10518" max="10524" width="11.42578125" style="89"/>
    <col min="10525" max="10527" width="11.5703125" style="89" bestFit="1" customWidth="1"/>
    <col min="10528" max="10537" width="12.5703125" style="89" bestFit="1" customWidth="1"/>
    <col min="10538" max="10752" width="11.42578125" style="89"/>
    <col min="10753" max="10753" width="16.140625" style="89" customWidth="1"/>
    <col min="10754" max="10754" width="14.85546875" style="89" customWidth="1"/>
    <col min="10755" max="10755" width="10.42578125" style="89" bestFit="1" customWidth="1"/>
    <col min="10756" max="10756" width="11" style="89" bestFit="1" customWidth="1"/>
    <col min="10757" max="10757" width="14.5703125" style="89" bestFit="1" customWidth="1"/>
    <col min="10758" max="10758" width="11.5703125" style="89" bestFit="1" customWidth="1"/>
    <col min="10759" max="10759" width="13.140625" style="89" bestFit="1" customWidth="1"/>
    <col min="10760" max="10760" width="14.7109375" style="89" bestFit="1" customWidth="1"/>
    <col min="10761" max="10762" width="14.140625" style="89" bestFit="1" customWidth="1"/>
    <col min="10763" max="10763" width="18" style="89" bestFit="1" customWidth="1"/>
    <col min="10764" max="10764" width="17.140625" style="89" customWidth="1"/>
    <col min="10765" max="10765" width="6.7109375" style="89" customWidth="1"/>
    <col min="10766" max="10766" width="15" style="89" customWidth="1"/>
    <col min="10767" max="10767" width="7.7109375" style="89" customWidth="1"/>
    <col min="10768" max="10768" width="9.140625" style="89" customWidth="1"/>
    <col min="10769" max="10772" width="14.28515625" style="89" customWidth="1"/>
    <col min="10773" max="10773" width="15.5703125" style="89" customWidth="1"/>
    <col min="10774" max="10780" width="11.42578125" style="89"/>
    <col min="10781" max="10783" width="11.5703125" style="89" bestFit="1" customWidth="1"/>
    <col min="10784" max="10793" width="12.5703125" style="89" bestFit="1" customWidth="1"/>
    <col min="10794" max="11008" width="11.42578125" style="89"/>
    <col min="11009" max="11009" width="16.140625" style="89" customWidth="1"/>
    <col min="11010" max="11010" width="14.85546875" style="89" customWidth="1"/>
    <col min="11011" max="11011" width="10.42578125" style="89" bestFit="1" customWidth="1"/>
    <col min="11012" max="11012" width="11" style="89" bestFit="1" customWidth="1"/>
    <col min="11013" max="11013" width="14.5703125" style="89" bestFit="1" customWidth="1"/>
    <col min="11014" max="11014" width="11.5703125" style="89" bestFit="1" customWidth="1"/>
    <col min="11015" max="11015" width="13.140625" style="89" bestFit="1" customWidth="1"/>
    <col min="11016" max="11016" width="14.7109375" style="89" bestFit="1" customWidth="1"/>
    <col min="11017" max="11018" width="14.140625" style="89" bestFit="1" customWidth="1"/>
    <col min="11019" max="11019" width="18" style="89" bestFit="1" customWidth="1"/>
    <col min="11020" max="11020" width="17.140625" style="89" customWidth="1"/>
    <col min="11021" max="11021" width="6.7109375" style="89" customWidth="1"/>
    <col min="11022" max="11022" width="15" style="89" customWidth="1"/>
    <col min="11023" max="11023" width="7.7109375" style="89" customWidth="1"/>
    <col min="11024" max="11024" width="9.140625" style="89" customWidth="1"/>
    <col min="11025" max="11028" width="14.28515625" style="89" customWidth="1"/>
    <col min="11029" max="11029" width="15.5703125" style="89" customWidth="1"/>
    <col min="11030" max="11036" width="11.42578125" style="89"/>
    <col min="11037" max="11039" width="11.5703125" style="89" bestFit="1" customWidth="1"/>
    <col min="11040" max="11049" width="12.5703125" style="89" bestFit="1" customWidth="1"/>
    <col min="11050" max="11264" width="11.42578125" style="89"/>
    <col min="11265" max="11265" width="16.140625" style="89" customWidth="1"/>
    <col min="11266" max="11266" width="14.85546875" style="89" customWidth="1"/>
    <col min="11267" max="11267" width="10.42578125" style="89" bestFit="1" customWidth="1"/>
    <col min="11268" max="11268" width="11" style="89" bestFit="1" customWidth="1"/>
    <col min="11269" max="11269" width="14.5703125" style="89" bestFit="1" customWidth="1"/>
    <col min="11270" max="11270" width="11.5703125" style="89" bestFit="1" customWidth="1"/>
    <col min="11271" max="11271" width="13.140625" style="89" bestFit="1" customWidth="1"/>
    <col min="11272" max="11272" width="14.7109375" style="89" bestFit="1" customWidth="1"/>
    <col min="11273" max="11274" width="14.140625" style="89" bestFit="1" customWidth="1"/>
    <col min="11275" max="11275" width="18" style="89" bestFit="1" customWidth="1"/>
    <col min="11276" max="11276" width="17.140625" style="89" customWidth="1"/>
    <col min="11277" max="11277" width="6.7109375" style="89" customWidth="1"/>
    <col min="11278" max="11278" width="15" style="89" customWidth="1"/>
    <col min="11279" max="11279" width="7.7109375" style="89" customWidth="1"/>
    <col min="11280" max="11280" width="9.140625" style="89" customWidth="1"/>
    <col min="11281" max="11284" width="14.28515625" style="89" customWidth="1"/>
    <col min="11285" max="11285" width="15.5703125" style="89" customWidth="1"/>
    <col min="11286" max="11292" width="11.42578125" style="89"/>
    <col min="11293" max="11295" width="11.5703125" style="89" bestFit="1" customWidth="1"/>
    <col min="11296" max="11305" width="12.5703125" style="89" bestFit="1" customWidth="1"/>
    <col min="11306" max="11520" width="11.42578125" style="89"/>
    <col min="11521" max="11521" width="16.140625" style="89" customWidth="1"/>
    <col min="11522" max="11522" width="14.85546875" style="89" customWidth="1"/>
    <col min="11523" max="11523" width="10.42578125" style="89" bestFit="1" customWidth="1"/>
    <col min="11524" max="11524" width="11" style="89" bestFit="1" customWidth="1"/>
    <col min="11525" max="11525" width="14.5703125" style="89" bestFit="1" customWidth="1"/>
    <col min="11526" max="11526" width="11.5703125" style="89" bestFit="1" customWidth="1"/>
    <col min="11527" max="11527" width="13.140625" style="89" bestFit="1" customWidth="1"/>
    <col min="11528" max="11528" width="14.7109375" style="89" bestFit="1" customWidth="1"/>
    <col min="11529" max="11530" width="14.140625" style="89" bestFit="1" customWidth="1"/>
    <col min="11531" max="11531" width="18" style="89" bestFit="1" customWidth="1"/>
    <col min="11532" max="11532" width="17.140625" style="89" customWidth="1"/>
    <col min="11533" max="11533" width="6.7109375" style="89" customWidth="1"/>
    <col min="11534" max="11534" width="15" style="89" customWidth="1"/>
    <col min="11535" max="11535" width="7.7109375" style="89" customWidth="1"/>
    <col min="11536" max="11536" width="9.140625" style="89" customWidth="1"/>
    <col min="11537" max="11540" width="14.28515625" style="89" customWidth="1"/>
    <col min="11541" max="11541" width="15.5703125" style="89" customWidth="1"/>
    <col min="11542" max="11548" width="11.42578125" style="89"/>
    <col min="11549" max="11551" width="11.5703125" style="89" bestFit="1" customWidth="1"/>
    <col min="11552" max="11561" width="12.5703125" style="89" bestFit="1" customWidth="1"/>
    <col min="11562" max="11776" width="11.42578125" style="89"/>
    <col min="11777" max="11777" width="16.140625" style="89" customWidth="1"/>
    <col min="11778" max="11778" width="14.85546875" style="89" customWidth="1"/>
    <col min="11779" max="11779" width="10.42578125" style="89" bestFit="1" customWidth="1"/>
    <col min="11780" max="11780" width="11" style="89" bestFit="1" customWidth="1"/>
    <col min="11781" max="11781" width="14.5703125" style="89" bestFit="1" customWidth="1"/>
    <col min="11782" max="11782" width="11.5703125" style="89" bestFit="1" customWidth="1"/>
    <col min="11783" max="11783" width="13.140625" style="89" bestFit="1" customWidth="1"/>
    <col min="11784" max="11784" width="14.7109375" style="89" bestFit="1" customWidth="1"/>
    <col min="11785" max="11786" width="14.140625" style="89" bestFit="1" customWidth="1"/>
    <col min="11787" max="11787" width="18" style="89" bestFit="1" customWidth="1"/>
    <col min="11788" max="11788" width="17.140625" style="89" customWidth="1"/>
    <col min="11789" max="11789" width="6.7109375" style="89" customWidth="1"/>
    <col min="11790" max="11790" width="15" style="89" customWidth="1"/>
    <col min="11791" max="11791" width="7.7109375" style="89" customWidth="1"/>
    <col min="11792" max="11792" width="9.140625" style="89" customWidth="1"/>
    <col min="11793" max="11796" width="14.28515625" style="89" customWidth="1"/>
    <col min="11797" max="11797" width="15.5703125" style="89" customWidth="1"/>
    <col min="11798" max="11804" width="11.42578125" style="89"/>
    <col min="11805" max="11807" width="11.5703125" style="89" bestFit="1" customWidth="1"/>
    <col min="11808" max="11817" width="12.5703125" style="89" bestFit="1" customWidth="1"/>
    <col min="11818" max="12032" width="11.42578125" style="89"/>
    <col min="12033" max="12033" width="16.140625" style="89" customWidth="1"/>
    <col min="12034" max="12034" width="14.85546875" style="89" customWidth="1"/>
    <col min="12035" max="12035" width="10.42578125" style="89" bestFit="1" customWidth="1"/>
    <col min="12036" max="12036" width="11" style="89" bestFit="1" customWidth="1"/>
    <col min="12037" max="12037" width="14.5703125" style="89" bestFit="1" customWidth="1"/>
    <col min="12038" max="12038" width="11.5703125" style="89" bestFit="1" customWidth="1"/>
    <col min="12039" max="12039" width="13.140625" style="89" bestFit="1" customWidth="1"/>
    <col min="12040" max="12040" width="14.7109375" style="89" bestFit="1" customWidth="1"/>
    <col min="12041" max="12042" width="14.140625" style="89" bestFit="1" customWidth="1"/>
    <col min="12043" max="12043" width="18" style="89" bestFit="1" customWidth="1"/>
    <col min="12044" max="12044" width="17.140625" style="89" customWidth="1"/>
    <col min="12045" max="12045" width="6.7109375" style="89" customWidth="1"/>
    <col min="12046" max="12046" width="15" style="89" customWidth="1"/>
    <col min="12047" max="12047" width="7.7109375" style="89" customWidth="1"/>
    <col min="12048" max="12048" width="9.140625" style="89" customWidth="1"/>
    <col min="12049" max="12052" width="14.28515625" style="89" customWidth="1"/>
    <col min="12053" max="12053" width="15.5703125" style="89" customWidth="1"/>
    <col min="12054" max="12060" width="11.42578125" style="89"/>
    <col min="12061" max="12063" width="11.5703125" style="89" bestFit="1" customWidth="1"/>
    <col min="12064" max="12073" width="12.5703125" style="89" bestFit="1" customWidth="1"/>
    <col min="12074" max="12288" width="11.42578125" style="89"/>
    <col min="12289" max="12289" width="16.140625" style="89" customWidth="1"/>
    <col min="12290" max="12290" width="14.85546875" style="89" customWidth="1"/>
    <col min="12291" max="12291" width="10.42578125" style="89" bestFit="1" customWidth="1"/>
    <col min="12292" max="12292" width="11" style="89" bestFit="1" customWidth="1"/>
    <col min="12293" max="12293" width="14.5703125" style="89" bestFit="1" customWidth="1"/>
    <col min="12294" max="12294" width="11.5703125" style="89" bestFit="1" customWidth="1"/>
    <col min="12295" max="12295" width="13.140625" style="89" bestFit="1" customWidth="1"/>
    <col min="12296" max="12296" width="14.7109375" style="89" bestFit="1" customWidth="1"/>
    <col min="12297" max="12298" width="14.140625" style="89" bestFit="1" customWidth="1"/>
    <col min="12299" max="12299" width="18" style="89" bestFit="1" customWidth="1"/>
    <col min="12300" max="12300" width="17.140625" style="89" customWidth="1"/>
    <col min="12301" max="12301" width="6.7109375" style="89" customWidth="1"/>
    <col min="12302" max="12302" width="15" style="89" customWidth="1"/>
    <col min="12303" max="12303" width="7.7109375" style="89" customWidth="1"/>
    <col min="12304" max="12304" width="9.140625" style="89" customWidth="1"/>
    <col min="12305" max="12308" width="14.28515625" style="89" customWidth="1"/>
    <col min="12309" max="12309" width="15.5703125" style="89" customWidth="1"/>
    <col min="12310" max="12316" width="11.42578125" style="89"/>
    <col min="12317" max="12319" width="11.5703125" style="89" bestFit="1" customWidth="1"/>
    <col min="12320" max="12329" width="12.5703125" style="89" bestFit="1" customWidth="1"/>
    <col min="12330" max="12544" width="11.42578125" style="89"/>
    <col min="12545" max="12545" width="16.140625" style="89" customWidth="1"/>
    <col min="12546" max="12546" width="14.85546875" style="89" customWidth="1"/>
    <col min="12547" max="12547" width="10.42578125" style="89" bestFit="1" customWidth="1"/>
    <col min="12548" max="12548" width="11" style="89" bestFit="1" customWidth="1"/>
    <col min="12549" max="12549" width="14.5703125" style="89" bestFit="1" customWidth="1"/>
    <col min="12550" max="12550" width="11.5703125" style="89" bestFit="1" customWidth="1"/>
    <col min="12551" max="12551" width="13.140625" style="89" bestFit="1" customWidth="1"/>
    <col min="12552" max="12552" width="14.7109375" style="89" bestFit="1" customWidth="1"/>
    <col min="12553" max="12554" width="14.140625" style="89" bestFit="1" customWidth="1"/>
    <col min="12555" max="12555" width="18" style="89" bestFit="1" customWidth="1"/>
    <col min="12556" max="12556" width="17.140625" style="89" customWidth="1"/>
    <col min="12557" max="12557" width="6.7109375" style="89" customWidth="1"/>
    <col min="12558" max="12558" width="15" style="89" customWidth="1"/>
    <col min="12559" max="12559" width="7.7109375" style="89" customWidth="1"/>
    <col min="12560" max="12560" width="9.140625" style="89" customWidth="1"/>
    <col min="12561" max="12564" width="14.28515625" style="89" customWidth="1"/>
    <col min="12565" max="12565" width="15.5703125" style="89" customWidth="1"/>
    <col min="12566" max="12572" width="11.42578125" style="89"/>
    <col min="12573" max="12575" width="11.5703125" style="89" bestFit="1" customWidth="1"/>
    <col min="12576" max="12585" width="12.5703125" style="89" bestFit="1" customWidth="1"/>
    <col min="12586" max="12800" width="11.42578125" style="89"/>
    <col min="12801" max="12801" width="16.140625" style="89" customWidth="1"/>
    <col min="12802" max="12802" width="14.85546875" style="89" customWidth="1"/>
    <col min="12803" max="12803" width="10.42578125" style="89" bestFit="1" customWidth="1"/>
    <col min="12804" max="12804" width="11" style="89" bestFit="1" customWidth="1"/>
    <col min="12805" max="12805" width="14.5703125" style="89" bestFit="1" customWidth="1"/>
    <col min="12806" max="12806" width="11.5703125" style="89" bestFit="1" customWidth="1"/>
    <col min="12807" max="12807" width="13.140625" style="89" bestFit="1" customWidth="1"/>
    <col min="12808" max="12808" width="14.7109375" style="89" bestFit="1" customWidth="1"/>
    <col min="12809" max="12810" width="14.140625" style="89" bestFit="1" customWidth="1"/>
    <col min="12811" max="12811" width="18" style="89" bestFit="1" customWidth="1"/>
    <col min="12812" max="12812" width="17.140625" style="89" customWidth="1"/>
    <col min="12813" max="12813" width="6.7109375" style="89" customWidth="1"/>
    <col min="12814" max="12814" width="15" style="89" customWidth="1"/>
    <col min="12815" max="12815" width="7.7109375" style="89" customWidth="1"/>
    <col min="12816" max="12816" width="9.140625" style="89" customWidth="1"/>
    <col min="12817" max="12820" width="14.28515625" style="89" customWidth="1"/>
    <col min="12821" max="12821" width="15.5703125" style="89" customWidth="1"/>
    <col min="12822" max="12828" width="11.42578125" style="89"/>
    <col min="12829" max="12831" width="11.5703125" style="89" bestFit="1" customWidth="1"/>
    <col min="12832" max="12841" width="12.5703125" style="89" bestFit="1" customWidth="1"/>
    <col min="12842" max="13056" width="11.42578125" style="89"/>
    <col min="13057" max="13057" width="16.140625" style="89" customWidth="1"/>
    <col min="13058" max="13058" width="14.85546875" style="89" customWidth="1"/>
    <col min="13059" max="13059" width="10.42578125" style="89" bestFit="1" customWidth="1"/>
    <col min="13060" max="13060" width="11" style="89" bestFit="1" customWidth="1"/>
    <col min="13061" max="13061" width="14.5703125" style="89" bestFit="1" customWidth="1"/>
    <col min="13062" max="13062" width="11.5703125" style="89" bestFit="1" customWidth="1"/>
    <col min="13063" max="13063" width="13.140625" style="89" bestFit="1" customWidth="1"/>
    <col min="13064" max="13064" width="14.7109375" style="89" bestFit="1" customWidth="1"/>
    <col min="13065" max="13066" width="14.140625" style="89" bestFit="1" customWidth="1"/>
    <col min="13067" max="13067" width="18" style="89" bestFit="1" customWidth="1"/>
    <col min="13068" max="13068" width="17.140625" style="89" customWidth="1"/>
    <col min="13069" max="13069" width="6.7109375" style="89" customWidth="1"/>
    <col min="13070" max="13070" width="15" style="89" customWidth="1"/>
    <col min="13071" max="13071" width="7.7109375" style="89" customWidth="1"/>
    <col min="13072" max="13072" width="9.140625" style="89" customWidth="1"/>
    <col min="13073" max="13076" width="14.28515625" style="89" customWidth="1"/>
    <col min="13077" max="13077" width="15.5703125" style="89" customWidth="1"/>
    <col min="13078" max="13084" width="11.42578125" style="89"/>
    <col min="13085" max="13087" width="11.5703125" style="89" bestFit="1" customWidth="1"/>
    <col min="13088" max="13097" width="12.5703125" style="89" bestFit="1" customWidth="1"/>
    <col min="13098" max="13312" width="11.42578125" style="89"/>
    <col min="13313" max="13313" width="16.140625" style="89" customWidth="1"/>
    <col min="13314" max="13314" width="14.85546875" style="89" customWidth="1"/>
    <col min="13315" max="13315" width="10.42578125" style="89" bestFit="1" customWidth="1"/>
    <col min="13316" max="13316" width="11" style="89" bestFit="1" customWidth="1"/>
    <col min="13317" max="13317" width="14.5703125" style="89" bestFit="1" customWidth="1"/>
    <col min="13318" max="13318" width="11.5703125" style="89" bestFit="1" customWidth="1"/>
    <col min="13319" max="13319" width="13.140625" style="89" bestFit="1" customWidth="1"/>
    <col min="13320" max="13320" width="14.7109375" style="89" bestFit="1" customWidth="1"/>
    <col min="13321" max="13322" width="14.140625" style="89" bestFit="1" customWidth="1"/>
    <col min="13323" max="13323" width="18" style="89" bestFit="1" customWidth="1"/>
    <col min="13324" max="13324" width="17.140625" style="89" customWidth="1"/>
    <col min="13325" max="13325" width="6.7109375" style="89" customWidth="1"/>
    <col min="13326" max="13326" width="15" style="89" customWidth="1"/>
    <col min="13327" max="13327" width="7.7109375" style="89" customWidth="1"/>
    <col min="13328" max="13328" width="9.140625" style="89" customWidth="1"/>
    <col min="13329" max="13332" width="14.28515625" style="89" customWidth="1"/>
    <col min="13333" max="13333" width="15.5703125" style="89" customWidth="1"/>
    <col min="13334" max="13340" width="11.42578125" style="89"/>
    <col min="13341" max="13343" width="11.5703125" style="89" bestFit="1" customWidth="1"/>
    <col min="13344" max="13353" width="12.5703125" style="89" bestFit="1" customWidth="1"/>
    <col min="13354" max="13568" width="11.42578125" style="89"/>
    <col min="13569" max="13569" width="16.140625" style="89" customWidth="1"/>
    <col min="13570" max="13570" width="14.85546875" style="89" customWidth="1"/>
    <col min="13571" max="13571" width="10.42578125" style="89" bestFit="1" customWidth="1"/>
    <col min="13572" max="13572" width="11" style="89" bestFit="1" customWidth="1"/>
    <col min="13573" max="13573" width="14.5703125" style="89" bestFit="1" customWidth="1"/>
    <col min="13574" max="13574" width="11.5703125" style="89" bestFit="1" customWidth="1"/>
    <col min="13575" max="13575" width="13.140625" style="89" bestFit="1" customWidth="1"/>
    <col min="13576" max="13576" width="14.7109375" style="89" bestFit="1" customWidth="1"/>
    <col min="13577" max="13578" width="14.140625" style="89" bestFit="1" customWidth="1"/>
    <col min="13579" max="13579" width="18" style="89" bestFit="1" customWidth="1"/>
    <col min="13580" max="13580" width="17.140625" style="89" customWidth="1"/>
    <col min="13581" max="13581" width="6.7109375" style="89" customWidth="1"/>
    <col min="13582" max="13582" width="15" style="89" customWidth="1"/>
    <col min="13583" max="13583" width="7.7109375" style="89" customWidth="1"/>
    <col min="13584" max="13584" width="9.140625" style="89" customWidth="1"/>
    <col min="13585" max="13588" width="14.28515625" style="89" customWidth="1"/>
    <col min="13589" max="13589" width="15.5703125" style="89" customWidth="1"/>
    <col min="13590" max="13596" width="11.42578125" style="89"/>
    <col min="13597" max="13599" width="11.5703125" style="89" bestFit="1" customWidth="1"/>
    <col min="13600" max="13609" width="12.5703125" style="89" bestFit="1" customWidth="1"/>
    <col min="13610" max="13824" width="11.42578125" style="89"/>
    <col min="13825" max="13825" width="16.140625" style="89" customWidth="1"/>
    <col min="13826" max="13826" width="14.85546875" style="89" customWidth="1"/>
    <col min="13827" max="13827" width="10.42578125" style="89" bestFit="1" customWidth="1"/>
    <col min="13828" max="13828" width="11" style="89" bestFit="1" customWidth="1"/>
    <col min="13829" max="13829" width="14.5703125" style="89" bestFit="1" customWidth="1"/>
    <col min="13830" max="13830" width="11.5703125" style="89" bestFit="1" customWidth="1"/>
    <col min="13831" max="13831" width="13.140625" style="89" bestFit="1" customWidth="1"/>
    <col min="13832" max="13832" width="14.7109375" style="89" bestFit="1" customWidth="1"/>
    <col min="13833" max="13834" width="14.140625" style="89" bestFit="1" customWidth="1"/>
    <col min="13835" max="13835" width="18" style="89" bestFit="1" customWidth="1"/>
    <col min="13836" max="13836" width="17.140625" style="89" customWidth="1"/>
    <col min="13837" max="13837" width="6.7109375" style="89" customWidth="1"/>
    <col min="13838" max="13838" width="15" style="89" customWidth="1"/>
    <col min="13839" max="13839" width="7.7109375" style="89" customWidth="1"/>
    <col min="13840" max="13840" width="9.140625" style="89" customWidth="1"/>
    <col min="13841" max="13844" width="14.28515625" style="89" customWidth="1"/>
    <col min="13845" max="13845" width="15.5703125" style="89" customWidth="1"/>
    <col min="13846" max="13852" width="11.42578125" style="89"/>
    <col min="13853" max="13855" width="11.5703125" style="89" bestFit="1" customWidth="1"/>
    <col min="13856" max="13865" width="12.5703125" style="89" bestFit="1" customWidth="1"/>
    <col min="13866" max="14080" width="11.42578125" style="89"/>
    <col min="14081" max="14081" width="16.140625" style="89" customWidth="1"/>
    <col min="14082" max="14082" width="14.85546875" style="89" customWidth="1"/>
    <col min="14083" max="14083" width="10.42578125" style="89" bestFit="1" customWidth="1"/>
    <col min="14084" max="14084" width="11" style="89" bestFit="1" customWidth="1"/>
    <col min="14085" max="14085" width="14.5703125" style="89" bestFit="1" customWidth="1"/>
    <col min="14086" max="14086" width="11.5703125" style="89" bestFit="1" customWidth="1"/>
    <col min="14087" max="14087" width="13.140625" style="89" bestFit="1" customWidth="1"/>
    <col min="14088" max="14088" width="14.7109375" style="89" bestFit="1" customWidth="1"/>
    <col min="14089" max="14090" width="14.140625" style="89" bestFit="1" customWidth="1"/>
    <col min="14091" max="14091" width="18" style="89" bestFit="1" customWidth="1"/>
    <col min="14092" max="14092" width="17.140625" style="89" customWidth="1"/>
    <col min="14093" max="14093" width="6.7109375" style="89" customWidth="1"/>
    <col min="14094" max="14094" width="15" style="89" customWidth="1"/>
    <col min="14095" max="14095" width="7.7109375" style="89" customWidth="1"/>
    <col min="14096" max="14096" width="9.140625" style="89" customWidth="1"/>
    <col min="14097" max="14100" width="14.28515625" style="89" customWidth="1"/>
    <col min="14101" max="14101" width="15.5703125" style="89" customWidth="1"/>
    <col min="14102" max="14108" width="11.42578125" style="89"/>
    <col min="14109" max="14111" width="11.5703125" style="89" bestFit="1" customWidth="1"/>
    <col min="14112" max="14121" width="12.5703125" style="89" bestFit="1" customWidth="1"/>
    <col min="14122" max="14336" width="11.42578125" style="89"/>
    <col min="14337" max="14337" width="16.140625" style="89" customWidth="1"/>
    <col min="14338" max="14338" width="14.85546875" style="89" customWidth="1"/>
    <col min="14339" max="14339" width="10.42578125" style="89" bestFit="1" customWidth="1"/>
    <col min="14340" max="14340" width="11" style="89" bestFit="1" customWidth="1"/>
    <col min="14341" max="14341" width="14.5703125" style="89" bestFit="1" customWidth="1"/>
    <col min="14342" max="14342" width="11.5703125" style="89" bestFit="1" customWidth="1"/>
    <col min="14343" max="14343" width="13.140625" style="89" bestFit="1" customWidth="1"/>
    <col min="14344" max="14344" width="14.7109375" style="89" bestFit="1" customWidth="1"/>
    <col min="14345" max="14346" width="14.140625" style="89" bestFit="1" customWidth="1"/>
    <col min="14347" max="14347" width="18" style="89" bestFit="1" customWidth="1"/>
    <col min="14348" max="14348" width="17.140625" style="89" customWidth="1"/>
    <col min="14349" max="14349" width="6.7109375" style="89" customWidth="1"/>
    <col min="14350" max="14350" width="15" style="89" customWidth="1"/>
    <col min="14351" max="14351" width="7.7109375" style="89" customWidth="1"/>
    <col min="14352" max="14352" width="9.140625" style="89" customWidth="1"/>
    <col min="14353" max="14356" width="14.28515625" style="89" customWidth="1"/>
    <col min="14357" max="14357" width="15.5703125" style="89" customWidth="1"/>
    <col min="14358" max="14364" width="11.42578125" style="89"/>
    <col min="14365" max="14367" width="11.5703125" style="89" bestFit="1" customWidth="1"/>
    <col min="14368" max="14377" width="12.5703125" style="89" bestFit="1" customWidth="1"/>
    <col min="14378" max="14592" width="11.42578125" style="89"/>
    <col min="14593" max="14593" width="16.140625" style="89" customWidth="1"/>
    <col min="14594" max="14594" width="14.85546875" style="89" customWidth="1"/>
    <col min="14595" max="14595" width="10.42578125" style="89" bestFit="1" customWidth="1"/>
    <col min="14596" max="14596" width="11" style="89" bestFit="1" customWidth="1"/>
    <col min="14597" max="14597" width="14.5703125" style="89" bestFit="1" customWidth="1"/>
    <col min="14598" max="14598" width="11.5703125" style="89" bestFit="1" customWidth="1"/>
    <col min="14599" max="14599" width="13.140625" style="89" bestFit="1" customWidth="1"/>
    <col min="14600" max="14600" width="14.7109375" style="89" bestFit="1" customWidth="1"/>
    <col min="14601" max="14602" width="14.140625" style="89" bestFit="1" customWidth="1"/>
    <col min="14603" max="14603" width="18" style="89" bestFit="1" customWidth="1"/>
    <col min="14604" max="14604" width="17.140625" style="89" customWidth="1"/>
    <col min="14605" max="14605" width="6.7109375" style="89" customWidth="1"/>
    <col min="14606" max="14606" width="15" style="89" customWidth="1"/>
    <col min="14607" max="14607" width="7.7109375" style="89" customWidth="1"/>
    <col min="14608" max="14608" width="9.140625" style="89" customWidth="1"/>
    <col min="14609" max="14612" width="14.28515625" style="89" customWidth="1"/>
    <col min="14613" max="14613" width="15.5703125" style="89" customWidth="1"/>
    <col min="14614" max="14620" width="11.42578125" style="89"/>
    <col min="14621" max="14623" width="11.5703125" style="89" bestFit="1" customWidth="1"/>
    <col min="14624" max="14633" width="12.5703125" style="89" bestFit="1" customWidth="1"/>
    <col min="14634" max="14848" width="11.42578125" style="89"/>
    <col min="14849" max="14849" width="16.140625" style="89" customWidth="1"/>
    <col min="14850" max="14850" width="14.85546875" style="89" customWidth="1"/>
    <col min="14851" max="14851" width="10.42578125" style="89" bestFit="1" customWidth="1"/>
    <col min="14852" max="14852" width="11" style="89" bestFit="1" customWidth="1"/>
    <col min="14853" max="14853" width="14.5703125" style="89" bestFit="1" customWidth="1"/>
    <col min="14854" max="14854" width="11.5703125" style="89" bestFit="1" customWidth="1"/>
    <col min="14855" max="14855" width="13.140625" style="89" bestFit="1" customWidth="1"/>
    <col min="14856" max="14856" width="14.7109375" style="89" bestFit="1" customWidth="1"/>
    <col min="14857" max="14858" width="14.140625" style="89" bestFit="1" customWidth="1"/>
    <col min="14859" max="14859" width="18" style="89" bestFit="1" customWidth="1"/>
    <col min="14860" max="14860" width="17.140625" style="89" customWidth="1"/>
    <col min="14861" max="14861" width="6.7109375" style="89" customWidth="1"/>
    <col min="14862" max="14862" width="15" style="89" customWidth="1"/>
    <col min="14863" max="14863" width="7.7109375" style="89" customWidth="1"/>
    <col min="14864" max="14864" width="9.140625" style="89" customWidth="1"/>
    <col min="14865" max="14868" width="14.28515625" style="89" customWidth="1"/>
    <col min="14869" max="14869" width="15.5703125" style="89" customWidth="1"/>
    <col min="14870" max="14876" width="11.42578125" style="89"/>
    <col min="14877" max="14879" width="11.5703125" style="89" bestFit="1" customWidth="1"/>
    <col min="14880" max="14889" width="12.5703125" style="89" bestFit="1" customWidth="1"/>
    <col min="14890" max="15104" width="11.42578125" style="89"/>
    <col min="15105" max="15105" width="16.140625" style="89" customWidth="1"/>
    <col min="15106" max="15106" width="14.85546875" style="89" customWidth="1"/>
    <col min="15107" max="15107" width="10.42578125" style="89" bestFit="1" customWidth="1"/>
    <col min="15108" max="15108" width="11" style="89" bestFit="1" customWidth="1"/>
    <col min="15109" max="15109" width="14.5703125" style="89" bestFit="1" customWidth="1"/>
    <col min="15110" max="15110" width="11.5703125" style="89" bestFit="1" customWidth="1"/>
    <col min="15111" max="15111" width="13.140625" style="89" bestFit="1" customWidth="1"/>
    <col min="15112" max="15112" width="14.7109375" style="89" bestFit="1" customWidth="1"/>
    <col min="15113" max="15114" width="14.140625" style="89" bestFit="1" customWidth="1"/>
    <col min="15115" max="15115" width="18" style="89" bestFit="1" customWidth="1"/>
    <col min="15116" max="15116" width="17.140625" style="89" customWidth="1"/>
    <col min="15117" max="15117" width="6.7109375" style="89" customWidth="1"/>
    <col min="15118" max="15118" width="15" style="89" customWidth="1"/>
    <col min="15119" max="15119" width="7.7109375" style="89" customWidth="1"/>
    <col min="15120" max="15120" width="9.140625" style="89" customWidth="1"/>
    <col min="15121" max="15124" width="14.28515625" style="89" customWidth="1"/>
    <col min="15125" max="15125" width="15.5703125" style="89" customWidth="1"/>
    <col min="15126" max="15132" width="11.42578125" style="89"/>
    <col min="15133" max="15135" width="11.5703125" style="89" bestFit="1" customWidth="1"/>
    <col min="15136" max="15145" width="12.5703125" style="89" bestFit="1" customWidth="1"/>
    <col min="15146" max="15360" width="11.42578125" style="89"/>
    <col min="15361" max="15361" width="16.140625" style="89" customWidth="1"/>
    <col min="15362" max="15362" width="14.85546875" style="89" customWidth="1"/>
    <col min="15363" max="15363" width="10.42578125" style="89" bestFit="1" customWidth="1"/>
    <col min="15364" max="15364" width="11" style="89" bestFit="1" customWidth="1"/>
    <col min="15365" max="15365" width="14.5703125" style="89" bestFit="1" customWidth="1"/>
    <col min="15366" max="15366" width="11.5703125" style="89" bestFit="1" customWidth="1"/>
    <col min="15367" max="15367" width="13.140625" style="89" bestFit="1" customWidth="1"/>
    <col min="15368" max="15368" width="14.7109375" style="89" bestFit="1" customWidth="1"/>
    <col min="15369" max="15370" width="14.140625" style="89" bestFit="1" customWidth="1"/>
    <col min="15371" max="15371" width="18" style="89" bestFit="1" customWidth="1"/>
    <col min="15372" max="15372" width="17.140625" style="89" customWidth="1"/>
    <col min="15373" max="15373" width="6.7109375" style="89" customWidth="1"/>
    <col min="15374" max="15374" width="15" style="89" customWidth="1"/>
    <col min="15375" max="15375" width="7.7109375" style="89" customWidth="1"/>
    <col min="15376" max="15376" width="9.140625" style="89" customWidth="1"/>
    <col min="15377" max="15380" width="14.28515625" style="89" customWidth="1"/>
    <col min="15381" max="15381" width="15.5703125" style="89" customWidth="1"/>
    <col min="15382" max="15388" width="11.42578125" style="89"/>
    <col min="15389" max="15391" width="11.5703125" style="89" bestFit="1" customWidth="1"/>
    <col min="15392" max="15401" width="12.5703125" style="89" bestFit="1" customWidth="1"/>
    <col min="15402" max="15616" width="11.42578125" style="89"/>
    <col min="15617" max="15617" width="16.140625" style="89" customWidth="1"/>
    <col min="15618" max="15618" width="14.85546875" style="89" customWidth="1"/>
    <col min="15619" max="15619" width="10.42578125" style="89" bestFit="1" customWidth="1"/>
    <col min="15620" max="15620" width="11" style="89" bestFit="1" customWidth="1"/>
    <col min="15621" max="15621" width="14.5703125" style="89" bestFit="1" customWidth="1"/>
    <col min="15622" max="15622" width="11.5703125" style="89" bestFit="1" customWidth="1"/>
    <col min="15623" max="15623" width="13.140625" style="89" bestFit="1" customWidth="1"/>
    <col min="15624" max="15624" width="14.7109375" style="89" bestFit="1" customWidth="1"/>
    <col min="15625" max="15626" width="14.140625" style="89" bestFit="1" customWidth="1"/>
    <col min="15627" max="15627" width="18" style="89" bestFit="1" customWidth="1"/>
    <col min="15628" max="15628" width="17.140625" style="89" customWidth="1"/>
    <col min="15629" max="15629" width="6.7109375" style="89" customWidth="1"/>
    <col min="15630" max="15630" width="15" style="89" customWidth="1"/>
    <col min="15631" max="15631" width="7.7109375" style="89" customWidth="1"/>
    <col min="15632" max="15632" width="9.140625" style="89" customWidth="1"/>
    <col min="15633" max="15636" width="14.28515625" style="89" customWidth="1"/>
    <col min="15637" max="15637" width="15.5703125" style="89" customWidth="1"/>
    <col min="15638" max="15644" width="11.42578125" style="89"/>
    <col min="15645" max="15647" width="11.5703125" style="89" bestFit="1" customWidth="1"/>
    <col min="15648" max="15657" width="12.5703125" style="89" bestFit="1" customWidth="1"/>
    <col min="15658" max="15872" width="11.42578125" style="89"/>
    <col min="15873" max="15873" width="16.140625" style="89" customWidth="1"/>
    <col min="15874" max="15874" width="14.85546875" style="89" customWidth="1"/>
    <col min="15875" max="15875" width="10.42578125" style="89" bestFit="1" customWidth="1"/>
    <col min="15876" max="15876" width="11" style="89" bestFit="1" customWidth="1"/>
    <col min="15877" max="15877" width="14.5703125" style="89" bestFit="1" customWidth="1"/>
    <col min="15878" max="15878" width="11.5703125" style="89" bestFit="1" customWidth="1"/>
    <col min="15879" max="15879" width="13.140625" style="89" bestFit="1" customWidth="1"/>
    <col min="15880" max="15880" width="14.7109375" style="89" bestFit="1" customWidth="1"/>
    <col min="15881" max="15882" width="14.140625" style="89" bestFit="1" customWidth="1"/>
    <col min="15883" max="15883" width="18" style="89" bestFit="1" customWidth="1"/>
    <col min="15884" max="15884" width="17.140625" style="89" customWidth="1"/>
    <col min="15885" max="15885" width="6.7109375" style="89" customWidth="1"/>
    <col min="15886" max="15886" width="15" style="89" customWidth="1"/>
    <col min="15887" max="15887" width="7.7109375" style="89" customWidth="1"/>
    <col min="15888" max="15888" width="9.140625" style="89" customWidth="1"/>
    <col min="15889" max="15892" width="14.28515625" style="89" customWidth="1"/>
    <col min="15893" max="15893" width="15.5703125" style="89" customWidth="1"/>
    <col min="15894" max="15900" width="11.42578125" style="89"/>
    <col min="15901" max="15903" width="11.5703125" style="89" bestFit="1" customWidth="1"/>
    <col min="15904" max="15913" width="12.5703125" style="89" bestFit="1" customWidth="1"/>
    <col min="15914" max="16128" width="11.42578125" style="89"/>
    <col min="16129" max="16129" width="16.140625" style="89" customWidth="1"/>
    <col min="16130" max="16130" width="14.85546875" style="89" customWidth="1"/>
    <col min="16131" max="16131" width="10.42578125" style="89" bestFit="1" customWidth="1"/>
    <col min="16132" max="16132" width="11" style="89" bestFit="1" customWidth="1"/>
    <col min="16133" max="16133" width="14.5703125" style="89" bestFit="1" customWidth="1"/>
    <col min="16134" max="16134" width="11.5703125" style="89" bestFit="1" customWidth="1"/>
    <col min="16135" max="16135" width="13.140625" style="89" bestFit="1" customWidth="1"/>
    <col min="16136" max="16136" width="14.7109375" style="89" bestFit="1" customWidth="1"/>
    <col min="16137" max="16138" width="14.140625" style="89" bestFit="1" customWidth="1"/>
    <col min="16139" max="16139" width="18" style="89" bestFit="1" customWidth="1"/>
    <col min="16140" max="16140" width="17.140625" style="89" customWidth="1"/>
    <col min="16141" max="16141" width="6.7109375" style="89" customWidth="1"/>
    <col min="16142" max="16142" width="15" style="89" customWidth="1"/>
    <col min="16143" max="16143" width="7.7109375" style="89" customWidth="1"/>
    <col min="16144" max="16144" width="9.140625" style="89" customWidth="1"/>
    <col min="16145" max="16148" width="14.28515625" style="89" customWidth="1"/>
    <col min="16149" max="16149" width="15.5703125" style="89" customWidth="1"/>
    <col min="16150" max="16156" width="11.42578125" style="89"/>
    <col min="16157" max="16159" width="11.5703125" style="89" bestFit="1" customWidth="1"/>
    <col min="16160" max="16169" width="12.5703125" style="89" bestFit="1" customWidth="1"/>
    <col min="16170" max="16384" width="11.42578125" style="89"/>
  </cols>
  <sheetData>
    <row r="1" spans="1:41" ht="18.75" x14ac:dyDescent="0.3">
      <c r="E1" s="262" t="s">
        <v>33</v>
      </c>
      <c r="F1" s="262"/>
      <c r="G1" s="262"/>
      <c r="H1" s="262"/>
      <c r="I1" s="90"/>
      <c r="K1" s="263" t="s">
        <v>34</v>
      </c>
      <c r="L1" s="263"/>
      <c r="M1" s="263"/>
      <c r="N1" s="263"/>
      <c r="O1" s="263"/>
      <c r="P1" s="263"/>
    </row>
    <row r="2" spans="1:41" ht="18.75" x14ac:dyDescent="0.3">
      <c r="B2" s="264" t="s">
        <v>35</v>
      </c>
      <c r="C2" s="264"/>
      <c r="D2" s="264"/>
      <c r="E2" s="265" t="s">
        <v>36</v>
      </c>
      <c r="F2" s="265"/>
      <c r="G2" s="265"/>
      <c r="H2" s="91" t="s">
        <v>37</v>
      </c>
      <c r="I2" s="266" t="s">
        <v>38</v>
      </c>
      <c r="J2" s="266"/>
      <c r="K2" s="92" t="s">
        <v>39</v>
      </c>
      <c r="L2" s="267" t="s">
        <v>40</v>
      </c>
      <c r="M2" s="267"/>
      <c r="N2" s="268">
        <v>44196</v>
      </c>
      <c r="O2" s="267"/>
      <c r="P2" s="267"/>
      <c r="Q2" s="260" t="s">
        <v>41</v>
      </c>
      <c r="R2" s="260"/>
      <c r="S2" s="260"/>
      <c r="T2" s="261"/>
    </row>
    <row r="3" spans="1:41" ht="60" x14ac:dyDescent="0.25">
      <c r="A3" s="93"/>
      <c r="B3" s="94" t="s">
        <v>42</v>
      </c>
      <c r="C3" s="94" t="s">
        <v>43</v>
      </c>
      <c r="D3" s="94" t="s">
        <v>44</v>
      </c>
      <c r="E3" s="95" t="s">
        <v>45</v>
      </c>
      <c r="F3" s="95" t="s">
        <v>46</v>
      </c>
      <c r="G3" s="95" t="s">
        <v>47</v>
      </c>
      <c r="H3" s="95" t="s">
        <v>48</v>
      </c>
      <c r="I3" s="96" t="s">
        <v>49</v>
      </c>
      <c r="J3" s="96" t="s">
        <v>50</v>
      </c>
      <c r="K3" s="97" t="s">
        <v>51</v>
      </c>
      <c r="L3" s="97" t="s">
        <v>52</v>
      </c>
      <c r="M3" s="97" t="s">
        <v>53</v>
      </c>
      <c r="N3" s="97" t="s">
        <v>54</v>
      </c>
      <c r="O3" s="97" t="s">
        <v>53</v>
      </c>
      <c r="P3" s="97" t="s">
        <v>55</v>
      </c>
      <c r="Q3" s="98" t="s">
        <v>56</v>
      </c>
      <c r="R3" s="98" t="s">
        <v>57</v>
      </c>
      <c r="S3" s="98" t="s">
        <v>58</v>
      </c>
      <c r="T3" s="98" t="s">
        <v>59</v>
      </c>
      <c r="U3" s="93" t="s">
        <v>60</v>
      </c>
      <c r="V3" s="93" t="s">
        <v>61</v>
      </c>
      <c r="W3" s="93" t="s">
        <v>62</v>
      </c>
      <c r="X3" s="93" t="s">
        <v>63</v>
      </c>
      <c r="Y3" s="93" t="s">
        <v>64</v>
      </c>
      <c r="Z3" s="93" t="s">
        <v>65</v>
      </c>
      <c r="AA3" s="93" t="s">
        <v>66</v>
      </c>
      <c r="AB3" s="93" t="s">
        <v>67</v>
      </c>
      <c r="AC3" s="93" t="s">
        <v>68</v>
      </c>
      <c r="AD3" s="93" t="s">
        <v>69</v>
      </c>
      <c r="AE3" s="93" t="s">
        <v>70</v>
      </c>
      <c r="AF3" s="93" t="s">
        <v>71</v>
      </c>
      <c r="AG3" s="93" t="s">
        <v>72</v>
      </c>
      <c r="AH3" s="93" t="s">
        <v>73</v>
      </c>
      <c r="AI3" s="99" t="s">
        <v>74</v>
      </c>
      <c r="AJ3" s="93" t="s">
        <v>75</v>
      </c>
      <c r="AK3" s="93" t="s">
        <v>76</v>
      </c>
      <c r="AL3" s="93" t="s">
        <v>77</v>
      </c>
      <c r="AM3" s="93" t="s">
        <v>78</v>
      </c>
      <c r="AN3" s="93" t="s">
        <v>79</v>
      </c>
      <c r="AO3" s="93" t="s">
        <v>68</v>
      </c>
    </row>
    <row r="4" spans="1:41" x14ac:dyDescent="0.25">
      <c r="A4" s="100" t="s">
        <v>80</v>
      </c>
      <c r="B4" s="101">
        <f>DELPHINE!D69</f>
        <v>3</v>
      </c>
      <c r="C4" s="101">
        <f>DELPHINE!D81</f>
        <v>0</v>
      </c>
      <c r="D4" s="101">
        <f>DELPHINE!D75</f>
        <v>3</v>
      </c>
      <c r="E4" s="102">
        <f>COUNTIFS(DELPHINE!AZ3:AZ60,"x",DELPHINE!AZ3:AZ60,"X")</f>
        <v>2</v>
      </c>
      <c r="F4" s="102">
        <f>E4-G4</f>
        <v>0</v>
      </c>
      <c r="G4" s="102">
        <f>COUNTIFS(DELPHINE!AZ3:AZ60,"x",DELPHINE!AZ3:AZ60,"X",DELPHINE!E3:E60,"31/12/2019")</f>
        <v>2</v>
      </c>
      <c r="H4" s="103">
        <f>+B4-E4</f>
        <v>1</v>
      </c>
      <c r="I4" s="104">
        <f>COUNTIFS(DELPHINE!I3:I60,"&lt;&gt;",DELPHINE!AY3:AY60,"",DELPHINE!AZ3:AZ60,"")</f>
        <v>0</v>
      </c>
      <c r="J4" s="104">
        <f>COUNTIFS(DELPHINE!AY3:AY60,"x",DELPHINE!AZ3:AZ60,"")</f>
        <v>0</v>
      </c>
      <c r="K4" s="105">
        <f>H4-I4-J4</f>
        <v>1</v>
      </c>
      <c r="L4" s="106">
        <f>DELPHINE!E120+DELPHINE!F120+DELPHINE!G120+DELPHINE!H120+DELPHINE!I120+DELPHINE!J120+DELPHINE!K120+DELPHINE!M120+DELPHINE!N120+DELPHINE!O120+DELPHINE!P120+DELPHINE!Q120+DELPHINE!R120</f>
        <v>0</v>
      </c>
      <c r="M4" s="105">
        <f>DELPHINE!L120</f>
        <v>0</v>
      </c>
      <c r="N4" s="105">
        <f>DELPHINE!E114+DELPHINE!F114+DELPHINE!G114+DELPHINE!H114+DELPHINE!I114+DELPHINE!K114+DELPHINE!M114+DELPHINE!N114+DELPHINE!O114+DELPHINE!P114+DELPHINE!Q114+DELPHINE!R114</f>
        <v>1</v>
      </c>
      <c r="O4" s="105">
        <f>DELPHINE!L114</f>
        <v>0</v>
      </c>
      <c r="P4" s="105">
        <f>DELPHINE!J114</f>
        <v>0</v>
      </c>
      <c r="Q4" s="107" t="e">
        <f t="shared" ref="Q4:R10" si="0">F4/C4</f>
        <v>#DIV/0!</v>
      </c>
      <c r="R4" s="107">
        <f t="shared" si="0"/>
        <v>0.66666666666666663</v>
      </c>
      <c r="S4" s="107">
        <f t="shared" ref="S4:S10" si="1">E4/B4</f>
        <v>0.66666666666666663</v>
      </c>
      <c r="T4" s="107">
        <f t="shared" ref="T4:T10" si="2">(E4+I4)/B4</f>
        <v>0.66666666666666663</v>
      </c>
      <c r="U4" s="108">
        <f>+ROUND(AVERAGE(DELPHINE!$K$3:K101),0)</f>
        <v>0</v>
      </c>
      <c r="V4" s="108">
        <f>COUNTIF(DELPHINE!L3:L78,"OUI")</f>
        <v>0</v>
      </c>
      <c r="W4" s="108">
        <f t="shared" ref="W4:W10" si="3">+ROUND(V4/B4*100,)</f>
        <v>0</v>
      </c>
      <c r="X4" s="108">
        <f>+COUNTIF(DELPHINE!M3:M101,"oui")</f>
        <v>1</v>
      </c>
      <c r="Y4" s="108">
        <f t="shared" ref="Y4:Y10" si="4">+ROUND(X4/B4*100,)</f>
        <v>33</v>
      </c>
      <c r="Z4" s="108">
        <f>+COUNTA(DELPHINE!BA3:BA101)</f>
        <v>0</v>
      </c>
      <c r="AA4" s="109">
        <f t="shared" ref="AA4:AA10" si="5">+ROUND(Z4/B4*100,)/100</f>
        <v>0</v>
      </c>
      <c r="AB4" s="108"/>
      <c r="AC4" s="108">
        <f>+COUNTIF(DELPHINE!$K$3:$K$60,6)</f>
        <v>0</v>
      </c>
      <c r="AD4" s="108">
        <f>+COUNTIF(DELPHINE!$K$3:$K$60,7)</f>
        <v>0</v>
      </c>
      <c r="AE4" s="108">
        <f>+COUNTIF(DELPHINE!$K$3:$K$60,8)</f>
        <v>0</v>
      </c>
      <c r="AF4" s="108">
        <f>+COUNTIF(DELPHINE!$K$3:$K$60,9)</f>
        <v>0</v>
      </c>
      <c r="AG4" s="108">
        <f>+COUNTIF(DELPHINE!$K$3:$K$60,10)</f>
        <v>0</v>
      </c>
      <c r="AH4" s="108">
        <f>+COUNTIF(DELPHINE!$K$3:$K$60,11)</f>
        <v>0</v>
      </c>
      <c r="AI4" s="108">
        <f>+COUNTIF(DELPHINE!$K$3:$K$60,12)</f>
        <v>0</v>
      </c>
      <c r="AJ4" s="108">
        <f>+COUNTIF(DELPHINE!$K$3:$K$60,1)</f>
        <v>0</v>
      </c>
      <c r="AK4" s="108">
        <f>+COUNTIF(DELPHINE!$K$3:$K$60,2)</f>
        <v>1</v>
      </c>
      <c r="AL4" s="108">
        <f>+COUNTIF(DELPHINE!$K$3:$K$60,3)</f>
        <v>1</v>
      </c>
      <c r="AM4" s="108">
        <f>+COUNTIF(DELPHINE!$K$3:$K$60,4)</f>
        <v>0</v>
      </c>
      <c r="AN4" s="108">
        <f>+COUNTIF(DELPHINE!$K$3:$K$60,5)</f>
        <v>0</v>
      </c>
      <c r="AO4" s="108"/>
    </row>
    <row r="5" spans="1:41" x14ac:dyDescent="0.25">
      <c r="A5" s="110" t="s">
        <v>81</v>
      </c>
      <c r="B5" s="101">
        <v>42</v>
      </c>
      <c r="C5" s="101">
        <v>16</v>
      </c>
      <c r="D5" s="101">
        <f t="shared" ref="D5:D10" si="6">B5-C5</f>
        <v>26</v>
      </c>
      <c r="E5" s="102" t="e">
        <f t="shared" ref="E5:E10" si="7">+SUM(AB5:AO5)</f>
        <v>#VALUE!</v>
      </c>
      <c r="F5" s="102">
        <v>15</v>
      </c>
      <c r="G5" s="102" t="e">
        <f t="shared" ref="G5:G11" si="8">E5-F5</f>
        <v>#VALUE!</v>
      </c>
      <c r="H5" s="103" t="e">
        <f t="shared" ref="H5:H10" si="9">+B5-E5</f>
        <v>#VALUE!</v>
      </c>
      <c r="I5" s="104">
        <v>0</v>
      </c>
      <c r="J5" s="104">
        <v>0</v>
      </c>
      <c r="K5" s="105" t="e">
        <f t="shared" ref="K5:K11" si="10">H5-I5-J5</f>
        <v>#VALUE!</v>
      </c>
      <c r="L5" s="105">
        <v>1</v>
      </c>
      <c r="M5" s="105"/>
      <c r="N5" s="105">
        <v>11</v>
      </c>
      <c r="O5" s="105">
        <v>6</v>
      </c>
      <c r="P5" s="105">
        <v>0</v>
      </c>
      <c r="Q5" s="107">
        <f t="shared" si="0"/>
        <v>0.9375</v>
      </c>
      <c r="R5" s="107" t="e">
        <f t="shared" si="0"/>
        <v>#VALUE!</v>
      </c>
      <c r="S5" s="107" t="e">
        <f t="shared" si="1"/>
        <v>#VALUE!</v>
      </c>
      <c r="T5" s="107" t="e">
        <f t="shared" si="2"/>
        <v>#VALUE!</v>
      </c>
      <c r="U5" s="108">
        <v>85</v>
      </c>
      <c r="V5" s="108" t="e">
        <v>#VALUE!</v>
      </c>
      <c r="W5" s="108" t="e">
        <f t="shared" si="3"/>
        <v>#VALUE!</v>
      </c>
      <c r="X5" s="108" t="e">
        <v>#VALUE!</v>
      </c>
      <c r="Y5" s="108" t="e">
        <f t="shared" si="4"/>
        <v>#VALUE!</v>
      </c>
      <c r="Z5" s="108">
        <v>3</v>
      </c>
      <c r="AA5" s="109">
        <f t="shared" si="5"/>
        <v>7.0000000000000007E-2</v>
      </c>
      <c r="AB5" s="108"/>
      <c r="AC5" s="108" t="e">
        <v>#VALUE!</v>
      </c>
      <c r="AD5" s="108" t="e">
        <v>#VALUE!</v>
      </c>
      <c r="AE5" s="108" t="e">
        <v>#VALUE!</v>
      </c>
      <c r="AF5" s="108" t="e">
        <v>#VALUE!</v>
      </c>
      <c r="AG5" s="108" t="e">
        <v>#VALUE!</v>
      </c>
      <c r="AH5" s="108" t="e">
        <v>#VALUE!</v>
      </c>
      <c r="AI5" s="108" t="e">
        <v>#VALUE!</v>
      </c>
      <c r="AJ5" s="108" t="e">
        <v>#VALUE!</v>
      </c>
      <c r="AK5" s="108" t="e">
        <v>#VALUE!</v>
      </c>
      <c r="AL5" s="108" t="e">
        <v>#VALUE!</v>
      </c>
      <c r="AM5" s="108" t="e">
        <v>#VALUE!</v>
      </c>
      <c r="AN5" s="108" t="e">
        <v>#VALUE!</v>
      </c>
      <c r="AO5" s="108"/>
    </row>
    <row r="6" spans="1:41" x14ac:dyDescent="0.25">
      <c r="A6" s="110" t="s">
        <v>82</v>
      </c>
      <c r="B6" s="101">
        <v>31</v>
      </c>
      <c r="C6" s="101">
        <v>12</v>
      </c>
      <c r="D6" s="101">
        <f t="shared" si="6"/>
        <v>19</v>
      </c>
      <c r="E6" s="102" t="e">
        <f t="shared" si="7"/>
        <v>#VALUE!</v>
      </c>
      <c r="F6" s="102">
        <v>12</v>
      </c>
      <c r="G6" s="102" t="e">
        <f t="shared" si="8"/>
        <v>#VALUE!</v>
      </c>
      <c r="H6" s="103" t="e">
        <f t="shared" si="9"/>
        <v>#VALUE!</v>
      </c>
      <c r="I6" s="104">
        <v>0</v>
      </c>
      <c r="J6" s="104">
        <v>0</v>
      </c>
      <c r="K6" s="105" t="e">
        <f t="shared" si="10"/>
        <v>#VALUE!</v>
      </c>
      <c r="L6" s="105">
        <v>0</v>
      </c>
      <c r="M6" s="105"/>
      <c r="N6" s="105">
        <v>6</v>
      </c>
      <c r="O6" s="105">
        <v>4</v>
      </c>
      <c r="P6" s="105">
        <v>0</v>
      </c>
      <c r="Q6" s="107">
        <f t="shared" si="0"/>
        <v>1</v>
      </c>
      <c r="R6" s="107" t="e">
        <f t="shared" si="0"/>
        <v>#VALUE!</v>
      </c>
      <c r="S6" s="107" t="e">
        <f t="shared" si="1"/>
        <v>#VALUE!</v>
      </c>
      <c r="T6" s="107" t="e">
        <f t="shared" si="2"/>
        <v>#VALUE!</v>
      </c>
      <c r="U6" s="108">
        <v>81</v>
      </c>
      <c r="V6" s="108" t="e">
        <v>#VALUE!</v>
      </c>
      <c r="W6" s="108" t="e">
        <f t="shared" si="3"/>
        <v>#VALUE!</v>
      </c>
      <c r="X6" s="108" t="e">
        <v>#VALUE!</v>
      </c>
      <c r="Y6" s="108" t="e">
        <f t="shared" si="4"/>
        <v>#VALUE!</v>
      </c>
      <c r="Z6" s="108">
        <v>2</v>
      </c>
      <c r="AA6" s="109">
        <f t="shared" si="5"/>
        <v>0.06</v>
      </c>
      <c r="AB6" s="108"/>
      <c r="AC6" s="108" t="e">
        <v>#VALUE!</v>
      </c>
      <c r="AD6" s="108" t="e">
        <v>#VALUE!</v>
      </c>
      <c r="AE6" s="108" t="e">
        <v>#VALUE!</v>
      </c>
      <c r="AF6" s="108" t="e">
        <v>#VALUE!</v>
      </c>
      <c r="AG6" s="108" t="e">
        <v>#VALUE!</v>
      </c>
      <c r="AH6" s="108" t="e">
        <v>#VALUE!</v>
      </c>
      <c r="AI6" s="108" t="e">
        <v>#VALUE!</v>
      </c>
      <c r="AJ6" s="108" t="e">
        <v>#VALUE!</v>
      </c>
      <c r="AK6" s="108" t="e">
        <v>#VALUE!</v>
      </c>
      <c r="AL6" s="108" t="e">
        <v>#VALUE!</v>
      </c>
      <c r="AM6" s="108" t="e">
        <v>#VALUE!</v>
      </c>
      <c r="AN6" s="108" t="e">
        <v>#VALUE!</v>
      </c>
      <c r="AO6" s="108"/>
    </row>
    <row r="7" spans="1:41" x14ac:dyDescent="0.25">
      <c r="A7" s="110" t="s">
        <v>83</v>
      </c>
      <c r="B7" s="101">
        <v>22</v>
      </c>
      <c r="C7" s="101">
        <v>11</v>
      </c>
      <c r="D7" s="101">
        <f t="shared" si="6"/>
        <v>11</v>
      </c>
      <c r="E7" s="102" t="e">
        <f t="shared" si="7"/>
        <v>#VALUE!</v>
      </c>
      <c r="F7" s="102">
        <v>10</v>
      </c>
      <c r="G7" s="102" t="e">
        <f t="shared" si="8"/>
        <v>#VALUE!</v>
      </c>
      <c r="H7" s="103" t="e">
        <f t="shared" si="9"/>
        <v>#VALUE!</v>
      </c>
      <c r="I7" s="104">
        <v>0</v>
      </c>
      <c r="J7" s="104">
        <v>0</v>
      </c>
      <c r="K7" s="105" t="e">
        <f t="shared" si="10"/>
        <v>#VALUE!</v>
      </c>
      <c r="L7" s="105">
        <v>1</v>
      </c>
      <c r="M7" s="105"/>
      <c r="N7" s="105">
        <v>6</v>
      </c>
      <c r="O7" s="105">
        <v>1</v>
      </c>
      <c r="P7" s="105">
        <v>0</v>
      </c>
      <c r="Q7" s="107">
        <f t="shared" si="0"/>
        <v>0.90909090909090906</v>
      </c>
      <c r="R7" s="107" t="e">
        <f t="shared" si="0"/>
        <v>#VALUE!</v>
      </c>
      <c r="S7" s="107" t="e">
        <f t="shared" si="1"/>
        <v>#VALUE!</v>
      </c>
      <c r="T7" s="107" t="e">
        <f t="shared" si="2"/>
        <v>#VALUE!</v>
      </c>
      <c r="U7" s="108">
        <v>81</v>
      </c>
      <c r="V7" s="108" t="e">
        <v>#VALUE!</v>
      </c>
      <c r="W7" s="108" t="e">
        <f t="shared" si="3"/>
        <v>#VALUE!</v>
      </c>
      <c r="X7" s="108" t="e">
        <v>#VALUE!</v>
      </c>
      <c r="Y7" s="108" t="e">
        <f t="shared" si="4"/>
        <v>#VALUE!</v>
      </c>
      <c r="Z7" s="108">
        <v>3</v>
      </c>
      <c r="AA7" s="109">
        <f t="shared" si="5"/>
        <v>0.14000000000000001</v>
      </c>
      <c r="AB7" s="108"/>
      <c r="AC7" s="108" t="e">
        <v>#VALUE!</v>
      </c>
      <c r="AD7" s="108" t="e">
        <v>#VALUE!</v>
      </c>
      <c r="AE7" s="108" t="e">
        <v>#VALUE!</v>
      </c>
      <c r="AF7" s="108" t="e">
        <v>#VALUE!</v>
      </c>
      <c r="AG7" s="108" t="e">
        <v>#VALUE!</v>
      </c>
      <c r="AH7" s="108" t="e">
        <v>#VALUE!</v>
      </c>
      <c r="AI7" s="108" t="e">
        <v>#VALUE!</v>
      </c>
      <c r="AJ7" s="108" t="e">
        <v>#VALUE!</v>
      </c>
      <c r="AK7" s="108" t="e">
        <v>#VALUE!</v>
      </c>
      <c r="AL7" s="108" t="e">
        <v>#VALUE!</v>
      </c>
      <c r="AM7" s="108" t="e">
        <v>#VALUE!</v>
      </c>
      <c r="AN7" s="108" t="e">
        <v>#VALUE!</v>
      </c>
      <c r="AO7" s="108"/>
    </row>
    <row r="8" spans="1:41" x14ac:dyDescent="0.25">
      <c r="A8" s="110" t="s">
        <v>84</v>
      </c>
      <c r="B8" s="101">
        <v>39</v>
      </c>
      <c r="C8" s="101">
        <v>15</v>
      </c>
      <c r="D8" s="101">
        <f t="shared" si="6"/>
        <v>24</v>
      </c>
      <c r="E8" s="102" t="e">
        <f t="shared" si="7"/>
        <v>#VALUE!</v>
      </c>
      <c r="F8" s="102">
        <v>13</v>
      </c>
      <c r="G8" s="102" t="e">
        <f t="shared" si="8"/>
        <v>#VALUE!</v>
      </c>
      <c r="H8" s="103" t="e">
        <f t="shared" si="9"/>
        <v>#VALUE!</v>
      </c>
      <c r="I8" s="104">
        <v>0</v>
      </c>
      <c r="J8" s="104">
        <v>0</v>
      </c>
      <c r="K8" s="105" t="e">
        <f t="shared" si="10"/>
        <v>#VALUE!</v>
      </c>
      <c r="L8" s="105">
        <v>1</v>
      </c>
      <c r="M8" s="105"/>
      <c r="N8" s="105">
        <v>10</v>
      </c>
      <c r="O8" s="105">
        <v>2</v>
      </c>
      <c r="P8" s="105">
        <v>10</v>
      </c>
      <c r="Q8" s="107">
        <f t="shared" si="0"/>
        <v>0.8666666666666667</v>
      </c>
      <c r="R8" s="107" t="e">
        <f t="shared" si="0"/>
        <v>#VALUE!</v>
      </c>
      <c r="S8" s="107" t="e">
        <f t="shared" si="1"/>
        <v>#VALUE!</v>
      </c>
      <c r="T8" s="107" t="e">
        <f t="shared" si="2"/>
        <v>#VALUE!</v>
      </c>
      <c r="U8" s="108">
        <v>134</v>
      </c>
      <c r="V8" s="108" t="e">
        <v>#VALUE!</v>
      </c>
      <c r="W8" s="108" t="e">
        <f t="shared" si="3"/>
        <v>#VALUE!</v>
      </c>
      <c r="X8" s="108" t="e">
        <v>#VALUE!</v>
      </c>
      <c r="Y8" s="108" t="e">
        <f t="shared" si="4"/>
        <v>#VALUE!</v>
      </c>
      <c r="Z8" s="108">
        <v>5</v>
      </c>
      <c r="AA8" s="109">
        <f t="shared" si="5"/>
        <v>0.13</v>
      </c>
      <c r="AB8" s="108"/>
      <c r="AC8" s="108" t="e">
        <v>#VALUE!</v>
      </c>
      <c r="AD8" s="108" t="e">
        <v>#VALUE!</v>
      </c>
      <c r="AE8" s="108" t="e">
        <v>#VALUE!</v>
      </c>
      <c r="AF8" s="108" t="e">
        <v>#VALUE!</v>
      </c>
      <c r="AG8" s="108" t="e">
        <v>#VALUE!</v>
      </c>
      <c r="AH8" s="108" t="e">
        <v>#VALUE!</v>
      </c>
      <c r="AI8" s="108" t="e">
        <v>#VALUE!</v>
      </c>
      <c r="AJ8" s="108" t="e">
        <v>#VALUE!</v>
      </c>
      <c r="AK8" s="108" t="e">
        <v>#VALUE!</v>
      </c>
      <c r="AL8" s="108" t="e">
        <v>#VALUE!</v>
      </c>
      <c r="AM8" s="108" t="e">
        <v>#VALUE!</v>
      </c>
      <c r="AN8" s="108" t="e">
        <v>#VALUE!</v>
      </c>
      <c r="AO8" s="108"/>
    </row>
    <row r="9" spans="1:41" x14ac:dyDescent="0.25">
      <c r="A9" s="110" t="s">
        <v>31</v>
      </c>
      <c r="B9" s="101">
        <v>37</v>
      </c>
      <c r="C9" s="101">
        <v>18</v>
      </c>
      <c r="D9" s="101">
        <f t="shared" si="6"/>
        <v>19</v>
      </c>
      <c r="E9" s="102" t="e">
        <f t="shared" si="7"/>
        <v>#VALUE!</v>
      </c>
      <c r="F9" s="102">
        <v>15</v>
      </c>
      <c r="G9" s="102" t="e">
        <f t="shared" si="8"/>
        <v>#VALUE!</v>
      </c>
      <c r="H9" s="103" t="e">
        <f t="shared" si="9"/>
        <v>#VALUE!</v>
      </c>
      <c r="I9" s="104">
        <v>0</v>
      </c>
      <c r="J9" s="104">
        <v>0</v>
      </c>
      <c r="K9" s="105" t="e">
        <f t="shared" si="10"/>
        <v>#VALUE!</v>
      </c>
      <c r="L9" s="105">
        <v>1</v>
      </c>
      <c r="M9" s="105"/>
      <c r="N9" s="105">
        <v>8</v>
      </c>
      <c r="O9" s="105">
        <v>9</v>
      </c>
      <c r="P9" s="105">
        <v>1</v>
      </c>
      <c r="Q9" s="107">
        <f t="shared" si="0"/>
        <v>0.83333333333333337</v>
      </c>
      <c r="R9" s="107" t="e">
        <f t="shared" si="0"/>
        <v>#VALUE!</v>
      </c>
      <c r="S9" s="107" t="e">
        <f t="shared" si="1"/>
        <v>#VALUE!</v>
      </c>
      <c r="T9" s="107" t="e">
        <f t="shared" si="2"/>
        <v>#VALUE!</v>
      </c>
      <c r="U9" s="108">
        <v>134</v>
      </c>
      <c r="V9" s="108" t="e">
        <v>#VALUE!</v>
      </c>
      <c r="W9" s="108" t="e">
        <f t="shared" si="3"/>
        <v>#VALUE!</v>
      </c>
      <c r="X9" s="108" t="e">
        <v>#VALUE!</v>
      </c>
      <c r="Y9" s="108" t="e">
        <f t="shared" si="4"/>
        <v>#VALUE!</v>
      </c>
      <c r="Z9" s="108">
        <v>5</v>
      </c>
      <c r="AA9" s="109">
        <f t="shared" si="5"/>
        <v>0.14000000000000001</v>
      </c>
      <c r="AB9" s="108"/>
      <c r="AC9" s="108" t="e">
        <v>#VALUE!</v>
      </c>
      <c r="AD9" s="108" t="e">
        <v>#VALUE!</v>
      </c>
      <c r="AE9" s="108" t="e">
        <v>#VALUE!</v>
      </c>
      <c r="AF9" s="108" t="e">
        <v>#VALUE!</v>
      </c>
      <c r="AG9" s="108" t="e">
        <v>#VALUE!</v>
      </c>
      <c r="AH9" s="108" t="e">
        <v>#VALUE!</v>
      </c>
      <c r="AI9" s="108" t="e">
        <v>#VALUE!</v>
      </c>
      <c r="AJ9" s="108" t="e">
        <v>#VALUE!</v>
      </c>
      <c r="AK9" s="108" t="e">
        <v>#VALUE!</v>
      </c>
      <c r="AL9" s="108" t="e">
        <v>#VALUE!</v>
      </c>
      <c r="AM9" s="108" t="e">
        <v>#VALUE!</v>
      </c>
      <c r="AN9" s="108" t="e">
        <v>#VALUE!</v>
      </c>
      <c r="AO9" s="108"/>
    </row>
    <row r="10" spans="1:41" x14ac:dyDescent="0.25">
      <c r="A10" s="108" t="s">
        <v>85</v>
      </c>
      <c r="B10" s="101">
        <v>57</v>
      </c>
      <c r="C10" s="101">
        <v>26</v>
      </c>
      <c r="D10" s="101">
        <f t="shared" si="6"/>
        <v>31</v>
      </c>
      <c r="E10" s="102" t="e">
        <f t="shared" si="7"/>
        <v>#VALUE!</v>
      </c>
      <c r="F10" s="102">
        <v>17</v>
      </c>
      <c r="G10" s="102" t="e">
        <f t="shared" si="8"/>
        <v>#VALUE!</v>
      </c>
      <c r="H10" s="103" t="e">
        <f t="shared" si="9"/>
        <v>#VALUE!</v>
      </c>
      <c r="I10" s="104">
        <v>0</v>
      </c>
      <c r="J10" s="104">
        <v>0</v>
      </c>
      <c r="K10" s="105" t="e">
        <f t="shared" si="10"/>
        <v>#VALUE!</v>
      </c>
      <c r="L10" s="105">
        <v>6</v>
      </c>
      <c r="M10" s="105"/>
      <c r="N10" s="105">
        <v>26</v>
      </c>
      <c r="O10" s="105">
        <v>4</v>
      </c>
      <c r="P10" s="105">
        <v>0</v>
      </c>
      <c r="Q10" s="107">
        <f t="shared" si="0"/>
        <v>0.65384615384615385</v>
      </c>
      <c r="R10" s="107" t="e">
        <f t="shared" si="0"/>
        <v>#VALUE!</v>
      </c>
      <c r="S10" s="107" t="e">
        <f t="shared" si="1"/>
        <v>#VALUE!</v>
      </c>
      <c r="T10" s="107" t="e">
        <f t="shared" si="2"/>
        <v>#VALUE!</v>
      </c>
      <c r="U10" s="108">
        <v>134</v>
      </c>
      <c r="V10" s="108" t="e">
        <v>#VALUE!</v>
      </c>
      <c r="W10" s="108" t="e">
        <f t="shared" si="3"/>
        <v>#VALUE!</v>
      </c>
      <c r="X10" s="108" t="e">
        <v>#VALUE!</v>
      </c>
      <c r="Y10" s="108" t="e">
        <f t="shared" si="4"/>
        <v>#VALUE!</v>
      </c>
      <c r="Z10" s="108">
        <v>5</v>
      </c>
      <c r="AA10" s="109">
        <f t="shared" si="5"/>
        <v>0.09</v>
      </c>
      <c r="AB10" s="108"/>
      <c r="AC10" s="108" t="e">
        <v>#VALUE!</v>
      </c>
      <c r="AD10" s="108" t="e">
        <v>#VALUE!</v>
      </c>
      <c r="AE10" s="108" t="e">
        <v>#VALUE!</v>
      </c>
      <c r="AF10" s="108" t="e">
        <v>#VALUE!</v>
      </c>
      <c r="AG10" s="108" t="e">
        <v>#VALUE!</v>
      </c>
      <c r="AH10" s="108" t="e">
        <v>#VALUE!</v>
      </c>
      <c r="AI10" s="108" t="e">
        <v>#VALUE!</v>
      </c>
      <c r="AJ10" s="108" t="e">
        <v>#VALUE!</v>
      </c>
      <c r="AK10" s="108" t="e">
        <v>#VALUE!</v>
      </c>
      <c r="AL10" s="108" t="e">
        <v>#VALUE!</v>
      </c>
      <c r="AM10" s="108" t="e">
        <v>#VALUE!</v>
      </c>
      <c r="AN10" s="108" t="e">
        <v>#VALUE!</v>
      </c>
      <c r="AO10" s="108"/>
    </row>
    <row r="11" spans="1:41" x14ac:dyDescent="0.25">
      <c r="A11" s="108"/>
      <c r="B11" s="101"/>
      <c r="C11" s="101"/>
      <c r="D11" s="101"/>
      <c r="E11" s="102"/>
      <c r="F11" s="102"/>
      <c r="G11" s="102">
        <f t="shared" si="8"/>
        <v>0</v>
      </c>
      <c r="H11" s="103"/>
      <c r="I11" s="111"/>
      <c r="J11" s="111"/>
      <c r="K11" s="105">
        <f t="shared" si="10"/>
        <v>0</v>
      </c>
      <c r="L11" s="105"/>
      <c r="M11" s="105"/>
      <c r="N11" s="105"/>
      <c r="O11" s="105"/>
      <c r="P11" s="105"/>
      <c r="Q11" s="112"/>
      <c r="R11" s="107"/>
      <c r="S11" s="107"/>
      <c r="T11" s="107"/>
      <c r="U11" s="108"/>
      <c r="V11" s="108"/>
      <c r="W11" s="108"/>
      <c r="X11" s="108"/>
      <c r="Y11" s="108"/>
      <c r="Z11" s="108"/>
      <c r="AA11" s="113"/>
      <c r="AB11" s="108"/>
      <c r="AC11" s="108"/>
      <c r="AD11" s="108"/>
      <c r="AE11" s="108"/>
      <c r="AF11" s="108"/>
      <c r="AG11" s="108"/>
      <c r="AH11" s="108"/>
      <c r="AI11" s="110"/>
      <c r="AJ11" s="108"/>
      <c r="AK11" s="108"/>
      <c r="AL11" s="108"/>
      <c r="AM11" s="108"/>
      <c r="AN11" s="108"/>
      <c r="AO11" s="108"/>
    </row>
    <row r="12" spans="1:41" x14ac:dyDescent="0.25">
      <c r="A12" s="114" t="s">
        <v>86</v>
      </c>
      <c r="B12" s="114">
        <f>+SUM(B4:B10)</f>
        <v>231</v>
      </c>
      <c r="C12" s="114">
        <f>+SUM(C4:C10)</f>
        <v>98</v>
      </c>
      <c r="D12" s="114">
        <f>+SUM(D4:D10)</f>
        <v>133</v>
      </c>
      <c r="E12" s="114" t="e">
        <f t="shared" ref="E12:AO12" si="11">+SUM(E4:E10)</f>
        <v>#VALUE!</v>
      </c>
      <c r="F12" s="114">
        <f t="shared" si="11"/>
        <v>82</v>
      </c>
      <c r="G12" s="114" t="e">
        <f t="shared" si="11"/>
        <v>#VALUE!</v>
      </c>
      <c r="H12" s="114" t="e">
        <f>+SUM(H4:H10)</f>
        <v>#VALUE!</v>
      </c>
      <c r="I12" s="114">
        <f t="shared" si="11"/>
        <v>0</v>
      </c>
      <c r="J12" s="114">
        <f t="shared" si="11"/>
        <v>0</v>
      </c>
      <c r="K12" s="114" t="e">
        <f>+SUM(K4:K10)</f>
        <v>#VALUE!</v>
      </c>
      <c r="L12" s="114">
        <f>+SUM(L4:L11)</f>
        <v>10</v>
      </c>
      <c r="M12" s="114">
        <f>+SUM(M4:M11)</f>
        <v>0</v>
      </c>
      <c r="N12" s="114">
        <f>+SUM(N4:N11)</f>
        <v>68</v>
      </c>
      <c r="O12" s="114">
        <f>+SUM(O4:O11)</f>
        <v>26</v>
      </c>
      <c r="P12" s="114">
        <f>+SUM(P4:P11)</f>
        <v>11</v>
      </c>
      <c r="Q12" s="115">
        <f>F12/C12</f>
        <v>0.83673469387755106</v>
      </c>
      <c r="R12" s="115">
        <f>F12/D12</f>
        <v>0.61654135338345861</v>
      </c>
      <c r="S12" s="115" t="e">
        <f>E12/B12</f>
        <v>#VALUE!</v>
      </c>
      <c r="T12" s="115" t="e">
        <f>(I12+E12)/B12</f>
        <v>#VALUE!</v>
      </c>
      <c r="U12" s="114"/>
      <c r="V12" s="114" t="e">
        <f t="shared" si="11"/>
        <v>#VALUE!</v>
      </c>
      <c r="W12" s="114" t="e">
        <f t="shared" si="11"/>
        <v>#VALUE!</v>
      </c>
      <c r="X12" s="114" t="e">
        <f t="shared" si="11"/>
        <v>#VALUE!</v>
      </c>
      <c r="Y12" s="114" t="e">
        <f t="shared" si="11"/>
        <v>#VALUE!</v>
      </c>
      <c r="Z12" s="114">
        <f t="shared" si="11"/>
        <v>23</v>
      </c>
      <c r="AA12" s="116">
        <f>Z12/B12</f>
        <v>9.9567099567099568E-2</v>
      </c>
      <c r="AB12" s="114">
        <f t="shared" si="11"/>
        <v>0</v>
      </c>
      <c r="AC12" s="114" t="e">
        <f t="shared" si="11"/>
        <v>#VALUE!</v>
      </c>
      <c r="AD12" s="114" t="e">
        <f t="shared" si="11"/>
        <v>#VALUE!</v>
      </c>
      <c r="AE12" s="114" t="e">
        <f t="shared" si="11"/>
        <v>#VALUE!</v>
      </c>
      <c r="AF12" s="114" t="e">
        <f t="shared" si="11"/>
        <v>#VALUE!</v>
      </c>
      <c r="AG12" s="114" t="e">
        <f t="shared" si="11"/>
        <v>#VALUE!</v>
      </c>
      <c r="AH12" s="114" t="e">
        <f t="shared" si="11"/>
        <v>#VALUE!</v>
      </c>
      <c r="AI12" s="114" t="e">
        <f t="shared" si="11"/>
        <v>#VALUE!</v>
      </c>
      <c r="AJ12" s="114" t="e">
        <f t="shared" si="11"/>
        <v>#VALUE!</v>
      </c>
      <c r="AK12" s="114" t="e">
        <f t="shared" si="11"/>
        <v>#VALUE!</v>
      </c>
      <c r="AL12" s="114" t="e">
        <f t="shared" si="11"/>
        <v>#VALUE!</v>
      </c>
      <c r="AM12" s="114" t="e">
        <f t="shared" si="11"/>
        <v>#VALUE!</v>
      </c>
      <c r="AN12" s="114" t="e">
        <f t="shared" si="11"/>
        <v>#VALUE!</v>
      </c>
      <c r="AO12" s="114">
        <f t="shared" si="11"/>
        <v>0</v>
      </c>
    </row>
    <row r="13" spans="1:41" x14ac:dyDescent="0.25">
      <c r="A13" s="114" t="s">
        <v>87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>
        <f>+AB12</f>
        <v>0</v>
      </c>
      <c r="AC13" s="114" t="e">
        <f>+AC12+AB13</f>
        <v>#VALUE!</v>
      </c>
      <c r="AD13" s="114" t="e">
        <f t="shared" ref="AD13:AN13" si="12">+AD12+AC13</f>
        <v>#VALUE!</v>
      </c>
      <c r="AE13" s="114" t="e">
        <f t="shared" si="12"/>
        <v>#VALUE!</v>
      </c>
      <c r="AF13" s="114" t="e">
        <f t="shared" si="12"/>
        <v>#VALUE!</v>
      </c>
      <c r="AG13" s="114" t="e">
        <f t="shared" si="12"/>
        <v>#VALUE!</v>
      </c>
      <c r="AH13" s="114" t="e">
        <f t="shared" si="12"/>
        <v>#VALUE!</v>
      </c>
      <c r="AI13" s="114" t="e">
        <f t="shared" si="12"/>
        <v>#VALUE!</v>
      </c>
      <c r="AJ13" s="114" t="e">
        <f t="shared" si="12"/>
        <v>#VALUE!</v>
      </c>
      <c r="AK13" s="114" t="e">
        <f t="shared" si="12"/>
        <v>#VALUE!</v>
      </c>
      <c r="AL13" s="114" t="e">
        <f t="shared" si="12"/>
        <v>#VALUE!</v>
      </c>
      <c r="AM13" s="114" t="e">
        <f t="shared" si="12"/>
        <v>#VALUE!</v>
      </c>
      <c r="AN13" s="114" t="e">
        <f t="shared" si="12"/>
        <v>#VALUE!</v>
      </c>
      <c r="AO13" s="114" t="e">
        <f>+AO12+AN13</f>
        <v>#VALUE!</v>
      </c>
    </row>
    <row r="14" spans="1:41" x14ac:dyDescent="0.25">
      <c r="A14" s="114" t="s">
        <v>88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>
        <f>+AB13/$B$12*100</f>
        <v>0</v>
      </c>
      <c r="AC14" s="117" t="e">
        <f>+AC13/$B$12</f>
        <v>#VALUE!</v>
      </c>
      <c r="AD14" s="117" t="e">
        <f t="shared" ref="AD14:AO14" si="13">+AD13/$B$12</f>
        <v>#VALUE!</v>
      </c>
      <c r="AE14" s="117" t="e">
        <f t="shared" si="13"/>
        <v>#VALUE!</v>
      </c>
      <c r="AF14" s="117" t="e">
        <f t="shared" si="13"/>
        <v>#VALUE!</v>
      </c>
      <c r="AG14" s="117" t="e">
        <f t="shared" si="13"/>
        <v>#VALUE!</v>
      </c>
      <c r="AH14" s="117" t="e">
        <f t="shared" si="13"/>
        <v>#VALUE!</v>
      </c>
      <c r="AI14" s="117" t="e">
        <f t="shared" si="13"/>
        <v>#VALUE!</v>
      </c>
      <c r="AJ14" s="117" t="e">
        <f t="shared" si="13"/>
        <v>#VALUE!</v>
      </c>
      <c r="AK14" s="117" t="e">
        <f t="shared" si="13"/>
        <v>#VALUE!</v>
      </c>
      <c r="AL14" s="117" t="e">
        <f t="shared" si="13"/>
        <v>#VALUE!</v>
      </c>
      <c r="AM14" s="117" t="e">
        <f t="shared" si="13"/>
        <v>#VALUE!</v>
      </c>
      <c r="AN14" s="117" t="e">
        <f t="shared" si="13"/>
        <v>#VALUE!</v>
      </c>
      <c r="AO14" s="117" t="e">
        <f t="shared" si="13"/>
        <v>#VALUE!</v>
      </c>
    </row>
    <row r="15" spans="1:41" x14ac:dyDescent="0.25">
      <c r="A15" s="108"/>
      <c r="B15" s="108"/>
      <c r="C15" s="108"/>
      <c r="D15" s="108"/>
      <c r="E15" s="108"/>
      <c r="F15" s="108"/>
      <c r="G15" s="108"/>
      <c r="H15" s="108"/>
      <c r="I15" s="110"/>
      <c r="J15" s="110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10"/>
      <c r="AJ15" s="108"/>
      <c r="AK15" s="108"/>
      <c r="AL15" s="108"/>
      <c r="AM15" s="108"/>
      <c r="AN15" s="108"/>
      <c r="AO15" s="108"/>
    </row>
    <row r="17" spans="1:20" x14ac:dyDescent="0.25">
      <c r="A17" s="118" t="s">
        <v>48</v>
      </c>
      <c r="B17" s="119"/>
      <c r="C17" s="118"/>
      <c r="D17" s="118"/>
      <c r="E17" s="118" t="e">
        <f>+B12-E12</f>
        <v>#VALUE!</v>
      </c>
      <c r="F17" s="118"/>
      <c r="G17" s="118"/>
      <c r="I17" s="118"/>
      <c r="J17" s="118"/>
      <c r="Q17" s="118"/>
      <c r="R17" s="118"/>
      <c r="S17" s="118"/>
      <c r="T17" s="118"/>
    </row>
  </sheetData>
  <mergeCells count="8">
    <mergeCell ref="Q2:T2"/>
    <mergeCell ref="E1:H1"/>
    <mergeCell ref="K1:P1"/>
    <mergeCell ref="B2:D2"/>
    <mergeCell ref="E2:G2"/>
    <mergeCell ref="I2:J2"/>
    <mergeCell ref="L2:M2"/>
    <mergeCell ref="N2:P2"/>
  </mergeCells>
  <pageMargins left="0.7" right="0.7" top="0.75" bottom="0.75" header="0.3" footer="0.3"/>
  <pageSetup paperSize="8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26"/>
  <sheetViews>
    <sheetView tabSelected="1" topLeftCell="C1" workbookViewId="0">
      <selection activeCell="G11" sqref="G11"/>
    </sheetView>
  </sheetViews>
  <sheetFormatPr baseColWidth="10" defaultRowHeight="15" x14ac:dyDescent="0.25"/>
  <cols>
    <col min="1" max="1" width="19.85546875" customWidth="1"/>
    <col min="2" max="2" width="15.85546875" bestFit="1" customWidth="1"/>
    <col min="3" max="3" width="16.7109375" bestFit="1" customWidth="1"/>
    <col min="4" max="5" width="16.7109375" customWidth="1"/>
    <col min="6" max="6" width="21.7109375" customWidth="1"/>
    <col min="7" max="7" width="19.140625" bestFit="1" customWidth="1"/>
    <col min="8" max="8" width="13.28515625" customWidth="1"/>
    <col min="9" max="9" width="16.28515625" customWidth="1"/>
    <col min="12" max="12" width="19.7109375" customWidth="1"/>
    <col min="13" max="13" width="13.140625" style="167" customWidth="1"/>
    <col min="14" max="14" width="38.5703125" customWidth="1"/>
    <col min="15" max="15" width="29" bestFit="1" customWidth="1"/>
    <col min="259" max="259" width="19.85546875" customWidth="1"/>
    <col min="260" max="260" width="15.85546875" bestFit="1" customWidth="1"/>
    <col min="261" max="261" width="16.7109375" bestFit="1" customWidth="1"/>
    <col min="262" max="263" width="16.7109375" customWidth="1"/>
    <col min="264" max="264" width="21.7109375" customWidth="1"/>
    <col min="265" max="265" width="19.140625" bestFit="1" customWidth="1"/>
    <col min="266" max="266" width="13.28515625" customWidth="1"/>
    <col min="515" max="515" width="19.85546875" customWidth="1"/>
    <col min="516" max="516" width="15.85546875" bestFit="1" customWidth="1"/>
    <col min="517" max="517" width="16.7109375" bestFit="1" customWidth="1"/>
    <col min="518" max="519" width="16.7109375" customWidth="1"/>
    <col min="520" max="520" width="21.7109375" customWidth="1"/>
    <col min="521" max="521" width="19.140625" bestFit="1" customWidth="1"/>
    <col min="522" max="522" width="13.28515625" customWidth="1"/>
    <col min="771" max="771" width="19.85546875" customWidth="1"/>
    <col min="772" max="772" width="15.85546875" bestFit="1" customWidth="1"/>
    <col min="773" max="773" width="16.7109375" bestFit="1" customWidth="1"/>
    <col min="774" max="775" width="16.7109375" customWidth="1"/>
    <col min="776" max="776" width="21.7109375" customWidth="1"/>
    <col min="777" max="777" width="19.140625" bestFit="1" customWidth="1"/>
    <col min="778" max="778" width="13.28515625" customWidth="1"/>
    <col min="1027" max="1027" width="19.85546875" customWidth="1"/>
    <col min="1028" max="1028" width="15.85546875" bestFit="1" customWidth="1"/>
    <col min="1029" max="1029" width="16.7109375" bestFit="1" customWidth="1"/>
    <col min="1030" max="1031" width="16.7109375" customWidth="1"/>
    <col min="1032" max="1032" width="21.7109375" customWidth="1"/>
    <col min="1033" max="1033" width="19.140625" bestFit="1" customWidth="1"/>
    <col min="1034" max="1034" width="13.28515625" customWidth="1"/>
    <col min="1283" max="1283" width="19.85546875" customWidth="1"/>
    <col min="1284" max="1284" width="15.85546875" bestFit="1" customWidth="1"/>
    <col min="1285" max="1285" width="16.7109375" bestFit="1" customWidth="1"/>
    <col min="1286" max="1287" width="16.7109375" customWidth="1"/>
    <col min="1288" max="1288" width="21.7109375" customWidth="1"/>
    <col min="1289" max="1289" width="19.140625" bestFit="1" customWidth="1"/>
    <col min="1290" max="1290" width="13.28515625" customWidth="1"/>
    <col min="1539" max="1539" width="19.85546875" customWidth="1"/>
    <col min="1540" max="1540" width="15.85546875" bestFit="1" customWidth="1"/>
    <col min="1541" max="1541" width="16.7109375" bestFit="1" customWidth="1"/>
    <col min="1542" max="1543" width="16.7109375" customWidth="1"/>
    <col min="1544" max="1544" width="21.7109375" customWidth="1"/>
    <col min="1545" max="1545" width="19.140625" bestFit="1" customWidth="1"/>
    <col min="1546" max="1546" width="13.28515625" customWidth="1"/>
    <col min="1795" max="1795" width="19.85546875" customWidth="1"/>
    <col min="1796" max="1796" width="15.85546875" bestFit="1" customWidth="1"/>
    <col min="1797" max="1797" width="16.7109375" bestFit="1" customWidth="1"/>
    <col min="1798" max="1799" width="16.7109375" customWidth="1"/>
    <col min="1800" max="1800" width="21.7109375" customWidth="1"/>
    <col min="1801" max="1801" width="19.140625" bestFit="1" customWidth="1"/>
    <col min="1802" max="1802" width="13.28515625" customWidth="1"/>
    <col min="2051" max="2051" width="19.85546875" customWidth="1"/>
    <col min="2052" max="2052" width="15.85546875" bestFit="1" customWidth="1"/>
    <col min="2053" max="2053" width="16.7109375" bestFit="1" customWidth="1"/>
    <col min="2054" max="2055" width="16.7109375" customWidth="1"/>
    <col min="2056" max="2056" width="21.7109375" customWidth="1"/>
    <col min="2057" max="2057" width="19.140625" bestFit="1" customWidth="1"/>
    <col min="2058" max="2058" width="13.28515625" customWidth="1"/>
    <col min="2307" max="2307" width="19.85546875" customWidth="1"/>
    <col min="2308" max="2308" width="15.85546875" bestFit="1" customWidth="1"/>
    <col min="2309" max="2309" width="16.7109375" bestFit="1" customWidth="1"/>
    <col min="2310" max="2311" width="16.7109375" customWidth="1"/>
    <col min="2312" max="2312" width="21.7109375" customWidth="1"/>
    <col min="2313" max="2313" width="19.140625" bestFit="1" customWidth="1"/>
    <col min="2314" max="2314" width="13.28515625" customWidth="1"/>
    <col min="2563" max="2563" width="19.85546875" customWidth="1"/>
    <col min="2564" max="2564" width="15.85546875" bestFit="1" customWidth="1"/>
    <col min="2565" max="2565" width="16.7109375" bestFit="1" customWidth="1"/>
    <col min="2566" max="2567" width="16.7109375" customWidth="1"/>
    <col min="2568" max="2568" width="21.7109375" customWidth="1"/>
    <col min="2569" max="2569" width="19.140625" bestFit="1" customWidth="1"/>
    <col min="2570" max="2570" width="13.28515625" customWidth="1"/>
    <col min="2819" max="2819" width="19.85546875" customWidth="1"/>
    <col min="2820" max="2820" width="15.85546875" bestFit="1" customWidth="1"/>
    <col min="2821" max="2821" width="16.7109375" bestFit="1" customWidth="1"/>
    <col min="2822" max="2823" width="16.7109375" customWidth="1"/>
    <col min="2824" max="2824" width="21.7109375" customWidth="1"/>
    <col min="2825" max="2825" width="19.140625" bestFit="1" customWidth="1"/>
    <col min="2826" max="2826" width="13.28515625" customWidth="1"/>
    <col min="3075" max="3075" width="19.85546875" customWidth="1"/>
    <col min="3076" max="3076" width="15.85546875" bestFit="1" customWidth="1"/>
    <col min="3077" max="3077" width="16.7109375" bestFit="1" customWidth="1"/>
    <col min="3078" max="3079" width="16.7109375" customWidth="1"/>
    <col min="3080" max="3080" width="21.7109375" customWidth="1"/>
    <col min="3081" max="3081" width="19.140625" bestFit="1" customWidth="1"/>
    <col min="3082" max="3082" width="13.28515625" customWidth="1"/>
    <col min="3331" max="3331" width="19.85546875" customWidth="1"/>
    <col min="3332" max="3332" width="15.85546875" bestFit="1" customWidth="1"/>
    <col min="3333" max="3333" width="16.7109375" bestFit="1" customWidth="1"/>
    <col min="3334" max="3335" width="16.7109375" customWidth="1"/>
    <col min="3336" max="3336" width="21.7109375" customWidth="1"/>
    <col min="3337" max="3337" width="19.140625" bestFit="1" customWidth="1"/>
    <col min="3338" max="3338" width="13.28515625" customWidth="1"/>
    <col min="3587" max="3587" width="19.85546875" customWidth="1"/>
    <col min="3588" max="3588" width="15.85546875" bestFit="1" customWidth="1"/>
    <col min="3589" max="3589" width="16.7109375" bestFit="1" customWidth="1"/>
    <col min="3590" max="3591" width="16.7109375" customWidth="1"/>
    <col min="3592" max="3592" width="21.7109375" customWidth="1"/>
    <col min="3593" max="3593" width="19.140625" bestFit="1" customWidth="1"/>
    <col min="3594" max="3594" width="13.28515625" customWidth="1"/>
    <col min="3843" max="3843" width="19.85546875" customWidth="1"/>
    <col min="3844" max="3844" width="15.85546875" bestFit="1" customWidth="1"/>
    <col min="3845" max="3845" width="16.7109375" bestFit="1" customWidth="1"/>
    <col min="3846" max="3847" width="16.7109375" customWidth="1"/>
    <col min="3848" max="3848" width="21.7109375" customWidth="1"/>
    <col min="3849" max="3849" width="19.140625" bestFit="1" customWidth="1"/>
    <col min="3850" max="3850" width="13.28515625" customWidth="1"/>
    <col min="4099" max="4099" width="19.85546875" customWidth="1"/>
    <col min="4100" max="4100" width="15.85546875" bestFit="1" customWidth="1"/>
    <col min="4101" max="4101" width="16.7109375" bestFit="1" customWidth="1"/>
    <col min="4102" max="4103" width="16.7109375" customWidth="1"/>
    <col min="4104" max="4104" width="21.7109375" customWidth="1"/>
    <col min="4105" max="4105" width="19.140625" bestFit="1" customWidth="1"/>
    <col min="4106" max="4106" width="13.28515625" customWidth="1"/>
    <col min="4355" max="4355" width="19.85546875" customWidth="1"/>
    <col min="4356" max="4356" width="15.85546875" bestFit="1" customWidth="1"/>
    <col min="4357" max="4357" width="16.7109375" bestFit="1" customWidth="1"/>
    <col min="4358" max="4359" width="16.7109375" customWidth="1"/>
    <col min="4360" max="4360" width="21.7109375" customWidth="1"/>
    <col min="4361" max="4361" width="19.140625" bestFit="1" customWidth="1"/>
    <col min="4362" max="4362" width="13.28515625" customWidth="1"/>
    <col min="4611" max="4611" width="19.85546875" customWidth="1"/>
    <col min="4612" max="4612" width="15.85546875" bestFit="1" customWidth="1"/>
    <col min="4613" max="4613" width="16.7109375" bestFit="1" customWidth="1"/>
    <col min="4614" max="4615" width="16.7109375" customWidth="1"/>
    <col min="4616" max="4616" width="21.7109375" customWidth="1"/>
    <col min="4617" max="4617" width="19.140625" bestFit="1" customWidth="1"/>
    <col min="4618" max="4618" width="13.28515625" customWidth="1"/>
    <col min="4867" max="4867" width="19.85546875" customWidth="1"/>
    <col min="4868" max="4868" width="15.85546875" bestFit="1" customWidth="1"/>
    <col min="4869" max="4869" width="16.7109375" bestFit="1" customWidth="1"/>
    <col min="4870" max="4871" width="16.7109375" customWidth="1"/>
    <col min="4872" max="4872" width="21.7109375" customWidth="1"/>
    <col min="4873" max="4873" width="19.140625" bestFit="1" customWidth="1"/>
    <col min="4874" max="4874" width="13.28515625" customWidth="1"/>
    <col min="5123" max="5123" width="19.85546875" customWidth="1"/>
    <col min="5124" max="5124" width="15.85546875" bestFit="1" customWidth="1"/>
    <col min="5125" max="5125" width="16.7109375" bestFit="1" customWidth="1"/>
    <col min="5126" max="5127" width="16.7109375" customWidth="1"/>
    <col min="5128" max="5128" width="21.7109375" customWidth="1"/>
    <col min="5129" max="5129" width="19.140625" bestFit="1" customWidth="1"/>
    <col min="5130" max="5130" width="13.28515625" customWidth="1"/>
    <col min="5379" max="5379" width="19.85546875" customWidth="1"/>
    <col min="5380" max="5380" width="15.85546875" bestFit="1" customWidth="1"/>
    <col min="5381" max="5381" width="16.7109375" bestFit="1" customWidth="1"/>
    <col min="5382" max="5383" width="16.7109375" customWidth="1"/>
    <col min="5384" max="5384" width="21.7109375" customWidth="1"/>
    <col min="5385" max="5385" width="19.140625" bestFit="1" customWidth="1"/>
    <col min="5386" max="5386" width="13.28515625" customWidth="1"/>
    <col min="5635" max="5635" width="19.85546875" customWidth="1"/>
    <col min="5636" max="5636" width="15.85546875" bestFit="1" customWidth="1"/>
    <col min="5637" max="5637" width="16.7109375" bestFit="1" customWidth="1"/>
    <col min="5638" max="5639" width="16.7109375" customWidth="1"/>
    <col min="5640" max="5640" width="21.7109375" customWidth="1"/>
    <col min="5641" max="5641" width="19.140625" bestFit="1" customWidth="1"/>
    <col min="5642" max="5642" width="13.28515625" customWidth="1"/>
    <col min="5891" max="5891" width="19.85546875" customWidth="1"/>
    <col min="5892" max="5892" width="15.85546875" bestFit="1" customWidth="1"/>
    <col min="5893" max="5893" width="16.7109375" bestFit="1" customWidth="1"/>
    <col min="5894" max="5895" width="16.7109375" customWidth="1"/>
    <col min="5896" max="5896" width="21.7109375" customWidth="1"/>
    <col min="5897" max="5897" width="19.140625" bestFit="1" customWidth="1"/>
    <col min="5898" max="5898" width="13.28515625" customWidth="1"/>
    <col min="6147" max="6147" width="19.85546875" customWidth="1"/>
    <col min="6148" max="6148" width="15.85546875" bestFit="1" customWidth="1"/>
    <col min="6149" max="6149" width="16.7109375" bestFit="1" customWidth="1"/>
    <col min="6150" max="6151" width="16.7109375" customWidth="1"/>
    <col min="6152" max="6152" width="21.7109375" customWidth="1"/>
    <col min="6153" max="6153" width="19.140625" bestFit="1" customWidth="1"/>
    <col min="6154" max="6154" width="13.28515625" customWidth="1"/>
    <col min="6403" max="6403" width="19.85546875" customWidth="1"/>
    <col min="6404" max="6404" width="15.85546875" bestFit="1" customWidth="1"/>
    <col min="6405" max="6405" width="16.7109375" bestFit="1" customWidth="1"/>
    <col min="6406" max="6407" width="16.7109375" customWidth="1"/>
    <col min="6408" max="6408" width="21.7109375" customWidth="1"/>
    <col min="6409" max="6409" width="19.140625" bestFit="1" customWidth="1"/>
    <col min="6410" max="6410" width="13.28515625" customWidth="1"/>
    <col min="6659" max="6659" width="19.85546875" customWidth="1"/>
    <col min="6660" max="6660" width="15.85546875" bestFit="1" customWidth="1"/>
    <col min="6661" max="6661" width="16.7109375" bestFit="1" customWidth="1"/>
    <col min="6662" max="6663" width="16.7109375" customWidth="1"/>
    <col min="6664" max="6664" width="21.7109375" customWidth="1"/>
    <col min="6665" max="6665" width="19.140625" bestFit="1" customWidth="1"/>
    <col min="6666" max="6666" width="13.28515625" customWidth="1"/>
    <col min="6915" max="6915" width="19.85546875" customWidth="1"/>
    <col min="6916" max="6916" width="15.85546875" bestFit="1" customWidth="1"/>
    <col min="6917" max="6917" width="16.7109375" bestFit="1" customWidth="1"/>
    <col min="6918" max="6919" width="16.7109375" customWidth="1"/>
    <col min="6920" max="6920" width="21.7109375" customWidth="1"/>
    <col min="6921" max="6921" width="19.140625" bestFit="1" customWidth="1"/>
    <col min="6922" max="6922" width="13.28515625" customWidth="1"/>
    <col min="7171" max="7171" width="19.85546875" customWidth="1"/>
    <col min="7172" max="7172" width="15.85546875" bestFit="1" customWidth="1"/>
    <col min="7173" max="7173" width="16.7109375" bestFit="1" customWidth="1"/>
    <col min="7174" max="7175" width="16.7109375" customWidth="1"/>
    <col min="7176" max="7176" width="21.7109375" customWidth="1"/>
    <col min="7177" max="7177" width="19.140625" bestFit="1" customWidth="1"/>
    <col min="7178" max="7178" width="13.28515625" customWidth="1"/>
    <col min="7427" max="7427" width="19.85546875" customWidth="1"/>
    <col min="7428" max="7428" width="15.85546875" bestFit="1" customWidth="1"/>
    <col min="7429" max="7429" width="16.7109375" bestFit="1" customWidth="1"/>
    <col min="7430" max="7431" width="16.7109375" customWidth="1"/>
    <col min="7432" max="7432" width="21.7109375" customWidth="1"/>
    <col min="7433" max="7433" width="19.140625" bestFit="1" customWidth="1"/>
    <col min="7434" max="7434" width="13.28515625" customWidth="1"/>
    <col min="7683" max="7683" width="19.85546875" customWidth="1"/>
    <col min="7684" max="7684" width="15.85546875" bestFit="1" customWidth="1"/>
    <col min="7685" max="7685" width="16.7109375" bestFit="1" customWidth="1"/>
    <col min="7686" max="7687" width="16.7109375" customWidth="1"/>
    <col min="7688" max="7688" width="21.7109375" customWidth="1"/>
    <col min="7689" max="7689" width="19.140625" bestFit="1" customWidth="1"/>
    <col min="7690" max="7690" width="13.28515625" customWidth="1"/>
    <col min="7939" max="7939" width="19.85546875" customWidth="1"/>
    <col min="7940" max="7940" width="15.85546875" bestFit="1" customWidth="1"/>
    <col min="7941" max="7941" width="16.7109375" bestFit="1" customWidth="1"/>
    <col min="7942" max="7943" width="16.7109375" customWidth="1"/>
    <col min="7944" max="7944" width="21.7109375" customWidth="1"/>
    <col min="7945" max="7945" width="19.140625" bestFit="1" customWidth="1"/>
    <col min="7946" max="7946" width="13.28515625" customWidth="1"/>
    <col min="8195" max="8195" width="19.85546875" customWidth="1"/>
    <col min="8196" max="8196" width="15.85546875" bestFit="1" customWidth="1"/>
    <col min="8197" max="8197" width="16.7109375" bestFit="1" customWidth="1"/>
    <col min="8198" max="8199" width="16.7109375" customWidth="1"/>
    <col min="8200" max="8200" width="21.7109375" customWidth="1"/>
    <col min="8201" max="8201" width="19.140625" bestFit="1" customWidth="1"/>
    <col min="8202" max="8202" width="13.28515625" customWidth="1"/>
    <col min="8451" max="8451" width="19.85546875" customWidth="1"/>
    <col min="8452" max="8452" width="15.85546875" bestFit="1" customWidth="1"/>
    <col min="8453" max="8453" width="16.7109375" bestFit="1" customWidth="1"/>
    <col min="8454" max="8455" width="16.7109375" customWidth="1"/>
    <col min="8456" max="8456" width="21.7109375" customWidth="1"/>
    <col min="8457" max="8457" width="19.140625" bestFit="1" customWidth="1"/>
    <col min="8458" max="8458" width="13.28515625" customWidth="1"/>
    <col min="8707" max="8707" width="19.85546875" customWidth="1"/>
    <col min="8708" max="8708" width="15.85546875" bestFit="1" customWidth="1"/>
    <col min="8709" max="8709" width="16.7109375" bestFit="1" customWidth="1"/>
    <col min="8710" max="8711" width="16.7109375" customWidth="1"/>
    <col min="8712" max="8712" width="21.7109375" customWidth="1"/>
    <col min="8713" max="8713" width="19.140625" bestFit="1" customWidth="1"/>
    <col min="8714" max="8714" width="13.28515625" customWidth="1"/>
    <col min="8963" max="8963" width="19.85546875" customWidth="1"/>
    <col min="8964" max="8964" width="15.85546875" bestFit="1" customWidth="1"/>
    <col min="8965" max="8965" width="16.7109375" bestFit="1" customWidth="1"/>
    <col min="8966" max="8967" width="16.7109375" customWidth="1"/>
    <col min="8968" max="8968" width="21.7109375" customWidth="1"/>
    <col min="8969" max="8969" width="19.140625" bestFit="1" customWidth="1"/>
    <col min="8970" max="8970" width="13.28515625" customWidth="1"/>
    <col min="9219" max="9219" width="19.85546875" customWidth="1"/>
    <col min="9220" max="9220" width="15.85546875" bestFit="1" customWidth="1"/>
    <col min="9221" max="9221" width="16.7109375" bestFit="1" customWidth="1"/>
    <col min="9222" max="9223" width="16.7109375" customWidth="1"/>
    <col min="9224" max="9224" width="21.7109375" customWidth="1"/>
    <col min="9225" max="9225" width="19.140625" bestFit="1" customWidth="1"/>
    <col min="9226" max="9226" width="13.28515625" customWidth="1"/>
    <col min="9475" max="9475" width="19.85546875" customWidth="1"/>
    <col min="9476" max="9476" width="15.85546875" bestFit="1" customWidth="1"/>
    <col min="9477" max="9477" width="16.7109375" bestFit="1" customWidth="1"/>
    <col min="9478" max="9479" width="16.7109375" customWidth="1"/>
    <col min="9480" max="9480" width="21.7109375" customWidth="1"/>
    <col min="9481" max="9481" width="19.140625" bestFit="1" customWidth="1"/>
    <col min="9482" max="9482" width="13.28515625" customWidth="1"/>
    <col min="9731" max="9731" width="19.85546875" customWidth="1"/>
    <col min="9732" max="9732" width="15.85546875" bestFit="1" customWidth="1"/>
    <col min="9733" max="9733" width="16.7109375" bestFit="1" customWidth="1"/>
    <col min="9734" max="9735" width="16.7109375" customWidth="1"/>
    <col min="9736" max="9736" width="21.7109375" customWidth="1"/>
    <col min="9737" max="9737" width="19.140625" bestFit="1" customWidth="1"/>
    <col min="9738" max="9738" width="13.28515625" customWidth="1"/>
    <col min="9987" max="9987" width="19.85546875" customWidth="1"/>
    <col min="9988" max="9988" width="15.85546875" bestFit="1" customWidth="1"/>
    <col min="9989" max="9989" width="16.7109375" bestFit="1" customWidth="1"/>
    <col min="9990" max="9991" width="16.7109375" customWidth="1"/>
    <col min="9992" max="9992" width="21.7109375" customWidth="1"/>
    <col min="9993" max="9993" width="19.140625" bestFit="1" customWidth="1"/>
    <col min="9994" max="9994" width="13.28515625" customWidth="1"/>
    <col min="10243" max="10243" width="19.85546875" customWidth="1"/>
    <col min="10244" max="10244" width="15.85546875" bestFit="1" customWidth="1"/>
    <col min="10245" max="10245" width="16.7109375" bestFit="1" customWidth="1"/>
    <col min="10246" max="10247" width="16.7109375" customWidth="1"/>
    <col min="10248" max="10248" width="21.7109375" customWidth="1"/>
    <col min="10249" max="10249" width="19.140625" bestFit="1" customWidth="1"/>
    <col min="10250" max="10250" width="13.28515625" customWidth="1"/>
    <col min="10499" max="10499" width="19.85546875" customWidth="1"/>
    <col min="10500" max="10500" width="15.85546875" bestFit="1" customWidth="1"/>
    <col min="10501" max="10501" width="16.7109375" bestFit="1" customWidth="1"/>
    <col min="10502" max="10503" width="16.7109375" customWidth="1"/>
    <col min="10504" max="10504" width="21.7109375" customWidth="1"/>
    <col min="10505" max="10505" width="19.140625" bestFit="1" customWidth="1"/>
    <col min="10506" max="10506" width="13.28515625" customWidth="1"/>
    <col min="10755" max="10755" width="19.85546875" customWidth="1"/>
    <col min="10756" max="10756" width="15.85546875" bestFit="1" customWidth="1"/>
    <col min="10757" max="10757" width="16.7109375" bestFit="1" customWidth="1"/>
    <col min="10758" max="10759" width="16.7109375" customWidth="1"/>
    <col min="10760" max="10760" width="21.7109375" customWidth="1"/>
    <col min="10761" max="10761" width="19.140625" bestFit="1" customWidth="1"/>
    <col min="10762" max="10762" width="13.28515625" customWidth="1"/>
    <col min="11011" max="11011" width="19.85546875" customWidth="1"/>
    <col min="11012" max="11012" width="15.85546875" bestFit="1" customWidth="1"/>
    <col min="11013" max="11013" width="16.7109375" bestFit="1" customWidth="1"/>
    <col min="11014" max="11015" width="16.7109375" customWidth="1"/>
    <col min="11016" max="11016" width="21.7109375" customWidth="1"/>
    <col min="11017" max="11017" width="19.140625" bestFit="1" customWidth="1"/>
    <col min="11018" max="11018" width="13.28515625" customWidth="1"/>
    <col min="11267" max="11267" width="19.85546875" customWidth="1"/>
    <col min="11268" max="11268" width="15.85546875" bestFit="1" customWidth="1"/>
    <col min="11269" max="11269" width="16.7109375" bestFit="1" customWidth="1"/>
    <col min="11270" max="11271" width="16.7109375" customWidth="1"/>
    <col min="11272" max="11272" width="21.7109375" customWidth="1"/>
    <col min="11273" max="11273" width="19.140625" bestFit="1" customWidth="1"/>
    <col min="11274" max="11274" width="13.28515625" customWidth="1"/>
    <col min="11523" max="11523" width="19.85546875" customWidth="1"/>
    <col min="11524" max="11524" width="15.85546875" bestFit="1" customWidth="1"/>
    <col min="11525" max="11525" width="16.7109375" bestFit="1" customWidth="1"/>
    <col min="11526" max="11527" width="16.7109375" customWidth="1"/>
    <col min="11528" max="11528" width="21.7109375" customWidth="1"/>
    <col min="11529" max="11529" width="19.140625" bestFit="1" customWidth="1"/>
    <col min="11530" max="11530" width="13.28515625" customWidth="1"/>
    <col min="11779" max="11779" width="19.85546875" customWidth="1"/>
    <col min="11780" max="11780" width="15.85546875" bestFit="1" customWidth="1"/>
    <col min="11781" max="11781" width="16.7109375" bestFit="1" customWidth="1"/>
    <col min="11782" max="11783" width="16.7109375" customWidth="1"/>
    <col min="11784" max="11784" width="21.7109375" customWidth="1"/>
    <col min="11785" max="11785" width="19.140625" bestFit="1" customWidth="1"/>
    <col min="11786" max="11786" width="13.28515625" customWidth="1"/>
    <col min="12035" max="12035" width="19.85546875" customWidth="1"/>
    <col min="12036" max="12036" width="15.85546875" bestFit="1" customWidth="1"/>
    <col min="12037" max="12037" width="16.7109375" bestFit="1" customWidth="1"/>
    <col min="12038" max="12039" width="16.7109375" customWidth="1"/>
    <col min="12040" max="12040" width="21.7109375" customWidth="1"/>
    <col min="12041" max="12041" width="19.140625" bestFit="1" customWidth="1"/>
    <col min="12042" max="12042" width="13.28515625" customWidth="1"/>
    <col min="12291" max="12291" width="19.85546875" customWidth="1"/>
    <col min="12292" max="12292" width="15.85546875" bestFit="1" customWidth="1"/>
    <col min="12293" max="12293" width="16.7109375" bestFit="1" customWidth="1"/>
    <col min="12294" max="12295" width="16.7109375" customWidth="1"/>
    <col min="12296" max="12296" width="21.7109375" customWidth="1"/>
    <col min="12297" max="12297" width="19.140625" bestFit="1" customWidth="1"/>
    <col min="12298" max="12298" width="13.28515625" customWidth="1"/>
    <col min="12547" max="12547" width="19.85546875" customWidth="1"/>
    <col min="12548" max="12548" width="15.85546875" bestFit="1" customWidth="1"/>
    <col min="12549" max="12549" width="16.7109375" bestFit="1" customWidth="1"/>
    <col min="12550" max="12551" width="16.7109375" customWidth="1"/>
    <col min="12552" max="12552" width="21.7109375" customWidth="1"/>
    <col min="12553" max="12553" width="19.140625" bestFit="1" customWidth="1"/>
    <col min="12554" max="12554" width="13.28515625" customWidth="1"/>
    <col min="12803" max="12803" width="19.85546875" customWidth="1"/>
    <col min="12804" max="12804" width="15.85546875" bestFit="1" customWidth="1"/>
    <col min="12805" max="12805" width="16.7109375" bestFit="1" customWidth="1"/>
    <col min="12806" max="12807" width="16.7109375" customWidth="1"/>
    <col min="12808" max="12808" width="21.7109375" customWidth="1"/>
    <col min="12809" max="12809" width="19.140625" bestFit="1" customWidth="1"/>
    <col min="12810" max="12810" width="13.28515625" customWidth="1"/>
    <col min="13059" max="13059" width="19.85546875" customWidth="1"/>
    <col min="13060" max="13060" width="15.85546875" bestFit="1" customWidth="1"/>
    <col min="13061" max="13061" width="16.7109375" bestFit="1" customWidth="1"/>
    <col min="13062" max="13063" width="16.7109375" customWidth="1"/>
    <col min="13064" max="13064" width="21.7109375" customWidth="1"/>
    <col min="13065" max="13065" width="19.140625" bestFit="1" customWidth="1"/>
    <col min="13066" max="13066" width="13.28515625" customWidth="1"/>
    <col min="13315" max="13315" width="19.85546875" customWidth="1"/>
    <col min="13316" max="13316" width="15.85546875" bestFit="1" customWidth="1"/>
    <col min="13317" max="13317" width="16.7109375" bestFit="1" customWidth="1"/>
    <col min="13318" max="13319" width="16.7109375" customWidth="1"/>
    <col min="13320" max="13320" width="21.7109375" customWidth="1"/>
    <col min="13321" max="13321" width="19.140625" bestFit="1" customWidth="1"/>
    <col min="13322" max="13322" width="13.28515625" customWidth="1"/>
    <col min="13571" max="13571" width="19.85546875" customWidth="1"/>
    <col min="13572" max="13572" width="15.85546875" bestFit="1" customWidth="1"/>
    <col min="13573" max="13573" width="16.7109375" bestFit="1" customWidth="1"/>
    <col min="13574" max="13575" width="16.7109375" customWidth="1"/>
    <col min="13576" max="13576" width="21.7109375" customWidth="1"/>
    <col min="13577" max="13577" width="19.140625" bestFit="1" customWidth="1"/>
    <col min="13578" max="13578" width="13.28515625" customWidth="1"/>
    <col min="13827" max="13827" width="19.85546875" customWidth="1"/>
    <col min="13828" max="13828" width="15.85546875" bestFit="1" customWidth="1"/>
    <col min="13829" max="13829" width="16.7109375" bestFit="1" customWidth="1"/>
    <col min="13830" max="13831" width="16.7109375" customWidth="1"/>
    <col min="13832" max="13832" width="21.7109375" customWidth="1"/>
    <col min="13833" max="13833" width="19.140625" bestFit="1" customWidth="1"/>
    <col min="13834" max="13834" width="13.28515625" customWidth="1"/>
    <col min="14083" max="14083" width="19.85546875" customWidth="1"/>
    <col min="14084" max="14084" width="15.85546875" bestFit="1" customWidth="1"/>
    <col min="14085" max="14085" width="16.7109375" bestFit="1" customWidth="1"/>
    <col min="14086" max="14087" width="16.7109375" customWidth="1"/>
    <col min="14088" max="14088" width="21.7109375" customWidth="1"/>
    <col min="14089" max="14089" width="19.140625" bestFit="1" customWidth="1"/>
    <col min="14090" max="14090" width="13.28515625" customWidth="1"/>
    <col min="14339" max="14339" width="19.85546875" customWidth="1"/>
    <col min="14340" max="14340" width="15.85546875" bestFit="1" customWidth="1"/>
    <col min="14341" max="14341" width="16.7109375" bestFit="1" customWidth="1"/>
    <col min="14342" max="14343" width="16.7109375" customWidth="1"/>
    <col min="14344" max="14344" width="21.7109375" customWidth="1"/>
    <col min="14345" max="14345" width="19.140625" bestFit="1" customWidth="1"/>
    <col min="14346" max="14346" width="13.28515625" customWidth="1"/>
    <col min="14595" max="14595" width="19.85546875" customWidth="1"/>
    <col min="14596" max="14596" width="15.85546875" bestFit="1" customWidth="1"/>
    <col min="14597" max="14597" width="16.7109375" bestFit="1" customWidth="1"/>
    <col min="14598" max="14599" width="16.7109375" customWidth="1"/>
    <col min="14600" max="14600" width="21.7109375" customWidth="1"/>
    <col min="14601" max="14601" width="19.140625" bestFit="1" customWidth="1"/>
    <col min="14602" max="14602" width="13.28515625" customWidth="1"/>
    <col min="14851" max="14851" width="19.85546875" customWidth="1"/>
    <col min="14852" max="14852" width="15.85546875" bestFit="1" customWidth="1"/>
    <col min="14853" max="14853" width="16.7109375" bestFit="1" customWidth="1"/>
    <col min="14854" max="14855" width="16.7109375" customWidth="1"/>
    <col min="14856" max="14856" width="21.7109375" customWidth="1"/>
    <col min="14857" max="14857" width="19.140625" bestFit="1" customWidth="1"/>
    <col min="14858" max="14858" width="13.28515625" customWidth="1"/>
    <col min="15107" max="15107" width="19.85546875" customWidth="1"/>
    <col min="15108" max="15108" width="15.85546875" bestFit="1" customWidth="1"/>
    <col min="15109" max="15109" width="16.7109375" bestFit="1" customWidth="1"/>
    <col min="15110" max="15111" width="16.7109375" customWidth="1"/>
    <col min="15112" max="15112" width="21.7109375" customWidth="1"/>
    <col min="15113" max="15113" width="19.140625" bestFit="1" customWidth="1"/>
    <col min="15114" max="15114" width="13.28515625" customWidth="1"/>
    <col min="15363" max="15363" width="19.85546875" customWidth="1"/>
    <col min="15364" max="15364" width="15.85546875" bestFit="1" customWidth="1"/>
    <col min="15365" max="15365" width="16.7109375" bestFit="1" customWidth="1"/>
    <col min="15366" max="15367" width="16.7109375" customWidth="1"/>
    <col min="15368" max="15368" width="21.7109375" customWidth="1"/>
    <col min="15369" max="15369" width="19.140625" bestFit="1" customWidth="1"/>
    <col min="15370" max="15370" width="13.28515625" customWidth="1"/>
    <col min="15619" max="15619" width="19.85546875" customWidth="1"/>
    <col min="15620" max="15620" width="15.85546875" bestFit="1" customWidth="1"/>
    <col min="15621" max="15621" width="16.7109375" bestFit="1" customWidth="1"/>
    <col min="15622" max="15623" width="16.7109375" customWidth="1"/>
    <col min="15624" max="15624" width="21.7109375" customWidth="1"/>
    <col min="15625" max="15625" width="19.140625" bestFit="1" customWidth="1"/>
    <col min="15626" max="15626" width="13.28515625" customWidth="1"/>
    <col min="15875" max="15875" width="19.85546875" customWidth="1"/>
    <col min="15876" max="15876" width="15.85546875" bestFit="1" customWidth="1"/>
    <col min="15877" max="15877" width="16.7109375" bestFit="1" customWidth="1"/>
    <col min="15878" max="15879" width="16.7109375" customWidth="1"/>
    <col min="15880" max="15880" width="21.7109375" customWidth="1"/>
    <col min="15881" max="15881" width="19.140625" bestFit="1" customWidth="1"/>
    <col min="15882" max="15882" width="13.28515625" customWidth="1"/>
    <col min="16131" max="16131" width="19.85546875" customWidth="1"/>
    <col min="16132" max="16132" width="15.85546875" bestFit="1" customWidth="1"/>
    <col min="16133" max="16133" width="16.7109375" bestFit="1" customWidth="1"/>
    <col min="16134" max="16135" width="16.7109375" customWidth="1"/>
    <col min="16136" max="16136" width="21.7109375" customWidth="1"/>
    <col min="16137" max="16137" width="19.140625" bestFit="1" customWidth="1"/>
    <col min="16138" max="16138" width="13.28515625" customWidth="1"/>
  </cols>
  <sheetData>
    <row r="1" spans="1:15" x14ac:dyDescent="0.25">
      <c r="A1" s="269" t="s">
        <v>134</v>
      </c>
      <c r="B1" s="269"/>
      <c r="C1" s="269"/>
      <c r="D1" s="269"/>
      <c r="E1" s="269"/>
      <c r="F1" s="269"/>
      <c r="G1" s="269"/>
    </row>
    <row r="2" spans="1:15" x14ac:dyDescent="0.25">
      <c r="J2" s="273" t="s">
        <v>193</v>
      </c>
      <c r="K2" s="273"/>
      <c r="L2" s="273"/>
      <c r="M2" s="273"/>
      <c r="N2" s="273"/>
    </row>
    <row r="3" spans="1:15" x14ac:dyDescent="0.25">
      <c r="A3" s="123" t="s">
        <v>135</v>
      </c>
      <c r="B3" s="160" t="s">
        <v>91</v>
      </c>
      <c r="C3" s="270" t="s">
        <v>92</v>
      </c>
      <c r="D3" s="271"/>
      <c r="E3" s="272"/>
      <c r="F3" s="123" t="s">
        <v>93</v>
      </c>
      <c r="G3" s="123" t="s">
        <v>94</v>
      </c>
      <c r="H3" s="163" t="s">
        <v>174</v>
      </c>
      <c r="I3" s="163" t="s">
        <v>175</v>
      </c>
      <c r="J3" s="161" t="s">
        <v>148</v>
      </c>
      <c r="K3" s="163" t="s">
        <v>117</v>
      </c>
      <c r="L3" s="163" t="s">
        <v>113</v>
      </c>
      <c r="M3" s="163" t="s">
        <v>190</v>
      </c>
      <c r="N3" s="161" t="s">
        <v>189</v>
      </c>
      <c r="O3" s="161" t="s">
        <v>194</v>
      </c>
    </row>
    <row r="4" spans="1:15" x14ac:dyDescent="0.25">
      <c r="A4" s="123">
        <v>2019</v>
      </c>
      <c r="B4" s="160" t="s">
        <v>109</v>
      </c>
      <c r="C4" s="162">
        <v>31</v>
      </c>
      <c r="D4" s="162">
        <v>1</v>
      </c>
      <c r="E4" s="162">
        <f>$A$4</f>
        <v>2019</v>
      </c>
      <c r="F4" s="123" t="s">
        <v>112</v>
      </c>
      <c r="G4" s="123" t="s">
        <v>111</v>
      </c>
      <c r="H4" s="160">
        <v>100</v>
      </c>
      <c r="I4" s="160">
        <v>50</v>
      </c>
      <c r="J4" s="123" t="s">
        <v>152</v>
      </c>
      <c r="K4" s="163" t="s">
        <v>154</v>
      </c>
      <c r="L4" s="163" t="s">
        <v>138</v>
      </c>
      <c r="M4" s="163" t="s">
        <v>191</v>
      </c>
      <c r="N4" s="123" t="s">
        <v>214</v>
      </c>
      <c r="O4" s="161" t="s">
        <v>191</v>
      </c>
    </row>
    <row r="5" spans="1:15" x14ac:dyDescent="0.25">
      <c r="A5" s="123"/>
      <c r="B5" s="160" t="s">
        <v>122</v>
      </c>
      <c r="C5" s="162">
        <v>28</v>
      </c>
      <c r="D5" s="162">
        <v>2</v>
      </c>
      <c r="E5" s="162">
        <f t="shared" ref="E5:E15" si="0">$A$4</f>
        <v>2019</v>
      </c>
      <c r="F5" s="123" t="s">
        <v>115</v>
      </c>
      <c r="G5" s="123" t="s">
        <v>114</v>
      </c>
      <c r="J5" s="123" t="s">
        <v>153</v>
      </c>
      <c r="K5" s="163" t="s">
        <v>155</v>
      </c>
      <c r="L5" s="163" t="s">
        <v>139</v>
      </c>
      <c r="M5" s="163" t="s">
        <v>192</v>
      </c>
      <c r="N5" s="123" t="s">
        <v>202</v>
      </c>
      <c r="O5" s="161" t="s">
        <v>192</v>
      </c>
    </row>
    <row r="6" spans="1:15" x14ac:dyDescent="0.25">
      <c r="B6" s="160" t="s">
        <v>121</v>
      </c>
      <c r="C6" s="162">
        <v>31</v>
      </c>
      <c r="D6" s="162">
        <v>3</v>
      </c>
      <c r="E6" s="162">
        <f t="shared" si="0"/>
        <v>2019</v>
      </c>
      <c r="F6" s="123" t="s">
        <v>118</v>
      </c>
      <c r="G6" s="123"/>
      <c r="J6" s="123" t="s">
        <v>149</v>
      </c>
      <c r="K6" s="163" t="s">
        <v>156</v>
      </c>
      <c r="L6" s="163" t="s">
        <v>225</v>
      </c>
      <c r="M6" s="163"/>
      <c r="N6" s="123" t="s">
        <v>195</v>
      </c>
      <c r="O6" s="123" t="s">
        <v>152</v>
      </c>
    </row>
    <row r="7" spans="1:15" x14ac:dyDescent="0.25">
      <c r="B7" s="160"/>
      <c r="C7" s="162">
        <v>30</v>
      </c>
      <c r="D7" s="162">
        <v>4</v>
      </c>
      <c r="E7" s="162">
        <f t="shared" si="0"/>
        <v>2019</v>
      </c>
      <c r="F7" s="123" t="s">
        <v>116</v>
      </c>
      <c r="J7" s="161" t="s">
        <v>131</v>
      </c>
      <c r="K7" s="163" t="s">
        <v>151</v>
      </c>
      <c r="L7" s="163" t="s">
        <v>226</v>
      </c>
      <c r="M7" s="163"/>
      <c r="N7" s="123" t="s">
        <v>203</v>
      </c>
      <c r="O7" s="123" t="s">
        <v>153</v>
      </c>
    </row>
    <row r="8" spans="1:15" x14ac:dyDescent="0.25">
      <c r="B8" s="160"/>
      <c r="C8" s="162">
        <v>31</v>
      </c>
      <c r="D8" s="162">
        <v>5</v>
      </c>
      <c r="E8" s="162">
        <f t="shared" si="0"/>
        <v>2019</v>
      </c>
      <c r="F8" s="123" t="s">
        <v>136</v>
      </c>
      <c r="K8" s="163" t="s">
        <v>177</v>
      </c>
      <c r="L8" s="163" t="s">
        <v>141</v>
      </c>
      <c r="M8" s="163"/>
      <c r="N8" s="123" t="s">
        <v>201</v>
      </c>
      <c r="O8" s="123" t="s">
        <v>149</v>
      </c>
    </row>
    <row r="9" spans="1:15" x14ac:dyDescent="0.25">
      <c r="C9" s="162">
        <v>30</v>
      </c>
      <c r="D9" s="162">
        <v>6</v>
      </c>
      <c r="E9" s="162">
        <f t="shared" si="0"/>
        <v>2019</v>
      </c>
      <c r="F9" s="123" t="s">
        <v>125</v>
      </c>
      <c r="K9" s="161" t="s">
        <v>131</v>
      </c>
      <c r="L9" s="163" t="s">
        <v>142</v>
      </c>
      <c r="M9" s="163"/>
      <c r="N9" s="123" t="s">
        <v>196</v>
      </c>
      <c r="O9" s="161" t="s">
        <v>138</v>
      </c>
    </row>
    <row r="10" spans="1:15" x14ac:dyDescent="0.25">
      <c r="C10" s="162">
        <v>31</v>
      </c>
      <c r="D10" s="162">
        <v>7</v>
      </c>
      <c r="E10" s="162">
        <f t="shared" si="0"/>
        <v>2019</v>
      </c>
      <c r="F10" s="123" t="s">
        <v>110</v>
      </c>
      <c r="L10" s="163" t="s">
        <v>140</v>
      </c>
      <c r="M10" s="163"/>
      <c r="N10" s="123" t="s">
        <v>197</v>
      </c>
      <c r="O10" s="161" t="s">
        <v>139</v>
      </c>
    </row>
    <row r="11" spans="1:15" x14ac:dyDescent="0.25">
      <c r="C11" s="162">
        <v>31</v>
      </c>
      <c r="D11" s="162">
        <v>8</v>
      </c>
      <c r="E11" s="162">
        <f t="shared" si="0"/>
        <v>2019</v>
      </c>
      <c r="F11" s="123" t="s">
        <v>119</v>
      </c>
      <c r="L11" s="163" t="s">
        <v>227</v>
      </c>
      <c r="M11" s="163"/>
      <c r="N11" s="123"/>
      <c r="O11" s="161" t="s">
        <v>143</v>
      </c>
    </row>
    <row r="12" spans="1:15" x14ac:dyDescent="0.25">
      <c r="C12" s="162">
        <v>30</v>
      </c>
      <c r="D12" s="162">
        <v>9</v>
      </c>
      <c r="E12" s="162">
        <f t="shared" si="0"/>
        <v>2019</v>
      </c>
      <c r="F12" s="123" t="s">
        <v>126</v>
      </c>
      <c r="I12" s="123" t="s">
        <v>221</v>
      </c>
      <c r="N12" s="123"/>
      <c r="O12" s="161" t="s">
        <v>144</v>
      </c>
    </row>
    <row r="13" spans="1:15" x14ac:dyDescent="0.25">
      <c r="C13" s="162">
        <v>31</v>
      </c>
      <c r="D13" s="162">
        <v>10</v>
      </c>
      <c r="E13" s="162">
        <f t="shared" si="0"/>
        <v>2019</v>
      </c>
      <c r="F13" s="123" t="s">
        <v>127</v>
      </c>
      <c r="I13" s="123" t="s">
        <v>200</v>
      </c>
      <c r="N13" s="123"/>
      <c r="O13" s="161" t="s">
        <v>141</v>
      </c>
    </row>
    <row r="14" spans="1:15" x14ac:dyDescent="0.25">
      <c r="C14" s="162">
        <v>30</v>
      </c>
      <c r="D14" s="162">
        <v>11</v>
      </c>
      <c r="E14" s="162">
        <f t="shared" si="0"/>
        <v>2019</v>
      </c>
      <c r="F14" s="123" t="s">
        <v>128</v>
      </c>
      <c r="I14" s="123" t="s">
        <v>205</v>
      </c>
      <c r="O14" s="161" t="s">
        <v>142</v>
      </c>
    </row>
    <row r="15" spans="1:15" x14ac:dyDescent="0.25">
      <c r="C15" s="162">
        <v>31</v>
      </c>
      <c r="D15" s="162">
        <v>12</v>
      </c>
      <c r="E15" s="162">
        <f t="shared" si="0"/>
        <v>2019</v>
      </c>
      <c r="F15" s="123" t="s">
        <v>129</v>
      </c>
      <c r="O15" s="161" t="s">
        <v>140</v>
      </c>
    </row>
    <row r="16" spans="1:15" x14ac:dyDescent="0.25">
      <c r="E16" s="162"/>
      <c r="F16" s="123" t="s">
        <v>130</v>
      </c>
      <c r="O16" s="161" t="s">
        <v>131</v>
      </c>
    </row>
    <row r="17" spans="3:11" x14ac:dyDescent="0.25">
      <c r="E17" s="162"/>
      <c r="F17" s="123" t="s">
        <v>137</v>
      </c>
    </row>
    <row r="18" spans="3:11" x14ac:dyDescent="0.25">
      <c r="F18" s="123"/>
    </row>
    <row r="21" spans="3:11" x14ac:dyDescent="0.25">
      <c r="E21" s="123" t="s">
        <v>99</v>
      </c>
      <c r="F21" s="123" t="s">
        <v>100</v>
      </c>
      <c r="G21" s="123" t="s">
        <v>101</v>
      </c>
      <c r="H21" s="123" t="s">
        <v>102</v>
      </c>
      <c r="I21" s="123" t="s">
        <v>103</v>
      </c>
      <c r="J21" s="123" t="s">
        <v>145</v>
      </c>
      <c r="K21" s="123" t="s">
        <v>185</v>
      </c>
    </row>
    <row r="22" spans="3:11" x14ac:dyDescent="0.25">
      <c r="E22" s="123" t="s">
        <v>200</v>
      </c>
      <c r="F22" s="244" t="s">
        <v>200</v>
      </c>
      <c r="G22" s="123" t="s">
        <v>113</v>
      </c>
      <c r="H22" s="123" t="s">
        <v>200</v>
      </c>
      <c r="I22" s="123" t="s">
        <v>200</v>
      </c>
      <c r="J22" s="123" t="s">
        <v>200</v>
      </c>
      <c r="K22" s="123" t="s">
        <v>200</v>
      </c>
    </row>
    <row r="23" spans="3:11" x14ac:dyDescent="0.25">
      <c r="E23" s="123" t="s">
        <v>205</v>
      </c>
      <c r="F23" s="123" t="s">
        <v>205</v>
      </c>
      <c r="G23" s="123" t="s">
        <v>117</v>
      </c>
      <c r="H23" s="123" t="s">
        <v>205</v>
      </c>
      <c r="I23" s="123" t="s">
        <v>205</v>
      </c>
      <c r="J23" s="123" t="s">
        <v>205</v>
      </c>
      <c r="K23" s="123" t="s">
        <v>205</v>
      </c>
    </row>
    <row r="24" spans="3:11" x14ac:dyDescent="0.25">
      <c r="E24" s="123" t="s">
        <v>222</v>
      </c>
      <c r="F24" s="123" t="s">
        <v>222</v>
      </c>
      <c r="H24" s="123" t="s">
        <v>223</v>
      </c>
      <c r="J24" s="123" t="s">
        <v>222</v>
      </c>
    </row>
    <row r="25" spans="3:11" x14ac:dyDescent="0.25">
      <c r="H25" s="123" t="s">
        <v>222</v>
      </c>
      <c r="J25" s="123" t="s">
        <v>224</v>
      </c>
    </row>
    <row r="26" spans="3:11" x14ac:dyDescent="0.25">
      <c r="C26" t="s">
        <v>138</v>
      </c>
      <c r="D26" t="s">
        <v>228</v>
      </c>
      <c r="E26" t="s">
        <v>225</v>
      </c>
      <c r="F26" t="s">
        <v>226</v>
      </c>
      <c r="G26" t="s">
        <v>141</v>
      </c>
      <c r="H26" s="245" t="s">
        <v>142</v>
      </c>
      <c r="I26" s="159" t="s">
        <v>140</v>
      </c>
    </row>
  </sheetData>
  <sheetProtection selectLockedCells="1" selectUnlockedCells="1"/>
  <mergeCells count="3">
    <mergeCell ref="A1:G1"/>
    <mergeCell ref="C3:E3"/>
    <mergeCell ref="J2:N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C12" sqref="C12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customWidth="1"/>
    <col min="31" max="32" width="18" style="89" customWidth="1"/>
    <col min="33" max="33" width="11.42578125" style="89" customWidth="1"/>
    <col min="34" max="34" width="18.7109375" customWidth="1"/>
    <col min="35" max="35" width="18.7109375" style="168" customWidth="1"/>
    <col min="36" max="36" width="20" style="166" customWidth="1"/>
    <col min="37" max="37" width="18" style="89" customWidth="1"/>
    <col min="38" max="43" width="19" style="89" customWidth="1"/>
    <col min="44" max="44" width="11.42578125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98" width="11.42578125" style="89" customWidth="1"/>
    <col min="99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220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860069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SUM(PORTEFEUILLE_DELPHINE[[#This Row],[PCR COMPTABLE €]:[MONTANT
RESPONSABLE RELATION CLIENT €]])-PORTEFEUILLE_DELPHINE[[#This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400</v>
      </c>
      <c r="AR3" s="188" t="str">
        <f>IF(PORTEFEUILLE_DELPHINE[[#This Row],[BONI AAC]]&lt;&gt;0,1,"")</f>
        <v/>
      </c>
      <c r="AS3" s="188">
        <f>IF(PORTEFEUILLE_DELPHINE[[#This Row],[MALI AAC]]&lt;&gt;0,1,"")</f>
        <v>1</v>
      </c>
      <c r="AT3" s="225">
        <f>IF(AN3&lt;&gt;"",IF((AN3*Paramètres!$H$4)-PORTEFEUILLE_DELPHINE[[#This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€]]-(DELPHINE!AN3*Paramètres!$H$4),0),0)</f>
        <v>0</v>
      </c>
      <c r="AU3" s="225">
        <f>IF(AN3&lt;&gt;"",IF(((AN3*Paramètres!$H$4)-PORTEFEUILLE_DELPHINE[[#This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" s="190" t="str">
        <f>IF(PORTEFEUILLE_DELPHINE[[#This Row],[BONI COMPTABLE]]&lt;&gt;0,1,"")</f>
        <v/>
      </c>
      <c r="AW3" s="190" t="str">
        <f>IF(PORTEFEUILLE_DELPHINE[[#This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205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SUM(PORTEFEUILLE_DELPHINE[[#This Row],[PCR COMPTABLE €]:[MONTANT
RESPONSABLE RELATION CLIENT €]])-PORTEFEUILLE_DELPHINE[[#This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1000</v>
      </c>
      <c r="AR4" s="188" t="str">
        <f>IF(PORTEFEUILLE_DELPHINE[[#This Row],[BONI AAC]]&lt;&gt;0,1,"")</f>
        <v/>
      </c>
      <c r="AS4" s="188">
        <f>IF(PORTEFEUILLE_DELPHINE[[#This Row],[MALI AAC]]&lt;&gt;0,1,"")</f>
        <v>1</v>
      </c>
      <c r="AT4" s="225">
        <f>IF(AN4&lt;&gt;"",IF((AN4*Paramètres!$H$4)-PORTEFEUILLE_DELPHINE[[#This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€]]-(DELPHINE!AN4*Paramètres!$H$4),0),0)</f>
        <v>0</v>
      </c>
      <c r="AU4" s="225">
        <f>IF(AN4&lt;&gt;"",IF(((AN4*Paramètres!$H$4)-PORTEFEUILLE_DELPHINE[[#This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3000</v>
      </c>
      <c r="AV4" s="190" t="str">
        <f>IF(PORTEFEUILLE_DELPHINE[[#This Row],[BONI COMPTABLE]]&lt;&gt;0,1,"")</f>
        <v/>
      </c>
      <c r="AW4" s="190">
        <f>IF(PORTEFEUILLE_DELPHINE[[#This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SUM(PORTEFEUILLE_DELPHINE[[#This Row],[PCR COMPTABLE €]:[MONTANT
RESPONSABLE RELATION CLIENT €]])-PORTEFEUILLE_DELPHINE[[#This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2200</v>
      </c>
      <c r="AR5" s="188" t="str">
        <f>IF(PORTEFEUILLE_DELPHINE[[#This Row],[BONI AAC]]&lt;&gt;0,1,"")</f>
        <v/>
      </c>
      <c r="AS5" s="188">
        <f>IF(PORTEFEUILLE_DELPHINE[[#This Row],[MALI AAC]]&lt;&gt;0,1,"")</f>
        <v>1</v>
      </c>
      <c r="AT5" s="225">
        <f>IF(AN5&lt;&gt;"",IF((AN5*Paramètres!$H$4)-PORTEFEUILLE_DELPHINE[[#This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€]]-(DELPHINE!AN5*Paramètres!$H$4),0),0)</f>
        <v>0</v>
      </c>
      <c r="AU5" s="225">
        <f>IF(AN5&lt;&gt;"",IF(((AN5*Paramètres!$H$4)-PORTEFEUILLE_DELPHINE[[#This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4150</v>
      </c>
      <c r="AV5" s="190" t="str">
        <f>IF(PORTEFEUILLE_DELPHINE[[#This Row],[BONI COMPTABLE]]&lt;&gt;0,1,"")</f>
        <v/>
      </c>
      <c r="AW5" s="190">
        <f>IF(PORTEFEUILLE_DELPHINE[[#This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SUM(PORTEFEUILLE_DELPHINE[[#This Row],[PCR COMPTABLE €]:[MONTANT
RESPONSABLE RELATION CLIENT €]])-PORTEFEUILLE_DELPHINE[[#This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6" s="188" t="str">
        <f>IF(PORTEFEUILLE_DELPHINE[[#This Row],[BONI AAC]]&lt;&gt;0,1,"")</f>
        <v/>
      </c>
      <c r="AS6" s="188" t="str">
        <f>IF(PORTEFEUILLE_DELPHINE[[#This Row],[MALI AAC]]&lt;&gt;0,1,"")</f>
        <v/>
      </c>
      <c r="AT6" s="225">
        <f>IF(AN6&lt;&gt;"",IF((AN6*Paramètres!$H$4)-PORTEFEUILLE_DELPHINE[[#This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€]]-(DELPHINE!AN6*Paramètres!$H$4),0),0)</f>
        <v>0</v>
      </c>
      <c r="AU6" s="225">
        <f>IF(AN6&lt;&gt;"",IF(((AN6*Paramètres!$H$4)-PORTEFEUILLE_DELPHINE[[#This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6" s="190" t="str">
        <f>IF(PORTEFEUILLE_DELPHINE[[#This Row],[BONI COMPTABLE]]&lt;&gt;0,1,"")</f>
        <v/>
      </c>
      <c r="AW6" s="190" t="str">
        <f>IF(PORTEFEUILLE_DELPHINE[[#This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SUM(PORTEFEUILLE_DELPHINE[[#This Row],[PCR COMPTABLE €]:[MONTANT
RESPONSABLE RELATION CLIENT €]])-PORTEFEUILLE_DELPHINE[[#This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7" s="188" t="str">
        <f>IF(PORTEFEUILLE_DELPHINE[[#This Row],[BONI AAC]]&lt;&gt;0,1,"")</f>
        <v/>
      </c>
      <c r="AS7" s="188" t="str">
        <f>IF(PORTEFEUILLE_DELPHINE[[#This Row],[MALI AAC]]&lt;&gt;0,1,"")</f>
        <v/>
      </c>
      <c r="AT7" s="225">
        <f>IF(AN7&lt;&gt;"",IF((AN7*Paramètres!$H$4)-PORTEFEUILLE_DELPHINE[[#This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€]]-(DELPHINE!AN7*Paramètres!$H$4),0),0)</f>
        <v>0</v>
      </c>
      <c r="AU7" s="225">
        <f>IF(AN7&lt;&gt;"",IF(((AN7*Paramètres!$H$4)-PORTEFEUILLE_DELPHINE[[#This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7" s="190" t="str">
        <f>IF(PORTEFEUILLE_DELPHINE[[#This Row],[BONI COMPTABLE]]&lt;&gt;0,1,"")</f>
        <v/>
      </c>
      <c r="AW7" s="190" t="str">
        <f>IF(PORTEFEUILLE_DELPHINE[[#This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SUM(PORTEFEUILLE_DELPHINE[[#This Row],[PCR COMPTABLE €]:[MONTANT
RESPONSABLE RELATION CLIENT €]])-PORTEFEUILLE_DELPHINE[[#This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8" s="188" t="str">
        <f>IF(PORTEFEUILLE_DELPHINE[[#This Row],[BONI AAC]]&lt;&gt;0,1,"")</f>
        <v/>
      </c>
      <c r="AS8" s="188" t="str">
        <f>IF(PORTEFEUILLE_DELPHINE[[#This Row],[MALI AAC]]&lt;&gt;0,1,"")</f>
        <v/>
      </c>
      <c r="AT8" s="225">
        <f>IF(AN8&lt;&gt;"",IF((AN8*Paramètres!$H$4)-PORTEFEUILLE_DELPHINE[[#This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€]]-(DELPHINE!AN8*Paramètres!$H$4),0),0)</f>
        <v>0</v>
      </c>
      <c r="AU8" s="225">
        <f>IF(AN8&lt;&gt;"",IF(((AN8*Paramètres!$H$4)-PORTEFEUILLE_DELPHINE[[#This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8" s="190" t="str">
        <f>IF(PORTEFEUILLE_DELPHINE[[#This Row],[BONI COMPTABLE]]&lt;&gt;0,1,"")</f>
        <v/>
      </c>
      <c r="AW8" s="190" t="str">
        <f>IF(PORTEFEUILLE_DELPHINE[[#This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SUM(PORTEFEUILLE_DELPHINE[[#This Row],[PCR COMPTABLE €]:[MONTANT
RESPONSABLE RELATION CLIENT €]])-PORTEFEUILLE_DELPHINE[[#This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9" s="188" t="str">
        <f>IF(PORTEFEUILLE_DELPHINE[[#This Row],[BONI AAC]]&lt;&gt;0,1,"")</f>
        <v/>
      </c>
      <c r="AS9" s="188" t="str">
        <f>IF(PORTEFEUILLE_DELPHINE[[#This Row],[MALI AAC]]&lt;&gt;0,1,"")</f>
        <v/>
      </c>
      <c r="AT9" s="225">
        <f>IF(AN9&lt;&gt;"",IF((AN9*Paramètres!$H$4)-PORTEFEUILLE_DELPHINE[[#This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€]]-(DELPHINE!AN9*Paramètres!$H$4),0),0)</f>
        <v>0</v>
      </c>
      <c r="AU9" s="225">
        <f>IF(AN9&lt;&gt;"",IF(((AN9*Paramètres!$H$4)-PORTEFEUILLE_DELPHINE[[#This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9" s="190" t="str">
        <f>IF(PORTEFEUILLE_DELPHINE[[#This Row],[BONI COMPTABLE]]&lt;&gt;0,1,"")</f>
        <v/>
      </c>
      <c r="AW9" s="190" t="str">
        <f>IF(PORTEFEUILLE_DELPHINE[[#This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SUM(PORTEFEUILLE_DELPHINE[[#This Row],[PCR COMPTABLE €]:[MONTANT
RESPONSABLE RELATION CLIENT €]])-PORTEFEUILLE_DELPHINE[[#This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0" s="188" t="str">
        <f>IF(PORTEFEUILLE_DELPHINE[[#This Row],[BONI AAC]]&lt;&gt;0,1,"")</f>
        <v/>
      </c>
      <c r="AS10" s="188" t="str">
        <f>IF(PORTEFEUILLE_DELPHINE[[#This Row],[MALI AAC]]&lt;&gt;0,1,"")</f>
        <v/>
      </c>
      <c r="AT10" s="225">
        <f>IF(AN10&lt;&gt;"",IF((AN10*Paramètres!$H$4)-PORTEFEUILLE_DELPHINE[[#This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€]]-(DELPHINE!AN10*Paramètres!$H$4),0),0)</f>
        <v>0</v>
      </c>
      <c r="AU10" s="225">
        <f>IF(AN10&lt;&gt;"",IF(((AN10*Paramètres!$H$4)-PORTEFEUILLE_DELPHINE[[#This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0" s="190" t="str">
        <f>IF(PORTEFEUILLE_DELPHINE[[#This Row],[BONI COMPTABLE]]&lt;&gt;0,1,"")</f>
        <v/>
      </c>
      <c r="AW10" s="190" t="str">
        <f>IF(PORTEFEUILLE_DELPHINE[[#This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SUM(PORTEFEUILLE_DELPHINE[[#This Row],[PCR COMPTABLE €]:[MONTANT
RESPONSABLE RELATION CLIENT €]])-PORTEFEUILLE_DELPHINE[[#This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1" s="188" t="str">
        <f>IF(PORTEFEUILLE_DELPHINE[[#This Row],[BONI AAC]]&lt;&gt;0,1,"")</f>
        <v/>
      </c>
      <c r="AS11" s="188" t="str">
        <f>IF(PORTEFEUILLE_DELPHINE[[#This Row],[MALI AAC]]&lt;&gt;0,1,"")</f>
        <v/>
      </c>
      <c r="AT11" s="225">
        <f>IF(AN11&lt;&gt;"",IF((AN11*Paramètres!$H$4)-PORTEFEUILLE_DELPHINE[[#This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€]]-(DELPHINE!AN11*Paramètres!$H$4),0),0)</f>
        <v>0</v>
      </c>
      <c r="AU11" s="225">
        <f>IF(AN11&lt;&gt;"",IF(((AN11*Paramètres!$H$4)-PORTEFEUILLE_DELPHINE[[#This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1" s="190" t="str">
        <f>IF(PORTEFEUILLE_DELPHINE[[#This Row],[BONI COMPTABLE]]&lt;&gt;0,1,"")</f>
        <v/>
      </c>
      <c r="AW11" s="190" t="str">
        <f>IF(PORTEFEUILLE_DELPHINE[[#This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SUM(PORTEFEUILLE_DELPHINE[[#This Row],[PCR COMPTABLE €]:[MONTANT
RESPONSABLE RELATION CLIENT €]])-PORTEFEUILLE_DELPHINE[[#This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2" s="188" t="str">
        <f>IF(PORTEFEUILLE_DELPHINE[[#This Row],[BONI AAC]]&lt;&gt;0,1,"")</f>
        <v/>
      </c>
      <c r="AS12" s="188" t="str">
        <f>IF(PORTEFEUILLE_DELPHINE[[#This Row],[MALI AAC]]&lt;&gt;0,1,"")</f>
        <v/>
      </c>
      <c r="AT12" s="225">
        <f>IF(AN12&lt;&gt;"",IF((AN12*Paramètres!$H$4)-PORTEFEUILLE_DELPHINE[[#This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€]]-(DELPHINE!AN12*Paramètres!$H$4),0),0)</f>
        <v>0</v>
      </c>
      <c r="AU12" s="225">
        <f>IF(AN12&lt;&gt;"",IF(((AN12*Paramètres!$H$4)-PORTEFEUILLE_DELPHINE[[#This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2" s="190" t="str">
        <f>IF(PORTEFEUILLE_DELPHINE[[#This Row],[BONI COMPTABLE]]&lt;&gt;0,1,"")</f>
        <v/>
      </c>
      <c r="AW12" s="190" t="str">
        <f>IF(PORTEFEUILLE_DELPHINE[[#This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SUM(PORTEFEUILLE_DELPHINE[[#This Row],[PCR COMPTABLE €]:[MONTANT
RESPONSABLE RELATION CLIENT €]])-PORTEFEUILLE_DELPHINE[[#This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3" s="188" t="str">
        <f>IF(PORTEFEUILLE_DELPHINE[[#This Row],[BONI AAC]]&lt;&gt;0,1,"")</f>
        <v/>
      </c>
      <c r="AS13" s="188" t="str">
        <f>IF(PORTEFEUILLE_DELPHINE[[#This Row],[MALI AAC]]&lt;&gt;0,1,"")</f>
        <v/>
      </c>
      <c r="AT13" s="225">
        <f>IF(AN13&lt;&gt;"",IF((AN13*Paramètres!$H$4)-PORTEFEUILLE_DELPHINE[[#This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€]]-(DELPHINE!AN13*Paramètres!$H$4),0),0)</f>
        <v>0</v>
      </c>
      <c r="AU13" s="225">
        <f>IF(AN13&lt;&gt;"",IF(((AN13*Paramètres!$H$4)-PORTEFEUILLE_DELPHINE[[#This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3" s="190" t="str">
        <f>IF(PORTEFEUILLE_DELPHINE[[#This Row],[BONI COMPTABLE]]&lt;&gt;0,1,"")</f>
        <v/>
      </c>
      <c r="AW13" s="190" t="str">
        <f>IF(PORTEFEUILLE_DELPHINE[[#This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SUM(PORTEFEUILLE_DELPHINE[[#This Row],[PCR COMPTABLE €]:[MONTANT
RESPONSABLE RELATION CLIENT €]])-PORTEFEUILLE_DELPHINE[[#This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4" s="188" t="str">
        <f>IF(PORTEFEUILLE_DELPHINE[[#This Row],[BONI AAC]]&lt;&gt;0,1,"")</f>
        <v/>
      </c>
      <c r="AS14" s="188" t="str">
        <f>IF(PORTEFEUILLE_DELPHINE[[#This Row],[MALI AAC]]&lt;&gt;0,1,"")</f>
        <v/>
      </c>
      <c r="AT14" s="225">
        <f>IF(AN14&lt;&gt;"",IF((AN14*Paramètres!$H$4)-PORTEFEUILLE_DELPHINE[[#This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€]]-(DELPHINE!AN14*Paramètres!$H$4),0),0)</f>
        <v>0</v>
      </c>
      <c r="AU14" s="225">
        <f>IF(AN14&lt;&gt;"",IF(((AN14*Paramètres!$H$4)-PORTEFEUILLE_DELPHINE[[#This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4" s="190" t="str">
        <f>IF(PORTEFEUILLE_DELPHINE[[#This Row],[BONI COMPTABLE]]&lt;&gt;0,1,"")</f>
        <v/>
      </c>
      <c r="AW14" s="190" t="str">
        <f>IF(PORTEFEUILLE_DELPHINE[[#This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SUM(PORTEFEUILLE_DELPHINE[[#This Row],[PCR COMPTABLE €]:[MONTANT
RESPONSABLE RELATION CLIENT €]])-PORTEFEUILLE_DELPHINE[[#This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5" s="188" t="str">
        <f>IF(PORTEFEUILLE_DELPHINE[[#This Row],[BONI AAC]]&lt;&gt;0,1,"")</f>
        <v/>
      </c>
      <c r="AS15" s="188" t="str">
        <f>IF(PORTEFEUILLE_DELPHINE[[#This Row],[MALI AAC]]&lt;&gt;0,1,"")</f>
        <v/>
      </c>
      <c r="AT15" s="225">
        <f>IF(AN15&lt;&gt;"",IF((AN15*Paramètres!$H$4)-PORTEFEUILLE_DELPHINE[[#This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€]]-(DELPHINE!AN15*Paramètres!$H$4),0),0)</f>
        <v>0</v>
      </c>
      <c r="AU15" s="225">
        <f>IF(AN15&lt;&gt;"",IF(((AN15*Paramètres!$H$4)-PORTEFEUILLE_DELPHINE[[#This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5" s="190" t="str">
        <f>IF(PORTEFEUILLE_DELPHINE[[#This Row],[BONI COMPTABLE]]&lt;&gt;0,1,"")</f>
        <v/>
      </c>
      <c r="AW15" s="190" t="str">
        <f>IF(PORTEFEUILLE_DELPHINE[[#This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SUM(PORTEFEUILLE_DELPHINE[[#This Row],[PCR COMPTABLE €]:[MONTANT
RESPONSABLE RELATION CLIENT €]])-PORTEFEUILLE_DELPHINE[[#This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6" s="188" t="str">
        <f>IF(PORTEFEUILLE_DELPHINE[[#This Row],[BONI AAC]]&lt;&gt;0,1,"")</f>
        <v/>
      </c>
      <c r="AS16" s="188" t="str">
        <f>IF(PORTEFEUILLE_DELPHINE[[#This Row],[MALI AAC]]&lt;&gt;0,1,"")</f>
        <v/>
      </c>
      <c r="AT16" s="225">
        <f>IF(AN16&lt;&gt;"",IF((AN16*Paramètres!$H$4)-PORTEFEUILLE_DELPHINE[[#This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€]]-(DELPHINE!AN16*Paramètres!$H$4),0),0)</f>
        <v>0</v>
      </c>
      <c r="AU16" s="225">
        <f>IF(AN16&lt;&gt;"",IF(((AN16*Paramètres!$H$4)-PORTEFEUILLE_DELPHINE[[#This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6" s="190" t="str">
        <f>IF(PORTEFEUILLE_DELPHINE[[#This Row],[BONI COMPTABLE]]&lt;&gt;0,1,"")</f>
        <v/>
      </c>
      <c r="AW16" s="190" t="str">
        <f>IF(PORTEFEUILLE_DELPHINE[[#This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SUM(PORTEFEUILLE_DELPHINE[[#This Row],[PCR COMPTABLE €]:[MONTANT
RESPONSABLE RELATION CLIENT €]])-PORTEFEUILLE_DELPHINE[[#This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7" s="188" t="str">
        <f>IF(PORTEFEUILLE_DELPHINE[[#This Row],[BONI AAC]]&lt;&gt;0,1,"")</f>
        <v/>
      </c>
      <c r="AS17" s="188" t="str">
        <f>IF(PORTEFEUILLE_DELPHINE[[#This Row],[MALI AAC]]&lt;&gt;0,1,"")</f>
        <v/>
      </c>
      <c r="AT17" s="225">
        <f>IF(AN17&lt;&gt;"",IF((AN17*Paramètres!$H$4)-PORTEFEUILLE_DELPHINE[[#This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€]]-(DELPHINE!AN17*Paramètres!$H$4),0),0)</f>
        <v>0</v>
      </c>
      <c r="AU17" s="225">
        <f>IF(AN17&lt;&gt;"",IF(((AN17*Paramètres!$H$4)-PORTEFEUILLE_DELPHINE[[#This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7" s="190" t="str">
        <f>IF(PORTEFEUILLE_DELPHINE[[#This Row],[BONI COMPTABLE]]&lt;&gt;0,1,"")</f>
        <v/>
      </c>
      <c r="AW17" s="190" t="str">
        <f>IF(PORTEFEUILLE_DELPHINE[[#This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SUM(PORTEFEUILLE_DELPHINE[[#This Row],[PCR COMPTABLE €]:[MONTANT
RESPONSABLE RELATION CLIENT €]])-PORTEFEUILLE_DELPHINE[[#This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8" s="188" t="str">
        <f>IF(PORTEFEUILLE_DELPHINE[[#This Row],[BONI AAC]]&lt;&gt;0,1,"")</f>
        <v/>
      </c>
      <c r="AS18" s="188" t="str">
        <f>IF(PORTEFEUILLE_DELPHINE[[#This Row],[MALI AAC]]&lt;&gt;0,1,"")</f>
        <v/>
      </c>
      <c r="AT18" s="225">
        <f>IF(AN18&lt;&gt;"",IF((AN18*Paramètres!$H$4)-PORTEFEUILLE_DELPHINE[[#This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€]]-(DELPHINE!AN18*Paramètres!$H$4),0),0)</f>
        <v>0</v>
      </c>
      <c r="AU18" s="225">
        <f>IF(AN18&lt;&gt;"",IF(((AN18*Paramètres!$H$4)-PORTEFEUILLE_DELPHINE[[#This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8" s="190" t="str">
        <f>IF(PORTEFEUILLE_DELPHINE[[#This Row],[BONI COMPTABLE]]&lt;&gt;0,1,"")</f>
        <v/>
      </c>
      <c r="AW18" s="190" t="str">
        <f>IF(PORTEFEUILLE_DELPHINE[[#This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SUM(PORTEFEUILLE_DELPHINE[[#This Row],[PCR COMPTABLE €]:[MONTANT
RESPONSABLE RELATION CLIENT €]])-PORTEFEUILLE_DELPHINE[[#This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9" s="188" t="str">
        <f>IF(PORTEFEUILLE_DELPHINE[[#This Row],[BONI AAC]]&lt;&gt;0,1,"")</f>
        <v/>
      </c>
      <c r="AS19" s="188" t="str">
        <f>IF(PORTEFEUILLE_DELPHINE[[#This Row],[MALI AAC]]&lt;&gt;0,1,"")</f>
        <v/>
      </c>
      <c r="AT19" s="225">
        <f>IF(AN19&lt;&gt;"",IF((AN19*Paramètres!$H$4)-PORTEFEUILLE_DELPHINE[[#This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€]]-(DELPHINE!AN19*Paramètres!$H$4),0),0)</f>
        <v>0</v>
      </c>
      <c r="AU19" s="225">
        <f>IF(AN19&lt;&gt;"",IF(((AN19*Paramètres!$H$4)-PORTEFEUILLE_DELPHINE[[#This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9" s="190" t="str">
        <f>IF(PORTEFEUILLE_DELPHINE[[#This Row],[BONI COMPTABLE]]&lt;&gt;0,1,"")</f>
        <v/>
      </c>
      <c r="AW19" s="190" t="str">
        <f>IF(PORTEFEUILLE_DELPHINE[[#This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SUM(PORTEFEUILLE_DELPHINE[[#This Row],[PCR COMPTABLE €]:[MONTANT
RESPONSABLE RELATION CLIENT €]])-PORTEFEUILLE_DELPHINE[[#This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0" s="188" t="str">
        <f>IF(PORTEFEUILLE_DELPHINE[[#This Row],[BONI AAC]]&lt;&gt;0,1,"")</f>
        <v/>
      </c>
      <c r="AS20" s="188" t="str">
        <f>IF(PORTEFEUILLE_DELPHINE[[#This Row],[MALI AAC]]&lt;&gt;0,1,"")</f>
        <v/>
      </c>
      <c r="AT20" s="225">
        <f>IF(AN20&lt;&gt;"",IF((AN20*Paramètres!$H$4)-PORTEFEUILLE_DELPHINE[[#This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€]]-(DELPHINE!AN20*Paramètres!$H$4),0),0)</f>
        <v>0</v>
      </c>
      <c r="AU20" s="225">
        <f>IF(AN20&lt;&gt;"",IF(((AN20*Paramètres!$H$4)-PORTEFEUILLE_DELPHINE[[#This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0" s="190" t="str">
        <f>IF(PORTEFEUILLE_DELPHINE[[#This Row],[BONI COMPTABLE]]&lt;&gt;0,1,"")</f>
        <v/>
      </c>
      <c r="AW20" s="190" t="str">
        <f>IF(PORTEFEUILLE_DELPHINE[[#This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SUM(PORTEFEUILLE_DELPHINE[[#This Row],[PCR COMPTABLE €]:[MONTANT
RESPONSABLE RELATION CLIENT €]])-PORTEFEUILLE_DELPHINE[[#This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1" s="188" t="str">
        <f>IF(PORTEFEUILLE_DELPHINE[[#This Row],[BONI AAC]]&lt;&gt;0,1,"")</f>
        <v/>
      </c>
      <c r="AS21" s="188" t="str">
        <f>IF(PORTEFEUILLE_DELPHINE[[#This Row],[MALI AAC]]&lt;&gt;0,1,"")</f>
        <v/>
      </c>
      <c r="AT21" s="225">
        <f>IF(AN21&lt;&gt;"",IF((AN21*Paramètres!$H$4)-PORTEFEUILLE_DELPHINE[[#This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€]]-(DELPHINE!AN21*Paramètres!$H$4),0),0)</f>
        <v>0</v>
      </c>
      <c r="AU21" s="225">
        <f>IF(AN21&lt;&gt;"",IF(((AN21*Paramètres!$H$4)-PORTEFEUILLE_DELPHINE[[#This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1" s="190" t="str">
        <f>IF(PORTEFEUILLE_DELPHINE[[#This Row],[BONI COMPTABLE]]&lt;&gt;0,1,"")</f>
        <v/>
      </c>
      <c r="AW21" s="190" t="str">
        <f>IF(PORTEFEUILLE_DELPHINE[[#This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SUM(PORTEFEUILLE_DELPHINE[[#This Row],[PCR COMPTABLE €]:[MONTANT
RESPONSABLE RELATION CLIENT €]])-PORTEFEUILLE_DELPHINE[[#This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2" s="188" t="str">
        <f>IF(PORTEFEUILLE_DELPHINE[[#This Row],[BONI AAC]]&lt;&gt;0,1,"")</f>
        <v/>
      </c>
      <c r="AS22" s="188" t="str">
        <f>IF(PORTEFEUILLE_DELPHINE[[#This Row],[MALI AAC]]&lt;&gt;0,1,"")</f>
        <v/>
      </c>
      <c r="AT22" s="225">
        <f>IF(AN22&lt;&gt;"",IF((AN22*Paramètres!$H$4)-PORTEFEUILLE_DELPHINE[[#This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€]]-(DELPHINE!AN22*Paramètres!$H$4),0),0)</f>
        <v>0</v>
      </c>
      <c r="AU22" s="225">
        <f>IF(AN22&lt;&gt;"",IF(((AN22*Paramètres!$H$4)-PORTEFEUILLE_DELPHINE[[#This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2" s="190" t="str">
        <f>IF(PORTEFEUILLE_DELPHINE[[#This Row],[BONI COMPTABLE]]&lt;&gt;0,1,"")</f>
        <v/>
      </c>
      <c r="AW22" s="190" t="str">
        <f>IF(PORTEFEUILLE_DELPHINE[[#This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SUM(PORTEFEUILLE_DELPHINE[[#This Row],[PCR COMPTABLE €]:[MONTANT
RESPONSABLE RELATION CLIENT €]])-PORTEFEUILLE_DELPHINE[[#This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3" s="188" t="str">
        <f>IF(PORTEFEUILLE_DELPHINE[[#This Row],[BONI AAC]]&lt;&gt;0,1,"")</f>
        <v/>
      </c>
      <c r="AS23" s="188" t="str">
        <f>IF(PORTEFEUILLE_DELPHINE[[#This Row],[MALI AAC]]&lt;&gt;0,1,"")</f>
        <v/>
      </c>
      <c r="AT23" s="225">
        <f>IF(AN23&lt;&gt;"",IF((AN23*Paramètres!$H$4)-PORTEFEUILLE_DELPHINE[[#This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€]]-(DELPHINE!AN23*Paramètres!$H$4),0),0)</f>
        <v>0</v>
      </c>
      <c r="AU23" s="225">
        <f>IF(AN23&lt;&gt;"",IF(((AN23*Paramètres!$H$4)-PORTEFEUILLE_DELPHINE[[#This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3" s="190" t="str">
        <f>IF(PORTEFEUILLE_DELPHINE[[#This Row],[BONI COMPTABLE]]&lt;&gt;0,1,"")</f>
        <v/>
      </c>
      <c r="AW23" s="190" t="str">
        <f>IF(PORTEFEUILLE_DELPHINE[[#This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SUM(PORTEFEUILLE_DELPHINE[[#This Row],[PCR COMPTABLE €]:[MONTANT
RESPONSABLE RELATION CLIENT €]])-PORTEFEUILLE_DELPHINE[[#This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4" s="188" t="str">
        <f>IF(PORTEFEUILLE_DELPHINE[[#This Row],[BONI AAC]]&lt;&gt;0,1,"")</f>
        <v/>
      </c>
      <c r="AS24" s="188" t="str">
        <f>IF(PORTEFEUILLE_DELPHINE[[#This Row],[MALI AAC]]&lt;&gt;0,1,"")</f>
        <v/>
      </c>
      <c r="AT24" s="225">
        <f>IF(AN24&lt;&gt;"",IF((AN24*Paramètres!$H$4)-PORTEFEUILLE_DELPHINE[[#This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€]]-(DELPHINE!AN24*Paramètres!$H$4),0),0)</f>
        <v>0</v>
      </c>
      <c r="AU24" s="225">
        <f>IF(AN24&lt;&gt;"",IF(((AN24*Paramètres!$H$4)-PORTEFEUILLE_DELPHINE[[#This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4" s="190" t="str">
        <f>IF(PORTEFEUILLE_DELPHINE[[#This Row],[BONI COMPTABLE]]&lt;&gt;0,1,"")</f>
        <v/>
      </c>
      <c r="AW24" s="190" t="str">
        <f>IF(PORTEFEUILLE_DELPHINE[[#This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SUM(PORTEFEUILLE_DELPHINE[[#This Row],[PCR COMPTABLE €]:[MONTANT
RESPONSABLE RELATION CLIENT €]])-PORTEFEUILLE_DELPHINE[[#This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5" s="188" t="str">
        <f>IF(PORTEFEUILLE_DELPHINE[[#This Row],[BONI AAC]]&lt;&gt;0,1,"")</f>
        <v/>
      </c>
      <c r="AS25" s="188" t="str">
        <f>IF(PORTEFEUILLE_DELPHINE[[#This Row],[MALI AAC]]&lt;&gt;0,1,"")</f>
        <v/>
      </c>
      <c r="AT25" s="225">
        <f>IF(AN25&lt;&gt;"",IF((AN25*Paramètres!$H$4)-PORTEFEUILLE_DELPHINE[[#This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€]]-(DELPHINE!AN25*Paramètres!$H$4),0),0)</f>
        <v>0</v>
      </c>
      <c r="AU25" s="225">
        <f>IF(AN25&lt;&gt;"",IF(((AN25*Paramètres!$H$4)-PORTEFEUILLE_DELPHINE[[#This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5" s="190" t="str">
        <f>IF(PORTEFEUILLE_DELPHINE[[#This Row],[BONI COMPTABLE]]&lt;&gt;0,1,"")</f>
        <v/>
      </c>
      <c r="AW25" s="190" t="str">
        <f>IF(PORTEFEUILLE_DELPHINE[[#This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SUM(PORTEFEUILLE_DELPHINE[[#This Row],[PCR COMPTABLE €]:[MONTANT
RESPONSABLE RELATION CLIENT €]])-PORTEFEUILLE_DELPHINE[[#This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6" s="188" t="str">
        <f>IF(PORTEFEUILLE_DELPHINE[[#This Row],[BONI AAC]]&lt;&gt;0,1,"")</f>
        <v/>
      </c>
      <c r="AS26" s="188" t="str">
        <f>IF(PORTEFEUILLE_DELPHINE[[#This Row],[MALI AAC]]&lt;&gt;0,1,"")</f>
        <v/>
      </c>
      <c r="AT26" s="225">
        <f>IF(AN26&lt;&gt;"",IF((AN26*Paramètres!$H$4)-PORTEFEUILLE_DELPHINE[[#This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€]]-(DELPHINE!AN26*Paramètres!$H$4),0),0)</f>
        <v>0</v>
      </c>
      <c r="AU26" s="225">
        <f>IF(AN26&lt;&gt;"",IF(((AN26*Paramètres!$H$4)-PORTEFEUILLE_DELPHINE[[#This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6" s="190" t="str">
        <f>IF(PORTEFEUILLE_DELPHINE[[#This Row],[BONI COMPTABLE]]&lt;&gt;0,1,"")</f>
        <v/>
      </c>
      <c r="AW26" s="190" t="str">
        <f>IF(PORTEFEUILLE_DELPHINE[[#This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SUM(PORTEFEUILLE_DELPHINE[[#This Row],[PCR COMPTABLE €]:[MONTANT
RESPONSABLE RELATION CLIENT €]])-PORTEFEUILLE_DELPHINE[[#This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7" s="188" t="str">
        <f>IF(PORTEFEUILLE_DELPHINE[[#This Row],[BONI AAC]]&lt;&gt;0,1,"")</f>
        <v/>
      </c>
      <c r="AS27" s="188" t="str">
        <f>IF(PORTEFEUILLE_DELPHINE[[#This Row],[MALI AAC]]&lt;&gt;0,1,"")</f>
        <v/>
      </c>
      <c r="AT27" s="225">
        <f>IF(AN27&lt;&gt;"",IF((AN27*Paramètres!$H$4)-PORTEFEUILLE_DELPHINE[[#This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€]]-(DELPHINE!AN27*Paramètres!$H$4),0),0)</f>
        <v>0</v>
      </c>
      <c r="AU27" s="225">
        <f>IF(AN27&lt;&gt;"",IF(((AN27*Paramètres!$H$4)-PORTEFEUILLE_DELPHINE[[#This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7" s="190" t="str">
        <f>IF(PORTEFEUILLE_DELPHINE[[#This Row],[BONI COMPTABLE]]&lt;&gt;0,1,"")</f>
        <v/>
      </c>
      <c r="AW27" s="190" t="str">
        <f>IF(PORTEFEUILLE_DELPHINE[[#This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SUM(PORTEFEUILLE_DELPHINE[[#This Row],[PCR COMPTABLE €]:[MONTANT
RESPONSABLE RELATION CLIENT €]])-PORTEFEUILLE_DELPHINE[[#This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8" s="188" t="str">
        <f>IF(PORTEFEUILLE_DELPHINE[[#This Row],[BONI AAC]]&lt;&gt;0,1,"")</f>
        <v/>
      </c>
      <c r="AS28" s="188" t="str">
        <f>IF(PORTEFEUILLE_DELPHINE[[#This Row],[MALI AAC]]&lt;&gt;0,1,"")</f>
        <v/>
      </c>
      <c r="AT28" s="225">
        <f>IF(AN28&lt;&gt;"",IF((AN28*Paramètres!$H$4)-PORTEFEUILLE_DELPHINE[[#This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€]]-(DELPHINE!AN28*Paramètres!$H$4),0),0)</f>
        <v>0</v>
      </c>
      <c r="AU28" s="225">
        <f>IF(AN28&lt;&gt;"",IF(((AN28*Paramètres!$H$4)-PORTEFEUILLE_DELPHINE[[#This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8" s="190" t="str">
        <f>IF(PORTEFEUILLE_DELPHINE[[#This Row],[BONI COMPTABLE]]&lt;&gt;0,1,"")</f>
        <v/>
      </c>
      <c r="AW28" s="190" t="str">
        <f>IF(PORTEFEUILLE_DELPHINE[[#This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SUM(PORTEFEUILLE_DELPHINE[[#This Row],[PCR COMPTABLE €]:[MONTANT
RESPONSABLE RELATION CLIENT €]])-PORTEFEUILLE_DELPHINE[[#This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9" s="188" t="str">
        <f>IF(PORTEFEUILLE_DELPHINE[[#This Row],[BONI AAC]]&lt;&gt;0,1,"")</f>
        <v/>
      </c>
      <c r="AS29" s="188" t="str">
        <f>IF(PORTEFEUILLE_DELPHINE[[#This Row],[MALI AAC]]&lt;&gt;0,1,"")</f>
        <v/>
      </c>
      <c r="AT29" s="225">
        <f>IF(AN29&lt;&gt;"",IF((AN29*Paramètres!$H$4)-PORTEFEUILLE_DELPHINE[[#This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€]]-(DELPHINE!AN29*Paramètres!$H$4),0),0)</f>
        <v>0</v>
      </c>
      <c r="AU29" s="225">
        <f>IF(AN29&lt;&gt;"",IF(((AN29*Paramètres!$H$4)-PORTEFEUILLE_DELPHINE[[#This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9" s="190" t="str">
        <f>IF(PORTEFEUILLE_DELPHINE[[#This Row],[BONI COMPTABLE]]&lt;&gt;0,1,"")</f>
        <v/>
      </c>
      <c r="AW29" s="190" t="str">
        <f>IF(PORTEFEUILLE_DELPHINE[[#This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SUM(PORTEFEUILLE_DELPHINE[[#This Row],[PCR COMPTABLE €]:[MONTANT
RESPONSABLE RELATION CLIENT €]])-PORTEFEUILLE_DELPHINE[[#This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0" s="188" t="str">
        <f>IF(PORTEFEUILLE_DELPHINE[[#This Row],[BONI AAC]]&lt;&gt;0,1,"")</f>
        <v/>
      </c>
      <c r="AS30" s="188" t="str">
        <f>IF(PORTEFEUILLE_DELPHINE[[#This Row],[MALI AAC]]&lt;&gt;0,1,"")</f>
        <v/>
      </c>
      <c r="AT30" s="225">
        <f>IF(AN30&lt;&gt;"",IF((AN30*Paramètres!$H$4)-PORTEFEUILLE_DELPHINE[[#This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€]]-(DELPHINE!AN30*Paramètres!$H$4),0),0)</f>
        <v>0</v>
      </c>
      <c r="AU30" s="225">
        <f>IF(AN30&lt;&gt;"",IF(((AN30*Paramètres!$H$4)-PORTEFEUILLE_DELPHINE[[#This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0" s="190" t="str">
        <f>IF(PORTEFEUILLE_DELPHINE[[#This Row],[BONI COMPTABLE]]&lt;&gt;0,1,"")</f>
        <v/>
      </c>
      <c r="AW30" s="190" t="str">
        <f>IF(PORTEFEUILLE_DELPHINE[[#This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SUM(PORTEFEUILLE_DELPHINE[[#This Row],[PCR COMPTABLE €]:[MONTANT
RESPONSABLE RELATION CLIENT €]])-PORTEFEUILLE_DELPHINE[[#This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1" s="188" t="str">
        <f>IF(PORTEFEUILLE_DELPHINE[[#This Row],[BONI AAC]]&lt;&gt;0,1,"")</f>
        <v/>
      </c>
      <c r="AS31" s="188" t="str">
        <f>IF(PORTEFEUILLE_DELPHINE[[#This Row],[MALI AAC]]&lt;&gt;0,1,"")</f>
        <v/>
      </c>
      <c r="AT31" s="225">
        <f>IF(AN31&lt;&gt;"",IF((AN31*Paramètres!$H$4)-PORTEFEUILLE_DELPHINE[[#This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€]]-(DELPHINE!AN31*Paramètres!$H$4),0),0)</f>
        <v>0</v>
      </c>
      <c r="AU31" s="225">
        <f>IF(AN31&lt;&gt;"",IF(((AN31*Paramètres!$H$4)-PORTEFEUILLE_DELPHINE[[#This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1" s="190" t="str">
        <f>IF(PORTEFEUILLE_DELPHINE[[#This Row],[BONI COMPTABLE]]&lt;&gt;0,1,"")</f>
        <v/>
      </c>
      <c r="AW31" s="190" t="str">
        <f>IF(PORTEFEUILLE_DELPHINE[[#This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SUM(PORTEFEUILLE_DELPHINE[[#This Row],[PCR COMPTABLE €]:[MONTANT
RESPONSABLE RELATION CLIENT €]])-PORTEFEUILLE_DELPHINE[[#This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2" s="188" t="str">
        <f>IF(PORTEFEUILLE_DELPHINE[[#This Row],[BONI AAC]]&lt;&gt;0,1,"")</f>
        <v/>
      </c>
      <c r="AS32" s="188" t="str">
        <f>IF(PORTEFEUILLE_DELPHINE[[#This Row],[MALI AAC]]&lt;&gt;0,1,"")</f>
        <v/>
      </c>
      <c r="AT32" s="225">
        <f>IF(AN32&lt;&gt;"",IF((AN32*Paramètres!$H$4)-PORTEFEUILLE_DELPHINE[[#This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€]]-(DELPHINE!AN32*Paramètres!$H$4),0),0)</f>
        <v>0</v>
      </c>
      <c r="AU32" s="225">
        <f>IF(AN32&lt;&gt;"",IF(((AN32*Paramètres!$H$4)-PORTEFEUILLE_DELPHINE[[#This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2" s="190" t="str">
        <f>IF(PORTEFEUILLE_DELPHINE[[#This Row],[BONI COMPTABLE]]&lt;&gt;0,1,"")</f>
        <v/>
      </c>
      <c r="AW32" s="190" t="str">
        <f>IF(PORTEFEUILLE_DELPHINE[[#This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SUM(PORTEFEUILLE_DELPHINE[[#This Row],[PCR COMPTABLE €]:[MONTANT
RESPONSABLE RELATION CLIENT €]])-PORTEFEUILLE_DELPHINE[[#This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3" s="188" t="str">
        <f>IF(PORTEFEUILLE_DELPHINE[[#This Row],[BONI AAC]]&lt;&gt;0,1,"")</f>
        <v/>
      </c>
      <c r="AS33" s="188" t="str">
        <f>IF(PORTEFEUILLE_DELPHINE[[#This Row],[MALI AAC]]&lt;&gt;0,1,"")</f>
        <v/>
      </c>
      <c r="AT33" s="225">
        <f>IF(AN33&lt;&gt;"",IF((AN33*Paramètres!$H$4)-PORTEFEUILLE_DELPHINE[[#This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€]]-(DELPHINE!AN33*Paramètres!$H$4),0),0)</f>
        <v>0</v>
      </c>
      <c r="AU33" s="225">
        <f>IF(AN33&lt;&gt;"",IF(((AN33*Paramètres!$H$4)-PORTEFEUILLE_DELPHINE[[#This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3" s="190" t="str">
        <f>IF(PORTEFEUILLE_DELPHINE[[#This Row],[BONI COMPTABLE]]&lt;&gt;0,1,"")</f>
        <v/>
      </c>
      <c r="AW33" s="190" t="str">
        <f>IF(PORTEFEUILLE_DELPHINE[[#This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SUM(PORTEFEUILLE_DELPHINE[[#This Row],[PCR COMPTABLE €]:[MONTANT
RESPONSABLE RELATION CLIENT €]])-PORTEFEUILLE_DELPHINE[[#This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4" s="188" t="str">
        <f>IF(PORTEFEUILLE_DELPHINE[[#This Row],[BONI AAC]]&lt;&gt;0,1,"")</f>
        <v/>
      </c>
      <c r="AS34" s="188" t="str">
        <f>IF(PORTEFEUILLE_DELPHINE[[#This Row],[MALI AAC]]&lt;&gt;0,1,"")</f>
        <v/>
      </c>
      <c r="AT34" s="225">
        <f>IF(AN34&lt;&gt;"",IF((AN34*Paramètres!$H$4)-PORTEFEUILLE_DELPHINE[[#This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€]]-(DELPHINE!AN34*Paramètres!$H$4),0),0)</f>
        <v>0</v>
      </c>
      <c r="AU34" s="225">
        <f>IF(AN34&lt;&gt;"",IF(((AN34*Paramètres!$H$4)-PORTEFEUILLE_DELPHINE[[#This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4" s="190" t="str">
        <f>IF(PORTEFEUILLE_DELPHINE[[#This Row],[BONI COMPTABLE]]&lt;&gt;0,1,"")</f>
        <v/>
      </c>
      <c r="AW34" s="190" t="str">
        <f>IF(PORTEFEUILLE_DELPHINE[[#This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SUM(PORTEFEUILLE_DELPHINE[[#This Row],[PCR COMPTABLE €]:[MONTANT
RESPONSABLE RELATION CLIENT €]])-PORTEFEUILLE_DELPHINE[[#This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5" s="188" t="str">
        <f>IF(PORTEFEUILLE_DELPHINE[[#This Row],[BONI AAC]]&lt;&gt;0,1,"")</f>
        <v/>
      </c>
      <c r="AS35" s="188" t="str">
        <f>IF(PORTEFEUILLE_DELPHINE[[#This Row],[MALI AAC]]&lt;&gt;0,1,"")</f>
        <v/>
      </c>
      <c r="AT35" s="225">
        <f>IF(AN35&lt;&gt;"",IF((AN35*Paramètres!$H$4)-PORTEFEUILLE_DELPHINE[[#This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€]]-(DELPHINE!AN35*Paramètres!$H$4),0),0)</f>
        <v>0</v>
      </c>
      <c r="AU35" s="225">
        <f>IF(AN35&lt;&gt;"",IF(((AN35*Paramètres!$H$4)-PORTEFEUILLE_DELPHINE[[#This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5" s="190" t="str">
        <f>IF(PORTEFEUILLE_DELPHINE[[#This Row],[BONI COMPTABLE]]&lt;&gt;0,1,"")</f>
        <v/>
      </c>
      <c r="AW35" s="190" t="str">
        <f>IF(PORTEFEUILLE_DELPHINE[[#This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SUM(PORTEFEUILLE_DELPHINE[[#This Row],[PCR COMPTABLE €]:[MONTANT
RESPONSABLE RELATION CLIENT €]])-PORTEFEUILLE_DELPHINE[[#This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6" s="188" t="str">
        <f>IF(PORTEFEUILLE_DELPHINE[[#This Row],[BONI AAC]]&lt;&gt;0,1,"")</f>
        <v/>
      </c>
      <c r="AS36" s="188" t="str">
        <f>IF(PORTEFEUILLE_DELPHINE[[#This Row],[MALI AAC]]&lt;&gt;0,1,"")</f>
        <v/>
      </c>
      <c r="AT36" s="225">
        <f>IF(AN36&lt;&gt;"",IF((AN36*Paramètres!$H$4)-PORTEFEUILLE_DELPHINE[[#This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€]]-(DELPHINE!AN36*Paramètres!$H$4),0),0)</f>
        <v>0</v>
      </c>
      <c r="AU36" s="225">
        <f>IF(AN36&lt;&gt;"",IF(((AN36*Paramètres!$H$4)-PORTEFEUILLE_DELPHINE[[#This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6" s="190" t="str">
        <f>IF(PORTEFEUILLE_DELPHINE[[#This Row],[BONI COMPTABLE]]&lt;&gt;0,1,"")</f>
        <v/>
      </c>
      <c r="AW36" s="190" t="str">
        <f>IF(PORTEFEUILLE_DELPHINE[[#This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SUM(PORTEFEUILLE_DELPHINE[[#This Row],[PCR COMPTABLE €]:[MONTANT
RESPONSABLE RELATION CLIENT €]])-PORTEFEUILLE_DELPHINE[[#This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7" s="188" t="str">
        <f>IF(PORTEFEUILLE_DELPHINE[[#This Row],[BONI AAC]]&lt;&gt;0,1,"")</f>
        <v/>
      </c>
      <c r="AS37" s="188" t="str">
        <f>IF(PORTEFEUILLE_DELPHINE[[#This Row],[MALI AAC]]&lt;&gt;0,1,"")</f>
        <v/>
      </c>
      <c r="AT37" s="225">
        <f>IF(AN37&lt;&gt;"",IF((AN37*Paramètres!$H$4)-PORTEFEUILLE_DELPHINE[[#This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€]]-(DELPHINE!AN37*Paramètres!$H$4),0),0)</f>
        <v>0</v>
      </c>
      <c r="AU37" s="225">
        <f>IF(AN37&lt;&gt;"",IF(((AN37*Paramètres!$H$4)-PORTEFEUILLE_DELPHINE[[#This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7" s="190" t="str">
        <f>IF(PORTEFEUILLE_DELPHINE[[#This Row],[BONI COMPTABLE]]&lt;&gt;0,1,"")</f>
        <v/>
      </c>
      <c r="AW37" s="190" t="str">
        <f>IF(PORTEFEUILLE_DELPHINE[[#This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SUM(PORTEFEUILLE_DELPHINE[[#This Row],[PCR COMPTABLE €]:[MONTANT
RESPONSABLE RELATION CLIENT €]])-PORTEFEUILLE_DELPHINE[[#This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8" s="188" t="str">
        <f>IF(PORTEFEUILLE_DELPHINE[[#This Row],[BONI AAC]]&lt;&gt;0,1,"")</f>
        <v/>
      </c>
      <c r="AS38" s="188" t="str">
        <f>IF(PORTEFEUILLE_DELPHINE[[#This Row],[MALI AAC]]&lt;&gt;0,1,"")</f>
        <v/>
      </c>
      <c r="AT38" s="225">
        <f>IF(AN38&lt;&gt;"",IF((AN38*Paramètres!$H$4)-PORTEFEUILLE_DELPHINE[[#This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€]]-(DELPHINE!AN38*Paramètres!$H$4),0),0)</f>
        <v>0</v>
      </c>
      <c r="AU38" s="225">
        <f>IF(AN38&lt;&gt;"",IF(((AN38*Paramètres!$H$4)-PORTEFEUILLE_DELPHINE[[#This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8" s="190" t="str">
        <f>IF(PORTEFEUILLE_DELPHINE[[#This Row],[BONI COMPTABLE]]&lt;&gt;0,1,"")</f>
        <v/>
      </c>
      <c r="AW38" s="190" t="str">
        <f>IF(PORTEFEUILLE_DELPHINE[[#This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SUM(PORTEFEUILLE_DELPHINE[[#This Row],[PCR COMPTABLE €]:[MONTANT
RESPONSABLE RELATION CLIENT €]])-PORTEFEUILLE_DELPHINE[[#This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9" s="188" t="str">
        <f>IF(PORTEFEUILLE_DELPHINE[[#This Row],[BONI AAC]]&lt;&gt;0,1,"")</f>
        <v/>
      </c>
      <c r="AS39" s="188" t="str">
        <f>IF(PORTEFEUILLE_DELPHINE[[#This Row],[MALI AAC]]&lt;&gt;0,1,"")</f>
        <v/>
      </c>
      <c r="AT39" s="225">
        <f>IF(AN39&lt;&gt;"",IF((AN39*Paramètres!$H$4)-PORTEFEUILLE_DELPHINE[[#This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€]]-(DELPHINE!AN39*Paramètres!$H$4),0),0)</f>
        <v>0</v>
      </c>
      <c r="AU39" s="225">
        <f>IF(AN39&lt;&gt;"",IF(((AN39*Paramètres!$H$4)-PORTEFEUILLE_DELPHINE[[#This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9" s="190" t="str">
        <f>IF(PORTEFEUILLE_DELPHINE[[#This Row],[BONI COMPTABLE]]&lt;&gt;0,1,"")</f>
        <v/>
      </c>
      <c r="AW39" s="190" t="str">
        <f>IF(PORTEFEUILLE_DELPHINE[[#This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SUM(PORTEFEUILLE_DELPHINE[[#This Row],[PCR COMPTABLE €]:[MONTANT
RESPONSABLE RELATION CLIENT €]])-PORTEFEUILLE_DELPHINE[[#This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0" s="188" t="str">
        <f>IF(PORTEFEUILLE_DELPHINE[[#This Row],[BONI AAC]]&lt;&gt;0,1,"")</f>
        <v/>
      </c>
      <c r="AS40" s="188" t="str">
        <f>IF(PORTEFEUILLE_DELPHINE[[#This Row],[MALI AAC]]&lt;&gt;0,1,"")</f>
        <v/>
      </c>
      <c r="AT40" s="225">
        <f>IF(AN40&lt;&gt;"",IF((AN40*Paramètres!$H$4)-PORTEFEUILLE_DELPHINE[[#This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€]]-(DELPHINE!AN40*Paramètres!$H$4),0),0)</f>
        <v>0</v>
      </c>
      <c r="AU40" s="225">
        <f>IF(AN40&lt;&gt;"",IF(((AN40*Paramètres!$H$4)-PORTEFEUILLE_DELPHINE[[#This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0" s="190" t="str">
        <f>IF(PORTEFEUILLE_DELPHINE[[#This Row],[BONI COMPTABLE]]&lt;&gt;0,1,"")</f>
        <v/>
      </c>
      <c r="AW40" s="190" t="str">
        <f>IF(PORTEFEUILLE_DELPHINE[[#This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SUM(PORTEFEUILLE_DELPHINE[[#This Row],[PCR COMPTABLE €]:[MONTANT
RESPONSABLE RELATION CLIENT €]])-PORTEFEUILLE_DELPHINE[[#This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1" s="188" t="str">
        <f>IF(PORTEFEUILLE_DELPHINE[[#This Row],[BONI AAC]]&lt;&gt;0,1,"")</f>
        <v/>
      </c>
      <c r="AS41" s="188" t="str">
        <f>IF(PORTEFEUILLE_DELPHINE[[#This Row],[MALI AAC]]&lt;&gt;0,1,"")</f>
        <v/>
      </c>
      <c r="AT41" s="225">
        <f>IF(AN41&lt;&gt;"",IF((AN41*Paramètres!$H$4)-PORTEFEUILLE_DELPHINE[[#This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€]]-(DELPHINE!AN41*Paramètres!$H$4),0),0)</f>
        <v>0</v>
      </c>
      <c r="AU41" s="225">
        <f>IF(AN41&lt;&gt;"",IF(((AN41*Paramètres!$H$4)-PORTEFEUILLE_DELPHINE[[#This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1" s="190" t="str">
        <f>IF(PORTEFEUILLE_DELPHINE[[#This Row],[BONI COMPTABLE]]&lt;&gt;0,1,"")</f>
        <v/>
      </c>
      <c r="AW41" s="190" t="str">
        <f>IF(PORTEFEUILLE_DELPHINE[[#This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SUM(PORTEFEUILLE_DELPHINE[[#This Row],[PCR COMPTABLE €]:[MONTANT
RESPONSABLE RELATION CLIENT €]])-PORTEFEUILLE_DELPHINE[[#This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2" s="188" t="str">
        <f>IF(PORTEFEUILLE_DELPHINE[[#This Row],[BONI AAC]]&lt;&gt;0,1,"")</f>
        <v/>
      </c>
      <c r="AS42" s="188" t="str">
        <f>IF(PORTEFEUILLE_DELPHINE[[#This Row],[MALI AAC]]&lt;&gt;0,1,"")</f>
        <v/>
      </c>
      <c r="AT42" s="225">
        <f>IF(AN42&lt;&gt;"",IF((AN42*Paramètres!$H$4)-PORTEFEUILLE_DELPHINE[[#This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€]]-(DELPHINE!AN42*Paramètres!$H$4),0),0)</f>
        <v>0</v>
      </c>
      <c r="AU42" s="225">
        <f>IF(AN42&lt;&gt;"",IF(((AN42*Paramètres!$H$4)-PORTEFEUILLE_DELPHINE[[#This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2" s="190" t="str">
        <f>IF(PORTEFEUILLE_DELPHINE[[#This Row],[BONI COMPTABLE]]&lt;&gt;0,1,"")</f>
        <v/>
      </c>
      <c r="AW42" s="190" t="str">
        <f>IF(PORTEFEUILLE_DELPHINE[[#This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SUM(PORTEFEUILLE_DELPHINE[[#This Row],[PCR COMPTABLE €]:[MONTANT
RESPONSABLE RELATION CLIENT €]])-PORTEFEUILLE_DELPHINE[[#This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3" s="188" t="str">
        <f>IF(PORTEFEUILLE_DELPHINE[[#This Row],[BONI AAC]]&lt;&gt;0,1,"")</f>
        <v/>
      </c>
      <c r="AS43" s="188" t="str">
        <f>IF(PORTEFEUILLE_DELPHINE[[#This Row],[MALI AAC]]&lt;&gt;0,1,"")</f>
        <v/>
      </c>
      <c r="AT43" s="225">
        <f>IF(AN43&lt;&gt;"",IF((AN43*Paramètres!$H$4)-PORTEFEUILLE_DELPHINE[[#This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€]]-(DELPHINE!AN43*Paramètres!$H$4),0),0)</f>
        <v>0</v>
      </c>
      <c r="AU43" s="225">
        <f>IF(AN43&lt;&gt;"",IF(((AN43*Paramètres!$H$4)-PORTEFEUILLE_DELPHINE[[#This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3" s="190" t="str">
        <f>IF(PORTEFEUILLE_DELPHINE[[#This Row],[BONI COMPTABLE]]&lt;&gt;0,1,"")</f>
        <v/>
      </c>
      <c r="AW43" s="190" t="str">
        <f>IF(PORTEFEUILLE_DELPHINE[[#This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SUM(PORTEFEUILLE_DELPHINE[[#This Row],[PCR COMPTABLE €]:[MONTANT
RESPONSABLE RELATION CLIENT €]])-PORTEFEUILLE_DELPHINE[[#This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4" s="188" t="str">
        <f>IF(PORTEFEUILLE_DELPHINE[[#This Row],[BONI AAC]]&lt;&gt;0,1,"")</f>
        <v/>
      </c>
      <c r="AS44" s="188" t="str">
        <f>IF(PORTEFEUILLE_DELPHINE[[#This Row],[MALI AAC]]&lt;&gt;0,1,"")</f>
        <v/>
      </c>
      <c r="AT44" s="225">
        <f>IF(AN44&lt;&gt;"",IF((AN44*Paramètres!$H$4)-PORTEFEUILLE_DELPHINE[[#This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€]]-(DELPHINE!AN44*Paramètres!$H$4),0),0)</f>
        <v>0</v>
      </c>
      <c r="AU44" s="225">
        <f>IF(AN44&lt;&gt;"",IF(((AN44*Paramètres!$H$4)-PORTEFEUILLE_DELPHINE[[#This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4" s="190" t="str">
        <f>IF(PORTEFEUILLE_DELPHINE[[#This Row],[BONI COMPTABLE]]&lt;&gt;0,1,"")</f>
        <v/>
      </c>
      <c r="AW44" s="190" t="str">
        <f>IF(PORTEFEUILLE_DELPHINE[[#This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SUM(PORTEFEUILLE_DELPHINE[[#This Row],[PCR COMPTABLE €]:[MONTANT
RESPONSABLE RELATION CLIENT €]])-PORTEFEUILLE_DELPHINE[[#This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5" s="188" t="str">
        <f>IF(PORTEFEUILLE_DELPHINE[[#This Row],[BONI AAC]]&lt;&gt;0,1,"")</f>
        <v/>
      </c>
      <c r="AS45" s="188" t="str">
        <f>IF(PORTEFEUILLE_DELPHINE[[#This Row],[MALI AAC]]&lt;&gt;0,1,"")</f>
        <v/>
      </c>
      <c r="AT45" s="225">
        <f>IF(AN45&lt;&gt;"",IF((AN45*Paramètres!$H$4)-PORTEFEUILLE_DELPHINE[[#This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€]]-(DELPHINE!AN45*Paramètres!$H$4),0),0)</f>
        <v>0</v>
      </c>
      <c r="AU45" s="225">
        <f>IF(AN45&lt;&gt;"",IF(((AN45*Paramètres!$H$4)-PORTEFEUILLE_DELPHINE[[#This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5" s="190" t="str">
        <f>IF(PORTEFEUILLE_DELPHINE[[#This Row],[BONI COMPTABLE]]&lt;&gt;0,1,"")</f>
        <v/>
      </c>
      <c r="AW45" s="190" t="str">
        <f>IF(PORTEFEUILLE_DELPHINE[[#This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SUM(PORTEFEUILLE_DELPHINE[[#This Row],[PCR COMPTABLE €]:[MONTANT
RESPONSABLE RELATION CLIENT €]])-PORTEFEUILLE_DELPHINE[[#This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6" s="188" t="str">
        <f>IF(PORTEFEUILLE_DELPHINE[[#This Row],[BONI AAC]]&lt;&gt;0,1,"")</f>
        <v/>
      </c>
      <c r="AS46" s="188" t="str">
        <f>IF(PORTEFEUILLE_DELPHINE[[#This Row],[MALI AAC]]&lt;&gt;0,1,"")</f>
        <v/>
      </c>
      <c r="AT46" s="225">
        <f>IF(AN46&lt;&gt;"",IF((AN46*Paramètres!$H$4)-PORTEFEUILLE_DELPHINE[[#This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€]]-(DELPHINE!AN46*Paramètres!$H$4),0),0)</f>
        <v>0</v>
      </c>
      <c r="AU46" s="225">
        <f>IF(AN46&lt;&gt;"",IF(((AN46*Paramètres!$H$4)-PORTEFEUILLE_DELPHINE[[#This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6" s="190" t="str">
        <f>IF(PORTEFEUILLE_DELPHINE[[#This Row],[BONI COMPTABLE]]&lt;&gt;0,1,"")</f>
        <v/>
      </c>
      <c r="AW46" s="190" t="str">
        <f>IF(PORTEFEUILLE_DELPHINE[[#This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SUM(PORTEFEUILLE_DELPHINE[[#This Row],[PCR COMPTABLE €]:[MONTANT
RESPONSABLE RELATION CLIENT €]])-PORTEFEUILLE_DELPHINE[[#This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7" s="188" t="str">
        <f>IF(PORTEFEUILLE_DELPHINE[[#This Row],[BONI AAC]]&lt;&gt;0,1,"")</f>
        <v/>
      </c>
      <c r="AS47" s="188" t="str">
        <f>IF(PORTEFEUILLE_DELPHINE[[#This Row],[MALI AAC]]&lt;&gt;0,1,"")</f>
        <v/>
      </c>
      <c r="AT47" s="225">
        <f>IF(AN47&lt;&gt;"",IF((AN47*Paramètres!$H$4)-PORTEFEUILLE_DELPHINE[[#This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€]]-(DELPHINE!AN47*Paramètres!$H$4),0),0)</f>
        <v>0</v>
      </c>
      <c r="AU47" s="225">
        <f>IF(AN47&lt;&gt;"",IF(((AN47*Paramètres!$H$4)-PORTEFEUILLE_DELPHINE[[#This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7" s="190" t="str">
        <f>IF(PORTEFEUILLE_DELPHINE[[#This Row],[BONI COMPTABLE]]&lt;&gt;0,1,"")</f>
        <v/>
      </c>
      <c r="AW47" s="190" t="str">
        <f>IF(PORTEFEUILLE_DELPHINE[[#This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SUM(PORTEFEUILLE_DELPHINE[[#This Row],[PCR COMPTABLE €]:[MONTANT
RESPONSABLE RELATION CLIENT €]])-PORTEFEUILLE_DELPHINE[[#This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8" s="188" t="str">
        <f>IF(PORTEFEUILLE_DELPHINE[[#This Row],[BONI AAC]]&lt;&gt;0,1,"")</f>
        <v/>
      </c>
      <c r="AS48" s="188" t="str">
        <f>IF(PORTEFEUILLE_DELPHINE[[#This Row],[MALI AAC]]&lt;&gt;0,1,"")</f>
        <v/>
      </c>
      <c r="AT48" s="225">
        <f>IF(AN48&lt;&gt;"",IF((AN48*Paramètres!$H$4)-PORTEFEUILLE_DELPHINE[[#This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€]]-(DELPHINE!AN48*Paramètres!$H$4),0),0)</f>
        <v>0</v>
      </c>
      <c r="AU48" s="225">
        <f>IF(AN48&lt;&gt;"",IF(((AN48*Paramètres!$H$4)-PORTEFEUILLE_DELPHINE[[#This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8" s="190" t="str">
        <f>IF(PORTEFEUILLE_DELPHINE[[#This Row],[BONI COMPTABLE]]&lt;&gt;0,1,"")</f>
        <v/>
      </c>
      <c r="AW48" s="190" t="str">
        <f>IF(PORTEFEUILLE_DELPHINE[[#This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SUM(PORTEFEUILLE_DELPHINE[[#This Row],[PCR COMPTABLE €]:[MONTANT
RESPONSABLE RELATION CLIENT €]])-PORTEFEUILLE_DELPHINE[[#This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9" s="188" t="str">
        <f>IF(PORTEFEUILLE_DELPHINE[[#This Row],[BONI AAC]]&lt;&gt;0,1,"")</f>
        <v/>
      </c>
      <c r="AS49" s="188" t="str">
        <f>IF(PORTEFEUILLE_DELPHINE[[#This Row],[MALI AAC]]&lt;&gt;0,1,"")</f>
        <v/>
      </c>
      <c r="AT49" s="225">
        <f>IF(AN49&lt;&gt;"",IF((AN49*Paramètres!$H$4)-PORTEFEUILLE_DELPHINE[[#This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€]]-(DELPHINE!AN49*Paramètres!$H$4),0),0)</f>
        <v>0</v>
      </c>
      <c r="AU49" s="225">
        <f>IF(AN49&lt;&gt;"",IF(((AN49*Paramètres!$H$4)-PORTEFEUILLE_DELPHINE[[#This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9" s="190" t="str">
        <f>IF(PORTEFEUILLE_DELPHINE[[#This Row],[BONI COMPTABLE]]&lt;&gt;0,1,"")</f>
        <v/>
      </c>
      <c r="AW49" s="190" t="str">
        <f>IF(PORTEFEUILLE_DELPHINE[[#This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SUM(PORTEFEUILLE_DELPHINE[[#This Row],[PCR COMPTABLE €]:[MONTANT
RESPONSABLE RELATION CLIENT €]])-PORTEFEUILLE_DELPHINE[[#This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0" s="188" t="str">
        <f>IF(PORTEFEUILLE_DELPHINE[[#This Row],[BONI AAC]]&lt;&gt;0,1,"")</f>
        <v/>
      </c>
      <c r="AS50" s="188" t="str">
        <f>IF(PORTEFEUILLE_DELPHINE[[#This Row],[MALI AAC]]&lt;&gt;0,1,"")</f>
        <v/>
      </c>
      <c r="AT50" s="225">
        <f>IF(AN50&lt;&gt;"",IF((AN50*Paramètres!$H$4)-PORTEFEUILLE_DELPHINE[[#This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€]]-(DELPHINE!AN50*Paramètres!$H$4),0),0)</f>
        <v>0</v>
      </c>
      <c r="AU50" s="225">
        <f>IF(AN50&lt;&gt;"",IF(((AN50*Paramètres!$H$4)-PORTEFEUILLE_DELPHINE[[#This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0" s="190" t="str">
        <f>IF(PORTEFEUILLE_DELPHINE[[#This Row],[BONI COMPTABLE]]&lt;&gt;0,1,"")</f>
        <v/>
      </c>
      <c r="AW50" s="190" t="str">
        <f>IF(PORTEFEUILLE_DELPHINE[[#This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SUM(PORTEFEUILLE_DELPHINE[[#This Row],[PCR COMPTABLE €]:[MONTANT
RESPONSABLE RELATION CLIENT €]])-PORTEFEUILLE_DELPHINE[[#This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1" s="188" t="str">
        <f>IF(PORTEFEUILLE_DELPHINE[[#This Row],[BONI AAC]]&lt;&gt;0,1,"")</f>
        <v/>
      </c>
      <c r="AS51" s="188" t="str">
        <f>IF(PORTEFEUILLE_DELPHINE[[#This Row],[MALI AAC]]&lt;&gt;0,1,"")</f>
        <v/>
      </c>
      <c r="AT51" s="225">
        <f>IF(AN51&lt;&gt;"",IF((AN51*Paramètres!$H$4)-PORTEFEUILLE_DELPHINE[[#This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€]]-(DELPHINE!AN51*Paramètres!$H$4),0),0)</f>
        <v>0</v>
      </c>
      <c r="AU51" s="225">
        <f>IF(AN51&lt;&gt;"",IF(((AN51*Paramètres!$H$4)-PORTEFEUILLE_DELPHINE[[#This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1" s="190" t="str">
        <f>IF(PORTEFEUILLE_DELPHINE[[#This Row],[BONI COMPTABLE]]&lt;&gt;0,1,"")</f>
        <v/>
      </c>
      <c r="AW51" s="190" t="str">
        <f>IF(PORTEFEUILLE_DELPHINE[[#This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SUM(PORTEFEUILLE_DELPHINE[[#This Row],[PCR COMPTABLE €]:[MONTANT
RESPONSABLE RELATION CLIENT €]])-PORTEFEUILLE_DELPHINE[[#This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2" s="188" t="str">
        <f>IF(PORTEFEUILLE_DELPHINE[[#This Row],[BONI AAC]]&lt;&gt;0,1,"")</f>
        <v/>
      </c>
      <c r="AS52" s="188" t="str">
        <f>IF(PORTEFEUILLE_DELPHINE[[#This Row],[MALI AAC]]&lt;&gt;0,1,"")</f>
        <v/>
      </c>
      <c r="AT52" s="225">
        <f>IF(AN52&lt;&gt;"",IF((AN52*Paramètres!$H$4)-PORTEFEUILLE_DELPHINE[[#This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€]]-(DELPHINE!AN52*Paramètres!$H$4),0),0)</f>
        <v>0</v>
      </c>
      <c r="AU52" s="225">
        <f>IF(AN52&lt;&gt;"",IF(((AN52*Paramètres!$H$4)-PORTEFEUILLE_DELPHINE[[#This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2" s="190" t="str">
        <f>IF(PORTEFEUILLE_DELPHINE[[#This Row],[BONI COMPTABLE]]&lt;&gt;0,1,"")</f>
        <v/>
      </c>
      <c r="AW52" s="190" t="str">
        <f>IF(PORTEFEUILLE_DELPHINE[[#This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SUM(PORTEFEUILLE_DELPHINE[[#This Row],[PCR COMPTABLE €]:[MONTANT
RESPONSABLE RELATION CLIENT €]])-PORTEFEUILLE_DELPHINE[[#This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3" s="188" t="str">
        <f>IF(PORTEFEUILLE_DELPHINE[[#This Row],[BONI AAC]]&lt;&gt;0,1,"")</f>
        <v/>
      </c>
      <c r="AS53" s="188" t="str">
        <f>IF(PORTEFEUILLE_DELPHINE[[#This Row],[MALI AAC]]&lt;&gt;0,1,"")</f>
        <v/>
      </c>
      <c r="AT53" s="225">
        <f>IF(AN53&lt;&gt;"",IF((AN53*Paramètres!$H$4)-PORTEFEUILLE_DELPHINE[[#This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€]]-(DELPHINE!AN53*Paramètres!$H$4),0),0)</f>
        <v>0</v>
      </c>
      <c r="AU53" s="225">
        <f>IF(AN53&lt;&gt;"",IF(((AN53*Paramètres!$H$4)-PORTEFEUILLE_DELPHINE[[#This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3" s="190" t="str">
        <f>IF(PORTEFEUILLE_DELPHINE[[#This Row],[BONI COMPTABLE]]&lt;&gt;0,1,"")</f>
        <v/>
      </c>
      <c r="AW53" s="190" t="str">
        <f>IF(PORTEFEUILLE_DELPHINE[[#This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SUM(PORTEFEUILLE_DELPHINE[[#This Row],[PCR COMPTABLE €]:[MONTANT
RESPONSABLE RELATION CLIENT €]])-PORTEFEUILLE_DELPHINE[[#This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4" s="188" t="str">
        <f>IF(PORTEFEUILLE_DELPHINE[[#This Row],[BONI AAC]]&lt;&gt;0,1,"")</f>
        <v/>
      </c>
      <c r="AS54" s="188" t="str">
        <f>IF(PORTEFEUILLE_DELPHINE[[#This Row],[MALI AAC]]&lt;&gt;0,1,"")</f>
        <v/>
      </c>
      <c r="AT54" s="225">
        <f>IF(AN54&lt;&gt;"",IF((AN54*Paramètres!$H$4)-PORTEFEUILLE_DELPHINE[[#This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€]]-(DELPHINE!AN54*Paramètres!$H$4),0),0)</f>
        <v>0</v>
      </c>
      <c r="AU54" s="225">
        <f>IF(AN54&lt;&gt;"",IF(((AN54*Paramètres!$H$4)-PORTEFEUILLE_DELPHINE[[#This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4" s="190" t="str">
        <f>IF(PORTEFEUILLE_DELPHINE[[#This Row],[BONI COMPTABLE]]&lt;&gt;0,1,"")</f>
        <v/>
      </c>
      <c r="AW54" s="190" t="str">
        <f>IF(PORTEFEUILLE_DELPHINE[[#This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SUM(PORTEFEUILLE_DELPHINE[[#This Row],[PCR COMPTABLE €]:[MONTANT
RESPONSABLE RELATION CLIENT €]])-PORTEFEUILLE_DELPHINE[[#This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5" s="188" t="str">
        <f>IF(PORTEFEUILLE_DELPHINE[[#This Row],[BONI AAC]]&lt;&gt;0,1,"")</f>
        <v/>
      </c>
      <c r="AS55" s="188" t="str">
        <f>IF(PORTEFEUILLE_DELPHINE[[#This Row],[MALI AAC]]&lt;&gt;0,1,"")</f>
        <v/>
      </c>
      <c r="AT55" s="225">
        <f>IF(AN55&lt;&gt;"",IF((AN55*Paramètres!$H$4)-PORTEFEUILLE_DELPHINE[[#This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€]]-(DELPHINE!AN55*Paramètres!$H$4),0),0)</f>
        <v>0</v>
      </c>
      <c r="AU55" s="225">
        <f>IF(AN55&lt;&gt;"",IF(((AN55*Paramètres!$H$4)-PORTEFEUILLE_DELPHINE[[#This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5" s="190" t="str">
        <f>IF(PORTEFEUILLE_DELPHINE[[#This Row],[BONI COMPTABLE]]&lt;&gt;0,1,"")</f>
        <v/>
      </c>
      <c r="AW55" s="190" t="str">
        <f>IF(PORTEFEUILLE_DELPHINE[[#This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SUM(PORTEFEUILLE_DELPHINE[[#This Row],[PCR COMPTABLE €]:[MONTANT
RESPONSABLE RELATION CLIENT €]])-PORTEFEUILLE_DELPHINE[[#This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6" s="188" t="str">
        <f>IF(PORTEFEUILLE_DELPHINE[[#This Row],[BONI AAC]]&lt;&gt;0,1,"")</f>
        <v/>
      </c>
      <c r="AS56" s="188" t="str">
        <f>IF(PORTEFEUILLE_DELPHINE[[#This Row],[MALI AAC]]&lt;&gt;0,1,"")</f>
        <v/>
      </c>
      <c r="AT56" s="225">
        <f>IF(AN56&lt;&gt;"",IF((AN56*Paramètres!$H$4)-PORTEFEUILLE_DELPHINE[[#This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€]]-(DELPHINE!AN56*Paramètres!$H$4),0),0)</f>
        <v>0</v>
      </c>
      <c r="AU56" s="225">
        <f>IF(AN56&lt;&gt;"",IF(((AN56*Paramètres!$H$4)-PORTEFEUILLE_DELPHINE[[#This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6" s="190" t="str">
        <f>IF(PORTEFEUILLE_DELPHINE[[#This Row],[BONI COMPTABLE]]&lt;&gt;0,1,"")</f>
        <v/>
      </c>
      <c r="AW56" s="190" t="str">
        <f>IF(PORTEFEUILLE_DELPHINE[[#This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SUM(PORTEFEUILLE_DELPHINE[[#This Row],[PCR COMPTABLE €]:[MONTANT
RESPONSABLE RELATION CLIENT €]])-PORTEFEUILLE_DELPHINE[[#This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7" s="188" t="str">
        <f>IF(PORTEFEUILLE_DELPHINE[[#This Row],[BONI AAC]]&lt;&gt;0,1,"")</f>
        <v/>
      </c>
      <c r="AS57" s="188" t="str">
        <f>IF(PORTEFEUILLE_DELPHINE[[#This Row],[MALI AAC]]&lt;&gt;0,1,"")</f>
        <v/>
      </c>
      <c r="AT57" s="225">
        <f>IF(AN57&lt;&gt;"",IF((AN57*Paramètres!$H$4)-PORTEFEUILLE_DELPHINE[[#This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€]]-(DELPHINE!AN57*Paramètres!$H$4),0),0)</f>
        <v>0</v>
      </c>
      <c r="AU57" s="225">
        <f>IF(AN57&lt;&gt;"",IF(((AN57*Paramètres!$H$4)-PORTEFEUILLE_DELPHINE[[#This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7" s="190" t="str">
        <f>IF(PORTEFEUILLE_DELPHINE[[#This Row],[BONI COMPTABLE]]&lt;&gt;0,1,"")</f>
        <v/>
      </c>
      <c r="AW57" s="190" t="str">
        <f>IF(PORTEFEUILLE_DELPHINE[[#This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SUM(PORTEFEUILLE_DELPHINE[[#This Row],[PCR COMPTABLE €]:[MONTANT
RESPONSABLE RELATION CLIENT €]])-PORTEFEUILLE_DELPHINE[[#This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8" s="188" t="str">
        <f>IF(PORTEFEUILLE_DELPHINE[[#This Row],[BONI AAC]]&lt;&gt;0,1,"")</f>
        <v/>
      </c>
      <c r="AS58" s="188" t="str">
        <f>IF(PORTEFEUILLE_DELPHINE[[#This Row],[MALI AAC]]&lt;&gt;0,1,"")</f>
        <v/>
      </c>
      <c r="AT58" s="225">
        <f>IF(AN58&lt;&gt;"",IF((AN58*Paramètres!$H$4)-PORTEFEUILLE_DELPHINE[[#This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€]]-(DELPHINE!AN58*Paramètres!$H$4),0),0)</f>
        <v>0</v>
      </c>
      <c r="AU58" s="225">
        <f>IF(AN58&lt;&gt;"",IF(((AN58*Paramètres!$H$4)-PORTEFEUILLE_DELPHINE[[#This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8" s="190" t="str">
        <f>IF(PORTEFEUILLE_DELPHINE[[#This Row],[BONI COMPTABLE]]&lt;&gt;0,1,"")</f>
        <v/>
      </c>
      <c r="AW58" s="190" t="str">
        <f>IF(PORTEFEUILLE_DELPHINE[[#This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SUM(PORTEFEUILLE_DELPHINE[[#This Row],[PCR COMPTABLE €]:[MONTANT
RESPONSABLE RELATION CLIENT €]])-PORTEFEUILLE_DELPHINE[[#This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9" s="188" t="str">
        <f>IF(PORTEFEUILLE_DELPHINE[[#This Row],[BONI AAC]]&lt;&gt;0,1,"")</f>
        <v/>
      </c>
      <c r="AS59" s="188" t="str">
        <f>IF(PORTEFEUILLE_DELPHINE[[#This Row],[MALI AAC]]&lt;&gt;0,1,"")</f>
        <v/>
      </c>
      <c r="AT59" s="225">
        <f>IF(AN59&lt;&gt;"",IF((AN59*Paramètres!$H$4)-PORTEFEUILLE_DELPHINE[[#This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€]]-(DELPHINE!AN59*Paramètres!$H$4),0),0)</f>
        <v>0</v>
      </c>
      <c r="AU59" s="225">
        <f>IF(AN59&lt;&gt;"",IF(((AN59*Paramètres!$H$4)-PORTEFEUILLE_DELPHINE[[#This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9" s="190" t="str">
        <f>IF(PORTEFEUILLE_DELPHINE[[#This Row],[BONI COMPTABLE]]&lt;&gt;0,1,"")</f>
        <v/>
      </c>
      <c r="AW59" s="190" t="str">
        <f>IF(PORTEFEUILLE_DELPHINE[[#This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SUM(PORTEFEUILLE_DELPHINE[[#This Row],[PCR COMPTABLE €]:[MONTANT
RESPONSABLE RELATION CLIENT €]])-PORTEFEUILLE_DELPHINE[[#This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6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60" s="188" t="str">
        <f>IF(PORTEFEUILLE_DELPHINE[[#This Row],[BONI AAC]]&lt;&gt;0,1,"")</f>
        <v/>
      </c>
      <c r="AS60" s="188" t="str">
        <f>IF(PORTEFEUILLE_DELPHINE[[#This Row],[MALI AAC]]&lt;&gt;0,1,"")</f>
        <v/>
      </c>
      <c r="AT60" s="225">
        <f>IF(AN60&lt;&gt;"",IF((AN60*Paramètres!$H$4)-PORTEFEUILLE_DELPHINE[[#This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€]]-(DELPHINE!AN60*Paramètres!$H$4),0),0)</f>
        <v>0</v>
      </c>
      <c r="AU60" s="225">
        <f>IF(AN60&lt;&gt;"",IF(((AN60*Paramètres!$H$4)-PORTEFEUILLE_DELPHINE[[#This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60" s="190" t="str">
        <f>IF(PORTEFEUILLE_DELPHINE[[#This Row],[BONI COMPTABLE]]&lt;&gt;0,1,"")</f>
        <v/>
      </c>
      <c r="AW60" s="190" t="str">
        <f>IF(PORTEFEUILLE_DELPHINE[[#This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143" t="str">
        <f t="shared" si="7"/>
        <v>PROFESSION LIBERALE</v>
      </c>
      <c r="K84" s="143" t="str">
        <f t="shared" si="7"/>
        <v>SNC</v>
      </c>
      <c r="L84" s="143" t="str">
        <f t="shared" si="7"/>
        <v>SCI</v>
      </c>
      <c r="M84" s="143" t="str">
        <f t="shared" si="7"/>
        <v>EARL</v>
      </c>
      <c r="N84" s="143" t="str">
        <f t="shared" si="7"/>
        <v>ETA</v>
      </c>
      <c r="O84" s="143" t="str">
        <f t="shared" si="7"/>
        <v>SCEA</v>
      </c>
      <c r="P84" s="143" t="str">
        <f t="shared" si="7"/>
        <v>GROUPEMENT</v>
      </c>
      <c r="Q84" s="143" t="str">
        <f t="shared" si="7"/>
        <v>EIRL</v>
      </c>
      <c r="R84" s="143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143" t="str">
        <f t="shared" si="9"/>
        <v>PROFESSION LIBERALE</v>
      </c>
      <c r="K90" s="143" t="str">
        <f t="shared" si="9"/>
        <v>SNC</v>
      </c>
      <c r="L90" s="143" t="str">
        <f t="shared" si="9"/>
        <v>SCI</v>
      </c>
      <c r="M90" s="143" t="str">
        <f t="shared" si="9"/>
        <v>EARL</v>
      </c>
      <c r="N90" s="143" t="str">
        <f t="shared" si="9"/>
        <v>ETA</v>
      </c>
      <c r="O90" s="143" t="str">
        <f t="shared" si="9"/>
        <v>SCEA</v>
      </c>
      <c r="P90" s="143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143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143" t="str">
        <f t="shared" si="11"/>
        <v>PROFESSION LIBERALE</v>
      </c>
      <c r="K96" s="143" t="str">
        <f t="shared" si="11"/>
        <v>SNC</v>
      </c>
      <c r="L96" s="143" t="str">
        <f t="shared" si="11"/>
        <v>SCI</v>
      </c>
      <c r="M96" s="143" t="str">
        <f t="shared" si="11"/>
        <v>EARL</v>
      </c>
      <c r="N96" s="143" t="str">
        <f t="shared" si="11"/>
        <v>ETA</v>
      </c>
      <c r="O96" s="143" t="str">
        <f t="shared" si="11"/>
        <v>SCEA</v>
      </c>
      <c r="P96" s="143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143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selectLockedCells="1" selectUnlockedCells="1"/>
  <mergeCells count="18">
    <mergeCell ref="B65:B68"/>
    <mergeCell ref="B69:C69"/>
    <mergeCell ref="B71:B74"/>
    <mergeCell ref="B75:C75"/>
    <mergeCell ref="B77:B80"/>
    <mergeCell ref="B81:C81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559" priority="4">
      <formula>AND(P3&lt;&gt;"",P3&lt;&gt;"OUI")</formula>
    </cfRule>
  </conditionalFormatting>
  <conditionalFormatting sqref="AL3:AM60 S3:AH60">
    <cfRule type="expression" dxfId="558" priority="1" stopIfTrue="1">
      <formula>$AH3&lt;&gt;0</formula>
    </cfRule>
  </conditionalFormatting>
  <conditionalFormatting sqref="A3:E60">
    <cfRule type="expression" dxfId="557" priority="29" stopIfTrue="1">
      <formula>AND($I3&lt;&gt;"",AND($J3="",AND($AY3="",$AZ3="")))</formula>
    </cfRule>
    <cfRule type="expression" dxfId="556" priority="30" stopIfTrue="1">
      <formula>AND($J3&lt;&gt;"",AND($AY3="",$AZ3=""))</formula>
    </cfRule>
    <cfRule type="expression" dxfId="555" priority="31" stopIfTrue="1">
      <formula>AND($AY3&lt;&gt;"",$AZ3="")</formula>
    </cfRule>
    <cfRule type="expression" dxfId="554" priority="32" stopIfTrue="1">
      <formula>$AZ3="X"</formula>
    </cfRule>
  </conditionalFormatting>
  <dataValidations count="11"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H3:H60">
      <formula1>"MENSUELLE,TRIMESTRIELLE,EXERCICE,ANNUELLE"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Paramètres!$F$4:$F$17</xm:f>
          </x14:formula1>
          <xm:sqref>F3:F52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Paramètres!$O$6:$O$16</xm:f>
          </x14:formula1>
          <xm:sqref>AK3:AK60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C20" sqref="C20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SUM(PORTEFEUILLE_FREDERIQUE[[#This Row],[PCR COMPTABLE €]:[MONTANT
RESPONSABLE RELATION CLIENT €]])-PORTEFEUILLE_FREDERIQUE[[#This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400</v>
      </c>
      <c r="AR3" s="188" t="str">
        <f>IF(PORTEFEUILLE_FREDERIQUE[[#This Row],[BONI AAC]]&lt;&gt;0,1,"")</f>
        <v/>
      </c>
      <c r="AS3" s="188">
        <f>IF(PORTEFEUILLE_FREDERIQUE[[#This Row],[MALI AAC]]&lt;&gt;0,1,"")</f>
        <v>1</v>
      </c>
      <c r="AT3" s="225">
        <f>IF(AN3&lt;&gt;"",IF((AN3*Paramètres!$H$4)-PORTEFEUILLE_FREDERIQUE[[#This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€]]-(DELPHINE!AN3*Paramètres!$H$4),0),0)</f>
        <v>0</v>
      </c>
      <c r="AU3" s="225">
        <f>IF(AN3&lt;&gt;"",IF(((AN3*Paramètres!$H$4)-PORTEFEUILLE_FREDERIQUE[[#This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" s="190" t="str">
        <f>IF(PORTEFEUILLE_FREDERIQUE[[#This Row],[BONI COMPTABLE]]&lt;&gt;0,1,"")</f>
        <v/>
      </c>
      <c r="AW3" s="190" t="str">
        <f>IF(PORTEFEUILLE_FREDERIQUE[[#This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SUM(PORTEFEUILLE_FREDERIQUE[[#This Row],[PCR COMPTABLE €]:[MONTANT
RESPONSABLE RELATION CLIENT €]])-PORTEFEUILLE_FREDERIQUE[[#This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1000</v>
      </c>
      <c r="AR4" s="188" t="str">
        <f>IF(PORTEFEUILLE_FREDERIQUE[[#This Row],[BONI AAC]]&lt;&gt;0,1,"")</f>
        <v/>
      </c>
      <c r="AS4" s="188">
        <f>IF(PORTEFEUILLE_FREDERIQUE[[#This Row],[MALI AAC]]&lt;&gt;0,1,"")</f>
        <v>1</v>
      </c>
      <c r="AT4" s="225">
        <f>IF(AN4&lt;&gt;"",IF((AN4*Paramètres!$H$4)-PORTEFEUILLE_FREDERIQUE[[#This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€]]-(DELPHINE!AN4*Paramètres!$H$4),0),0)</f>
        <v>0</v>
      </c>
      <c r="AU4" s="225">
        <f>IF(AN4&lt;&gt;"",IF(((AN4*Paramètres!$H$4)-PORTEFEUILLE_FREDERIQUE[[#This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3000</v>
      </c>
      <c r="AV4" s="190" t="str">
        <f>IF(PORTEFEUILLE_FREDERIQUE[[#This Row],[BONI COMPTABLE]]&lt;&gt;0,1,"")</f>
        <v/>
      </c>
      <c r="AW4" s="190">
        <f>IF(PORTEFEUILLE_FREDERIQUE[[#This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SUM(PORTEFEUILLE_FREDERIQUE[[#This Row],[PCR COMPTABLE €]:[MONTANT
RESPONSABLE RELATION CLIENT €]])-PORTEFEUILLE_FREDERIQUE[[#This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2200</v>
      </c>
      <c r="AR5" s="188" t="str">
        <f>IF(PORTEFEUILLE_FREDERIQUE[[#This Row],[BONI AAC]]&lt;&gt;0,1,"")</f>
        <v/>
      </c>
      <c r="AS5" s="188">
        <f>IF(PORTEFEUILLE_FREDERIQUE[[#This Row],[MALI AAC]]&lt;&gt;0,1,"")</f>
        <v>1</v>
      </c>
      <c r="AT5" s="225">
        <f>IF(AN5&lt;&gt;"",IF((AN5*Paramètres!$H$4)-PORTEFEUILLE_FREDERIQUE[[#This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€]]-(DELPHINE!AN5*Paramètres!$H$4),0),0)</f>
        <v>0</v>
      </c>
      <c r="AU5" s="225">
        <f>IF(AN5&lt;&gt;"",IF(((AN5*Paramètres!$H$4)-PORTEFEUILLE_FREDERIQUE[[#This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4150</v>
      </c>
      <c r="AV5" s="190" t="str">
        <f>IF(PORTEFEUILLE_FREDERIQUE[[#This Row],[BONI COMPTABLE]]&lt;&gt;0,1,"")</f>
        <v/>
      </c>
      <c r="AW5" s="190">
        <f>IF(PORTEFEUILLE_FREDERIQUE[[#This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SUM(PORTEFEUILLE_FREDERIQUE[[#This Row],[PCR COMPTABLE €]:[MONTANT
RESPONSABLE RELATION CLIENT €]])-PORTEFEUILLE_FREDERIQUE[[#This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6" s="188" t="str">
        <f>IF(PORTEFEUILLE_FREDERIQUE[[#This Row],[BONI AAC]]&lt;&gt;0,1,"")</f>
        <v/>
      </c>
      <c r="AS6" s="188" t="str">
        <f>IF(PORTEFEUILLE_FREDERIQUE[[#This Row],[MALI AAC]]&lt;&gt;0,1,"")</f>
        <v/>
      </c>
      <c r="AT6" s="225">
        <f>IF(AN6&lt;&gt;"",IF((AN6*Paramètres!$H$4)-PORTEFEUILLE_FREDERIQUE[[#This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€]]-(DELPHINE!AN6*Paramètres!$H$4),0),0)</f>
        <v>0</v>
      </c>
      <c r="AU6" s="225">
        <f>IF(AN6&lt;&gt;"",IF(((AN6*Paramètres!$H$4)-PORTEFEUILLE_FREDERIQUE[[#This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6" s="190" t="str">
        <f>IF(PORTEFEUILLE_FREDERIQUE[[#This Row],[BONI COMPTABLE]]&lt;&gt;0,1,"")</f>
        <v/>
      </c>
      <c r="AW6" s="190" t="str">
        <f>IF(PORTEFEUILLE_FREDERIQUE[[#This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SUM(PORTEFEUILLE_FREDERIQUE[[#This Row],[PCR COMPTABLE €]:[MONTANT
RESPONSABLE RELATION CLIENT €]])-PORTEFEUILLE_FREDERIQUE[[#This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7" s="188" t="str">
        <f>IF(PORTEFEUILLE_FREDERIQUE[[#This Row],[BONI AAC]]&lt;&gt;0,1,"")</f>
        <v/>
      </c>
      <c r="AS7" s="188" t="str">
        <f>IF(PORTEFEUILLE_FREDERIQUE[[#This Row],[MALI AAC]]&lt;&gt;0,1,"")</f>
        <v/>
      </c>
      <c r="AT7" s="225">
        <f>IF(AN7&lt;&gt;"",IF((AN7*Paramètres!$H$4)-PORTEFEUILLE_FREDERIQUE[[#This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€]]-(DELPHINE!AN7*Paramètres!$H$4),0),0)</f>
        <v>0</v>
      </c>
      <c r="AU7" s="225">
        <f>IF(AN7&lt;&gt;"",IF(((AN7*Paramètres!$H$4)-PORTEFEUILLE_FREDERIQUE[[#This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7" s="190" t="str">
        <f>IF(PORTEFEUILLE_FREDERIQUE[[#This Row],[BONI COMPTABLE]]&lt;&gt;0,1,"")</f>
        <v/>
      </c>
      <c r="AW7" s="190" t="str">
        <f>IF(PORTEFEUILLE_FREDERIQUE[[#This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SUM(PORTEFEUILLE_FREDERIQUE[[#This Row],[PCR COMPTABLE €]:[MONTANT
RESPONSABLE RELATION CLIENT €]])-PORTEFEUILLE_FREDERIQUE[[#This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8" s="188" t="str">
        <f>IF(PORTEFEUILLE_FREDERIQUE[[#This Row],[BONI AAC]]&lt;&gt;0,1,"")</f>
        <v/>
      </c>
      <c r="AS8" s="188" t="str">
        <f>IF(PORTEFEUILLE_FREDERIQUE[[#This Row],[MALI AAC]]&lt;&gt;0,1,"")</f>
        <v/>
      </c>
      <c r="AT8" s="225">
        <f>IF(AN8&lt;&gt;"",IF((AN8*Paramètres!$H$4)-PORTEFEUILLE_FREDERIQUE[[#This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€]]-(DELPHINE!AN8*Paramètres!$H$4),0),0)</f>
        <v>0</v>
      </c>
      <c r="AU8" s="225">
        <f>IF(AN8&lt;&gt;"",IF(((AN8*Paramètres!$H$4)-PORTEFEUILLE_FREDERIQUE[[#This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8" s="190" t="str">
        <f>IF(PORTEFEUILLE_FREDERIQUE[[#This Row],[BONI COMPTABLE]]&lt;&gt;0,1,"")</f>
        <v/>
      </c>
      <c r="AW8" s="190" t="str">
        <f>IF(PORTEFEUILLE_FREDERIQUE[[#This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SUM(PORTEFEUILLE_FREDERIQUE[[#This Row],[PCR COMPTABLE €]:[MONTANT
RESPONSABLE RELATION CLIENT €]])-PORTEFEUILLE_FREDERIQUE[[#This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9" s="188" t="str">
        <f>IF(PORTEFEUILLE_FREDERIQUE[[#This Row],[BONI AAC]]&lt;&gt;0,1,"")</f>
        <v/>
      </c>
      <c r="AS9" s="188" t="str">
        <f>IF(PORTEFEUILLE_FREDERIQUE[[#This Row],[MALI AAC]]&lt;&gt;0,1,"")</f>
        <v/>
      </c>
      <c r="AT9" s="225">
        <f>IF(AN9&lt;&gt;"",IF((AN9*Paramètres!$H$4)-PORTEFEUILLE_FREDERIQUE[[#This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€]]-(DELPHINE!AN9*Paramètres!$H$4),0),0)</f>
        <v>0</v>
      </c>
      <c r="AU9" s="225">
        <f>IF(AN9&lt;&gt;"",IF(((AN9*Paramètres!$H$4)-PORTEFEUILLE_FREDERIQUE[[#This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9" s="190" t="str">
        <f>IF(PORTEFEUILLE_FREDERIQUE[[#This Row],[BONI COMPTABLE]]&lt;&gt;0,1,"")</f>
        <v/>
      </c>
      <c r="AW9" s="190" t="str">
        <f>IF(PORTEFEUILLE_FREDERIQUE[[#This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SUM(PORTEFEUILLE_FREDERIQUE[[#This Row],[PCR COMPTABLE €]:[MONTANT
RESPONSABLE RELATION CLIENT €]])-PORTEFEUILLE_FREDERIQUE[[#This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0" s="188" t="str">
        <f>IF(PORTEFEUILLE_FREDERIQUE[[#This Row],[BONI AAC]]&lt;&gt;0,1,"")</f>
        <v/>
      </c>
      <c r="AS10" s="188" t="str">
        <f>IF(PORTEFEUILLE_FREDERIQUE[[#This Row],[MALI AAC]]&lt;&gt;0,1,"")</f>
        <v/>
      </c>
      <c r="AT10" s="225">
        <f>IF(AN10&lt;&gt;"",IF((AN10*Paramètres!$H$4)-PORTEFEUILLE_FREDERIQUE[[#This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€]]-(DELPHINE!AN10*Paramètres!$H$4),0),0)</f>
        <v>0</v>
      </c>
      <c r="AU10" s="225">
        <f>IF(AN10&lt;&gt;"",IF(((AN10*Paramètres!$H$4)-PORTEFEUILLE_FREDERIQUE[[#This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0" s="190" t="str">
        <f>IF(PORTEFEUILLE_FREDERIQUE[[#This Row],[BONI COMPTABLE]]&lt;&gt;0,1,"")</f>
        <v/>
      </c>
      <c r="AW10" s="190" t="str">
        <f>IF(PORTEFEUILLE_FREDERIQUE[[#This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SUM(PORTEFEUILLE_FREDERIQUE[[#This Row],[PCR COMPTABLE €]:[MONTANT
RESPONSABLE RELATION CLIENT €]])-PORTEFEUILLE_FREDERIQUE[[#This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1" s="188" t="str">
        <f>IF(PORTEFEUILLE_FREDERIQUE[[#This Row],[BONI AAC]]&lt;&gt;0,1,"")</f>
        <v/>
      </c>
      <c r="AS11" s="188" t="str">
        <f>IF(PORTEFEUILLE_FREDERIQUE[[#This Row],[MALI AAC]]&lt;&gt;0,1,"")</f>
        <v/>
      </c>
      <c r="AT11" s="225">
        <f>IF(AN11&lt;&gt;"",IF((AN11*Paramètres!$H$4)-PORTEFEUILLE_FREDERIQUE[[#This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€]]-(DELPHINE!AN11*Paramètres!$H$4),0),0)</f>
        <v>0</v>
      </c>
      <c r="AU11" s="225">
        <f>IF(AN11&lt;&gt;"",IF(((AN11*Paramètres!$H$4)-PORTEFEUILLE_FREDERIQUE[[#This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1" s="190" t="str">
        <f>IF(PORTEFEUILLE_FREDERIQUE[[#This Row],[BONI COMPTABLE]]&lt;&gt;0,1,"")</f>
        <v/>
      </c>
      <c r="AW11" s="190" t="str">
        <f>IF(PORTEFEUILLE_FREDERIQUE[[#This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SUM(PORTEFEUILLE_FREDERIQUE[[#This Row],[PCR COMPTABLE €]:[MONTANT
RESPONSABLE RELATION CLIENT €]])-PORTEFEUILLE_FREDERIQUE[[#This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2" s="188" t="str">
        <f>IF(PORTEFEUILLE_FREDERIQUE[[#This Row],[BONI AAC]]&lt;&gt;0,1,"")</f>
        <v/>
      </c>
      <c r="AS12" s="188" t="str">
        <f>IF(PORTEFEUILLE_FREDERIQUE[[#This Row],[MALI AAC]]&lt;&gt;0,1,"")</f>
        <v/>
      </c>
      <c r="AT12" s="225">
        <f>IF(AN12&lt;&gt;"",IF((AN12*Paramètres!$H$4)-PORTEFEUILLE_FREDERIQUE[[#This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€]]-(DELPHINE!AN12*Paramètres!$H$4),0),0)</f>
        <v>0</v>
      </c>
      <c r="AU12" s="225">
        <f>IF(AN12&lt;&gt;"",IF(((AN12*Paramètres!$H$4)-PORTEFEUILLE_FREDERIQUE[[#This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2" s="190" t="str">
        <f>IF(PORTEFEUILLE_FREDERIQUE[[#This Row],[BONI COMPTABLE]]&lt;&gt;0,1,"")</f>
        <v/>
      </c>
      <c r="AW12" s="190" t="str">
        <f>IF(PORTEFEUILLE_FREDERIQUE[[#This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SUM(PORTEFEUILLE_FREDERIQUE[[#This Row],[PCR COMPTABLE €]:[MONTANT
RESPONSABLE RELATION CLIENT €]])-PORTEFEUILLE_FREDERIQUE[[#This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3" s="188" t="str">
        <f>IF(PORTEFEUILLE_FREDERIQUE[[#This Row],[BONI AAC]]&lt;&gt;0,1,"")</f>
        <v/>
      </c>
      <c r="AS13" s="188" t="str">
        <f>IF(PORTEFEUILLE_FREDERIQUE[[#This Row],[MALI AAC]]&lt;&gt;0,1,"")</f>
        <v/>
      </c>
      <c r="AT13" s="225">
        <f>IF(AN13&lt;&gt;"",IF((AN13*Paramètres!$H$4)-PORTEFEUILLE_FREDERIQUE[[#This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€]]-(DELPHINE!AN13*Paramètres!$H$4),0),0)</f>
        <v>0</v>
      </c>
      <c r="AU13" s="225">
        <f>IF(AN13&lt;&gt;"",IF(((AN13*Paramètres!$H$4)-PORTEFEUILLE_FREDERIQUE[[#This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3" s="190" t="str">
        <f>IF(PORTEFEUILLE_FREDERIQUE[[#This Row],[BONI COMPTABLE]]&lt;&gt;0,1,"")</f>
        <v/>
      </c>
      <c r="AW13" s="190" t="str">
        <f>IF(PORTEFEUILLE_FREDERIQUE[[#This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SUM(PORTEFEUILLE_FREDERIQUE[[#This Row],[PCR COMPTABLE €]:[MONTANT
RESPONSABLE RELATION CLIENT €]])-PORTEFEUILLE_FREDERIQUE[[#This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4" s="188" t="str">
        <f>IF(PORTEFEUILLE_FREDERIQUE[[#This Row],[BONI AAC]]&lt;&gt;0,1,"")</f>
        <v/>
      </c>
      <c r="AS14" s="188" t="str">
        <f>IF(PORTEFEUILLE_FREDERIQUE[[#This Row],[MALI AAC]]&lt;&gt;0,1,"")</f>
        <v/>
      </c>
      <c r="AT14" s="225">
        <f>IF(AN14&lt;&gt;"",IF((AN14*Paramètres!$H$4)-PORTEFEUILLE_FREDERIQUE[[#This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€]]-(DELPHINE!AN14*Paramètres!$H$4),0),0)</f>
        <v>0</v>
      </c>
      <c r="AU14" s="225">
        <f>IF(AN14&lt;&gt;"",IF(((AN14*Paramètres!$H$4)-PORTEFEUILLE_FREDERIQUE[[#This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4" s="190" t="str">
        <f>IF(PORTEFEUILLE_FREDERIQUE[[#This Row],[BONI COMPTABLE]]&lt;&gt;0,1,"")</f>
        <v/>
      </c>
      <c r="AW14" s="190" t="str">
        <f>IF(PORTEFEUILLE_FREDERIQUE[[#This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SUM(PORTEFEUILLE_FREDERIQUE[[#This Row],[PCR COMPTABLE €]:[MONTANT
RESPONSABLE RELATION CLIENT €]])-PORTEFEUILLE_FREDERIQUE[[#This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5" s="188" t="str">
        <f>IF(PORTEFEUILLE_FREDERIQUE[[#This Row],[BONI AAC]]&lt;&gt;0,1,"")</f>
        <v/>
      </c>
      <c r="AS15" s="188" t="str">
        <f>IF(PORTEFEUILLE_FREDERIQUE[[#This Row],[MALI AAC]]&lt;&gt;0,1,"")</f>
        <v/>
      </c>
      <c r="AT15" s="225">
        <f>IF(AN15&lt;&gt;"",IF((AN15*Paramètres!$H$4)-PORTEFEUILLE_FREDERIQUE[[#This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€]]-(DELPHINE!AN15*Paramètres!$H$4),0),0)</f>
        <v>0</v>
      </c>
      <c r="AU15" s="225">
        <f>IF(AN15&lt;&gt;"",IF(((AN15*Paramètres!$H$4)-PORTEFEUILLE_FREDERIQUE[[#This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5" s="190" t="str">
        <f>IF(PORTEFEUILLE_FREDERIQUE[[#This Row],[BONI COMPTABLE]]&lt;&gt;0,1,"")</f>
        <v/>
      </c>
      <c r="AW15" s="190" t="str">
        <f>IF(PORTEFEUILLE_FREDERIQUE[[#This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SUM(PORTEFEUILLE_FREDERIQUE[[#This Row],[PCR COMPTABLE €]:[MONTANT
RESPONSABLE RELATION CLIENT €]])-PORTEFEUILLE_FREDERIQUE[[#This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6" s="188" t="str">
        <f>IF(PORTEFEUILLE_FREDERIQUE[[#This Row],[BONI AAC]]&lt;&gt;0,1,"")</f>
        <v/>
      </c>
      <c r="AS16" s="188" t="str">
        <f>IF(PORTEFEUILLE_FREDERIQUE[[#This Row],[MALI AAC]]&lt;&gt;0,1,"")</f>
        <v/>
      </c>
      <c r="AT16" s="225">
        <f>IF(AN16&lt;&gt;"",IF((AN16*Paramètres!$H$4)-PORTEFEUILLE_FREDERIQUE[[#This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€]]-(DELPHINE!AN16*Paramètres!$H$4),0),0)</f>
        <v>0</v>
      </c>
      <c r="AU16" s="225">
        <f>IF(AN16&lt;&gt;"",IF(((AN16*Paramètres!$H$4)-PORTEFEUILLE_FREDERIQUE[[#This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6" s="190" t="str">
        <f>IF(PORTEFEUILLE_FREDERIQUE[[#This Row],[BONI COMPTABLE]]&lt;&gt;0,1,"")</f>
        <v/>
      </c>
      <c r="AW16" s="190" t="str">
        <f>IF(PORTEFEUILLE_FREDERIQUE[[#This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SUM(PORTEFEUILLE_FREDERIQUE[[#This Row],[PCR COMPTABLE €]:[MONTANT
RESPONSABLE RELATION CLIENT €]])-PORTEFEUILLE_FREDERIQUE[[#This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7" s="188" t="str">
        <f>IF(PORTEFEUILLE_FREDERIQUE[[#This Row],[BONI AAC]]&lt;&gt;0,1,"")</f>
        <v/>
      </c>
      <c r="AS17" s="188" t="str">
        <f>IF(PORTEFEUILLE_FREDERIQUE[[#This Row],[MALI AAC]]&lt;&gt;0,1,"")</f>
        <v/>
      </c>
      <c r="AT17" s="225">
        <f>IF(AN17&lt;&gt;"",IF((AN17*Paramètres!$H$4)-PORTEFEUILLE_FREDERIQUE[[#This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€]]-(DELPHINE!AN17*Paramètres!$H$4),0),0)</f>
        <v>0</v>
      </c>
      <c r="AU17" s="225">
        <f>IF(AN17&lt;&gt;"",IF(((AN17*Paramètres!$H$4)-PORTEFEUILLE_FREDERIQUE[[#This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7" s="190" t="str">
        <f>IF(PORTEFEUILLE_FREDERIQUE[[#This Row],[BONI COMPTABLE]]&lt;&gt;0,1,"")</f>
        <v/>
      </c>
      <c r="AW17" s="190" t="str">
        <f>IF(PORTEFEUILLE_FREDERIQUE[[#This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SUM(PORTEFEUILLE_FREDERIQUE[[#This Row],[PCR COMPTABLE €]:[MONTANT
RESPONSABLE RELATION CLIENT €]])-PORTEFEUILLE_FREDERIQUE[[#This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8" s="188" t="str">
        <f>IF(PORTEFEUILLE_FREDERIQUE[[#This Row],[BONI AAC]]&lt;&gt;0,1,"")</f>
        <v/>
      </c>
      <c r="AS18" s="188" t="str">
        <f>IF(PORTEFEUILLE_FREDERIQUE[[#This Row],[MALI AAC]]&lt;&gt;0,1,"")</f>
        <v/>
      </c>
      <c r="AT18" s="225">
        <f>IF(AN18&lt;&gt;"",IF((AN18*Paramètres!$H$4)-PORTEFEUILLE_FREDERIQUE[[#This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€]]-(DELPHINE!AN18*Paramètres!$H$4),0),0)</f>
        <v>0</v>
      </c>
      <c r="AU18" s="225">
        <f>IF(AN18&lt;&gt;"",IF(((AN18*Paramètres!$H$4)-PORTEFEUILLE_FREDERIQUE[[#This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8" s="190" t="str">
        <f>IF(PORTEFEUILLE_FREDERIQUE[[#This Row],[BONI COMPTABLE]]&lt;&gt;0,1,"")</f>
        <v/>
      </c>
      <c r="AW18" s="190" t="str">
        <f>IF(PORTEFEUILLE_FREDERIQUE[[#This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SUM(PORTEFEUILLE_FREDERIQUE[[#This Row],[PCR COMPTABLE €]:[MONTANT
RESPONSABLE RELATION CLIENT €]])-PORTEFEUILLE_FREDERIQUE[[#This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9" s="188" t="str">
        <f>IF(PORTEFEUILLE_FREDERIQUE[[#This Row],[BONI AAC]]&lt;&gt;0,1,"")</f>
        <v/>
      </c>
      <c r="AS19" s="188" t="str">
        <f>IF(PORTEFEUILLE_FREDERIQUE[[#This Row],[MALI AAC]]&lt;&gt;0,1,"")</f>
        <v/>
      </c>
      <c r="AT19" s="225">
        <f>IF(AN19&lt;&gt;"",IF((AN19*Paramètres!$H$4)-PORTEFEUILLE_FREDERIQUE[[#This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€]]-(DELPHINE!AN19*Paramètres!$H$4),0),0)</f>
        <v>0</v>
      </c>
      <c r="AU19" s="225">
        <f>IF(AN19&lt;&gt;"",IF(((AN19*Paramètres!$H$4)-PORTEFEUILLE_FREDERIQUE[[#This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9" s="190" t="str">
        <f>IF(PORTEFEUILLE_FREDERIQUE[[#This Row],[BONI COMPTABLE]]&lt;&gt;0,1,"")</f>
        <v/>
      </c>
      <c r="AW19" s="190" t="str">
        <f>IF(PORTEFEUILLE_FREDERIQUE[[#This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SUM(PORTEFEUILLE_FREDERIQUE[[#This Row],[PCR COMPTABLE €]:[MONTANT
RESPONSABLE RELATION CLIENT €]])-PORTEFEUILLE_FREDERIQUE[[#This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0" s="188" t="str">
        <f>IF(PORTEFEUILLE_FREDERIQUE[[#This Row],[BONI AAC]]&lt;&gt;0,1,"")</f>
        <v/>
      </c>
      <c r="AS20" s="188" t="str">
        <f>IF(PORTEFEUILLE_FREDERIQUE[[#This Row],[MALI AAC]]&lt;&gt;0,1,"")</f>
        <v/>
      </c>
      <c r="AT20" s="225">
        <f>IF(AN20&lt;&gt;"",IF((AN20*Paramètres!$H$4)-PORTEFEUILLE_FREDERIQUE[[#This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€]]-(DELPHINE!AN20*Paramètres!$H$4),0),0)</f>
        <v>0</v>
      </c>
      <c r="AU20" s="225">
        <f>IF(AN20&lt;&gt;"",IF(((AN20*Paramètres!$H$4)-PORTEFEUILLE_FREDERIQUE[[#This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0" s="190" t="str">
        <f>IF(PORTEFEUILLE_FREDERIQUE[[#This Row],[BONI COMPTABLE]]&lt;&gt;0,1,"")</f>
        <v/>
      </c>
      <c r="AW20" s="190" t="str">
        <f>IF(PORTEFEUILLE_FREDERIQUE[[#This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SUM(PORTEFEUILLE_FREDERIQUE[[#This Row],[PCR COMPTABLE €]:[MONTANT
RESPONSABLE RELATION CLIENT €]])-PORTEFEUILLE_FREDERIQUE[[#This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1" s="188" t="str">
        <f>IF(PORTEFEUILLE_FREDERIQUE[[#This Row],[BONI AAC]]&lt;&gt;0,1,"")</f>
        <v/>
      </c>
      <c r="AS21" s="188" t="str">
        <f>IF(PORTEFEUILLE_FREDERIQUE[[#This Row],[MALI AAC]]&lt;&gt;0,1,"")</f>
        <v/>
      </c>
      <c r="AT21" s="225">
        <f>IF(AN21&lt;&gt;"",IF((AN21*Paramètres!$H$4)-PORTEFEUILLE_FREDERIQUE[[#This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€]]-(DELPHINE!AN21*Paramètres!$H$4),0),0)</f>
        <v>0</v>
      </c>
      <c r="AU21" s="225">
        <f>IF(AN21&lt;&gt;"",IF(((AN21*Paramètres!$H$4)-PORTEFEUILLE_FREDERIQUE[[#This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1" s="190" t="str">
        <f>IF(PORTEFEUILLE_FREDERIQUE[[#This Row],[BONI COMPTABLE]]&lt;&gt;0,1,"")</f>
        <v/>
      </c>
      <c r="AW21" s="190" t="str">
        <f>IF(PORTEFEUILLE_FREDERIQUE[[#This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SUM(PORTEFEUILLE_FREDERIQUE[[#This Row],[PCR COMPTABLE €]:[MONTANT
RESPONSABLE RELATION CLIENT €]])-PORTEFEUILLE_FREDERIQUE[[#This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2" s="188" t="str">
        <f>IF(PORTEFEUILLE_FREDERIQUE[[#This Row],[BONI AAC]]&lt;&gt;0,1,"")</f>
        <v/>
      </c>
      <c r="AS22" s="188" t="str">
        <f>IF(PORTEFEUILLE_FREDERIQUE[[#This Row],[MALI AAC]]&lt;&gt;0,1,"")</f>
        <v/>
      </c>
      <c r="AT22" s="225">
        <f>IF(AN22&lt;&gt;"",IF((AN22*Paramètres!$H$4)-PORTEFEUILLE_FREDERIQUE[[#This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€]]-(DELPHINE!AN22*Paramètres!$H$4),0),0)</f>
        <v>0</v>
      </c>
      <c r="AU22" s="225">
        <f>IF(AN22&lt;&gt;"",IF(((AN22*Paramètres!$H$4)-PORTEFEUILLE_FREDERIQUE[[#This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2" s="190" t="str">
        <f>IF(PORTEFEUILLE_FREDERIQUE[[#This Row],[BONI COMPTABLE]]&lt;&gt;0,1,"")</f>
        <v/>
      </c>
      <c r="AW22" s="190" t="str">
        <f>IF(PORTEFEUILLE_FREDERIQUE[[#This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SUM(PORTEFEUILLE_FREDERIQUE[[#This Row],[PCR COMPTABLE €]:[MONTANT
RESPONSABLE RELATION CLIENT €]])-PORTEFEUILLE_FREDERIQUE[[#This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3" s="188" t="str">
        <f>IF(PORTEFEUILLE_FREDERIQUE[[#This Row],[BONI AAC]]&lt;&gt;0,1,"")</f>
        <v/>
      </c>
      <c r="AS23" s="188" t="str">
        <f>IF(PORTEFEUILLE_FREDERIQUE[[#This Row],[MALI AAC]]&lt;&gt;0,1,"")</f>
        <v/>
      </c>
      <c r="AT23" s="225">
        <f>IF(AN23&lt;&gt;"",IF((AN23*Paramètres!$H$4)-PORTEFEUILLE_FREDERIQUE[[#This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€]]-(DELPHINE!AN23*Paramètres!$H$4),0),0)</f>
        <v>0</v>
      </c>
      <c r="AU23" s="225">
        <f>IF(AN23&lt;&gt;"",IF(((AN23*Paramètres!$H$4)-PORTEFEUILLE_FREDERIQUE[[#This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3" s="190" t="str">
        <f>IF(PORTEFEUILLE_FREDERIQUE[[#This Row],[BONI COMPTABLE]]&lt;&gt;0,1,"")</f>
        <v/>
      </c>
      <c r="AW23" s="190" t="str">
        <f>IF(PORTEFEUILLE_FREDERIQUE[[#This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SUM(PORTEFEUILLE_FREDERIQUE[[#This Row],[PCR COMPTABLE €]:[MONTANT
RESPONSABLE RELATION CLIENT €]])-PORTEFEUILLE_FREDERIQUE[[#This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4" s="188" t="str">
        <f>IF(PORTEFEUILLE_FREDERIQUE[[#This Row],[BONI AAC]]&lt;&gt;0,1,"")</f>
        <v/>
      </c>
      <c r="AS24" s="188" t="str">
        <f>IF(PORTEFEUILLE_FREDERIQUE[[#This Row],[MALI AAC]]&lt;&gt;0,1,"")</f>
        <v/>
      </c>
      <c r="AT24" s="225">
        <f>IF(AN24&lt;&gt;"",IF((AN24*Paramètres!$H$4)-PORTEFEUILLE_FREDERIQUE[[#This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€]]-(DELPHINE!AN24*Paramètres!$H$4),0),0)</f>
        <v>0</v>
      </c>
      <c r="AU24" s="225">
        <f>IF(AN24&lt;&gt;"",IF(((AN24*Paramètres!$H$4)-PORTEFEUILLE_FREDERIQUE[[#This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4" s="190" t="str">
        <f>IF(PORTEFEUILLE_FREDERIQUE[[#This Row],[BONI COMPTABLE]]&lt;&gt;0,1,"")</f>
        <v/>
      </c>
      <c r="AW24" s="190" t="str">
        <f>IF(PORTEFEUILLE_FREDERIQUE[[#This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SUM(PORTEFEUILLE_FREDERIQUE[[#This Row],[PCR COMPTABLE €]:[MONTANT
RESPONSABLE RELATION CLIENT €]])-PORTEFEUILLE_FREDERIQUE[[#This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5" s="188" t="str">
        <f>IF(PORTEFEUILLE_FREDERIQUE[[#This Row],[BONI AAC]]&lt;&gt;0,1,"")</f>
        <v/>
      </c>
      <c r="AS25" s="188" t="str">
        <f>IF(PORTEFEUILLE_FREDERIQUE[[#This Row],[MALI AAC]]&lt;&gt;0,1,"")</f>
        <v/>
      </c>
      <c r="AT25" s="225">
        <f>IF(AN25&lt;&gt;"",IF((AN25*Paramètres!$H$4)-PORTEFEUILLE_FREDERIQUE[[#This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€]]-(DELPHINE!AN25*Paramètres!$H$4),0),0)</f>
        <v>0</v>
      </c>
      <c r="AU25" s="225">
        <f>IF(AN25&lt;&gt;"",IF(((AN25*Paramètres!$H$4)-PORTEFEUILLE_FREDERIQUE[[#This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5" s="190" t="str">
        <f>IF(PORTEFEUILLE_FREDERIQUE[[#This Row],[BONI COMPTABLE]]&lt;&gt;0,1,"")</f>
        <v/>
      </c>
      <c r="AW25" s="190" t="str">
        <f>IF(PORTEFEUILLE_FREDERIQUE[[#This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SUM(PORTEFEUILLE_FREDERIQUE[[#This Row],[PCR COMPTABLE €]:[MONTANT
RESPONSABLE RELATION CLIENT €]])-PORTEFEUILLE_FREDERIQUE[[#This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6" s="188" t="str">
        <f>IF(PORTEFEUILLE_FREDERIQUE[[#This Row],[BONI AAC]]&lt;&gt;0,1,"")</f>
        <v/>
      </c>
      <c r="AS26" s="188" t="str">
        <f>IF(PORTEFEUILLE_FREDERIQUE[[#This Row],[MALI AAC]]&lt;&gt;0,1,"")</f>
        <v/>
      </c>
      <c r="AT26" s="225">
        <f>IF(AN26&lt;&gt;"",IF((AN26*Paramètres!$H$4)-PORTEFEUILLE_FREDERIQUE[[#This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€]]-(DELPHINE!AN26*Paramètres!$H$4),0),0)</f>
        <v>0</v>
      </c>
      <c r="AU26" s="225">
        <f>IF(AN26&lt;&gt;"",IF(((AN26*Paramètres!$H$4)-PORTEFEUILLE_FREDERIQUE[[#This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6" s="190" t="str">
        <f>IF(PORTEFEUILLE_FREDERIQUE[[#This Row],[BONI COMPTABLE]]&lt;&gt;0,1,"")</f>
        <v/>
      </c>
      <c r="AW26" s="190" t="str">
        <f>IF(PORTEFEUILLE_FREDERIQUE[[#This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SUM(PORTEFEUILLE_FREDERIQUE[[#This Row],[PCR COMPTABLE €]:[MONTANT
RESPONSABLE RELATION CLIENT €]])-PORTEFEUILLE_FREDERIQUE[[#This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7" s="188" t="str">
        <f>IF(PORTEFEUILLE_FREDERIQUE[[#This Row],[BONI AAC]]&lt;&gt;0,1,"")</f>
        <v/>
      </c>
      <c r="AS27" s="188" t="str">
        <f>IF(PORTEFEUILLE_FREDERIQUE[[#This Row],[MALI AAC]]&lt;&gt;0,1,"")</f>
        <v/>
      </c>
      <c r="AT27" s="225">
        <f>IF(AN27&lt;&gt;"",IF((AN27*Paramètres!$H$4)-PORTEFEUILLE_FREDERIQUE[[#This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€]]-(DELPHINE!AN27*Paramètres!$H$4),0),0)</f>
        <v>0</v>
      </c>
      <c r="AU27" s="225">
        <f>IF(AN27&lt;&gt;"",IF(((AN27*Paramètres!$H$4)-PORTEFEUILLE_FREDERIQUE[[#This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7" s="190" t="str">
        <f>IF(PORTEFEUILLE_FREDERIQUE[[#This Row],[BONI COMPTABLE]]&lt;&gt;0,1,"")</f>
        <v/>
      </c>
      <c r="AW27" s="190" t="str">
        <f>IF(PORTEFEUILLE_FREDERIQUE[[#This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SUM(PORTEFEUILLE_FREDERIQUE[[#This Row],[PCR COMPTABLE €]:[MONTANT
RESPONSABLE RELATION CLIENT €]])-PORTEFEUILLE_FREDERIQUE[[#This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8" s="188" t="str">
        <f>IF(PORTEFEUILLE_FREDERIQUE[[#This Row],[BONI AAC]]&lt;&gt;0,1,"")</f>
        <v/>
      </c>
      <c r="AS28" s="188" t="str">
        <f>IF(PORTEFEUILLE_FREDERIQUE[[#This Row],[MALI AAC]]&lt;&gt;0,1,"")</f>
        <v/>
      </c>
      <c r="AT28" s="225">
        <f>IF(AN28&lt;&gt;"",IF((AN28*Paramètres!$H$4)-PORTEFEUILLE_FREDERIQUE[[#This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€]]-(DELPHINE!AN28*Paramètres!$H$4),0),0)</f>
        <v>0</v>
      </c>
      <c r="AU28" s="225">
        <f>IF(AN28&lt;&gt;"",IF(((AN28*Paramètres!$H$4)-PORTEFEUILLE_FREDERIQUE[[#This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8" s="190" t="str">
        <f>IF(PORTEFEUILLE_FREDERIQUE[[#This Row],[BONI COMPTABLE]]&lt;&gt;0,1,"")</f>
        <v/>
      </c>
      <c r="AW28" s="190" t="str">
        <f>IF(PORTEFEUILLE_FREDERIQUE[[#This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SUM(PORTEFEUILLE_FREDERIQUE[[#This Row],[PCR COMPTABLE €]:[MONTANT
RESPONSABLE RELATION CLIENT €]])-PORTEFEUILLE_FREDERIQUE[[#This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9" s="188" t="str">
        <f>IF(PORTEFEUILLE_FREDERIQUE[[#This Row],[BONI AAC]]&lt;&gt;0,1,"")</f>
        <v/>
      </c>
      <c r="AS29" s="188" t="str">
        <f>IF(PORTEFEUILLE_FREDERIQUE[[#This Row],[MALI AAC]]&lt;&gt;0,1,"")</f>
        <v/>
      </c>
      <c r="AT29" s="225">
        <f>IF(AN29&lt;&gt;"",IF((AN29*Paramètres!$H$4)-PORTEFEUILLE_FREDERIQUE[[#This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€]]-(DELPHINE!AN29*Paramètres!$H$4),0),0)</f>
        <v>0</v>
      </c>
      <c r="AU29" s="225">
        <f>IF(AN29&lt;&gt;"",IF(((AN29*Paramètres!$H$4)-PORTEFEUILLE_FREDERIQUE[[#This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9" s="190" t="str">
        <f>IF(PORTEFEUILLE_FREDERIQUE[[#This Row],[BONI COMPTABLE]]&lt;&gt;0,1,"")</f>
        <v/>
      </c>
      <c r="AW29" s="190" t="str">
        <f>IF(PORTEFEUILLE_FREDERIQUE[[#This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SUM(PORTEFEUILLE_FREDERIQUE[[#This Row],[PCR COMPTABLE €]:[MONTANT
RESPONSABLE RELATION CLIENT €]])-PORTEFEUILLE_FREDERIQUE[[#This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0" s="188" t="str">
        <f>IF(PORTEFEUILLE_FREDERIQUE[[#This Row],[BONI AAC]]&lt;&gt;0,1,"")</f>
        <v/>
      </c>
      <c r="AS30" s="188" t="str">
        <f>IF(PORTEFEUILLE_FREDERIQUE[[#This Row],[MALI AAC]]&lt;&gt;0,1,"")</f>
        <v/>
      </c>
      <c r="AT30" s="225">
        <f>IF(AN30&lt;&gt;"",IF((AN30*Paramètres!$H$4)-PORTEFEUILLE_FREDERIQUE[[#This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€]]-(DELPHINE!AN30*Paramètres!$H$4),0),0)</f>
        <v>0</v>
      </c>
      <c r="AU30" s="225">
        <f>IF(AN30&lt;&gt;"",IF(((AN30*Paramètres!$H$4)-PORTEFEUILLE_FREDERIQUE[[#This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0" s="190" t="str">
        <f>IF(PORTEFEUILLE_FREDERIQUE[[#This Row],[BONI COMPTABLE]]&lt;&gt;0,1,"")</f>
        <v/>
      </c>
      <c r="AW30" s="190" t="str">
        <f>IF(PORTEFEUILLE_FREDERIQUE[[#This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SUM(PORTEFEUILLE_FREDERIQUE[[#This Row],[PCR COMPTABLE €]:[MONTANT
RESPONSABLE RELATION CLIENT €]])-PORTEFEUILLE_FREDERIQUE[[#This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1" s="188" t="str">
        <f>IF(PORTEFEUILLE_FREDERIQUE[[#This Row],[BONI AAC]]&lt;&gt;0,1,"")</f>
        <v/>
      </c>
      <c r="AS31" s="188" t="str">
        <f>IF(PORTEFEUILLE_FREDERIQUE[[#This Row],[MALI AAC]]&lt;&gt;0,1,"")</f>
        <v/>
      </c>
      <c r="AT31" s="225">
        <f>IF(AN31&lt;&gt;"",IF((AN31*Paramètres!$H$4)-PORTEFEUILLE_FREDERIQUE[[#This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€]]-(DELPHINE!AN31*Paramètres!$H$4),0),0)</f>
        <v>0</v>
      </c>
      <c r="AU31" s="225">
        <f>IF(AN31&lt;&gt;"",IF(((AN31*Paramètres!$H$4)-PORTEFEUILLE_FREDERIQUE[[#This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1" s="190" t="str">
        <f>IF(PORTEFEUILLE_FREDERIQUE[[#This Row],[BONI COMPTABLE]]&lt;&gt;0,1,"")</f>
        <v/>
      </c>
      <c r="AW31" s="190" t="str">
        <f>IF(PORTEFEUILLE_FREDERIQUE[[#This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SUM(PORTEFEUILLE_FREDERIQUE[[#This Row],[PCR COMPTABLE €]:[MONTANT
RESPONSABLE RELATION CLIENT €]])-PORTEFEUILLE_FREDERIQUE[[#This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2" s="188" t="str">
        <f>IF(PORTEFEUILLE_FREDERIQUE[[#This Row],[BONI AAC]]&lt;&gt;0,1,"")</f>
        <v/>
      </c>
      <c r="AS32" s="188" t="str">
        <f>IF(PORTEFEUILLE_FREDERIQUE[[#This Row],[MALI AAC]]&lt;&gt;0,1,"")</f>
        <v/>
      </c>
      <c r="AT32" s="225">
        <f>IF(AN32&lt;&gt;"",IF((AN32*Paramètres!$H$4)-PORTEFEUILLE_FREDERIQUE[[#This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€]]-(DELPHINE!AN32*Paramètres!$H$4),0),0)</f>
        <v>0</v>
      </c>
      <c r="AU32" s="225">
        <f>IF(AN32&lt;&gt;"",IF(((AN32*Paramètres!$H$4)-PORTEFEUILLE_FREDERIQUE[[#This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2" s="190" t="str">
        <f>IF(PORTEFEUILLE_FREDERIQUE[[#This Row],[BONI COMPTABLE]]&lt;&gt;0,1,"")</f>
        <v/>
      </c>
      <c r="AW32" s="190" t="str">
        <f>IF(PORTEFEUILLE_FREDERIQUE[[#This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SUM(PORTEFEUILLE_FREDERIQUE[[#This Row],[PCR COMPTABLE €]:[MONTANT
RESPONSABLE RELATION CLIENT €]])-PORTEFEUILLE_FREDERIQUE[[#This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3" s="188" t="str">
        <f>IF(PORTEFEUILLE_FREDERIQUE[[#This Row],[BONI AAC]]&lt;&gt;0,1,"")</f>
        <v/>
      </c>
      <c r="AS33" s="188" t="str">
        <f>IF(PORTEFEUILLE_FREDERIQUE[[#This Row],[MALI AAC]]&lt;&gt;0,1,"")</f>
        <v/>
      </c>
      <c r="AT33" s="225">
        <f>IF(AN33&lt;&gt;"",IF((AN33*Paramètres!$H$4)-PORTEFEUILLE_FREDERIQUE[[#This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€]]-(DELPHINE!AN33*Paramètres!$H$4),0),0)</f>
        <v>0</v>
      </c>
      <c r="AU33" s="225">
        <f>IF(AN33&lt;&gt;"",IF(((AN33*Paramètres!$H$4)-PORTEFEUILLE_FREDERIQUE[[#This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3" s="190" t="str">
        <f>IF(PORTEFEUILLE_FREDERIQUE[[#This Row],[BONI COMPTABLE]]&lt;&gt;0,1,"")</f>
        <v/>
      </c>
      <c r="AW33" s="190" t="str">
        <f>IF(PORTEFEUILLE_FREDERIQUE[[#This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SUM(PORTEFEUILLE_FREDERIQUE[[#This Row],[PCR COMPTABLE €]:[MONTANT
RESPONSABLE RELATION CLIENT €]])-PORTEFEUILLE_FREDERIQUE[[#This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4" s="188" t="str">
        <f>IF(PORTEFEUILLE_FREDERIQUE[[#This Row],[BONI AAC]]&lt;&gt;0,1,"")</f>
        <v/>
      </c>
      <c r="AS34" s="188" t="str">
        <f>IF(PORTEFEUILLE_FREDERIQUE[[#This Row],[MALI AAC]]&lt;&gt;0,1,"")</f>
        <v/>
      </c>
      <c r="AT34" s="225">
        <f>IF(AN34&lt;&gt;"",IF((AN34*Paramètres!$H$4)-PORTEFEUILLE_FREDERIQUE[[#This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€]]-(DELPHINE!AN34*Paramètres!$H$4),0),0)</f>
        <v>0</v>
      </c>
      <c r="AU34" s="225">
        <f>IF(AN34&lt;&gt;"",IF(((AN34*Paramètres!$H$4)-PORTEFEUILLE_FREDERIQUE[[#This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4" s="190" t="str">
        <f>IF(PORTEFEUILLE_FREDERIQUE[[#This Row],[BONI COMPTABLE]]&lt;&gt;0,1,"")</f>
        <v/>
      </c>
      <c r="AW34" s="190" t="str">
        <f>IF(PORTEFEUILLE_FREDERIQUE[[#This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SUM(PORTEFEUILLE_FREDERIQUE[[#This Row],[PCR COMPTABLE €]:[MONTANT
RESPONSABLE RELATION CLIENT €]])-PORTEFEUILLE_FREDERIQUE[[#This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5" s="188" t="str">
        <f>IF(PORTEFEUILLE_FREDERIQUE[[#This Row],[BONI AAC]]&lt;&gt;0,1,"")</f>
        <v/>
      </c>
      <c r="AS35" s="188" t="str">
        <f>IF(PORTEFEUILLE_FREDERIQUE[[#This Row],[MALI AAC]]&lt;&gt;0,1,"")</f>
        <v/>
      </c>
      <c r="AT35" s="225">
        <f>IF(AN35&lt;&gt;"",IF((AN35*Paramètres!$H$4)-PORTEFEUILLE_FREDERIQUE[[#This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€]]-(DELPHINE!AN35*Paramètres!$H$4),0),0)</f>
        <v>0</v>
      </c>
      <c r="AU35" s="225">
        <f>IF(AN35&lt;&gt;"",IF(((AN35*Paramètres!$H$4)-PORTEFEUILLE_FREDERIQUE[[#This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5" s="190" t="str">
        <f>IF(PORTEFEUILLE_FREDERIQUE[[#This Row],[BONI COMPTABLE]]&lt;&gt;0,1,"")</f>
        <v/>
      </c>
      <c r="AW35" s="190" t="str">
        <f>IF(PORTEFEUILLE_FREDERIQUE[[#This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SUM(PORTEFEUILLE_FREDERIQUE[[#This Row],[PCR COMPTABLE €]:[MONTANT
RESPONSABLE RELATION CLIENT €]])-PORTEFEUILLE_FREDERIQUE[[#This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6" s="188" t="str">
        <f>IF(PORTEFEUILLE_FREDERIQUE[[#This Row],[BONI AAC]]&lt;&gt;0,1,"")</f>
        <v/>
      </c>
      <c r="AS36" s="188" t="str">
        <f>IF(PORTEFEUILLE_FREDERIQUE[[#This Row],[MALI AAC]]&lt;&gt;0,1,"")</f>
        <v/>
      </c>
      <c r="AT36" s="225">
        <f>IF(AN36&lt;&gt;"",IF((AN36*Paramètres!$H$4)-PORTEFEUILLE_FREDERIQUE[[#This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€]]-(DELPHINE!AN36*Paramètres!$H$4),0),0)</f>
        <v>0</v>
      </c>
      <c r="AU36" s="225">
        <f>IF(AN36&lt;&gt;"",IF(((AN36*Paramètres!$H$4)-PORTEFEUILLE_FREDERIQUE[[#This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6" s="190" t="str">
        <f>IF(PORTEFEUILLE_FREDERIQUE[[#This Row],[BONI COMPTABLE]]&lt;&gt;0,1,"")</f>
        <v/>
      </c>
      <c r="AW36" s="190" t="str">
        <f>IF(PORTEFEUILLE_FREDERIQUE[[#This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SUM(PORTEFEUILLE_FREDERIQUE[[#This Row],[PCR COMPTABLE €]:[MONTANT
RESPONSABLE RELATION CLIENT €]])-PORTEFEUILLE_FREDERIQUE[[#This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7" s="188" t="str">
        <f>IF(PORTEFEUILLE_FREDERIQUE[[#This Row],[BONI AAC]]&lt;&gt;0,1,"")</f>
        <v/>
      </c>
      <c r="AS37" s="188" t="str">
        <f>IF(PORTEFEUILLE_FREDERIQUE[[#This Row],[MALI AAC]]&lt;&gt;0,1,"")</f>
        <v/>
      </c>
      <c r="AT37" s="225">
        <f>IF(AN37&lt;&gt;"",IF((AN37*Paramètres!$H$4)-PORTEFEUILLE_FREDERIQUE[[#This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€]]-(DELPHINE!AN37*Paramètres!$H$4),0),0)</f>
        <v>0</v>
      </c>
      <c r="AU37" s="225">
        <f>IF(AN37&lt;&gt;"",IF(((AN37*Paramètres!$H$4)-PORTEFEUILLE_FREDERIQUE[[#This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7" s="190" t="str">
        <f>IF(PORTEFEUILLE_FREDERIQUE[[#This Row],[BONI COMPTABLE]]&lt;&gt;0,1,"")</f>
        <v/>
      </c>
      <c r="AW37" s="190" t="str">
        <f>IF(PORTEFEUILLE_FREDERIQUE[[#This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SUM(PORTEFEUILLE_FREDERIQUE[[#This Row],[PCR COMPTABLE €]:[MONTANT
RESPONSABLE RELATION CLIENT €]])-PORTEFEUILLE_FREDERIQUE[[#This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8" s="188" t="str">
        <f>IF(PORTEFEUILLE_FREDERIQUE[[#This Row],[BONI AAC]]&lt;&gt;0,1,"")</f>
        <v/>
      </c>
      <c r="AS38" s="188" t="str">
        <f>IF(PORTEFEUILLE_FREDERIQUE[[#This Row],[MALI AAC]]&lt;&gt;0,1,"")</f>
        <v/>
      </c>
      <c r="AT38" s="225">
        <f>IF(AN38&lt;&gt;"",IF((AN38*Paramètres!$H$4)-PORTEFEUILLE_FREDERIQUE[[#This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€]]-(DELPHINE!AN38*Paramètres!$H$4),0),0)</f>
        <v>0</v>
      </c>
      <c r="AU38" s="225">
        <f>IF(AN38&lt;&gt;"",IF(((AN38*Paramètres!$H$4)-PORTEFEUILLE_FREDERIQUE[[#This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8" s="190" t="str">
        <f>IF(PORTEFEUILLE_FREDERIQUE[[#This Row],[BONI COMPTABLE]]&lt;&gt;0,1,"")</f>
        <v/>
      </c>
      <c r="AW38" s="190" t="str">
        <f>IF(PORTEFEUILLE_FREDERIQUE[[#This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SUM(PORTEFEUILLE_FREDERIQUE[[#This Row],[PCR COMPTABLE €]:[MONTANT
RESPONSABLE RELATION CLIENT €]])-PORTEFEUILLE_FREDERIQUE[[#This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9" s="188" t="str">
        <f>IF(PORTEFEUILLE_FREDERIQUE[[#This Row],[BONI AAC]]&lt;&gt;0,1,"")</f>
        <v/>
      </c>
      <c r="AS39" s="188" t="str">
        <f>IF(PORTEFEUILLE_FREDERIQUE[[#This Row],[MALI AAC]]&lt;&gt;0,1,"")</f>
        <v/>
      </c>
      <c r="AT39" s="225">
        <f>IF(AN39&lt;&gt;"",IF((AN39*Paramètres!$H$4)-PORTEFEUILLE_FREDERIQUE[[#This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€]]-(DELPHINE!AN39*Paramètres!$H$4),0),0)</f>
        <v>0</v>
      </c>
      <c r="AU39" s="225">
        <f>IF(AN39&lt;&gt;"",IF(((AN39*Paramètres!$H$4)-PORTEFEUILLE_FREDERIQUE[[#This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9" s="190" t="str">
        <f>IF(PORTEFEUILLE_FREDERIQUE[[#This Row],[BONI COMPTABLE]]&lt;&gt;0,1,"")</f>
        <v/>
      </c>
      <c r="AW39" s="190" t="str">
        <f>IF(PORTEFEUILLE_FREDERIQUE[[#This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SUM(PORTEFEUILLE_FREDERIQUE[[#This Row],[PCR COMPTABLE €]:[MONTANT
RESPONSABLE RELATION CLIENT €]])-PORTEFEUILLE_FREDERIQUE[[#This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0" s="188" t="str">
        <f>IF(PORTEFEUILLE_FREDERIQUE[[#This Row],[BONI AAC]]&lt;&gt;0,1,"")</f>
        <v/>
      </c>
      <c r="AS40" s="188" t="str">
        <f>IF(PORTEFEUILLE_FREDERIQUE[[#This Row],[MALI AAC]]&lt;&gt;0,1,"")</f>
        <v/>
      </c>
      <c r="AT40" s="225">
        <f>IF(AN40&lt;&gt;"",IF((AN40*Paramètres!$H$4)-PORTEFEUILLE_FREDERIQUE[[#This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€]]-(DELPHINE!AN40*Paramètres!$H$4),0),0)</f>
        <v>0</v>
      </c>
      <c r="AU40" s="225">
        <f>IF(AN40&lt;&gt;"",IF(((AN40*Paramètres!$H$4)-PORTEFEUILLE_FREDERIQUE[[#This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0" s="190" t="str">
        <f>IF(PORTEFEUILLE_FREDERIQUE[[#This Row],[BONI COMPTABLE]]&lt;&gt;0,1,"")</f>
        <v/>
      </c>
      <c r="AW40" s="190" t="str">
        <f>IF(PORTEFEUILLE_FREDERIQUE[[#This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SUM(PORTEFEUILLE_FREDERIQUE[[#This Row],[PCR COMPTABLE €]:[MONTANT
RESPONSABLE RELATION CLIENT €]])-PORTEFEUILLE_FREDERIQUE[[#This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1" s="188" t="str">
        <f>IF(PORTEFEUILLE_FREDERIQUE[[#This Row],[BONI AAC]]&lt;&gt;0,1,"")</f>
        <v/>
      </c>
      <c r="AS41" s="188" t="str">
        <f>IF(PORTEFEUILLE_FREDERIQUE[[#This Row],[MALI AAC]]&lt;&gt;0,1,"")</f>
        <v/>
      </c>
      <c r="AT41" s="225">
        <f>IF(AN41&lt;&gt;"",IF((AN41*Paramètres!$H$4)-PORTEFEUILLE_FREDERIQUE[[#This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€]]-(DELPHINE!AN41*Paramètres!$H$4),0),0)</f>
        <v>0</v>
      </c>
      <c r="AU41" s="225">
        <f>IF(AN41&lt;&gt;"",IF(((AN41*Paramètres!$H$4)-PORTEFEUILLE_FREDERIQUE[[#This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1" s="190" t="str">
        <f>IF(PORTEFEUILLE_FREDERIQUE[[#This Row],[BONI COMPTABLE]]&lt;&gt;0,1,"")</f>
        <v/>
      </c>
      <c r="AW41" s="190" t="str">
        <f>IF(PORTEFEUILLE_FREDERIQUE[[#This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SUM(PORTEFEUILLE_FREDERIQUE[[#This Row],[PCR COMPTABLE €]:[MONTANT
RESPONSABLE RELATION CLIENT €]])-PORTEFEUILLE_FREDERIQUE[[#This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2" s="188" t="str">
        <f>IF(PORTEFEUILLE_FREDERIQUE[[#This Row],[BONI AAC]]&lt;&gt;0,1,"")</f>
        <v/>
      </c>
      <c r="AS42" s="188" t="str">
        <f>IF(PORTEFEUILLE_FREDERIQUE[[#This Row],[MALI AAC]]&lt;&gt;0,1,"")</f>
        <v/>
      </c>
      <c r="AT42" s="225">
        <f>IF(AN42&lt;&gt;"",IF((AN42*Paramètres!$H$4)-PORTEFEUILLE_FREDERIQUE[[#This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€]]-(DELPHINE!AN42*Paramètres!$H$4),0),0)</f>
        <v>0</v>
      </c>
      <c r="AU42" s="225">
        <f>IF(AN42&lt;&gt;"",IF(((AN42*Paramètres!$H$4)-PORTEFEUILLE_FREDERIQUE[[#This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2" s="190" t="str">
        <f>IF(PORTEFEUILLE_FREDERIQUE[[#This Row],[BONI COMPTABLE]]&lt;&gt;0,1,"")</f>
        <v/>
      </c>
      <c r="AW42" s="190" t="str">
        <f>IF(PORTEFEUILLE_FREDERIQUE[[#This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SUM(PORTEFEUILLE_FREDERIQUE[[#This Row],[PCR COMPTABLE €]:[MONTANT
RESPONSABLE RELATION CLIENT €]])-PORTEFEUILLE_FREDERIQUE[[#This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3" s="188" t="str">
        <f>IF(PORTEFEUILLE_FREDERIQUE[[#This Row],[BONI AAC]]&lt;&gt;0,1,"")</f>
        <v/>
      </c>
      <c r="AS43" s="188" t="str">
        <f>IF(PORTEFEUILLE_FREDERIQUE[[#This Row],[MALI AAC]]&lt;&gt;0,1,"")</f>
        <v/>
      </c>
      <c r="AT43" s="225">
        <f>IF(AN43&lt;&gt;"",IF((AN43*Paramètres!$H$4)-PORTEFEUILLE_FREDERIQUE[[#This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€]]-(DELPHINE!AN43*Paramètres!$H$4),0),0)</f>
        <v>0</v>
      </c>
      <c r="AU43" s="225">
        <f>IF(AN43&lt;&gt;"",IF(((AN43*Paramètres!$H$4)-PORTEFEUILLE_FREDERIQUE[[#This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3" s="190" t="str">
        <f>IF(PORTEFEUILLE_FREDERIQUE[[#This Row],[BONI COMPTABLE]]&lt;&gt;0,1,"")</f>
        <v/>
      </c>
      <c r="AW43" s="190" t="str">
        <f>IF(PORTEFEUILLE_FREDERIQUE[[#This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SUM(PORTEFEUILLE_FREDERIQUE[[#This Row],[PCR COMPTABLE €]:[MONTANT
RESPONSABLE RELATION CLIENT €]])-PORTEFEUILLE_FREDERIQUE[[#This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4" s="188" t="str">
        <f>IF(PORTEFEUILLE_FREDERIQUE[[#This Row],[BONI AAC]]&lt;&gt;0,1,"")</f>
        <v/>
      </c>
      <c r="AS44" s="188" t="str">
        <f>IF(PORTEFEUILLE_FREDERIQUE[[#This Row],[MALI AAC]]&lt;&gt;0,1,"")</f>
        <v/>
      </c>
      <c r="AT44" s="225">
        <f>IF(AN44&lt;&gt;"",IF((AN44*Paramètres!$H$4)-PORTEFEUILLE_FREDERIQUE[[#This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€]]-(DELPHINE!AN44*Paramètres!$H$4),0),0)</f>
        <v>0</v>
      </c>
      <c r="AU44" s="225">
        <f>IF(AN44&lt;&gt;"",IF(((AN44*Paramètres!$H$4)-PORTEFEUILLE_FREDERIQUE[[#This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4" s="190" t="str">
        <f>IF(PORTEFEUILLE_FREDERIQUE[[#This Row],[BONI COMPTABLE]]&lt;&gt;0,1,"")</f>
        <v/>
      </c>
      <c r="AW44" s="190" t="str">
        <f>IF(PORTEFEUILLE_FREDERIQUE[[#This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SUM(PORTEFEUILLE_FREDERIQUE[[#This Row],[PCR COMPTABLE €]:[MONTANT
RESPONSABLE RELATION CLIENT €]])-PORTEFEUILLE_FREDERIQUE[[#This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5" s="188" t="str">
        <f>IF(PORTEFEUILLE_FREDERIQUE[[#This Row],[BONI AAC]]&lt;&gt;0,1,"")</f>
        <v/>
      </c>
      <c r="AS45" s="188" t="str">
        <f>IF(PORTEFEUILLE_FREDERIQUE[[#This Row],[MALI AAC]]&lt;&gt;0,1,"")</f>
        <v/>
      </c>
      <c r="AT45" s="225">
        <f>IF(AN45&lt;&gt;"",IF((AN45*Paramètres!$H$4)-PORTEFEUILLE_FREDERIQUE[[#This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€]]-(DELPHINE!AN45*Paramètres!$H$4),0),0)</f>
        <v>0</v>
      </c>
      <c r="AU45" s="225">
        <f>IF(AN45&lt;&gt;"",IF(((AN45*Paramètres!$H$4)-PORTEFEUILLE_FREDERIQUE[[#This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5" s="190" t="str">
        <f>IF(PORTEFEUILLE_FREDERIQUE[[#This Row],[BONI COMPTABLE]]&lt;&gt;0,1,"")</f>
        <v/>
      </c>
      <c r="AW45" s="190" t="str">
        <f>IF(PORTEFEUILLE_FREDERIQUE[[#This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SUM(PORTEFEUILLE_FREDERIQUE[[#This Row],[PCR COMPTABLE €]:[MONTANT
RESPONSABLE RELATION CLIENT €]])-PORTEFEUILLE_FREDERIQUE[[#This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6" s="188" t="str">
        <f>IF(PORTEFEUILLE_FREDERIQUE[[#This Row],[BONI AAC]]&lt;&gt;0,1,"")</f>
        <v/>
      </c>
      <c r="AS46" s="188" t="str">
        <f>IF(PORTEFEUILLE_FREDERIQUE[[#This Row],[MALI AAC]]&lt;&gt;0,1,"")</f>
        <v/>
      </c>
      <c r="AT46" s="225">
        <f>IF(AN46&lt;&gt;"",IF((AN46*Paramètres!$H$4)-PORTEFEUILLE_FREDERIQUE[[#This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€]]-(DELPHINE!AN46*Paramètres!$H$4),0),0)</f>
        <v>0</v>
      </c>
      <c r="AU46" s="225">
        <f>IF(AN46&lt;&gt;"",IF(((AN46*Paramètres!$H$4)-PORTEFEUILLE_FREDERIQUE[[#This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6" s="190" t="str">
        <f>IF(PORTEFEUILLE_FREDERIQUE[[#This Row],[BONI COMPTABLE]]&lt;&gt;0,1,"")</f>
        <v/>
      </c>
      <c r="AW46" s="190" t="str">
        <f>IF(PORTEFEUILLE_FREDERIQUE[[#This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SUM(PORTEFEUILLE_FREDERIQUE[[#This Row],[PCR COMPTABLE €]:[MONTANT
RESPONSABLE RELATION CLIENT €]])-PORTEFEUILLE_FREDERIQUE[[#This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7" s="188" t="str">
        <f>IF(PORTEFEUILLE_FREDERIQUE[[#This Row],[BONI AAC]]&lt;&gt;0,1,"")</f>
        <v/>
      </c>
      <c r="AS47" s="188" t="str">
        <f>IF(PORTEFEUILLE_FREDERIQUE[[#This Row],[MALI AAC]]&lt;&gt;0,1,"")</f>
        <v/>
      </c>
      <c r="AT47" s="225">
        <f>IF(AN47&lt;&gt;"",IF((AN47*Paramètres!$H$4)-PORTEFEUILLE_FREDERIQUE[[#This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€]]-(DELPHINE!AN47*Paramètres!$H$4),0),0)</f>
        <v>0</v>
      </c>
      <c r="AU47" s="225">
        <f>IF(AN47&lt;&gt;"",IF(((AN47*Paramètres!$H$4)-PORTEFEUILLE_FREDERIQUE[[#This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7" s="190" t="str">
        <f>IF(PORTEFEUILLE_FREDERIQUE[[#This Row],[BONI COMPTABLE]]&lt;&gt;0,1,"")</f>
        <v/>
      </c>
      <c r="AW47" s="190" t="str">
        <f>IF(PORTEFEUILLE_FREDERIQUE[[#This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SUM(PORTEFEUILLE_FREDERIQUE[[#This Row],[PCR COMPTABLE €]:[MONTANT
RESPONSABLE RELATION CLIENT €]])-PORTEFEUILLE_FREDERIQUE[[#This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8" s="188" t="str">
        <f>IF(PORTEFEUILLE_FREDERIQUE[[#This Row],[BONI AAC]]&lt;&gt;0,1,"")</f>
        <v/>
      </c>
      <c r="AS48" s="188" t="str">
        <f>IF(PORTEFEUILLE_FREDERIQUE[[#This Row],[MALI AAC]]&lt;&gt;0,1,"")</f>
        <v/>
      </c>
      <c r="AT48" s="225">
        <f>IF(AN48&lt;&gt;"",IF((AN48*Paramètres!$H$4)-PORTEFEUILLE_FREDERIQUE[[#This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€]]-(DELPHINE!AN48*Paramètres!$H$4),0),0)</f>
        <v>0</v>
      </c>
      <c r="AU48" s="225">
        <f>IF(AN48&lt;&gt;"",IF(((AN48*Paramètres!$H$4)-PORTEFEUILLE_FREDERIQUE[[#This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8" s="190" t="str">
        <f>IF(PORTEFEUILLE_FREDERIQUE[[#This Row],[BONI COMPTABLE]]&lt;&gt;0,1,"")</f>
        <v/>
      </c>
      <c r="AW48" s="190" t="str">
        <f>IF(PORTEFEUILLE_FREDERIQUE[[#This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SUM(PORTEFEUILLE_FREDERIQUE[[#This Row],[PCR COMPTABLE €]:[MONTANT
RESPONSABLE RELATION CLIENT €]])-PORTEFEUILLE_FREDERIQUE[[#This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9" s="188" t="str">
        <f>IF(PORTEFEUILLE_FREDERIQUE[[#This Row],[BONI AAC]]&lt;&gt;0,1,"")</f>
        <v/>
      </c>
      <c r="AS49" s="188" t="str">
        <f>IF(PORTEFEUILLE_FREDERIQUE[[#This Row],[MALI AAC]]&lt;&gt;0,1,"")</f>
        <v/>
      </c>
      <c r="AT49" s="225">
        <f>IF(AN49&lt;&gt;"",IF((AN49*Paramètres!$H$4)-PORTEFEUILLE_FREDERIQUE[[#This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€]]-(DELPHINE!AN49*Paramètres!$H$4),0),0)</f>
        <v>0</v>
      </c>
      <c r="AU49" s="225">
        <f>IF(AN49&lt;&gt;"",IF(((AN49*Paramètres!$H$4)-PORTEFEUILLE_FREDERIQUE[[#This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9" s="190" t="str">
        <f>IF(PORTEFEUILLE_FREDERIQUE[[#This Row],[BONI COMPTABLE]]&lt;&gt;0,1,"")</f>
        <v/>
      </c>
      <c r="AW49" s="190" t="str">
        <f>IF(PORTEFEUILLE_FREDERIQUE[[#This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SUM(PORTEFEUILLE_FREDERIQUE[[#This Row],[PCR COMPTABLE €]:[MONTANT
RESPONSABLE RELATION CLIENT €]])-PORTEFEUILLE_FREDERIQUE[[#This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0" s="188" t="str">
        <f>IF(PORTEFEUILLE_FREDERIQUE[[#This Row],[BONI AAC]]&lt;&gt;0,1,"")</f>
        <v/>
      </c>
      <c r="AS50" s="188" t="str">
        <f>IF(PORTEFEUILLE_FREDERIQUE[[#This Row],[MALI AAC]]&lt;&gt;0,1,"")</f>
        <v/>
      </c>
      <c r="AT50" s="225">
        <f>IF(AN50&lt;&gt;"",IF((AN50*Paramètres!$H$4)-PORTEFEUILLE_FREDERIQUE[[#This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€]]-(DELPHINE!AN50*Paramètres!$H$4),0),0)</f>
        <v>0</v>
      </c>
      <c r="AU50" s="225">
        <f>IF(AN50&lt;&gt;"",IF(((AN50*Paramètres!$H$4)-PORTEFEUILLE_FREDERIQUE[[#This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0" s="190" t="str">
        <f>IF(PORTEFEUILLE_FREDERIQUE[[#This Row],[BONI COMPTABLE]]&lt;&gt;0,1,"")</f>
        <v/>
      </c>
      <c r="AW50" s="190" t="str">
        <f>IF(PORTEFEUILLE_FREDERIQUE[[#This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SUM(PORTEFEUILLE_FREDERIQUE[[#This Row],[PCR COMPTABLE €]:[MONTANT
RESPONSABLE RELATION CLIENT €]])-PORTEFEUILLE_FREDERIQUE[[#This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1" s="188" t="str">
        <f>IF(PORTEFEUILLE_FREDERIQUE[[#This Row],[BONI AAC]]&lt;&gt;0,1,"")</f>
        <v/>
      </c>
      <c r="AS51" s="188" t="str">
        <f>IF(PORTEFEUILLE_FREDERIQUE[[#This Row],[MALI AAC]]&lt;&gt;0,1,"")</f>
        <v/>
      </c>
      <c r="AT51" s="225">
        <f>IF(AN51&lt;&gt;"",IF((AN51*Paramètres!$H$4)-PORTEFEUILLE_FREDERIQUE[[#This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€]]-(DELPHINE!AN51*Paramètres!$H$4),0),0)</f>
        <v>0</v>
      </c>
      <c r="AU51" s="225">
        <f>IF(AN51&lt;&gt;"",IF(((AN51*Paramètres!$H$4)-PORTEFEUILLE_FREDERIQUE[[#This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1" s="190" t="str">
        <f>IF(PORTEFEUILLE_FREDERIQUE[[#This Row],[BONI COMPTABLE]]&lt;&gt;0,1,"")</f>
        <v/>
      </c>
      <c r="AW51" s="190" t="str">
        <f>IF(PORTEFEUILLE_FREDERIQUE[[#This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SUM(PORTEFEUILLE_FREDERIQUE[[#This Row],[PCR COMPTABLE €]:[MONTANT
RESPONSABLE RELATION CLIENT €]])-PORTEFEUILLE_FREDERIQUE[[#This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2" s="188" t="str">
        <f>IF(PORTEFEUILLE_FREDERIQUE[[#This Row],[BONI AAC]]&lt;&gt;0,1,"")</f>
        <v/>
      </c>
      <c r="AS52" s="188" t="str">
        <f>IF(PORTEFEUILLE_FREDERIQUE[[#This Row],[MALI AAC]]&lt;&gt;0,1,"")</f>
        <v/>
      </c>
      <c r="AT52" s="225">
        <f>IF(AN52&lt;&gt;"",IF((AN52*Paramètres!$H$4)-PORTEFEUILLE_FREDERIQUE[[#This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€]]-(DELPHINE!AN52*Paramètres!$H$4),0),0)</f>
        <v>0</v>
      </c>
      <c r="AU52" s="225">
        <f>IF(AN52&lt;&gt;"",IF(((AN52*Paramètres!$H$4)-PORTEFEUILLE_FREDERIQUE[[#This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2" s="190" t="str">
        <f>IF(PORTEFEUILLE_FREDERIQUE[[#This Row],[BONI COMPTABLE]]&lt;&gt;0,1,"")</f>
        <v/>
      </c>
      <c r="AW52" s="190" t="str">
        <f>IF(PORTEFEUILLE_FREDERIQUE[[#This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SUM(PORTEFEUILLE_FREDERIQUE[[#This Row],[PCR COMPTABLE €]:[MONTANT
RESPONSABLE RELATION CLIENT €]])-PORTEFEUILLE_FREDERIQUE[[#This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3" s="188" t="str">
        <f>IF(PORTEFEUILLE_FREDERIQUE[[#This Row],[BONI AAC]]&lt;&gt;0,1,"")</f>
        <v/>
      </c>
      <c r="AS53" s="188" t="str">
        <f>IF(PORTEFEUILLE_FREDERIQUE[[#This Row],[MALI AAC]]&lt;&gt;0,1,"")</f>
        <v/>
      </c>
      <c r="AT53" s="225">
        <f>IF(AN53&lt;&gt;"",IF((AN53*Paramètres!$H$4)-PORTEFEUILLE_FREDERIQUE[[#This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€]]-(DELPHINE!AN53*Paramètres!$H$4),0),0)</f>
        <v>0</v>
      </c>
      <c r="AU53" s="225">
        <f>IF(AN53&lt;&gt;"",IF(((AN53*Paramètres!$H$4)-PORTEFEUILLE_FREDERIQUE[[#This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3" s="190" t="str">
        <f>IF(PORTEFEUILLE_FREDERIQUE[[#This Row],[BONI COMPTABLE]]&lt;&gt;0,1,"")</f>
        <v/>
      </c>
      <c r="AW53" s="190" t="str">
        <f>IF(PORTEFEUILLE_FREDERIQUE[[#This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SUM(PORTEFEUILLE_FREDERIQUE[[#This Row],[PCR COMPTABLE €]:[MONTANT
RESPONSABLE RELATION CLIENT €]])-PORTEFEUILLE_FREDERIQUE[[#This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4" s="188" t="str">
        <f>IF(PORTEFEUILLE_FREDERIQUE[[#This Row],[BONI AAC]]&lt;&gt;0,1,"")</f>
        <v/>
      </c>
      <c r="AS54" s="188" t="str">
        <f>IF(PORTEFEUILLE_FREDERIQUE[[#This Row],[MALI AAC]]&lt;&gt;0,1,"")</f>
        <v/>
      </c>
      <c r="AT54" s="225">
        <f>IF(AN54&lt;&gt;"",IF((AN54*Paramètres!$H$4)-PORTEFEUILLE_FREDERIQUE[[#This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€]]-(DELPHINE!AN54*Paramètres!$H$4),0),0)</f>
        <v>0</v>
      </c>
      <c r="AU54" s="225">
        <f>IF(AN54&lt;&gt;"",IF(((AN54*Paramètres!$H$4)-PORTEFEUILLE_FREDERIQUE[[#This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4" s="190" t="str">
        <f>IF(PORTEFEUILLE_FREDERIQUE[[#This Row],[BONI COMPTABLE]]&lt;&gt;0,1,"")</f>
        <v/>
      </c>
      <c r="AW54" s="190" t="str">
        <f>IF(PORTEFEUILLE_FREDERIQUE[[#This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SUM(PORTEFEUILLE_FREDERIQUE[[#This Row],[PCR COMPTABLE €]:[MONTANT
RESPONSABLE RELATION CLIENT €]])-PORTEFEUILLE_FREDERIQUE[[#This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5" s="188" t="str">
        <f>IF(PORTEFEUILLE_FREDERIQUE[[#This Row],[BONI AAC]]&lt;&gt;0,1,"")</f>
        <v/>
      </c>
      <c r="AS55" s="188" t="str">
        <f>IF(PORTEFEUILLE_FREDERIQUE[[#This Row],[MALI AAC]]&lt;&gt;0,1,"")</f>
        <v/>
      </c>
      <c r="AT55" s="225">
        <f>IF(AN55&lt;&gt;"",IF((AN55*Paramètres!$H$4)-PORTEFEUILLE_FREDERIQUE[[#This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€]]-(DELPHINE!AN55*Paramètres!$H$4),0),0)</f>
        <v>0</v>
      </c>
      <c r="AU55" s="225">
        <f>IF(AN55&lt;&gt;"",IF(((AN55*Paramètres!$H$4)-PORTEFEUILLE_FREDERIQUE[[#This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5" s="190" t="str">
        <f>IF(PORTEFEUILLE_FREDERIQUE[[#This Row],[BONI COMPTABLE]]&lt;&gt;0,1,"")</f>
        <v/>
      </c>
      <c r="AW55" s="190" t="str">
        <f>IF(PORTEFEUILLE_FREDERIQUE[[#This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SUM(PORTEFEUILLE_FREDERIQUE[[#This Row],[PCR COMPTABLE €]:[MONTANT
RESPONSABLE RELATION CLIENT €]])-PORTEFEUILLE_FREDERIQUE[[#This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6" s="188" t="str">
        <f>IF(PORTEFEUILLE_FREDERIQUE[[#This Row],[BONI AAC]]&lt;&gt;0,1,"")</f>
        <v/>
      </c>
      <c r="AS56" s="188" t="str">
        <f>IF(PORTEFEUILLE_FREDERIQUE[[#This Row],[MALI AAC]]&lt;&gt;0,1,"")</f>
        <v/>
      </c>
      <c r="AT56" s="225">
        <f>IF(AN56&lt;&gt;"",IF((AN56*Paramètres!$H$4)-PORTEFEUILLE_FREDERIQUE[[#This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€]]-(DELPHINE!AN56*Paramètres!$H$4),0),0)</f>
        <v>0</v>
      </c>
      <c r="AU56" s="225">
        <f>IF(AN56&lt;&gt;"",IF(((AN56*Paramètres!$H$4)-PORTEFEUILLE_FREDERIQUE[[#This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6" s="190" t="str">
        <f>IF(PORTEFEUILLE_FREDERIQUE[[#This Row],[BONI COMPTABLE]]&lt;&gt;0,1,"")</f>
        <v/>
      </c>
      <c r="AW56" s="190" t="str">
        <f>IF(PORTEFEUILLE_FREDERIQUE[[#This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SUM(PORTEFEUILLE_FREDERIQUE[[#This Row],[PCR COMPTABLE €]:[MONTANT
RESPONSABLE RELATION CLIENT €]])-PORTEFEUILLE_FREDERIQUE[[#This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7" s="188" t="str">
        <f>IF(PORTEFEUILLE_FREDERIQUE[[#This Row],[BONI AAC]]&lt;&gt;0,1,"")</f>
        <v/>
      </c>
      <c r="AS57" s="188" t="str">
        <f>IF(PORTEFEUILLE_FREDERIQUE[[#This Row],[MALI AAC]]&lt;&gt;0,1,"")</f>
        <v/>
      </c>
      <c r="AT57" s="225">
        <f>IF(AN57&lt;&gt;"",IF((AN57*Paramètres!$H$4)-PORTEFEUILLE_FREDERIQUE[[#This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€]]-(DELPHINE!AN57*Paramètres!$H$4),0),0)</f>
        <v>0</v>
      </c>
      <c r="AU57" s="225">
        <f>IF(AN57&lt;&gt;"",IF(((AN57*Paramètres!$H$4)-PORTEFEUILLE_FREDERIQUE[[#This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7" s="190" t="str">
        <f>IF(PORTEFEUILLE_FREDERIQUE[[#This Row],[BONI COMPTABLE]]&lt;&gt;0,1,"")</f>
        <v/>
      </c>
      <c r="AW57" s="190" t="str">
        <f>IF(PORTEFEUILLE_FREDERIQUE[[#This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SUM(PORTEFEUILLE_FREDERIQUE[[#This Row],[PCR COMPTABLE €]:[MONTANT
RESPONSABLE RELATION CLIENT €]])-PORTEFEUILLE_FREDERIQUE[[#This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8" s="188" t="str">
        <f>IF(PORTEFEUILLE_FREDERIQUE[[#This Row],[BONI AAC]]&lt;&gt;0,1,"")</f>
        <v/>
      </c>
      <c r="AS58" s="188" t="str">
        <f>IF(PORTEFEUILLE_FREDERIQUE[[#This Row],[MALI AAC]]&lt;&gt;0,1,"")</f>
        <v/>
      </c>
      <c r="AT58" s="225">
        <f>IF(AN58&lt;&gt;"",IF((AN58*Paramètres!$H$4)-PORTEFEUILLE_FREDERIQUE[[#This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€]]-(DELPHINE!AN58*Paramètres!$H$4),0),0)</f>
        <v>0</v>
      </c>
      <c r="AU58" s="225">
        <f>IF(AN58&lt;&gt;"",IF(((AN58*Paramètres!$H$4)-PORTEFEUILLE_FREDERIQUE[[#This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8" s="190" t="str">
        <f>IF(PORTEFEUILLE_FREDERIQUE[[#This Row],[BONI COMPTABLE]]&lt;&gt;0,1,"")</f>
        <v/>
      </c>
      <c r="AW58" s="190" t="str">
        <f>IF(PORTEFEUILLE_FREDERIQUE[[#This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SUM(PORTEFEUILLE_FREDERIQUE[[#This Row],[PCR COMPTABLE €]:[MONTANT
RESPONSABLE RELATION CLIENT €]])-PORTEFEUILLE_FREDERIQUE[[#This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9" s="188" t="str">
        <f>IF(PORTEFEUILLE_FREDERIQUE[[#This Row],[BONI AAC]]&lt;&gt;0,1,"")</f>
        <v/>
      </c>
      <c r="AS59" s="188" t="str">
        <f>IF(PORTEFEUILLE_FREDERIQUE[[#This Row],[MALI AAC]]&lt;&gt;0,1,"")</f>
        <v/>
      </c>
      <c r="AT59" s="225">
        <f>IF(AN59&lt;&gt;"",IF((AN59*Paramètres!$H$4)-PORTEFEUILLE_FREDERIQUE[[#This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€]]-(DELPHINE!AN59*Paramètres!$H$4),0),0)</f>
        <v>0</v>
      </c>
      <c r="AU59" s="225">
        <f>IF(AN59&lt;&gt;"",IF(((AN59*Paramètres!$H$4)-PORTEFEUILLE_FREDERIQUE[[#This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9" s="190" t="str">
        <f>IF(PORTEFEUILLE_FREDERIQUE[[#This Row],[BONI COMPTABLE]]&lt;&gt;0,1,"")</f>
        <v/>
      </c>
      <c r="AW59" s="190" t="str">
        <f>IF(PORTEFEUILLE_FREDERIQUE[[#This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SUM(PORTEFEUILLE_FREDERIQUE[[#This Row],[PCR COMPTABLE €]:[MONTANT
RESPONSABLE RELATION CLIENT €]])-PORTEFEUILLE_FREDERIQUE[[#This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6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60" s="188" t="str">
        <f>IF(PORTEFEUILLE_FREDERIQUE[[#This Row],[BONI AAC]]&lt;&gt;0,1,"")</f>
        <v/>
      </c>
      <c r="AS60" s="188" t="str">
        <f>IF(PORTEFEUILLE_FREDERIQUE[[#This Row],[MALI AAC]]&lt;&gt;0,1,"")</f>
        <v/>
      </c>
      <c r="AT60" s="225">
        <f>IF(AN60&lt;&gt;"",IF((AN60*Paramètres!$H$4)-PORTEFEUILLE_FREDERIQUE[[#This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€]]-(DELPHINE!AN60*Paramètres!$H$4),0),0)</f>
        <v>0</v>
      </c>
      <c r="AU60" s="225">
        <f>IF(AN60&lt;&gt;"",IF(((AN60*Paramètres!$H$4)-PORTEFEUILLE_FREDERIQUE[[#This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60" s="190" t="str">
        <f>IF(PORTEFEUILLE_FREDERIQUE[[#This Row],[BONI COMPTABLE]]&lt;&gt;0,1,"")</f>
        <v/>
      </c>
      <c r="AW60" s="190" t="str">
        <f>IF(PORTEFEUILLE_FREDERIQUE[[#This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489" priority="2">
      <formula>AND(P3&lt;&gt;"",P3&lt;&gt;"OUI")</formula>
    </cfRule>
  </conditionalFormatting>
  <conditionalFormatting sqref="AL3:AM60 S3:AH60">
    <cfRule type="expression" dxfId="488" priority="1" stopIfTrue="1">
      <formula>$AH3&lt;&gt;0</formula>
    </cfRule>
  </conditionalFormatting>
  <conditionalFormatting sqref="A3:E60">
    <cfRule type="expression" dxfId="487" priority="3" stopIfTrue="1">
      <formula>AND($I3&lt;&gt;"",AND($J3="",AND($AY3="",$AZ3="")))</formula>
    </cfRule>
    <cfRule type="expression" dxfId="486" priority="4" stopIfTrue="1">
      <formula>AND($J3&lt;&gt;"",AND($AY3="",$AZ3=""))</formula>
    </cfRule>
    <cfRule type="expression" dxfId="485" priority="5" stopIfTrue="1">
      <formula>AND($AY3&lt;&gt;"",$AZ3="")</formula>
    </cfRule>
    <cfRule type="expression" dxfId="48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C20" sqref="C20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SUM(PORTEFEUILLE_AURELIE_T[[#This Row],[PCR COMPTABLE €]:[MONTANT
RESPONSABLE RELATION CLIENT €]])-PORTEFEUILLE_AURELIE_T[[#This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400</v>
      </c>
      <c r="AR3" s="188" t="str">
        <f>IF(PORTEFEUILLE_AURELIE_T[[#This Row],[BONI AAC]]&lt;&gt;0,1,"")</f>
        <v/>
      </c>
      <c r="AS3" s="188">
        <f>IF(PORTEFEUILLE_AURELIE_T[[#This Row],[MALI AAC]]&lt;&gt;0,1,"")</f>
        <v>1</v>
      </c>
      <c r="AT3" s="225">
        <f>IF(AN3&lt;&gt;"",IF((AN3*Paramètres!$H$4)-PORTEFEUILLE_AURELIE_T[[#This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€]]-(DELPHINE!AN3*Paramètres!$H$4),0),0)</f>
        <v>0</v>
      </c>
      <c r="AU3" s="225">
        <f>IF(AN3&lt;&gt;"",IF(((AN3*Paramètres!$H$4)-PORTEFEUILLE_AURELIE_T[[#This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" s="190" t="str">
        <f>IF(PORTEFEUILLE_AURELIE_T[[#This Row],[BONI COMPTABLE]]&lt;&gt;0,1,"")</f>
        <v/>
      </c>
      <c r="AW3" s="190" t="str">
        <f>IF(PORTEFEUILLE_AURELIE_T[[#This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SUM(PORTEFEUILLE_AURELIE_T[[#This Row],[PCR COMPTABLE €]:[MONTANT
RESPONSABLE RELATION CLIENT €]])-PORTEFEUILLE_AURELIE_T[[#This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1000</v>
      </c>
      <c r="AR4" s="188" t="str">
        <f>IF(PORTEFEUILLE_AURELIE_T[[#This Row],[BONI AAC]]&lt;&gt;0,1,"")</f>
        <v/>
      </c>
      <c r="AS4" s="188">
        <f>IF(PORTEFEUILLE_AURELIE_T[[#This Row],[MALI AAC]]&lt;&gt;0,1,"")</f>
        <v>1</v>
      </c>
      <c r="AT4" s="225">
        <f>IF(AN4&lt;&gt;"",IF((AN4*Paramètres!$H$4)-PORTEFEUILLE_AURELIE_T[[#This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€]]-(DELPHINE!AN4*Paramètres!$H$4),0),0)</f>
        <v>0</v>
      </c>
      <c r="AU4" s="225">
        <f>IF(AN4&lt;&gt;"",IF(((AN4*Paramètres!$H$4)-PORTEFEUILLE_AURELIE_T[[#This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3000</v>
      </c>
      <c r="AV4" s="190" t="str">
        <f>IF(PORTEFEUILLE_AURELIE_T[[#This Row],[BONI COMPTABLE]]&lt;&gt;0,1,"")</f>
        <v/>
      </c>
      <c r="AW4" s="190">
        <f>IF(PORTEFEUILLE_AURELIE_T[[#This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SUM(PORTEFEUILLE_AURELIE_T[[#This Row],[PCR COMPTABLE €]:[MONTANT
RESPONSABLE RELATION CLIENT €]])-PORTEFEUILLE_AURELIE_T[[#This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2200</v>
      </c>
      <c r="AR5" s="188" t="str">
        <f>IF(PORTEFEUILLE_AURELIE_T[[#This Row],[BONI AAC]]&lt;&gt;0,1,"")</f>
        <v/>
      </c>
      <c r="AS5" s="188">
        <f>IF(PORTEFEUILLE_AURELIE_T[[#This Row],[MALI AAC]]&lt;&gt;0,1,"")</f>
        <v>1</v>
      </c>
      <c r="AT5" s="225">
        <f>IF(AN5&lt;&gt;"",IF((AN5*Paramètres!$H$4)-PORTEFEUILLE_AURELIE_T[[#This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€]]-(DELPHINE!AN5*Paramètres!$H$4),0),0)</f>
        <v>0</v>
      </c>
      <c r="AU5" s="225">
        <f>IF(AN5&lt;&gt;"",IF(((AN5*Paramètres!$H$4)-PORTEFEUILLE_AURELIE_T[[#This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4150</v>
      </c>
      <c r="AV5" s="190" t="str">
        <f>IF(PORTEFEUILLE_AURELIE_T[[#This Row],[BONI COMPTABLE]]&lt;&gt;0,1,"")</f>
        <v/>
      </c>
      <c r="AW5" s="190">
        <f>IF(PORTEFEUILLE_AURELIE_T[[#This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SUM(PORTEFEUILLE_AURELIE_T[[#This Row],[PCR COMPTABLE €]:[MONTANT
RESPONSABLE RELATION CLIENT €]])-PORTEFEUILLE_AURELIE_T[[#This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6" s="188" t="str">
        <f>IF(PORTEFEUILLE_AURELIE_T[[#This Row],[BONI AAC]]&lt;&gt;0,1,"")</f>
        <v/>
      </c>
      <c r="AS6" s="188" t="str">
        <f>IF(PORTEFEUILLE_AURELIE_T[[#This Row],[MALI AAC]]&lt;&gt;0,1,"")</f>
        <v/>
      </c>
      <c r="AT6" s="225">
        <f>IF(AN6&lt;&gt;"",IF((AN6*Paramètres!$H$4)-PORTEFEUILLE_AURELIE_T[[#This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€]]-(DELPHINE!AN6*Paramètres!$H$4),0),0)</f>
        <v>0</v>
      </c>
      <c r="AU6" s="225">
        <f>IF(AN6&lt;&gt;"",IF(((AN6*Paramètres!$H$4)-PORTEFEUILLE_AURELIE_T[[#This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6" s="190" t="str">
        <f>IF(PORTEFEUILLE_AURELIE_T[[#This Row],[BONI COMPTABLE]]&lt;&gt;0,1,"")</f>
        <v/>
      </c>
      <c r="AW6" s="190" t="str">
        <f>IF(PORTEFEUILLE_AURELIE_T[[#This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SUM(PORTEFEUILLE_AURELIE_T[[#This Row],[PCR COMPTABLE €]:[MONTANT
RESPONSABLE RELATION CLIENT €]])-PORTEFEUILLE_AURELIE_T[[#This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7" s="188" t="str">
        <f>IF(PORTEFEUILLE_AURELIE_T[[#This Row],[BONI AAC]]&lt;&gt;0,1,"")</f>
        <v/>
      </c>
      <c r="AS7" s="188" t="str">
        <f>IF(PORTEFEUILLE_AURELIE_T[[#This Row],[MALI AAC]]&lt;&gt;0,1,"")</f>
        <v/>
      </c>
      <c r="AT7" s="225">
        <f>IF(AN7&lt;&gt;"",IF((AN7*Paramètres!$H$4)-PORTEFEUILLE_AURELIE_T[[#This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€]]-(DELPHINE!AN7*Paramètres!$H$4),0),0)</f>
        <v>0</v>
      </c>
      <c r="AU7" s="225">
        <f>IF(AN7&lt;&gt;"",IF(((AN7*Paramètres!$H$4)-PORTEFEUILLE_AURELIE_T[[#This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7" s="190" t="str">
        <f>IF(PORTEFEUILLE_AURELIE_T[[#This Row],[BONI COMPTABLE]]&lt;&gt;0,1,"")</f>
        <v/>
      </c>
      <c r="AW7" s="190" t="str">
        <f>IF(PORTEFEUILLE_AURELIE_T[[#This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SUM(PORTEFEUILLE_AURELIE_T[[#This Row],[PCR COMPTABLE €]:[MONTANT
RESPONSABLE RELATION CLIENT €]])-PORTEFEUILLE_AURELIE_T[[#This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8" s="188" t="str">
        <f>IF(PORTEFEUILLE_AURELIE_T[[#This Row],[BONI AAC]]&lt;&gt;0,1,"")</f>
        <v/>
      </c>
      <c r="AS8" s="188" t="str">
        <f>IF(PORTEFEUILLE_AURELIE_T[[#This Row],[MALI AAC]]&lt;&gt;0,1,"")</f>
        <v/>
      </c>
      <c r="AT8" s="225">
        <f>IF(AN8&lt;&gt;"",IF((AN8*Paramètres!$H$4)-PORTEFEUILLE_AURELIE_T[[#This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€]]-(DELPHINE!AN8*Paramètres!$H$4),0),0)</f>
        <v>0</v>
      </c>
      <c r="AU8" s="225">
        <f>IF(AN8&lt;&gt;"",IF(((AN8*Paramètres!$H$4)-PORTEFEUILLE_AURELIE_T[[#This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8" s="190" t="str">
        <f>IF(PORTEFEUILLE_AURELIE_T[[#This Row],[BONI COMPTABLE]]&lt;&gt;0,1,"")</f>
        <v/>
      </c>
      <c r="AW8" s="190" t="str">
        <f>IF(PORTEFEUILLE_AURELIE_T[[#This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SUM(PORTEFEUILLE_AURELIE_T[[#This Row],[PCR COMPTABLE €]:[MONTANT
RESPONSABLE RELATION CLIENT €]])-PORTEFEUILLE_AURELIE_T[[#This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9" s="188" t="str">
        <f>IF(PORTEFEUILLE_AURELIE_T[[#This Row],[BONI AAC]]&lt;&gt;0,1,"")</f>
        <v/>
      </c>
      <c r="AS9" s="188" t="str">
        <f>IF(PORTEFEUILLE_AURELIE_T[[#This Row],[MALI AAC]]&lt;&gt;0,1,"")</f>
        <v/>
      </c>
      <c r="AT9" s="225">
        <f>IF(AN9&lt;&gt;"",IF((AN9*Paramètres!$H$4)-PORTEFEUILLE_AURELIE_T[[#This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€]]-(DELPHINE!AN9*Paramètres!$H$4),0),0)</f>
        <v>0</v>
      </c>
      <c r="AU9" s="225">
        <f>IF(AN9&lt;&gt;"",IF(((AN9*Paramètres!$H$4)-PORTEFEUILLE_AURELIE_T[[#This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9" s="190" t="str">
        <f>IF(PORTEFEUILLE_AURELIE_T[[#This Row],[BONI COMPTABLE]]&lt;&gt;0,1,"")</f>
        <v/>
      </c>
      <c r="AW9" s="190" t="str">
        <f>IF(PORTEFEUILLE_AURELIE_T[[#This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SUM(PORTEFEUILLE_AURELIE_T[[#This Row],[PCR COMPTABLE €]:[MONTANT
RESPONSABLE RELATION CLIENT €]])-PORTEFEUILLE_AURELIE_T[[#This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0" s="188" t="str">
        <f>IF(PORTEFEUILLE_AURELIE_T[[#This Row],[BONI AAC]]&lt;&gt;0,1,"")</f>
        <v/>
      </c>
      <c r="AS10" s="188" t="str">
        <f>IF(PORTEFEUILLE_AURELIE_T[[#This Row],[MALI AAC]]&lt;&gt;0,1,"")</f>
        <v/>
      </c>
      <c r="AT10" s="225">
        <f>IF(AN10&lt;&gt;"",IF((AN10*Paramètres!$H$4)-PORTEFEUILLE_AURELIE_T[[#This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€]]-(DELPHINE!AN10*Paramètres!$H$4),0),0)</f>
        <v>0</v>
      </c>
      <c r="AU10" s="225">
        <f>IF(AN10&lt;&gt;"",IF(((AN10*Paramètres!$H$4)-PORTEFEUILLE_AURELIE_T[[#This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0" s="190" t="str">
        <f>IF(PORTEFEUILLE_AURELIE_T[[#This Row],[BONI COMPTABLE]]&lt;&gt;0,1,"")</f>
        <v/>
      </c>
      <c r="AW10" s="190" t="str">
        <f>IF(PORTEFEUILLE_AURELIE_T[[#This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SUM(PORTEFEUILLE_AURELIE_T[[#This Row],[PCR COMPTABLE €]:[MONTANT
RESPONSABLE RELATION CLIENT €]])-PORTEFEUILLE_AURELIE_T[[#This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1" s="188" t="str">
        <f>IF(PORTEFEUILLE_AURELIE_T[[#This Row],[BONI AAC]]&lt;&gt;0,1,"")</f>
        <v/>
      </c>
      <c r="AS11" s="188" t="str">
        <f>IF(PORTEFEUILLE_AURELIE_T[[#This Row],[MALI AAC]]&lt;&gt;0,1,"")</f>
        <v/>
      </c>
      <c r="AT11" s="225">
        <f>IF(AN11&lt;&gt;"",IF((AN11*Paramètres!$H$4)-PORTEFEUILLE_AURELIE_T[[#This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€]]-(DELPHINE!AN11*Paramètres!$H$4),0),0)</f>
        <v>0</v>
      </c>
      <c r="AU11" s="225">
        <f>IF(AN11&lt;&gt;"",IF(((AN11*Paramètres!$H$4)-PORTEFEUILLE_AURELIE_T[[#This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1" s="190" t="str">
        <f>IF(PORTEFEUILLE_AURELIE_T[[#This Row],[BONI COMPTABLE]]&lt;&gt;0,1,"")</f>
        <v/>
      </c>
      <c r="AW11" s="190" t="str">
        <f>IF(PORTEFEUILLE_AURELIE_T[[#This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SUM(PORTEFEUILLE_AURELIE_T[[#This Row],[PCR COMPTABLE €]:[MONTANT
RESPONSABLE RELATION CLIENT €]])-PORTEFEUILLE_AURELIE_T[[#This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2" s="188" t="str">
        <f>IF(PORTEFEUILLE_AURELIE_T[[#This Row],[BONI AAC]]&lt;&gt;0,1,"")</f>
        <v/>
      </c>
      <c r="AS12" s="188" t="str">
        <f>IF(PORTEFEUILLE_AURELIE_T[[#This Row],[MALI AAC]]&lt;&gt;0,1,"")</f>
        <v/>
      </c>
      <c r="AT12" s="225">
        <f>IF(AN12&lt;&gt;"",IF((AN12*Paramètres!$H$4)-PORTEFEUILLE_AURELIE_T[[#This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€]]-(DELPHINE!AN12*Paramètres!$H$4),0),0)</f>
        <v>0</v>
      </c>
      <c r="AU12" s="225">
        <f>IF(AN12&lt;&gt;"",IF(((AN12*Paramètres!$H$4)-PORTEFEUILLE_AURELIE_T[[#This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2" s="190" t="str">
        <f>IF(PORTEFEUILLE_AURELIE_T[[#This Row],[BONI COMPTABLE]]&lt;&gt;0,1,"")</f>
        <v/>
      </c>
      <c r="AW12" s="190" t="str">
        <f>IF(PORTEFEUILLE_AURELIE_T[[#This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SUM(PORTEFEUILLE_AURELIE_T[[#This Row],[PCR COMPTABLE €]:[MONTANT
RESPONSABLE RELATION CLIENT €]])-PORTEFEUILLE_AURELIE_T[[#This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3" s="188" t="str">
        <f>IF(PORTEFEUILLE_AURELIE_T[[#This Row],[BONI AAC]]&lt;&gt;0,1,"")</f>
        <v/>
      </c>
      <c r="AS13" s="188" t="str">
        <f>IF(PORTEFEUILLE_AURELIE_T[[#This Row],[MALI AAC]]&lt;&gt;0,1,"")</f>
        <v/>
      </c>
      <c r="AT13" s="225">
        <f>IF(AN13&lt;&gt;"",IF((AN13*Paramètres!$H$4)-PORTEFEUILLE_AURELIE_T[[#This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€]]-(DELPHINE!AN13*Paramètres!$H$4),0),0)</f>
        <v>0</v>
      </c>
      <c r="AU13" s="225">
        <f>IF(AN13&lt;&gt;"",IF(((AN13*Paramètres!$H$4)-PORTEFEUILLE_AURELIE_T[[#This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3" s="190" t="str">
        <f>IF(PORTEFEUILLE_AURELIE_T[[#This Row],[BONI COMPTABLE]]&lt;&gt;0,1,"")</f>
        <v/>
      </c>
      <c r="AW13" s="190" t="str">
        <f>IF(PORTEFEUILLE_AURELIE_T[[#This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SUM(PORTEFEUILLE_AURELIE_T[[#This Row],[PCR COMPTABLE €]:[MONTANT
RESPONSABLE RELATION CLIENT €]])-PORTEFEUILLE_AURELIE_T[[#This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4" s="188" t="str">
        <f>IF(PORTEFEUILLE_AURELIE_T[[#This Row],[BONI AAC]]&lt;&gt;0,1,"")</f>
        <v/>
      </c>
      <c r="AS14" s="188" t="str">
        <f>IF(PORTEFEUILLE_AURELIE_T[[#This Row],[MALI AAC]]&lt;&gt;0,1,"")</f>
        <v/>
      </c>
      <c r="AT14" s="225">
        <f>IF(AN14&lt;&gt;"",IF((AN14*Paramètres!$H$4)-PORTEFEUILLE_AURELIE_T[[#This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€]]-(DELPHINE!AN14*Paramètres!$H$4),0),0)</f>
        <v>0</v>
      </c>
      <c r="AU14" s="225">
        <f>IF(AN14&lt;&gt;"",IF(((AN14*Paramètres!$H$4)-PORTEFEUILLE_AURELIE_T[[#This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4" s="190" t="str">
        <f>IF(PORTEFEUILLE_AURELIE_T[[#This Row],[BONI COMPTABLE]]&lt;&gt;0,1,"")</f>
        <v/>
      </c>
      <c r="AW14" s="190" t="str">
        <f>IF(PORTEFEUILLE_AURELIE_T[[#This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SUM(PORTEFEUILLE_AURELIE_T[[#This Row],[PCR COMPTABLE €]:[MONTANT
RESPONSABLE RELATION CLIENT €]])-PORTEFEUILLE_AURELIE_T[[#This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5" s="188" t="str">
        <f>IF(PORTEFEUILLE_AURELIE_T[[#This Row],[BONI AAC]]&lt;&gt;0,1,"")</f>
        <v/>
      </c>
      <c r="AS15" s="188" t="str">
        <f>IF(PORTEFEUILLE_AURELIE_T[[#This Row],[MALI AAC]]&lt;&gt;0,1,"")</f>
        <v/>
      </c>
      <c r="AT15" s="225">
        <f>IF(AN15&lt;&gt;"",IF((AN15*Paramètres!$H$4)-PORTEFEUILLE_AURELIE_T[[#This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€]]-(DELPHINE!AN15*Paramètres!$H$4),0),0)</f>
        <v>0</v>
      </c>
      <c r="AU15" s="225">
        <f>IF(AN15&lt;&gt;"",IF(((AN15*Paramètres!$H$4)-PORTEFEUILLE_AURELIE_T[[#This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5" s="190" t="str">
        <f>IF(PORTEFEUILLE_AURELIE_T[[#This Row],[BONI COMPTABLE]]&lt;&gt;0,1,"")</f>
        <v/>
      </c>
      <c r="AW15" s="190" t="str">
        <f>IF(PORTEFEUILLE_AURELIE_T[[#This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SUM(PORTEFEUILLE_AURELIE_T[[#This Row],[PCR COMPTABLE €]:[MONTANT
RESPONSABLE RELATION CLIENT €]])-PORTEFEUILLE_AURELIE_T[[#This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6" s="188" t="str">
        <f>IF(PORTEFEUILLE_AURELIE_T[[#This Row],[BONI AAC]]&lt;&gt;0,1,"")</f>
        <v/>
      </c>
      <c r="AS16" s="188" t="str">
        <f>IF(PORTEFEUILLE_AURELIE_T[[#This Row],[MALI AAC]]&lt;&gt;0,1,"")</f>
        <v/>
      </c>
      <c r="AT16" s="225">
        <f>IF(AN16&lt;&gt;"",IF((AN16*Paramètres!$H$4)-PORTEFEUILLE_AURELIE_T[[#This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€]]-(DELPHINE!AN16*Paramètres!$H$4),0),0)</f>
        <v>0</v>
      </c>
      <c r="AU16" s="225">
        <f>IF(AN16&lt;&gt;"",IF(((AN16*Paramètres!$H$4)-PORTEFEUILLE_AURELIE_T[[#This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6" s="190" t="str">
        <f>IF(PORTEFEUILLE_AURELIE_T[[#This Row],[BONI COMPTABLE]]&lt;&gt;0,1,"")</f>
        <v/>
      </c>
      <c r="AW16" s="190" t="str">
        <f>IF(PORTEFEUILLE_AURELIE_T[[#This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SUM(PORTEFEUILLE_AURELIE_T[[#This Row],[PCR COMPTABLE €]:[MONTANT
RESPONSABLE RELATION CLIENT €]])-PORTEFEUILLE_AURELIE_T[[#This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7" s="188" t="str">
        <f>IF(PORTEFEUILLE_AURELIE_T[[#This Row],[BONI AAC]]&lt;&gt;0,1,"")</f>
        <v/>
      </c>
      <c r="AS17" s="188" t="str">
        <f>IF(PORTEFEUILLE_AURELIE_T[[#This Row],[MALI AAC]]&lt;&gt;0,1,"")</f>
        <v/>
      </c>
      <c r="AT17" s="225">
        <f>IF(AN17&lt;&gt;"",IF((AN17*Paramètres!$H$4)-PORTEFEUILLE_AURELIE_T[[#This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€]]-(DELPHINE!AN17*Paramètres!$H$4),0),0)</f>
        <v>0</v>
      </c>
      <c r="AU17" s="225">
        <f>IF(AN17&lt;&gt;"",IF(((AN17*Paramètres!$H$4)-PORTEFEUILLE_AURELIE_T[[#This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7" s="190" t="str">
        <f>IF(PORTEFEUILLE_AURELIE_T[[#This Row],[BONI COMPTABLE]]&lt;&gt;0,1,"")</f>
        <v/>
      </c>
      <c r="AW17" s="190" t="str">
        <f>IF(PORTEFEUILLE_AURELIE_T[[#This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SUM(PORTEFEUILLE_AURELIE_T[[#This Row],[PCR COMPTABLE €]:[MONTANT
RESPONSABLE RELATION CLIENT €]])-PORTEFEUILLE_AURELIE_T[[#This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8" s="188" t="str">
        <f>IF(PORTEFEUILLE_AURELIE_T[[#This Row],[BONI AAC]]&lt;&gt;0,1,"")</f>
        <v/>
      </c>
      <c r="AS18" s="188" t="str">
        <f>IF(PORTEFEUILLE_AURELIE_T[[#This Row],[MALI AAC]]&lt;&gt;0,1,"")</f>
        <v/>
      </c>
      <c r="AT18" s="225">
        <f>IF(AN18&lt;&gt;"",IF((AN18*Paramètres!$H$4)-PORTEFEUILLE_AURELIE_T[[#This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€]]-(DELPHINE!AN18*Paramètres!$H$4),0),0)</f>
        <v>0</v>
      </c>
      <c r="AU18" s="225">
        <f>IF(AN18&lt;&gt;"",IF(((AN18*Paramètres!$H$4)-PORTEFEUILLE_AURELIE_T[[#This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8" s="190" t="str">
        <f>IF(PORTEFEUILLE_AURELIE_T[[#This Row],[BONI COMPTABLE]]&lt;&gt;0,1,"")</f>
        <v/>
      </c>
      <c r="AW18" s="190" t="str">
        <f>IF(PORTEFEUILLE_AURELIE_T[[#This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SUM(PORTEFEUILLE_AURELIE_T[[#This Row],[PCR COMPTABLE €]:[MONTANT
RESPONSABLE RELATION CLIENT €]])-PORTEFEUILLE_AURELIE_T[[#This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9" s="188" t="str">
        <f>IF(PORTEFEUILLE_AURELIE_T[[#This Row],[BONI AAC]]&lt;&gt;0,1,"")</f>
        <v/>
      </c>
      <c r="AS19" s="188" t="str">
        <f>IF(PORTEFEUILLE_AURELIE_T[[#This Row],[MALI AAC]]&lt;&gt;0,1,"")</f>
        <v/>
      </c>
      <c r="AT19" s="225">
        <f>IF(AN19&lt;&gt;"",IF((AN19*Paramètres!$H$4)-PORTEFEUILLE_AURELIE_T[[#This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€]]-(DELPHINE!AN19*Paramètres!$H$4),0),0)</f>
        <v>0</v>
      </c>
      <c r="AU19" s="225">
        <f>IF(AN19&lt;&gt;"",IF(((AN19*Paramètres!$H$4)-PORTEFEUILLE_AURELIE_T[[#This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9" s="190" t="str">
        <f>IF(PORTEFEUILLE_AURELIE_T[[#This Row],[BONI COMPTABLE]]&lt;&gt;0,1,"")</f>
        <v/>
      </c>
      <c r="AW19" s="190" t="str">
        <f>IF(PORTEFEUILLE_AURELIE_T[[#This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SUM(PORTEFEUILLE_AURELIE_T[[#This Row],[PCR COMPTABLE €]:[MONTANT
RESPONSABLE RELATION CLIENT €]])-PORTEFEUILLE_AURELIE_T[[#This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0" s="188" t="str">
        <f>IF(PORTEFEUILLE_AURELIE_T[[#This Row],[BONI AAC]]&lt;&gt;0,1,"")</f>
        <v/>
      </c>
      <c r="AS20" s="188" t="str">
        <f>IF(PORTEFEUILLE_AURELIE_T[[#This Row],[MALI AAC]]&lt;&gt;0,1,"")</f>
        <v/>
      </c>
      <c r="AT20" s="225">
        <f>IF(AN20&lt;&gt;"",IF((AN20*Paramètres!$H$4)-PORTEFEUILLE_AURELIE_T[[#This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€]]-(DELPHINE!AN20*Paramètres!$H$4),0),0)</f>
        <v>0</v>
      </c>
      <c r="AU20" s="225">
        <f>IF(AN20&lt;&gt;"",IF(((AN20*Paramètres!$H$4)-PORTEFEUILLE_AURELIE_T[[#This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0" s="190" t="str">
        <f>IF(PORTEFEUILLE_AURELIE_T[[#This Row],[BONI COMPTABLE]]&lt;&gt;0,1,"")</f>
        <v/>
      </c>
      <c r="AW20" s="190" t="str">
        <f>IF(PORTEFEUILLE_AURELIE_T[[#This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SUM(PORTEFEUILLE_AURELIE_T[[#This Row],[PCR COMPTABLE €]:[MONTANT
RESPONSABLE RELATION CLIENT €]])-PORTEFEUILLE_AURELIE_T[[#This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1" s="188" t="str">
        <f>IF(PORTEFEUILLE_AURELIE_T[[#This Row],[BONI AAC]]&lt;&gt;0,1,"")</f>
        <v/>
      </c>
      <c r="AS21" s="188" t="str">
        <f>IF(PORTEFEUILLE_AURELIE_T[[#This Row],[MALI AAC]]&lt;&gt;0,1,"")</f>
        <v/>
      </c>
      <c r="AT21" s="225">
        <f>IF(AN21&lt;&gt;"",IF((AN21*Paramètres!$H$4)-PORTEFEUILLE_AURELIE_T[[#This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€]]-(DELPHINE!AN21*Paramètres!$H$4),0),0)</f>
        <v>0</v>
      </c>
      <c r="AU21" s="225">
        <f>IF(AN21&lt;&gt;"",IF(((AN21*Paramètres!$H$4)-PORTEFEUILLE_AURELIE_T[[#This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1" s="190" t="str">
        <f>IF(PORTEFEUILLE_AURELIE_T[[#This Row],[BONI COMPTABLE]]&lt;&gt;0,1,"")</f>
        <v/>
      </c>
      <c r="AW21" s="190" t="str">
        <f>IF(PORTEFEUILLE_AURELIE_T[[#This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SUM(PORTEFEUILLE_AURELIE_T[[#This Row],[PCR COMPTABLE €]:[MONTANT
RESPONSABLE RELATION CLIENT €]])-PORTEFEUILLE_AURELIE_T[[#This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2" s="188" t="str">
        <f>IF(PORTEFEUILLE_AURELIE_T[[#This Row],[BONI AAC]]&lt;&gt;0,1,"")</f>
        <v/>
      </c>
      <c r="AS22" s="188" t="str">
        <f>IF(PORTEFEUILLE_AURELIE_T[[#This Row],[MALI AAC]]&lt;&gt;0,1,"")</f>
        <v/>
      </c>
      <c r="AT22" s="225">
        <f>IF(AN22&lt;&gt;"",IF((AN22*Paramètres!$H$4)-PORTEFEUILLE_AURELIE_T[[#This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€]]-(DELPHINE!AN22*Paramètres!$H$4),0),0)</f>
        <v>0</v>
      </c>
      <c r="AU22" s="225">
        <f>IF(AN22&lt;&gt;"",IF(((AN22*Paramètres!$H$4)-PORTEFEUILLE_AURELIE_T[[#This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2" s="190" t="str">
        <f>IF(PORTEFEUILLE_AURELIE_T[[#This Row],[BONI COMPTABLE]]&lt;&gt;0,1,"")</f>
        <v/>
      </c>
      <c r="AW22" s="190" t="str">
        <f>IF(PORTEFEUILLE_AURELIE_T[[#This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SUM(PORTEFEUILLE_AURELIE_T[[#This Row],[PCR COMPTABLE €]:[MONTANT
RESPONSABLE RELATION CLIENT €]])-PORTEFEUILLE_AURELIE_T[[#This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3" s="188" t="str">
        <f>IF(PORTEFEUILLE_AURELIE_T[[#This Row],[BONI AAC]]&lt;&gt;0,1,"")</f>
        <v/>
      </c>
      <c r="AS23" s="188" t="str">
        <f>IF(PORTEFEUILLE_AURELIE_T[[#This Row],[MALI AAC]]&lt;&gt;0,1,"")</f>
        <v/>
      </c>
      <c r="AT23" s="225">
        <f>IF(AN23&lt;&gt;"",IF((AN23*Paramètres!$H$4)-PORTEFEUILLE_AURELIE_T[[#This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€]]-(DELPHINE!AN23*Paramètres!$H$4),0),0)</f>
        <v>0</v>
      </c>
      <c r="AU23" s="225">
        <f>IF(AN23&lt;&gt;"",IF(((AN23*Paramètres!$H$4)-PORTEFEUILLE_AURELIE_T[[#This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3" s="190" t="str">
        <f>IF(PORTEFEUILLE_AURELIE_T[[#This Row],[BONI COMPTABLE]]&lt;&gt;0,1,"")</f>
        <v/>
      </c>
      <c r="AW23" s="190" t="str">
        <f>IF(PORTEFEUILLE_AURELIE_T[[#This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SUM(PORTEFEUILLE_AURELIE_T[[#This Row],[PCR COMPTABLE €]:[MONTANT
RESPONSABLE RELATION CLIENT €]])-PORTEFEUILLE_AURELIE_T[[#This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4" s="188" t="str">
        <f>IF(PORTEFEUILLE_AURELIE_T[[#This Row],[BONI AAC]]&lt;&gt;0,1,"")</f>
        <v/>
      </c>
      <c r="AS24" s="188" t="str">
        <f>IF(PORTEFEUILLE_AURELIE_T[[#This Row],[MALI AAC]]&lt;&gt;0,1,"")</f>
        <v/>
      </c>
      <c r="AT24" s="225">
        <f>IF(AN24&lt;&gt;"",IF((AN24*Paramètres!$H$4)-PORTEFEUILLE_AURELIE_T[[#This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€]]-(DELPHINE!AN24*Paramètres!$H$4),0),0)</f>
        <v>0</v>
      </c>
      <c r="AU24" s="225">
        <f>IF(AN24&lt;&gt;"",IF(((AN24*Paramètres!$H$4)-PORTEFEUILLE_AURELIE_T[[#This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4" s="190" t="str">
        <f>IF(PORTEFEUILLE_AURELIE_T[[#This Row],[BONI COMPTABLE]]&lt;&gt;0,1,"")</f>
        <v/>
      </c>
      <c r="AW24" s="190" t="str">
        <f>IF(PORTEFEUILLE_AURELIE_T[[#This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SUM(PORTEFEUILLE_AURELIE_T[[#This Row],[PCR COMPTABLE €]:[MONTANT
RESPONSABLE RELATION CLIENT €]])-PORTEFEUILLE_AURELIE_T[[#This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5" s="188" t="str">
        <f>IF(PORTEFEUILLE_AURELIE_T[[#This Row],[BONI AAC]]&lt;&gt;0,1,"")</f>
        <v/>
      </c>
      <c r="AS25" s="188" t="str">
        <f>IF(PORTEFEUILLE_AURELIE_T[[#This Row],[MALI AAC]]&lt;&gt;0,1,"")</f>
        <v/>
      </c>
      <c r="AT25" s="225">
        <f>IF(AN25&lt;&gt;"",IF((AN25*Paramètres!$H$4)-PORTEFEUILLE_AURELIE_T[[#This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€]]-(DELPHINE!AN25*Paramètres!$H$4),0),0)</f>
        <v>0</v>
      </c>
      <c r="AU25" s="225">
        <f>IF(AN25&lt;&gt;"",IF(((AN25*Paramètres!$H$4)-PORTEFEUILLE_AURELIE_T[[#This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5" s="190" t="str">
        <f>IF(PORTEFEUILLE_AURELIE_T[[#This Row],[BONI COMPTABLE]]&lt;&gt;0,1,"")</f>
        <v/>
      </c>
      <c r="AW25" s="190" t="str">
        <f>IF(PORTEFEUILLE_AURELIE_T[[#This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SUM(PORTEFEUILLE_AURELIE_T[[#This Row],[PCR COMPTABLE €]:[MONTANT
RESPONSABLE RELATION CLIENT €]])-PORTEFEUILLE_AURELIE_T[[#This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6" s="188" t="str">
        <f>IF(PORTEFEUILLE_AURELIE_T[[#This Row],[BONI AAC]]&lt;&gt;0,1,"")</f>
        <v/>
      </c>
      <c r="AS26" s="188" t="str">
        <f>IF(PORTEFEUILLE_AURELIE_T[[#This Row],[MALI AAC]]&lt;&gt;0,1,"")</f>
        <v/>
      </c>
      <c r="AT26" s="225">
        <f>IF(AN26&lt;&gt;"",IF((AN26*Paramètres!$H$4)-PORTEFEUILLE_AURELIE_T[[#This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€]]-(DELPHINE!AN26*Paramètres!$H$4),0),0)</f>
        <v>0</v>
      </c>
      <c r="AU26" s="225">
        <f>IF(AN26&lt;&gt;"",IF(((AN26*Paramètres!$H$4)-PORTEFEUILLE_AURELIE_T[[#This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6" s="190" t="str">
        <f>IF(PORTEFEUILLE_AURELIE_T[[#This Row],[BONI COMPTABLE]]&lt;&gt;0,1,"")</f>
        <v/>
      </c>
      <c r="AW26" s="190" t="str">
        <f>IF(PORTEFEUILLE_AURELIE_T[[#This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SUM(PORTEFEUILLE_AURELIE_T[[#This Row],[PCR COMPTABLE €]:[MONTANT
RESPONSABLE RELATION CLIENT €]])-PORTEFEUILLE_AURELIE_T[[#This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7" s="188" t="str">
        <f>IF(PORTEFEUILLE_AURELIE_T[[#This Row],[BONI AAC]]&lt;&gt;0,1,"")</f>
        <v/>
      </c>
      <c r="AS27" s="188" t="str">
        <f>IF(PORTEFEUILLE_AURELIE_T[[#This Row],[MALI AAC]]&lt;&gt;0,1,"")</f>
        <v/>
      </c>
      <c r="AT27" s="225">
        <f>IF(AN27&lt;&gt;"",IF((AN27*Paramètres!$H$4)-PORTEFEUILLE_AURELIE_T[[#This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€]]-(DELPHINE!AN27*Paramètres!$H$4),0),0)</f>
        <v>0</v>
      </c>
      <c r="AU27" s="225">
        <f>IF(AN27&lt;&gt;"",IF(((AN27*Paramètres!$H$4)-PORTEFEUILLE_AURELIE_T[[#This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7" s="190" t="str">
        <f>IF(PORTEFEUILLE_AURELIE_T[[#This Row],[BONI COMPTABLE]]&lt;&gt;0,1,"")</f>
        <v/>
      </c>
      <c r="AW27" s="190" t="str">
        <f>IF(PORTEFEUILLE_AURELIE_T[[#This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SUM(PORTEFEUILLE_AURELIE_T[[#This Row],[PCR COMPTABLE €]:[MONTANT
RESPONSABLE RELATION CLIENT €]])-PORTEFEUILLE_AURELIE_T[[#This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8" s="188" t="str">
        <f>IF(PORTEFEUILLE_AURELIE_T[[#This Row],[BONI AAC]]&lt;&gt;0,1,"")</f>
        <v/>
      </c>
      <c r="AS28" s="188" t="str">
        <f>IF(PORTEFEUILLE_AURELIE_T[[#This Row],[MALI AAC]]&lt;&gt;0,1,"")</f>
        <v/>
      </c>
      <c r="AT28" s="225">
        <f>IF(AN28&lt;&gt;"",IF((AN28*Paramètres!$H$4)-PORTEFEUILLE_AURELIE_T[[#This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€]]-(DELPHINE!AN28*Paramètres!$H$4),0),0)</f>
        <v>0</v>
      </c>
      <c r="AU28" s="225">
        <f>IF(AN28&lt;&gt;"",IF(((AN28*Paramètres!$H$4)-PORTEFEUILLE_AURELIE_T[[#This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8" s="190" t="str">
        <f>IF(PORTEFEUILLE_AURELIE_T[[#This Row],[BONI COMPTABLE]]&lt;&gt;0,1,"")</f>
        <v/>
      </c>
      <c r="AW28" s="190" t="str">
        <f>IF(PORTEFEUILLE_AURELIE_T[[#This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SUM(PORTEFEUILLE_AURELIE_T[[#This Row],[PCR COMPTABLE €]:[MONTANT
RESPONSABLE RELATION CLIENT €]])-PORTEFEUILLE_AURELIE_T[[#This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9" s="188" t="str">
        <f>IF(PORTEFEUILLE_AURELIE_T[[#This Row],[BONI AAC]]&lt;&gt;0,1,"")</f>
        <v/>
      </c>
      <c r="AS29" s="188" t="str">
        <f>IF(PORTEFEUILLE_AURELIE_T[[#This Row],[MALI AAC]]&lt;&gt;0,1,"")</f>
        <v/>
      </c>
      <c r="AT29" s="225">
        <f>IF(AN29&lt;&gt;"",IF((AN29*Paramètres!$H$4)-PORTEFEUILLE_AURELIE_T[[#This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€]]-(DELPHINE!AN29*Paramètres!$H$4),0),0)</f>
        <v>0</v>
      </c>
      <c r="AU29" s="225">
        <f>IF(AN29&lt;&gt;"",IF(((AN29*Paramètres!$H$4)-PORTEFEUILLE_AURELIE_T[[#This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9" s="190" t="str">
        <f>IF(PORTEFEUILLE_AURELIE_T[[#This Row],[BONI COMPTABLE]]&lt;&gt;0,1,"")</f>
        <v/>
      </c>
      <c r="AW29" s="190" t="str">
        <f>IF(PORTEFEUILLE_AURELIE_T[[#This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SUM(PORTEFEUILLE_AURELIE_T[[#This Row],[PCR COMPTABLE €]:[MONTANT
RESPONSABLE RELATION CLIENT €]])-PORTEFEUILLE_AURELIE_T[[#This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0" s="188" t="str">
        <f>IF(PORTEFEUILLE_AURELIE_T[[#This Row],[BONI AAC]]&lt;&gt;0,1,"")</f>
        <v/>
      </c>
      <c r="AS30" s="188" t="str">
        <f>IF(PORTEFEUILLE_AURELIE_T[[#This Row],[MALI AAC]]&lt;&gt;0,1,"")</f>
        <v/>
      </c>
      <c r="AT30" s="225">
        <f>IF(AN30&lt;&gt;"",IF((AN30*Paramètres!$H$4)-PORTEFEUILLE_AURELIE_T[[#This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€]]-(DELPHINE!AN30*Paramètres!$H$4),0),0)</f>
        <v>0</v>
      </c>
      <c r="AU30" s="225">
        <f>IF(AN30&lt;&gt;"",IF(((AN30*Paramètres!$H$4)-PORTEFEUILLE_AURELIE_T[[#This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0" s="190" t="str">
        <f>IF(PORTEFEUILLE_AURELIE_T[[#This Row],[BONI COMPTABLE]]&lt;&gt;0,1,"")</f>
        <v/>
      </c>
      <c r="AW30" s="190" t="str">
        <f>IF(PORTEFEUILLE_AURELIE_T[[#This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SUM(PORTEFEUILLE_AURELIE_T[[#This Row],[PCR COMPTABLE €]:[MONTANT
RESPONSABLE RELATION CLIENT €]])-PORTEFEUILLE_AURELIE_T[[#This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1" s="188" t="str">
        <f>IF(PORTEFEUILLE_AURELIE_T[[#This Row],[BONI AAC]]&lt;&gt;0,1,"")</f>
        <v/>
      </c>
      <c r="AS31" s="188" t="str">
        <f>IF(PORTEFEUILLE_AURELIE_T[[#This Row],[MALI AAC]]&lt;&gt;0,1,"")</f>
        <v/>
      </c>
      <c r="AT31" s="225">
        <f>IF(AN31&lt;&gt;"",IF((AN31*Paramètres!$H$4)-PORTEFEUILLE_AURELIE_T[[#This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€]]-(DELPHINE!AN31*Paramètres!$H$4),0),0)</f>
        <v>0</v>
      </c>
      <c r="AU31" s="225">
        <f>IF(AN31&lt;&gt;"",IF(((AN31*Paramètres!$H$4)-PORTEFEUILLE_AURELIE_T[[#This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1" s="190" t="str">
        <f>IF(PORTEFEUILLE_AURELIE_T[[#This Row],[BONI COMPTABLE]]&lt;&gt;0,1,"")</f>
        <v/>
      </c>
      <c r="AW31" s="190" t="str">
        <f>IF(PORTEFEUILLE_AURELIE_T[[#This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SUM(PORTEFEUILLE_AURELIE_T[[#This Row],[PCR COMPTABLE €]:[MONTANT
RESPONSABLE RELATION CLIENT €]])-PORTEFEUILLE_AURELIE_T[[#This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2" s="188" t="str">
        <f>IF(PORTEFEUILLE_AURELIE_T[[#This Row],[BONI AAC]]&lt;&gt;0,1,"")</f>
        <v/>
      </c>
      <c r="AS32" s="188" t="str">
        <f>IF(PORTEFEUILLE_AURELIE_T[[#This Row],[MALI AAC]]&lt;&gt;0,1,"")</f>
        <v/>
      </c>
      <c r="AT32" s="225">
        <f>IF(AN32&lt;&gt;"",IF((AN32*Paramètres!$H$4)-PORTEFEUILLE_AURELIE_T[[#This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€]]-(DELPHINE!AN32*Paramètres!$H$4),0),0)</f>
        <v>0</v>
      </c>
      <c r="AU32" s="225">
        <f>IF(AN32&lt;&gt;"",IF(((AN32*Paramètres!$H$4)-PORTEFEUILLE_AURELIE_T[[#This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2" s="190" t="str">
        <f>IF(PORTEFEUILLE_AURELIE_T[[#This Row],[BONI COMPTABLE]]&lt;&gt;0,1,"")</f>
        <v/>
      </c>
      <c r="AW32" s="190" t="str">
        <f>IF(PORTEFEUILLE_AURELIE_T[[#This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SUM(PORTEFEUILLE_AURELIE_T[[#This Row],[PCR COMPTABLE €]:[MONTANT
RESPONSABLE RELATION CLIENT €]])-PORTEFEUILLE_AURELIE_T[[#This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3" s="188" t="str">
        <f>IF(PORTEFEUILLE_AURELIE_T[[#This Row],[BONI AAC]]&lt;&gt;0,1,"")</f>
        <v/>
      </c>
      <c r="AS33" s="188" t="str">
        <f>IF(PORTEFEUILLE_AURELIE_T[[#This Row],[MALI AAC]]&lt;&gt;0,1,"")</f>
        <v/>
      </c>
      <c r="AT33" s="225">
        <f>IF(AN33&lt;&gt;"",IF((AN33*Paramètres!$H$4)-PORTEFEUILLE_AURELIE_T[[#This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€]]-(DELPHINE!AN33*Paramètres!$H$4),0),0)</f>
        <v>0</v>
      </c>
      <c r="AU33" s="225">
        <f>IF(AN33&lt;&gt;"",IF(((AN33*Paramètres!$H$4)-PORTEFEUILLE_AURELIE_T[[#This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3" s="190" t="str">
        <f>IF(PORTEFEUILLE_AURELIE_T[[#This Row],[BONI COMPTABLE]]&lt;&gt;0,1,"")</f>
        <v/>
      </c>
      <c r="AW33" s="190" t="str">
        <f>IF(PORTEFEUILLE_AURELIE_T[[#This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SUM(PORTEFEUILLE_AURELIE_T[[#This Row],[PCR COMPTABLE €]:[MONTANT
RESPONSABLE RELATION CLIENT €]])-PORTEFEUILLE_AURELIE_T[[#This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4" s="188" t="str">
        <f>IF(PORTEFEUILLE_AURELIE_T[[#This Row],[BONI AAC]]&lt;&gt;0,1,"")</f>
        <v/>
      </c>
      <c r="AS34" s="188" t="str">
        <f>IF(PORTEFEUILLE_AURELIE_T[[#This Row],[MALI AAC]]&lt;&gt;0,1,"")</f>
        <v/>
      </c>
      <c r="AT34" s="225">
        <f>IF(AN34&lt;&gt;"",IF((AN34*Paramètres!$H$4)-PORTEFEUILLE_AURELIE_T[[#This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€]]-(DELPHINE!AN34*Paramètres!$H$4),0),0)</f>
        <v>0</v>
      </c>
      <c r="AU34" s="225">
        <f>IF(AN34&lt;&gt;"",IF(((AN34*Paramètres!$H$4)-PORTEFEUILLE_AURELIE_T[[#This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4" s="190" t="str">
        <f>IF(PORTEFEUILLE_AURELIE_T[[#This Row],[BONI COMPTABLE]]&lt;&gt;0,1,"")</f>
        <v/>
      </c>
      <c r="AW34" s="190" t="str">
        <f>IF(PORTEFEUILLE_AURELIE_T[[#This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SUM(PORTEFEUILLE_AURELIE_T[[#This Row],[PCR COMPTABLE €]:[MONTANT
RESPONSABLE RELATION CLIENT €]])-PORTEFEUILLE_AURELIE_T[[#This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5" s="188" t="str">
        <f>IF(PORTEFEUILLE_AURELIE_T[[#This Row],[BONI AAC]]&lt;&gt;0,1,"")</f>
        <v/>
      </c>
      <c r="AS35" s="188" t="str">
        <f>IF(PORTEFEUILLE_AURELIE_T[[#This Row],[MALI AAC]]&lt;&gt;0,1,"")</f>
        <v/>
      </c>
      <c r="AT35" s="225">
        <f>IF(AN35&lt;&gt;"",IF((AN35*Paramètres!$H$4)-PORTEFEUILLE_AURELIE_T[[#This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€]]-(DELPHINE!AN35*Paramètres!$H$4),0),0)</f>
        <v>0</v>
      </c>
      <c r="AU35" s="225">
        <f>IF(AN35&lt;&gt;"",IF(((AN35*Paramètres!$H$4)-PORTEFEUILLE_AURELIE_T[[#This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5" s="190" t="str">
        <f>IF(PORTEFEUILLE_AURELIE_T[[#This Row],[BONI COMPTABLE]]&lt;&gt;0,1,"")</f>
        <v/>
      </c>
      <c r="AW35" s="190" t="str">
        <f>IF(PORTEFEUILLE_AURELIE_T[[#This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SUM(PORTEFEUILLE_AURELIE_T[[#This Row],[PCR COMPTABLE €]:[MONTANT
RESPONSABLE RELATION CLIENT €]])-PORTEFEUILLE_AURELIE_T[[#This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6" s="188" t="str">
        <f>IF(PORTEFEUILLE_AURELIE_T[[#This Row],[BONI AAC]]&lt;&gt;0,1,"")</f>
        <v/>
      </c>
      <c r="AS36" s="188" t="str">
        <f>IF(PORTEFEUILLE_AURELIE_T[[#This Row],[MALI AAC]]&lt;&gt;0,1,"")</f>
        <v/>
      </c>
      <c r="AT36" s="225">
        <f>IF(AN36&lt;&gt;"",IF((AN36*Paramètres!$H$4)-PORTEFEUILLE_AURELIE_T[[#This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€]]-(DELPHINE!AN36*Paramètres!$H$4),0),0)</f>
        <v>0</v>
      </c>
      <c r="AU36" s="225">
        <f>IF(AN36&lt;&gt;"",IF(((AN36*Paramètres!$H$4)-PORTEFEUILLE_AURELIE_T[[#This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6" s="190" t="str">
        <f>IF(PORTEFEUILLE_AURELIE_T[[#This Row],[BONI COMPTABLE]]&lt;&gt;0,1,"")</f>
        <v/>
      </c>
      <c r="AW36" s="190" t="str">
        <f>IF(PORTEFEUILLE_AURELIE_T[[#This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SUM(PORTEFEUILLE_AURELIE_T[[#This Row],[PCR COMPTABLE €]:[MONTANT
RESPONSABLE RELATION CLIENT €]])-PORTEFEUILLE_AURELIE_T[[#This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7" s="188" t="str">
        <f>IF(PORTEFEUILLE_AURELIE_T[[#This Row],[BONI AAC]]&lt;&gt;0,1,"")</f>
        <v/>
      </c>
      <c r="AS37" s="188" t="str">
        <f>IF(PORTEFEUILLE_AURELIE_T[[#This Row],[MALI AAC]]&lt;&gt;0,1,"")</f>
        <v/>
      </c>
      <c r="AT37" s="225">
        <f>IF(AN37&lt;&gt;"",IF((AN37*Paramètres!$H$4)-PORTEFEUILLE_AURELIE_T[[#This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€]]-(DELPHINE!AN37*Paramètres!$H$4),0),0)</f>
        <v>0</v>
      </c>
      <c r="AU37" s="225">
        <f>IF(AN37&lt;&gt;"",IF(((AN37*Paramètres!$H$4)-PORTEFEUILLE_AURELIE_T[[#This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7" s="190" t="str">
        <f>IF(PORTEFEUILLE_AURELIE_T[[#This Row],[BONI COMPTABLE]]&lt;&gt;0,1,"")</f>
        <v/>
      </c>
      <c r="AW37" s="190" t="str">
        <f>IF(PORTEFEUILLE_AURELIE_T[[#This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SUM(PORTEFEUILLE_AURELIE_T[[#This Row],[PCR COMPTABLE €]:[MONTANT
RESPONSABLE RELATION CLIENT €]])-PORTEFEUILLE_AURELIE_T[[#This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8" s="188" t="str">
        <f>IF(PORTEFEUILLE_AURELIE_T[[#This Row],[BONI AAC]]&lt;&gt;0,1,"")</f>
        <v/>
      </c>
      <c r="AS38" s="188" t="str">
        <f>IF(PORTEFEUILLE_AURELIE_T[[#This Row],[MALI AAC]]&lt;&gt;0,1,"")</f>
        <v/>
      </c>
      <c r="AT38" s="225">
        <f>IF(AN38&lt;&gt;"",IF((AN38*Paramètres!$H$4)-PORTEFEUILLE_AURELIE_T[[#This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€]]-(DELPHINE!AN38*Paramètres!$H$4),0),0)</f>
        <v>0</v>
      </c>
      <c r="AU38" s="225">
        <f>IF(AN38&lt;&gt;"",IF(((AN38*Paramètres!$H$4)-PORTEFEUILLE_AURELIE_T[[#This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8" s="190" t="str">
        <f>IF(PORTEFEUILLE_AURELIE_T[[#This Row],[BONI COMPTABLE]]&lt;&gt;0,1,"")</f>
        <v/>
      </c>
      <c r="AW38" s="190" t="str">
        <f>IF(PORTEFEUILLE_AURELIE_T[[#This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SUM(PORTEFEUILLE_AURELIE_T[[#This Row],[PCR COMPTABLE €]:[MONTANT
RESPONSABLE RELATION CLIENT €]])-PORTEFEUILLE_AURELIE_T[[#This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9" s="188" t="str">
        <f>IF(PORTEFEUILLE_AURELIE_T[[#This Row],[BONI AAC]]&lt;&gt;0,1,"")</f>
        <v/>
      </c>
      <c r="AS39" s="188" t="str">
        <f>IF(PORTEFEUILLE_AURELIE_T[[#This Row],[MALI AAC]]&lt;&gt;0,1,"")</f>
        <v/>
      </c>
      <c r="AT39" s="225">
        <f>IF(AN39&lt;&gt;"",IF((AN39*Paramètres!$H$4)-PORTEFEUILLE_AURELIE_T[[#This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€]]-(DELPHINE!AN39*Paramètres!$H$4),0),0)</f>
        <v>0</v>
      </c>
      <c r="AU39" s="225">
        <f>IF(AN39&lt;&gt;"",IF(((AN39*Paramètres!$H$4)-PORTEFEUILLE_AURELIE_T[[#This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9" s="190" t="str">
        <f>IF(PORTEFEUILLE_AURELIE_T[[#This Row],[BONI COMPTABLE]]&lt;&gt;0,1,"")</f>
        <v/>
      </c>
      <c r="AW39" s="190" t="str">
        <f>IF(PORTEFEUILLE_AURELIE_T[[#This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SUM(PORTEFEUILLE_AURELIE_T[[#This Row],[PCR COMPTABLE €]:[MONTANT
RESPONSABLE RELATION CLIENT €]])-PORTEFEUILLE_AURELIE_T[[#This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0" s="188" t="str">
        <f>IF(PORTEFEUILLE_AURELIE_T[[#This Row],[BONI AAC]]&lt;&gt;0,1,"")</f>
        <v/>
      </c>
      <c r="AS40" s="188" t="str">
        <f>IF(PORTEFEUILLE_AURELIE_T[[#This Row],[MALI AAC]]&lt;&gt;0,1,"")</f>
        <v/>
      </c>
      <c r="AT40" s="225">
        <f>IF(AN40&lt;&gt;"",IF((AN40*Paramètres!$H$4)-PORTEFEUILLE_AURELIE_T[[#This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€]]-(DELPHINE!AN40*Paramètres!$H$4),0),0)</f>
        <v>0</v>
      </c>
      <c r="AU40" s="225">
        <f>IF(AN40&lt;&gt;"",IF(((AN40*Paramètres!$H$4)-PORTEFEUILLE_AURELIE_T[[#This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0" s="190" t="str">
        <f>IF(PORTEFEUILLE_AURELIE_T[[#This Row],[BONI COMPTABLE]]&lt;&gt;0,1,"")</f>
        <v/>
      </c>
      <c r="AW40" s="190" t="str">
        <f>IF(PORTEFEUILLE_AURELIE_T[[#This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SUM(PORTEFEUILLE_AURELIE_T[[#This Row],[PCR COMPTABLE €]:[MONTANT
RESPONSABLE RELATION CLIENT €]])-PORTEFEUILLE_AURELIE_T[[#This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1" s="188" t="str">
        <f>IF(PORTEFEUILLE_AURELIE_T[[#This Row],[BONI AAC]]&lt;&gt;0,1,"")</f>
        <v/>
      </c>
      <c r="AS41" s="188" t="str">
        <f>IF(PORTEFEUILLE_AURELIE_T[[#This Row],[MALI AAC]]&lt;&gt;0,1,"")</f>
        <v/>
      </c>
      <c r="AT41" s="225">
        <f>IF(AN41&lt;&gt;"",IF((AN41*Paramètres!$H$4)-PORTEFEUILLE_AURELIE_T[[#This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€]]-(DELPHINE!AN41*Paramètres!$H$4),0),0)</f>
        <v>0</v>
      </c>
      <c r="AU41" s="225">
        <f>IF(AN41&lt;&gt;"",IF(((AN41*Paramètres!$H$4)-PORTEFEUILLE_AURELIE_T[[#This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1" s="190" t="str">
        <f>IF(PORTEFEUILLE_AURELIE_T[[#This Row],[BONI COMPTABLE]]&lt;&gt;0,1,"")</f>
        <v/>
      </c>
      <c r="AW41" s="190" t="str">
        <f>IF(PORTEFEUILLE_AURELIE_T[[#This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SUM(PORTEFEUILLE_AURELIE_T[[#This Row],[PCR COMPTABLE €]:[MONTANT
RESPONSABLE RELATION CLIENT €]])-PORTEFEUILLE_AURELIE_T[[#This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2" s="188" t="str">
        <f>IF(PORTEFEUILLE_AURELIE_T[[#This Row],[BONI AAC]]&lt;&gt;0,1,"")</f>
        <v/>
      </c>
      <c r="AS42" s="188" t="str">
        <f>IF(PORTEFEUILLE_AURELIE_T[[#This Row],[MALI AAC]]&lt;&gt;0,1,"")</f>
        <v/>
      </c>
      <c r="AT42" s="225">
        <f>IF(AN42&lt;&gt;"",IF((AN42*Paramètres!$H$4)-PORTEFEUILLE_AURELIE_T[[#This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€]]-(DELPHINE!AN42*Paramètres!$H$4),0),0)</f>
        <v>0</v>
      </c>
      <c r="AU42" s="225">
        <f>IF(AN42&lt;&gt;"",IF(((AN42*Paramètres!$H$4)-PORTEFEUILLE_AURELIE_T[[#This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2" s="190" t="str">
        <f>IF(PORTEFEUILLE_AURELIE_T[[#This Row],[BONI COMPTABLE]]&lt;&gt;0,1,"")</f>
        <v/>
      </c>
      <c r="AW42" s="190" t="str">
        <f>IF(PORTEFEUILLE_AURELIE_T[[#This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SUM(PORTEFEUILLE_AURELIE_T[[#This Row],[PCR COMPTABLE €]:[MONTANT
RESPONSABLE RELATION CLIENT €]])-PORTEFEUILLE_AURELIE_T[[#This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3" s="188" t="str">
        <f>IF(PORTEFEUILLE_AURELIE_T[[#This Row],[BONI AAC]]&lt;&gt;0,1,"")</f>
        <v/>
      </c>
      <c r="AS43" s="188" t="str">
        <f>IF(PORTEFEUILLE_AURELIE_T[[#This Row],[MALI AAC]]&lt;&gt;0,1,"")</f>
        <v/>
      </c>
      <c r="AT43" s="225">
        <f>IF(AN43&lt;&gt;"",IF((AN43*Paramètres!$H$4)-PORTEFEUILLE_AURELIE_T[[#This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€]]-(DELPHINE!AN43*Paramètres!$H$4),0),0)</f>
        <v>0</v>
      </c>
      <c r="AU43" s="225">
        <f>IF(AN43&lt;&gt;"",IF(((AN43*Paramètres!$H$4)-PORTEFEUILLE_AURELIE_T[[#This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3" s="190" t="str">
        <f>IF(PORTEFEUILLE_AURELIE_T[[#This Row],[BONI COMPTABLE]]&lt;&gt;0,1,"")</f>
        <v/>
      </c>
      <c r="AW43" s="190" t="str">
        <f>IF(PORTEFEUILLE_AURELIE_T[[#This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SUM(PORTEFEUILLE_AURELIE_T[[#This Row],[PCR COMPTABLE €]:[MONTANT
RESPONSABLE RELATION CLIENT €]])-PORTEFEUILLE_AURELIE_T[[#This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4" s="188" t="str">
        <f>IF(PORTEFEUILLE_AURELIE_T[[#This Row],[BONI AAC]]&lt;&gt;0,1,"")</f>
        <v/>
      </c>
      <c r="AS44" s="188" t="str">
        <f>IF(PORTEFEUILLE_AURELIE_T[[#This Row],[MALI AAC]]&lt;&gt;0,1,"")</f>
        <v/>
      </c>
      <c r="AT44" s="225">
        <f>IF(AN44&lt;&gt;"",IF((AN44*Paramètres!$H$4)-PORTEFEUILLE_AURELIE_T[[#This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€]]-(DELPHINE!AN44*Paramètres!$H$4),0),0)</f>
        <v>0</v>
      </c>
      <c r="AU44" s="225">
        <f>IF(AN44&lt;&gt;"",IF(((AN44*Paramètres!$H$4)-PORTEFEUILLE_AURELIE_T[[#This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4" s="190" t="str">
        <f>IF(PORTEFEUILLE_AURELIE_T[[#This Row],[BONI COMPTABLE]]&lt;&gt;0,1,"")</f>
        <v/>
      </c>
      <c r="AW44" s="190" t="str">
        <f>IF(PORTEFEUILLE_AURELIE_T[[#This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SUM(PORTEFEUILLE_AURELIE_T[[#This Row],[PCR COMPTABLE €]:[MONTANT
RESPONSABLE RELATION CLIENT €]])-PORTEFEUILLE_AURELIE_T[[#This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5" s="188" t="str">
        <f>IF(PORTEFEUILLE_AURELIE_T[[#This Row],[BONI AAC]]&lt;&gt;0,1,"")</f>
        <v/>
      </c>
      <c r="AS45" s="188" t="str">
        <f>IF(PORTEFEUILLE_AURELIE_T[[#This Row],[MALI AAC]]&lt;&gt;0,1,"")</f>
        <v/>
      </c>
      <c r="AT45" s="225">
        <f>IF(AN45&lt;&gt;"",IF((AN45*Paramètres!$H$4)-PORTEFEUILLE_AURELIE_T[[#This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€]]-(DELPHINE!AN45*Paramètres!$H$4),0),0)</f>
        <v>0</v>
      </c>
      <c r="AU45" s="225">
        <f>IF(AN45&lt;&gt;"",IF(((AN45*Paramètres!$H$4)-PORTEFEUILLE_AURELIE_T[[#This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5" s="190" t="str">
        <f>IF(PORTEFEUILLE_AURELIE_T[[#This Row],[BONI COMPTABLE]]&lt;&gt;0,1,"")</f>
        <v/>
      </c>
      <c r="AW45" s="190" t="str">
        <f>IF(PORTEFEUILLE_AURELIE_T[[#This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SUM(PORTEFEUILLE_AURELIE_T[[#This Row],[PCR COMPTABLE €]:[MONTANT
RESPONSABLE RELATION CLIENT €]])-PORTEFEUILLE_AURELIE_T[[#This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6" s="188" t="str">
        <f>IF(PORTEFEUILLE_AURELIE_T[[#This Row],[BONI AAC]]&lt;&gt;0,1,"")</f>
        <v/>
      </c>
      <c r="AS46" s="188" t="str">
        <f>IF(PORTEFEUILLE_AURELIE_T[[#This Row],[MALI AAC]]&lt;&gt;0,1,"")</f>
        <v/>
      </c>
      <c r="AT46" s="225">
        <f>IF(AN46&lt;&gt;"",IF((AN46*Paramètres!$H$4)-PORTEFEUILLE_AURELIE_T[[#This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€]]-(DELPHINE!AN46*Paramètres!$H$4),0),0)</f>
        <v>0</v>
      </c>
      <c r="AU46" s="225">
        <f>IF(AN46&lt;&gt;"",IF(((AN46*Paramètres!$H$4)-PORTEFEUILLE_AURELIE_T[[#This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6" s="190" t="str">
        <f>IF(PORTEFEUILLE_AURELIE_T[[#This Row],[BONI COMPTABLE]]&lt;&gt;0,1,"")</f>
        <v/>
      </c>
      <c r="AW46" s="190" t="str">
        <f>IF(PORTEFEUILLE_AURELIE_T[[#This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SUM(PORTEFEUILLE_AURELIE_T[[#This Row],[PCR COMPTABLE €]:[MONTANT
RESPONSABLE RELATION CLIENT €]])-PORTEFEUILLE_AURELIE_T[[#This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7" s="188" t="str">
        <f>IF(PORTEFEUILLE_AURELIE_T[[#This Row],[BONI AAC]]&lt;&gt;0,1,"")</f>
        <v/>
      </c>
      <c r="AS47" s="188" t="str">
        <f>IF(PORTEFEUILLE_AURELIE_T[[#This Row],[MALI AAC]]&lt;&gt;0,1,"")</f>
        <v/>
      </c>
      <c r="AT47" s="225">
        <f>IF(AN47&lt;&gt;"",IF((AN47*Paramètres!$H$4)-PORTEFEUILLE_AURELIE_T[[#This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€]]-(DELPHINE!AN47*Paramètres!$H$4),0),0)</f>
        <v>0</v>
      </c>
      <c r="AU47" s="225">
        <f>IF(AN47&lt;&gt;"",IF(((AN47*Paramètres!$H$4)-PORTEFEUILLE_AURELIE_T[[#This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7" s="190" t="str">
        <f>IF(PORTEFEUILLE_AURELIE_T[[#This Row],[BONI COMPTABLE]]&lt;&gt;0,1,"")</f>
        <v/>
      </c>
      <c r="AW47" s="190" t="str">
        <f>IF(PORTEFEUILLE_AURELIE_T[[#This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SUM(PORTEFEUILLE_AURELIE_T[[#This Row],[PCR COMPTABLE €]:[MONTANT
RESPONSABLE RELATION CLIENT €]])-PORTEFEUILLE_AURELIE_T[[#This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8" s="188" t="str">
        <f>IF(PORTEFEUILLE_AURELIE_T[[#This Row],[BONI AAC]]&lt;&gt;0,1,"")</f>
        <v/>
      </c>
      <c r="AS48" s="188" t="str">
        <f>IF(PORTEFEUILLE_AURELIE_T[[#This Row],[MALI AAC]]&lt;&gt;0,1,"")</f>
        <v/>
      </c>
      <c r="AT48" s="225">
        <f>IF(AN48&lt;&gt;"",IF((AN48*Paramètres!$H$4)-PORTEFEUILLE_AURELIE_T[[#This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€]]-(DELPHINE!AN48*Paramètres!$H$4),0),0)</f>
        <v>0</v>
      </c>
      <c r="AU48" s="225">
        <f>IF(AN48&lt;&gt;"",IF(((AN48*Paramètres!$H$4)-PORTEFEUILLE_AURELIE_T[[#This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8" s="190" t="str">
        <f>IF(PORTEFEUILLE_AURELIE_T[[#This Row],[BONI COMPTABLE]]&lt;&gt;0,1,"")</f>
        <v/>
      </c>
      <c r="AW48" s="190" t="str">
        <f>IF(PORTEFEUILLE_AURELIE_T[[#This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SUM(PORTEFEUILLE_AURELIE_T[[#This Row],[PCR COMPTABLE €]:[MONTANT
RESPONSABLE RELATION CLIENT €]])-PORTEFEUILLE_AURELIE_T[[#This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9" s="188" t="str">
        <f>IF(PORTEFEUILLE_AURELIE_T[[#This Row],[BONI AAC]]&lt;&gt;0,1,"")</f>
        <v/>
      </c>
      <c r="AS49" s="188" t="str">
        <f>IF(PORTEFEUILLE_AURELIE_T[[#This Row],[MALI AAC]]&lt;&gt;0,1,"")</f>
        <v/>
      </c>
      <c r="AT49" s="225">
        <f>IF(AN49&lt;&gt;"",IF((AN49*Paramètres!$H$4)-PORTEFEUILLE_AURELIE_T[[#This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€]]-(DELPHINE!AN49*Paramètres!$H$4),0),0)</f>
        <v>0</v>
      </c>
      <c r="AU49" s="225">
        <f>IF(AN49&lt;&gt;"",IF(((AN49*Paramètres!$H$4)-PORTEFEUILLE_AURELIE_T[[#This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9" s="190" t="str">
        <f>IF(PORTEFEUILLE_AURELIE_T[[#This Row],[BONI COMPTABLE]]&lt;&gt;0,1,"")</f>
        <v/>
      </c>
      <c r="AW49" s="190" t="str">
        <f>IF(PORTEFEUILLE_AURELIE_T[[#This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SUM(PORTEFEUILLE_AURELIE_T[[#This Row],[PCR COMPTABLE €]:[MONTANT
RESPONSABLE RELATION CLIENT €]])-PORTEFEUILLE_AURELIE_T[[#This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0" s="188" t="str">
        <f>IF(PORTEFEUILLE_AURELIE_T[[#This Row],[BONI AAC]]&lt;&gt;0,1,"")</f>
        <v/>
      </c>
      <c r="AS50" s="188" t="str">
        <f>IF(PORTEFEUILLE_AURELIE_T[[#This Row],[MALI AAC]]&lt;&gt;0,1,"")</f>
        <v/>
      </c>
      <c r="AT50" s="225">
        <f>IF(AN50&lt;&gt;"",IF((AN50*Paramètres!$H$4)-PORTEFEUILLE_AURELIE_T[[#This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€]]-(DELPHINE!AN50*Paramètres!$H$4),0),0)</f>
        <v>0</v>
      </c>
      <c r="AU50" s="225">
        <f>IF(AN50&lt;&gt;"",IF(((AN50*Paramètres!$H$4)-PORTEFEUILLE_AURELIE_T[[#This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0" s="190" t="str">
        <f>IF(PORTEFEUILLE_AURELIE_T[[#This Row],[BONI COMPTABLE]]&lt;&gt;0,1,"")</f>
        <v/>
      </c>
      <c r="AW50" s="190" t="str">
        <f>IF(PORTEFEUILLE_AURELIE_T[[#This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SUM(PORTEFEUILLE_AURELIE_T[[#This Row],[PCR COMPTABLE €]:[MONTANT
RESPONSABLE RELATION CLIENT €]])-PORTEFEUILLE_AURELIE_T[[#This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1" s="188" t="str">
        <f>IF(PORTEFEUILLE_AURELIE_T[[#This Row],[BONI AAC]]&lt;&gt;0,1,"")</f>
        <v/>
      </c>
      <c r="AS51" s="188" t="str">
        <f>IF(PORTEFEUILLE_AURELIE_T[[#This Row],[MALI AAC]]&lt;&gt;0,1,"")</f>
        <v/>
      </c>
      <c r="AT51" s="225">
        <f>IF(AN51&lt;&gt;"",IF((AN51*Paramètres!$H$4)-PORTEFEUILLE_AURELIE_T[[#This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€]]-(DELPHINE!AN51*Paramètres!$H$4),0),0)</f>
        <v>0</v>
      </c>
      <c r="AU51" s="225">
        <f>IF(AN51&lt;&gt;"",IF(((AN51*Paramètres!$H$4)-PORTEFEUILLE_AURELIE_T[[#This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1" s="190" t="str">
        <f>IF(PORTEFEUILLE_AURELIE_T[[#This Row],[BONI COMPTABLE]]&lt;&gt;0,1,"")</f>
        <v/>
      </c>
      <c r="AW51" s="190" t="str">
        <f>IF(PORTEFEUILLE_AURELIE_T[[#This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SUM(PORTEFEUILLE_AURELIE_T[[#This Row],[PCR COMPTABLE €]:[MONTANT
RESPONSABLE RELATION CLIENT €]])-PORTEFEUILLE_AURELIE_T[[#This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2" s="188" t="str">
        <f>IF(PORTEFEUILLE_AURELIE_T[[#This Row],[BONI AAC]]&lt;&gt;0,1,"")</f>
        <v/>
      </c>
      <c r="AS52" s="188" t="str">
        <f>IF(PORTEFEUILLE_AURELIE_T[[#This Row],[MALI AAC]]&lt;&gt;0,1,"")</f>
        <v/>
      </c>
      <c r="AT52" s="225">
        <f>IF(AN52&lt;&gt;"",IF((AN52*Paramètres!$H$4)-PORTEFEUILLE_AURELIE_T[[#This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€]]-(DELPHINE!AN52*Paramètres!$H$4),0),0)</f>
        <v>0</v>
      </c>
      <c r="AU52" s="225">
        <f>IF(AN52&lt;&gt;"",IF(((AN52*Paramètres!$H$4)-PORTEFEUILLE_AURELIE_T[[#This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2" s="190" t="str">
        <f>IF(PORTEFEUILLE_AURELIE_T[[#This Row],[BONI COMPTABLE]]&lt;&gt;0,1,"")</f>
        <v/>
      </c>
      <c r="AW52" s="190" t="str">
        <f>IF(PORTEFEUILLE_AURELIE_T[[#This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SUM(PORTEFEUILLE_AURELIE_T[[#This Row],[PCR COMPTABLE €]:[MONTANT
RESPONSABLE RELATION CLIENT €]])-PORTEFEUILLE_AURELIE_T[[#This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3" s="188" t="str">
        <f>IF(PORTEFEUILLE_AURELIE_T[[#This Row],[BONI AAC]]&lt;&gt;0,1,"")</f>
        <v/>
      </c>
      <c r="AS53" s="188" t="str">
        <f>IF(PORTEFEUILLE_AURELIE_T[[#This Row],[MALI AAC]]&lt;&gt;0,1,"")</f>
        <v/>
      </c>
      <c r="AT53" s="225">
        <f>IF(AN53&lt;&gt;"",IF((AN53*Paramètres!$H$4)-PORTEFEUILLE_AURELIE_T[[#This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€]]-(DELPHINE!AN53*Paramètres!$H$4),0),0)</f>
        <v>0</v>
      </c>
      <c r="AU53" s="225">
        <f>IF(AN53&lt;&gt;"",IF(((AN53*Paramètres!$H$4)-PORTEFEUILLE_AURELIE_T[[#This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3" s="190" t="str">
        <f>IF(PORTEFEUILLE_AURELIE_T[[#This Row],[BONI COMPTABLE]]&lt;&gt;0,1,"")</f>
        <v/>
      </c>
      <c r="AW53" s="190" t="str">
        <f>IF(PORTEFEUILLE_AURELIE_T[[#This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SUM(PORTEFEUILLE_AURELIE_T[[#This Row],[PCR COMPTABLE €]:[MONTANT
RESPONSABLE RELATION CLIENT €]])-PORTEFEUILLE_AURELIE_T[[#This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4" s="188" t="str">
        <f>IF(PORTEFEUILLE_AURELIE_T[[#This Row],[BONI AAC]]&lt;&gt;0,1,"")</f>
        <v/>
      </c>
      <c r="AS54" s="188" t="str">
        <f>IF(PORTEFEUILLE_AURELIE_T[[#This Row],[MALI AAC]]&lt;&gt;0,1,"")</f>
        <v/>
      </c>
      <c r="AT54" s="225">
        <f>IF(AN54&lt;&gt;"",IF((AN54*Paramètres!$H$4)-PORTEFEUILLE_AURELIE_T[[#This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€]]-(DELPHINE!AN54*Paramètres!$H$4),0),0)</f>
        <v>0</v>
      </c>
      <c r="AU54" s="225">
        <f>IF(AN54&lt;&gt;"",IF(((AN54*Paramètres!$H$4)-PORTEFEUILLE_AURELIE_T[[#This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4" s="190" t="str">
        <f>IF(PORTEFEUILLE_AURELIE_T[[#This Row],[BONI COMPTABLE]]&lt;&gt;0,1,"")</f>
        <v/>
      </c>
      <c r="AW54" s="190" t="str">
        <f>IF(PORTEFEUILLE_AURELIE_T[[#This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SUM(PORTEFEUILLE_AURELIE_T[[#This Row],[PCR COMPTABLE €]:[MONTANT
RESPONSABLE RELATION CLIENT €]])-PORTEFEUILLE_AURELIE_T[[#This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5" s="188" t="str">
        <f>IF(PORTEFEUILLE_AURELIE_T[[#This Row],[BONI AAC]]&lt;&gt;0,1,"")</f>
        <v/>
      </c>
      <c r="AS55" s="188" t="str">
        <f>IF(PORTEFEUILLE_AURELIE_T[[#This Row],[MALI AAC]]&lt;&gt;0,1,"")</f>
        <v/>
      </c>
      <c r="AT55" s="225">
        <f>IF(AN55&lt;&gt;"",IF((AN55*Paramètres!$H$4)-PORTEFEUILLE_AURELIE_T[[#This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€]]-(DELPHINE!AN55*Paramètres!$H$4),0),0)</f>
        <v>0</v>
      </c>
      <c r="AU55" s="225">
        <f>IF(AN55&lt;&gt;"",IF(((AN55*Paramètres!$H$4)-PORTEFEUILLE_AURELIE_T[[#This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5" s="190" t="str">
        <f>IF(PORTEFEUILLE_AURELIE_T[[#This Row],[BONI COMPTABLE]]&lt;&gt;0,1,"")</f>
        <v/>
      </c>
      <c r="AW55" s="190" t="str">
        <f>IF(PORTEFEUILLE_AURELIE_T[[#This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SUM(PORTEFEUILLE_AURELIE_T[[#This Row],[PCR COMPTABLE €]:[MONTANT
RESPONSABLE RELATION CLIENT €]])-PORTEFEUILLE_AURELIE_T[[#This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6" s="188" t="str">
        <f>IF(PORTEFEUILLE_AURELIE_T[[#This Row],[BONI AAC]]&lt;&gt;0,1,"")</f>
        <v/>
      </c>
      <c r="AS56" s="188" t="str">
        <f>IF(PORTEFEUILLE_AURELIE_T[[#This Row],[MALI AAC]]&lt;&gt;0,1,"")</f>
        <v/>
      </c>
      <c r="AT56" s="225">
        <f>IF(AN56&lt;&gt;"",IF((AN56*Paramètres!$H$4)-PORTEFEUILLE_AURELIE_T[[#This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€]]-(DELPHINE!AN56*Paramètres!$H$4),0),0)</f>
        <v>0</v>
      </c>
      <c r="AU56" s="225">
        <f>IF(AN56&lt;&gt;"",IF(((AN56*Paramètres!$H$4)-PORTEFEUILLE_AURELIE_T[[#This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6" s="190" t="str">
        <f>IF(PORTEFEUILLE_AURELIE_T[[#This Row],[BONI COMPTABLE]]&lt;&gt;0,1,"")</f>
        <v/>
      </c>
      <c r="AW56" s="190" t="str">
        <f>IF(PORTEFEUILLE_AURELIE_T[[#This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SUM(PORTEFEUILLE_AURELIE_T[[#This Row],[PCR COMPTABLE €]:[MONTANT
RESPONSABLE RELATION CLIENT €]])-PORTEFEUILLE_AURELIE_T[[#This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7" s="188" t="str">
        <f>IF(PORTEFEUILLE_AURELIE_T[[#This Row],[BONI AAC]]&lt;&gt;0,1,"")</f>
        <v/>
      </c>
      <c r="AS57" s="188" t="str">
        <f>IF(PORTEFEUILLE_AURELIE_T[[#This Row],[MALI AAC]]&lt;&gt;0,1,"")</f>
        <v/>
      </c>
      <c r="AT57" s="225">
        <f>IF(AN57&lt;&gt;"",IF((AN57*Paramètres!$H$4)-PORTEFEUILLE_AURELIE_T[[#This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€]]-(DELPHINE!AN57*Paramètres!$H$4),0),0)</f>
        <v>0</v>
      </c>
      <c r="AU57" s="225">
        <f>IF(AN57&lt;&gt;"",IF(((AN57*Paramètres!$H$4)-PORTEFEUILLE_AURELIE_T[[#This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7" s="190" t="str">
        <f>IF(PORTEFEUILLE_AURELIE_T[[#This Row],[BONI COMPTABLE]]&lt;&gt;0,1,"")</f>
        <v/>
      </c>
      <c r="AW57" s="190" t="str">
        <f>IF(PORTEFEUILLE_AURELIE_T[[#This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SUM(PORTEFEUILLE_AURELIE_T[[#This Row],[PCR COMPTABLE €]:[MONTANT
RESPONSABLE RELATION CLIENT €]])-PORTEFEUILLE_AURELIE_T[[#This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8" s="188" t="str">
        <f>IF(PORTEFEUILLE_AURELIE_T[[#This Row],[BONI AAC]]&lt;&gt;0,1,"")</f>
        <v/>
      </c>
      <c r="AS58" s="188" t="str">
        <f>IF(PORTEFEUILLE_AURELIE_T[[#This Row],[MALI AAC]]&lt;&gt;0,1,"")</f>
        <v/>
      </c>
      <c r="AT58" s="225">
        <f>IF(AN58&lt;&gt;"",IF((AN58*Paramètres!$H$4)-PORTEFEUILLE_AURELIE_T[[#This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€]]-(DELPHINE!AN58*Paramètres!$H$4),0),0)</f>
        <v>0</v>
      </c>
      <c r="AU58" s="225">
        <f>IF(AN58&lt;&gt;"",IF(((AN58*Paramètres!$H$4)-PORTEFEUILLE_AURELIE_T[[#This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8" s="190" t="str">
        <f>IF(PORTEFEUILLE_AURELIE_T[[#This Row],[BONI COMPTABLE]]&lt;&gt;0,1,"")</f>
        <v/>
      </c>
      <c r="AW58" s="190" t="str">
        <f>IF(PORTEFEUILLE_AURELIE_T[[#This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SUM(PORTEFEUILLE_AURELIE_T[[#This Row],[PCR COMPTABLE €]:[MONTANT
RESPONSABLE RELATION CLIENT €]])-PORTEFEUILLE_AURELIE_T[[#This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9" s="188" t="str">
        <f>IF(PORTEFEUILLE_AURELIE_T[[#This Row],[BONI AAC]]&lt;&gt;0,1,"")</f>
        <v/>
      </c>
      <c r="AS59" s="188" t="str">
        <f>IF(PORTEFEUILLE_AURELIE_T[[#This Row],[MALI AAC]]&lt;&gt;0,1,"")</f>
        <v/>
      </c>
      <c r="AT59" s="225">
        <f>IF(AN59&lt;&gt;"",IF((AN59*Paramètres!$H$4)-PORTEFEUILLE_AURELIE_T[[#This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€]]-(DELPHINE!AN59*Paramètres!$H$4),0),0)</f>
        <v>0</v>
      </c>
      <c r="AU59" s="225">
        <f>IF(AN59&lt;&gt;"",IF(((AN59*Paramètres!$H$4)-PORTEFEUILLE_AURELIE_T[[#This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9" s="190" t="str">
        <f>IF(PORTEFEUILLE_AURELIE_T[[#This Row],[BONI COMPTABLE]]&lt;&gt;0,1,"")</f>
        <v/>
      </c>
      <c r="AW59" s="190" t="str">
        <f>IF(PORTEFEUILLE_AURELIE_T[[#This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SUM(PORTEFEUILLE_AURELIE_T[[#This Row],[PCR COMPTABLE €]:[MONTANT
RESPONSABLE RELATION CLIENT €]])-PORTEFEUILLE_AURELIE_T[[#This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6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60" s="188" t="str">
        <f>IF(PORTEFEUILLE_AURELIE_T[[#This Row],[BONI AAC]]&lt;&gt;0,1,"")</f>
        <v/>
      </c>
      <c r="AS60" s="188" t="str">
        <f>IF(PORTEFEUILLE_AURELIE_T[[#This Row],[MALI AAC]]&lt;&gt;0,1,"")</f>
        <v/>
      </c>
      <c r="AT60" s="225">
        <f>IF(AN60&lt;&gt;"",IF((AN60*Paramètres!$H$4)-PORTEFEUILLE_AURELIE_T[[#This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€]]-(DELPHINE!AN60*Paramètres!$H$4),0),0)</f>
        <v>0</v>
      </c>
      <c r="AU60" s="225">
        <f>IF(AN60&lt;&gt;"",IF(((AN60*Paramètres!$H$4)-PORTEFEUILLE_AURELIE_T[[#This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60" s="190" t="str">
        <f>IF(PORTEFEUILLE_AURELIE_T[[#This Row],[BONI COMPTABLE]]&lt;&gt;0,1,"")</f>
        <v/>
      </c>
      <c r="AW60" s="190" t="str">
        <f>IF(PORTEFEUILLE_AURELIE_T[[#This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419" priority="2">
      <formula>AND(P3&lt;&gt;"",P3&lt;&gt;"OUI")</formula>
    </cfRule>
  </conditionalFormatting>
  <conditionalFormatting sqref="AL3:AM60 S3:AH60">
    <cfRule type="expression" dxfId="418" priority="1" stopIfTrue="1">
      <formula>$AH3&lt;&gt;0</formula>
    </cfRule>
  </conditionalFormatting>
  <conditionalFormatting sqref="A3:E60">
    <cfRule type="expression" dxfId="417" priority="3" stopIfTrue="1">
      <formula>AND($I3&lt;&gt;"",AND($J3="",AND($AY3="",$AZ3="")))</formula>
    </cfRule>
    <cfRule type="expression" dxfId="416" priority="4" stopIfTrue="1">
      <formula>AND($J3&lt;&gt;"",AND($AY3="",$AZ3=""))</formula>
    </cfRule>
    <cfRule type="expression" dxfId="415" priority="5" stopIfTrue="1">
      <formula>AND($AY3&lt;&gt;"",$AZ3="")</formula>
    </cfRule>
    <cfRule type="expression" dxfId="41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18" sqref="D18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SUM(PORTEFEUILLE_MARIE_PIERRE[[#This Row],[PCR COMPTABLE €]:[MONTANT
RESPONSABLE RELATION CLIENT €]])-PORTEFEUILLE_MARIE_PIERRE[[#This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400</v>
      </c>
      <c r="AR3" s="188" t="str">
        <f>IF(PORTEFEUILLE_MARIE_PIERRE[[#This Row],[BONI AAC]]&lt;&gt;0,1,"")</f>
        <v/>
      </c>
      <c r="AS3" s="188">
        <f>IF(PORTEFEUILLE_MARIE_PIERRE[[#This Row],[MALI AAC]]&lt;&gt;0,1,"")</f>
        <v>1</v>
      </c>
      <c r="AT3" s="225">
        <f>IF(AN3&lt;&gt;"",IF((AN3*Paramètres!$H$4)-PORTEFEUILLE_MARIE_PIERRE[[#This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€]]-(DELPHINE!AN3*Paramètres!$H$4),0),0)</f>
        <v>0</v>
      </c>
      <c r="AU3" s="225">
        <f>IF(AN3&lt;&gt;"",IF(((AN3*Paramètres!$H$4)-PORTEFEUILLE_MARIE_PIERRE[[#This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" s="190" t="str">
        <f>IF(PORTEFEUILLE_MARIE_PIERRE[[#This Row],[BONI COMPTABLE]]&lt;&gt;0,1,"")</f>
        <v/>
      </c>
      <c r="AW3" s="190" t="str">
        <f>IF(PORTEFEUILLE_MARIE_PIERRE[[#This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SUM(PORTEFEUILLE_MARIE_PIERRE[[#This Row],[PCR COMPTABLE €]:[MONTANT
RESPONSABLE RELATION CLIENT €]])-PORTEFEUILLE_MARIE_PIERRE[[#This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1000</v>
      </c>
      <c r="AR4" s="188" t="str">
        <f>IF(PORTEFEUILLE_MARIE_PIERRE[[#This Row],[BONI AAC]]&lt;&gt;0,1,"")</f>
        <v/>
      </c>
      <c r="AS4" s="188">
        <f>IF(PORTEFEUILLE_MARIE_PIERRE[[#This Row],[MALI AAC]]&lt;&gt;0,1,"")</f>
        <v>1</v>
      </c>
      <c r="AT4" s="225">
        <f>IF(AN4&lt;&gt;"",IF((AN4*Paramètres!$H$4)-PORTEFEUILLE_MARIE_PIERRE[[#This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€]]-(DELPHINE!AN4*Paramètres!$H$4),0),0)</f>
        <v>0</v>
      </c>
      <c r="AU4" s="225">
        <f>IF(AN4&lt;&gt;"",IF(((AN4*Paramètres!$H$4)-PORTEFEUILLE_MARIE_PIERRE[[#This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3000</v>
      </c>
      <c r="AV4" s="190" t="str">
        <f>IF(PORTEFEUILLE_MARIE_PIERRE[[#This Row],[BONI COMPTABLE]]&lt;&gt;0,1,"")</f>
        <v/>
      </c>
      <c r="AW4" s="190">
        <f>IF(PORTEFEUILLE_MARIE_PIERRE[[#This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SUM(PORTEFEUILLE_MARIE_PIERRE[[#This Row],[PCR COMPTABLE €]:[MONTANT
RESPONSABLE RELATION CLIENT €]])-PORTEFEUILLE_MARIE_PIERRE[[#This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2200</v>
      </c>
      <c r="AR5" s="188" t="str">
        <f>IF(PORTEFEUILLE_MARIE_PIERRE[[#This Row],[BONI AAC]]&lt;&gt;0,1,"")</f>
        <v/>
      </c>
      <c r="AS5" s="188">
        <f>IF(PORTEFEUILLE_MARIE_PIERRE[[#This Row],[MALI AAC]]&lt;&gt;0,1,"")</f>
        <v>1</v>
      </c>
      <c r="AT5" s="225">
        <f>IF(AN5&lt;&gt;"",IF((AN5*Paramètres!$H$4)-PORTEFEUILLE_MARIE_PIERRE[[#This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€]]-(DELPHINE!AN5*Paramètres!$H$4),0),0)</f>
        <v>0</v>
      </c>
      <c r="AU5" s="225">
        <f>IF(AN5&lt;&gt;"",IF(((AN5*Paramètres!$H$4)-PORTEFEUILLE_MARIE_PIERRE[[#This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4150</v>
      </c>
      <c r="AV5" s="190" t="str">
        <f>IF(PORTEFEUILLE_MARIE_PIERRE[[#This Row],[BONI COMPTABLE]]&lt;&gt;0,1,"")</f>
        <v/>
      </c>
      <c r="AW5" s="190">
        <f>IF(PORTEFEUILLE_MARIE_PIERRE[[#This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SUM(PORTEFEUILLE_MARIE_PIERRE[[#This Row],[PCR COMPTABLE €]:[MONTANT
RESPONSABLE RELATION CLIENT €]])-PORTEFEUILLE_MARIE_PIERRE[[#This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6" s="188" t="str">
        <f>IF(PORTEFEUILLE_MARIE_PIERRE[[#This Row],[BONI AAC]]&lt;&gt;0,1,"")</f>
        <v/>
      </c>
      <c r="AS6" s="188" t="str">
        <f>IF(PORTEFEUILLE_MARIE_PIERRE[[#This Row],[MALI AAC]]&lt;&gt;0,1,"")</f>
        <v/>
      </c>
      <c r="AT6" s="225">
        <f>IF(AN6&lt;&gt;"",IF((AN6*Paramètres!$H$4)-PORTEFEUILLE_MARIE_PIERRE[[#This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€]]-(DELPHINE!AN6*Paramètres!$H$4),0),0)</f>
        <v>0</v>
      </c>
      <c r="AU6" s="225">
        <f>IF(AN6&lt;&gt;"",IF(((AN6*Paramètres!$H$4)-PORTEFEUILLE_MARIE_PIERRE[[#This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6" s="190" t="str">
        <f>IF(PORTEFEUILLE_MARIE_PIERRE[[#This Row],[BONI COMPTABLE]]&lt;&gt;0,1,"")</f>
        <v/>
      </c>
      <c r="AW6" s="190" t="str">
        <f>IF(PORTEFEUILLE_MARIE_PIERRE[[#This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SUM(PORTEFEUILLE_MARIE_PIERRE[[#This Row],[PCR COMPTABLE €]:[MONTANT
RESPONSABLE RELATION CLIENT €]])-PORTEFEUILLE_MARIE_PIERRE[[#This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7" s="188" t="str">
        <f>IF(PORTEFEUILLE_MARIE_PIERRE[[#This Row],[BONI AAC]]&lt;&gt;0,1,"")</f>
        <v/>
      </c>
      <c r="AS7" s="188" t="str">
        <f>IF(PORTEFEUILLE_MARIE_PIERRE[[#This Row],[MALI AAC]]&lt;&gt;0,1,"")</f>
        <v/>
      </c>
      <c r="AT7" s="225">
        <f>IF(AN7&lt;&gt;"",IF((AN7*Paramètres!$H$4)-PORTEFEUILLE_MARIE_PIERRE[[#This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€]]-(DELPHINE!AN7*Paramètres!$H$4),0),0)</f>
        <v>0</v>
      </c>
      <c r="AU7" s="225">
        <f>IF(AN7&lt;&gt;"",IF(((AN7*Paramètres!$H$4)-PORTEFEUILLE_MARIE_PIERRE[[#This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7" s="190" t="str">
        <f>IF(PORTEFEUILLE_MARIE_PIERRE[[#This Row],[BONI COMPTABLE]]&lt;&gt;0,1,"")</f>
        <v/>
      </c>
      <c r="AW7" s="190" t="str">
        <f>IF(PORTEFEUILLE_MARIE_PIERRE[[#This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SUM(PORTEFEUILLE_MARIE_PIERRE[[#This Row],[PCR COMPTABLE €]:[MONTANT
RESPONSABLE RELATION CLIENT €]])-PORTEFEUILLE_MARIE_PIERRE[[#This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8" s="188" t="str">
        <f>IF(PORTEFEUILLE_MARIE_PIERRE[[#This Row],[BONI AAC]]&lt;&gt;0,1,"")</f>
        <v/>
      </c>
      <c r="AS8" s="188" t="str">
        <f>IF(PORTEFEUILLE_MARIE_PIERRE[[#This Row],[MALI AAC]]&lt;&gt;0,1,"")</f>
        <v/>
      </c>
      <c r="AT8" s="225">
        <f>IF(AN8&lt;&gt;"",IF((AN8*Paramètres!$H$4)-PORTEFEUILLE_MARIE_PIERRE[[#This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€]]-(DELPHINE!AN8*Paramètres!$H$4),0),0)</f>
        <v>0</v>
      </c>
      <c r="AU8" s="225">
        <f>IF(AN8&lt;&gt;"",IF(((AN8*Paramètres!$H$4)-PORTEFEUILLE_MARIE_PIERRE[[#This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8" s="190" t="str">
        <f>IF(PORTEFEUILLE_MARIE_PIERRE[[#This Row],[BONI COMPTABLE]]&lt;&gt;0,1,"")</f>
        <v/>
      </c>
      <c r="AW8" s="190" t="str">
        <f>IF(PORTEFEUILLE_MARIE_PIERRE[[#This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SUM(PORTEFEUILLE_MARIE_PIERRE[[#This Row],[PCR COMPTABLE €]:[MONTANT
RESPONSABLE RELATION CLIENT €]])-PORTEFEUILLE_MARIE_PIERRE[[#This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9" s="188" t="str">
        <f>IF(PORTEFEUILLE_MARIE_PIERRE[[#This Row],[BONI AAC]]&lt;&gt;0,1,"")</f>
        <v/>
      </c>
      <c r="AS9" s="188" t="str">
        <f>IF(PORTEFEUILLE_MARIE_PIERRE[[#This Row],[MALI AAC]]&lt;&gt;0,1,"")</f>
        <v/>
      </c>
      <c r="AT9" s="225">
        <f>IF(AN9&lt;&gt;"",IF((AN9*Paramètres!$H$4)-PORTEFEUILLE_MARIE_PIERRE[[#This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€]]-(DELPHINE!AN9*Paramètres!$H$4),0),0)</f>
        <v>0</v>
      </c>
      <c r="AU9" s="225">
        <f>IF(AN9&lt;&gt;"",IF(((AN9*Paramètres!$H$4)-PORTEFEUILLE_MARIE_PIERRE[[#This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9" s="190" t="str">
        <f>IF(PORTEFEUILLE_MARIE_PIERRE[[#This Row],[BONI COMPTABLE]]&lt;&gt;0,1,"")</f>
        <v/>
      </c>
      <c r="AW9" s="190" t="str">
        <f>IF(PORTEFEUILLE_MARIE_PIERRE[[#This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SUM(PORTEFEUILLE_MARIE_PIERRE[[#This Row],[PCR COMPTABLE €]:[MONTANT
RESPONSABLE RELATION CLIENT €]])-PORTEFEUILLE_MARIE_PIERRE[[#This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0" s="188" t="str">
        <f>IF(PORTEFEUILLE_MARIE_PIERRE[[#This Row],[BONI AAC]]&lt;&gt;0,1,"")</f>
        <v/>
      </c>
      <c r="AS10" s="188" t="str">
        <f>IF(PORTEFEUILLE_MARIE_PIERRE[[#This Row],[MALI AAC]]&lt;&gt;0,1,"")</f>
        <v/>
      </c>
      <c r="AT10" s="225">
        <f>IF(AN10&lt;&gt;"",IF((AN10*Paramètres!$H$4)-PORTEFEUILLE_MARIE_PIERRE[[#This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€]]-(DELPHINE!AN10*Paramètres!$H$4),0),0)</f>
        <v>0</v>
      </c>
      <c r="AU10" s="225">
        <f>IF(AN10&lt;&gt;"",IF(((AN10*Paramètres!$H$4)-PORTEFEUILLE_MARIE_PIERRE[[#This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0" s="190" t="str">
        <f>IF(PORTEFEUILLE_MARIE_PIERRE[[#This Row],[BONI COMPTABLE]]&lt;&gt;0,1,"")</f>
        <v/>
      </c>
      <c r="AW10" s="190" t="str">
        <f>IF(PORTEFEUILLE_MARIE_PIERRE[[#This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SUM(PORTEFEUILLE_MARIE_PIERRE[[#This Row],[PCR COMPTABLE €]:[MONTANT
RESPONSABLE RELATION CLIENT €]])-PORTEFEUILLE_MARIE_PIERRE[[#This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1" s="188" t="str">
        <f>IF(PORTEFEUILLE_MARIE_PIERRE[[#This Row],[BONI AAC]]&lt;&gt;0,1,"")</f>
        <v/>
      </c>
      <c r="AS11" s="188" t="str">
        <f>IF(PORTEFEUILLE_MARIE_PIERRE[[#This Row],[MALI AAC]]&lt;&gt;0,1,"")</f>
        <v/>
      </c>
      <c r="AT11" s="225">
        <f>IF(AN11&lt;&gt;"",IF((AN11*Paramètres!$H$4)-PORTEFEUILLE_MARIE_PIERRE[[#This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€]]-(DELPHINE!AN11*Paramètres!$H$4),0),0)</f>
        <v>0</v>
      </c>
      <c r="AU11" s="225">
        <f>IF(AN11&lt;&gt;"",IF(((AN11*Paramètres!$H$4)-PORTEFEUILLE_MARIE_PIERRE[[#This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1" s="190" t="str">
        <f>IF(PORTEFEUILLE_MARIE_PIERRE[[#This Row],[BONI COMPTABLE]]&lt;&gt;0,1,"")</f>
        <v/>
      </c>
      <c r="AW11" s="190" t="str">
        <f>IF(PORTEFEUILLE_MARIE_PIERRE[[#This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SUM(PORTEFEUILLE_MARIE_PIERRE[[#This Row],[PCR COMPTABLE €]:[MONTANT
RESPONSABLE RELATION CLIENT €]])-PORTEFEUILLE_MARIE_PIERRE[[#This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2" s="188" t="str">
        <f>IF(PORTEFEUILLE_MARIE_PIERRE[[#This Row],[BONI AAC]]&lt;&gt;0,1,"")</f>
        <v/>
      </c>
      <c r="AS12" s="188" t="str">
        <f>IF(PORTEFEUILLE_MARIE_PIERRE[[#This Row],[MALI AAC]]&lt;&gt;0,1,"")</f>
        <v/>
      </c>
      <c r="AT12" s="225">
        <f>IF(AN12&lt;&gt;"",IF((AN12*Paramètres!$H$4)-PORTEFEUILLE_MARIE_PIERRE[[#This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€]]-(DELPHINE!AN12*Paramètres!$H$4),0),0)</f>
        <v>0</v>
      </c>
      <c r="AU12" s="225">
        <f>IF(AN12&lt;&gt;"",IF(((AN12*Paramètres!$H$4)-PORTEFEUILLE_MARIE_PIERRE[[#This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2" s="190" t="str">
        <f>IF(PORTEFEUILLE_MARIE_PIERRE[[#This Row],[BONI COMPTABLE]]&lt;&gt;0,1,"")</f>
        <v/>
      </c>
      <c r="AW12" s="190" t="str">
        <f>IF(PORTEFEUILLE_MARIE_PIERRE[[#This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SUM(PORTEFEUILLE_MARIE_PIERRE[[#This Row],[PCR COMPTABLE €]:[MONTANT
RESPONSABLE RELATION CLIENT €]])-PORTEFEUILLE_MARIE_PIERRE[[#This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3" s="188" t="str">
        <f>IF(PORTEFEUILLE_MARIE_PIERRE[[#This Row],[BONI AAC]]&lt;&gt;0,1,"")</f>
        <v/>
      </c>
      <c r="AS13" s="188" t="str">
        <f>IF(PORTEFEUILLE_MARIE_PIERRE[[#This Row],[MALI AAC]]&lt;&gt;0,1,"")</f>
        <v/>
      </c>
      <c r="AT13" s="225">
        <f>IF(AN13&lt;&gt;"",IF((AN13*Paramètres!$H$4)-PORTEFEUILLE_MARIE_PIERRE[[#This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€]]-(DELPHINE!AN13*Paramètres!$H$4),0),0)</f>
        <v>0</v>
      </c>
      <c r="AU13" s="225">
        <f>IF(AN13&lt;&gt;"",IF(((AN13*Paramètres!$H$4)-PORTEFEUILLE_MARIE_PIERRE[[#This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3" s="190" t="str">
        <f>IF(PORTEFEUILLE_MARIE_PIERRE[[#This Row],[BONI COMPTABLE]]&lt;&gt;0,1,"")</f>
        <v/>
      </c>
      <c r="AW13" s="190" t="str">
        <f>IF(PORTEFEUILLE_MARIE_PIERRE[[#This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SUM(PORTEFEUILLE_MARIE_PIERRE[[#This Row],[PCR COMPTABLE €]:[MONTANT
RESPONSABLE RELATION CLIENT €]])-PORTEFEUILLE_MARIE_PIERRE[[#This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4" s="188" t="str">
        <f>IF(PORTEFEUILLE_MARIE_PIERRE[[#This Row],[BONI AAC]]&lt;&gt;0,1,"")</f>
        <v/>
      </c>
      <c r="AS14" s="188" t="str">
        <f>IF(PORTEFEUILLE_MARIE_PIERRE[[#This Row],[MALI AAC]]&lt;&gt;0,1,"")</f>
        <v/>
      </c>
      <c r="AT14" s="225">
        <f>IF(AN14&lt;&gt;"",IF((AN14*Paramètres!$H$4)-PORTEFEUILLE_MARIE_PIERRE[[#This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€]]-(DELPHINE!AN14*Paramètres!$H$4),0),0)</f>
        <v>0</v>
      </c>
      <c r="AU14" s="225">
        <f>IF(AN14&lt;&gt;"",IF(((AN14*Paramètres!$H$4)-PORTEFEUILLE_MARIE_PIERRE[[#This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4" s="190" t="str">
        <f>IF(PORTEFEUILLE_MARIE_PIERRE[[#This Row],[BONI COMPTABLE]]&lt;&gt;0,1,"")</f>
        <v/>
      </c>
      <c r="AW14" s="190" t="str">
        <f>IF(PORTEFEUILLE_MARIE_PIERRE[[#This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SUM(PORTEFEUILLE_MARIE_PIERRE[[#This Row],[PCR COMPTABLE €]:[MONTANT
RESPONSABLE RELATION CLIENT €]])-PORTEFEUILLE_MARIE_PIERRE[[#This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5" s="188" t="str">
        <f>IF(PORTEFEUILLE_MARIE_PIERRE[[#This Row],[BONI AAC]]&lt;&gt;0,1,"")</f>
        <v/>
      </c>
      <c r="AS15" s="188" t="str">
        <f>IF(PORTEFEUILLE_MARIE_PIERRE[[#This Row],[MALI AAC]]&lt;&gt;0,1,"")</f>
        <v/>
      </c>
      <c r="AT15" s="225">
        <f>IF(AN15&lt;&gt;"",IF((AN15*Paramètres!$H$4)-PORTEFEUILLE_MARIE_PIERRE[[#This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€]]-(DELPHINE!AN15*Paramètres!$H$4),0),0)</f>
        <v>0</v>
      </c>
      <c r="AU15" s="225">
        <f>IF(AN15&lt;&gt;"",IF(((AN15*Paramètres!$H$4)-PORTEFEUILLE_MARIE_PIERRE[[#This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5" s="190" t="str">
        <f>IF(PORTEFEUILLE_MARIE_PIERRE[[#This Row],[BONI COMPTABLE]]&lt;&gt;0,1,"")</f>
        <v/>
      </c>
      <c r="AW15" s="190" t="str">
        <f>IF(PORTEFEUILLE_MARIE_PIERRE[[#This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SUM(PORTEFEUILLE_MARIE_PIERRE[[#This Row],[PCR COMPTABLE €]:[MONTANT
RESPONSABLE RELATION CLIENT €]])-PORTEFEUILLE_MARIE_PIERRE[[#This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6" s="188" t="str">
        <f>IF(PORTEFEUILLE_MARIE_PIERRE[[#This Row],[BONI AAC]]&lt;&gt;0,1,"")</f>
        <v/>
      </c>
      <c r="AS16" s="188" t="str">
        <f>IF(PORTEFEUILLE_MARIE_PIERRE[[#This Row],[MALI AAC]]&lt;&gt;0,1,"")</f>
        <v/>
      </c>
      <c r="AT16" s="225">
        <f>IF(AN16&lt;&gt;"",IF((AN16*Paramètres!$H$4)-PORTEFEUILLE_MARIE_PIERRE[[#This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€]]-(DELPHINE!AN16*Paramètres!$H$4),0),0)</f>
        <v>0</v>
      </c>
      <c r="AU16" s="225">
        <f>IF(AN16&lt;&gt;"",IF(((AN16*Paramètres!$H$4)-PORTEFEUILLE_MARIE_PIERRE[[#This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6" s="190" t="str">
        <f>IF(PORTEFEUILLE_MARIE_PIERRE[[#This Row],[BONI COMPTABLE]]&lt;&gt;0,1,"")</f>
        <v/>
      </c>
      <c r="AW16" s="190" t="str">
        <f>IF(PORTEFEUILLE_MARIE_PIERRE[[#This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SUM(PORTEFEUILLE_MARIE_PIERRE[[#This Row],[PCR COMPTABLE €]:[MONTANT
RESPONSABLE RELATION CLIENT €]])-PORTEFEUILLE_MARIE_PIERRE[[#This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7" s="188" t="str">
        <f>IF(PORTEFEUILLE_MARIE_PIERRE[[#This Row],[BONI AAC]]&lt;&gt;0,1,"")</f>
        <v/>
      </c>
      <c r="AS17" s="188" t="str">
        <f>IF(PORTEFEUILLE_MARIE_PIERRE[[#This Row],[MALI AAC]]&lt;&gt;0,1,"")</f>
        <v/>
      </c>
      <c r="AT17" s="225">
        <f>IF(AN17&lt;&gt;"",IF((AN17*Paramètres!$H$4)-PORTEFEUILLE_MARIE_PIERRE[[#This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€]]-(DELPHINE!AN17*Paramètres!$H$4),0),0)</f>
        <v>0</v>
      </c>
      <c r="AU17" s="225">
        <f>IF(AN17&lt;&gt;"",IF(((AN17*Paramètres!$H$4)-PORTEFEUILLE_MARIE_PIERRE[[#This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7" s="190" t="str">
        <f>IF(PORTEFEUILLE_MARIE_PIERRE[[#This Row],[BONI COMPTABLE]]&lt;&gt;0,1,"")</f>
        <v/>
      </c>
      <c r="AW17" s="190" t="str">
        <f>IF(PORTEFEUILLE_MARIE_PIERRE[[#This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SUM(PORTEFEUILLE_MARIE_PIERRE[[#This Row],[PCR COMPTABLE €]:[MONTANT
RESPONSABLE RELATION CLIENT €]])-PORTEFEUILLE_MARIE_PIERRE[[#This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8" s="188" t="str">
        <f>IF(PORTEFEUILLE_MARIE_PIERRE[[#This Row],[BONI AAC]]&lt;&gt;0,1,"")</f>
        <v/>
      </c>
      <c r="AS18" s="188" t="str">
        <f>IF(PORTEFEUILLE_MARIE_PIERRE[[#This Row],[MALI AAC]]&lt;&gt;0,1,"")</f>
        <v/>
      </c>
      <c r="AT18" s="225">
        <f>IF(AN18&lt;&gt;"",IF((AN18*Paramètres!$H$4)-PORTEFEUILLE_MARIE_PIERRE[[#This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€]]-(DELPHINE!AN18*Paramètres!$H$4),0),0)</f>
        <v>0</v>
      </c>
      <c r="AU18" s="225">
        <f>IF(AN18&lt;&gt;"",IF(((AN18*Paramètres!$H$4)-PORTEFEUILLE_MARIE_PIERRE[[#This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8" s="190" t="str">
        <f>IF(PORTEFEUILLE_MARIE_PIERRE[[#This Row],[BONI COMPTABLE]]&lt;&gt;0,1,"")</f>
        <v/>
      </c>
      <c r="AW18" s="190" t="str">
        <f>IF(PORTEFEUILLE_MARIE_PIERRE[[#This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SUM(PORTEFEUILLE_MARIE_PIERRE[[#This Row],[PCR COMPTABLE €]:[MONTANT
RESPONSABLE RELATION CLIENT €]])-PORTEFEUILLE_MARIE_PIERRE[[#This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9" s="188" t="str">
        <f>IF(PORTEFEUILLE_MARIE_PIERRE[[#This Row],[BONI AAC]]&lt;&gt;0,1,"")</f>
        <v/>
      </c>
      <c r="AS19" s="188" t="str">
        <f>IF(PORTEFEUILLE_MARIE_PIERRE[[#This Row],[MALI AAC]]&lt;&gt;0,1,"")</f>
        <v/>
      </c>
      <c r="AT19" s="225">
        <f>IF(AN19&lt;&gt;"",IF((AN19*Paramètres!$H$4)-PORTEFEUILLE_MARIE_PIERRE[[#This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€]]-(DELPHINE!AN19*Paramètres!$H$4),0),0)</f>
        <v>0</v>
      </c>
      <c r="AU19" s="225">
        <f>IF(AN19&lt;&gt;"",IF(((AN19*Paramètres!$H$4)-PORTEFEUILLE_MARIE_PIERRE[[#This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9" s="190" t="str">
        <f>IF(PORTEFEUILLE_MARIE_PIERRE[[#This Row],[BONI COMPTABLE]]&lt;&gt;0,1,"")</f>
        <v/>
      </c>
      <c r="AW19" s="190" t="str">
        <f>IF(PORTEFEUILLE_MARIE_PIERRE[[#This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SUM(PORTEFEUILLE_MARIE_PIERRE[[#This Row],[PCR COMPTABLE €]:[MONTANT
RESPONSABLE RELATION CLIENT €]])-PORTEFEUILLE_MARIE_PIERRE[[#This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0" s="188" t="str">
        <f>IF(PORTEFEUILLE_MARIE_PIERRE[[#This Row],[BONI AAC]]&lt;&gt;0,1,"")</f>
        <v/>
      </c>
      <c r="AS20" s="188" t="str">
        <f>IF(PORTEFEUILLE_MARIE_PIERRE[[#This Row],[MALI AAC]]&lt;&gt;0,1,"")</f>
        <v/>
      </c>
      <c r="AT20" s="225">
        <f>IF(AN20&lt;&gt;"",IF((AN20*Paramètres!$H$4)-PORTEFEUILLE_MARIE_PIERRE[[#This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€]]-(DELPHINE!AN20*Paramètres!$H$4),0),0)</f>
        <v>0</v>
      </c>
      <c r="AU20" s="225">
        <f>IF(AN20&lt;&gt;"",IF(((AN20*Paramètres!$H$4)-PORTEFEUILLE_MARIE_PIERRE[[#This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0" s="190" t="str">
        <f>IF(PORTEFEUILLE_MARIE_PIERRE[[#This Row],[BONI COMPTABLE]]&lt;&gt;0,1,"")</f>
        <v/>
      </c>
      <c r="AW20" s="190" t="str">
        <f>IF(PORTEFEUILLE_MARIE_PIERRE[[#This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SUM(PORTEFEUILLE_MARIE_PIERRE[[#This Row],[PCR COMPTABLE €]:[MONTANT
RESPONSABLE RELATION CLIENT €]])-PORTEFEUILLE_MARIE_PIERRE[[#This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1" s="188" t="str">
        <f>IF(PORTEFEUILLE_MARIE_PIERRE[[#This Row],[BONI AAC]]&lt;&gt;0,1,"")</f>
        <v/>
      </c>
      <c r="AS21" s="188" t="str">
        <f>IF(PORTEFEUILLE_MARIE_PIERRE[[#This Row],[MALI AAC]]&lt;&gt;0,1,"")</f>
        <v/>
      </c>
      <c r="AT21" s="225">
        <f>IF(AN21&lt;&gt;"",IF((AN21*Paramètres!$H$4)-PORTEFEUILLE_MARIE_PIERRE[[#This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€]]-(DELPHINE!AN21*Paramètres!$H$4),0),0)</f>
        <v>0</v>
      </c>
      <c r="AU21" s="225">
        <f>IF(AN21&lt;&gt;"",IF(((AN21*Paramètres!$H$4)-PORTEFEUILLE_MARIE_PIERRE[[#This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1" s="190" t="str">
        <f>IF(PORTEFEUILLE_MARIE_PIERRE[[#This Row],[BONI COMPTABLE]]&lt;&gt;0,1,"")</f>
        <v/>
      </c>
      <c r="AW21" s="190" t="str">
        <f>IF(PORTEFEUILLE_MARIE_PIERRE[[#This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SUM(PORTEFEUILLE_MARIE_PIERRE[[#This Row],[PCR COMPTABLE €]:[MONTANT
RESPONSABLE RELATION CLIENT €]])-PORTEFEUILLE_MARIE_PIERRE[[#This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2" s="188" t="str">
        <f>IF(PORTEFEUILLE_MARIE_PIERRE[[#This Row],[BONI AAC]]&lt;&gt;0,1,"")</f>
        <v/>
      </c>
      <c r="AS22" s="188" t="str">
        <f>IF(PORTEFEUILLE_MARIE_PIERRE[[#This Row],[MALI AAC]]&lt;&gt;0,1,"")</f>
        <v/>
      </c>
      <c r="AT22" s="225">
        <f>IF(AN22&lt;&gt;"",IF((AN22*Paramètres!$H$4)-PORTEFEUILLE_MARIE_PIERRE[[#This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€]]-(DELPHINE!AN22*Paramètres!$H$4),0),0)</f>
        <v>0</v>
      </c>
      <c r="AU22" s="225">
        <f>IF(AN22&lt;&gt;"",IF(((AN22*Paramètres!$H$4)-PORTEFEUILLE_MARIE_PIERRE[[#This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2" s="190" t="str">
        <f>IF(PORTEFEUILLE_MARIE_PIERRE[[#This Row],[BONI COMPTABLE]]&lt;&gt;0,1,"")</f>
        <v/>
      </c>
      <c r="AW22" s="190" t="str">
        <f>IF(PORTEFEUILLE_MARIE_PIERRE[[#This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SUM(PORTEFEUILLE_MARIE_PIERRE[[#This Row],[PCR COMPTABLE €]:[MONTANT
RESPONSABLE RELATION CLIENT €]])-PORTEFEUILLE_MARIE_PIERRE[[#This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3" s="188" t="str">
        <f>IF(PORTEFEUILLE_MARIE_PIERRE[[#This Row],[BONI AAC]]&lt;&gt;0,1,"")</f>
        <v/>
      </c>
      <c r="AS23" s="188" t="str">
        <f>IF(PORTEFEUILLE_MARIE_PIERRE[[#This Row],[MALI AAC]]&lt;&gt;0,1,"")</f>
        <v/>
      </c>
      <c r="AT23" s="225">
        <f>IF(AN23&lt;&gt;"",IF((AN23*Paramètres!$H$4)-PORTEFEUILLE_MARIE_PIERRE[[#This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€]]-(DELPHINE!AN23*Paramètres!$H$4),0),0)</f>
        <v>0</v>
      </c>
      <c r="AU23" s="225">
        <f>IF(AN23&lt;&gt;"",IF(((AN23*Paramètres!$H$4)-PORTEFEUILLE_MARIE_PIERRE[[#This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3" s="190" t="str">
        <f>IF(PORTEFEUILLE_MARIE_PIERRE[[#This Row],[BONI COMPTABLE]]&lt;&gt;0,1,"")</f>
        <v/>
      </c>
      <c r="AW23" s="190" t="str">
        <f>IF(PORTEFEUILLE_MARIE_PIERRE[[#This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SUM(PORTEFEUILLE_MARIE_PIERRE[[#This Row],[PCR COMPTABLE €]:[MONTANT
RESPONSABLE RELATION CLIENT €]])-PORTEFEUILLE_MARIE_PIERRE[[#This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4" s="188" t="str">
        <f>IF(PORTEFEUILLE_MARIE_PIERRE[[#This Row],[BONI AAC]]&lt;&gt;0,1,"")</f>
        <v/>
      </c>
      <c r="AS24" s="188" t="str">
        <f>IF(PORTEFEUILLE_MARIE_PIERRE[[#This Row],[MALI AAC]]&lt;&gt;0,1,"")</f>
        <v/>
      </c>
      <c r="AT24" s="225">
        <f>IF(AN24&lt;&gt;"",IF((AN24*Paramètres!$H$4)-PORTEFEUILLE_MARIE_PIERRE[[#This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€]]-(DELPHINE!AN24*Paramètres!$H$4),0),0)</f>
        <v>0</v>
      </c>
      <c r="AU24" s="225">
        <f>IF(AN24&lt;&gt;"",IF(((AN24*Paramètres!$H$4)-PORTEFEUILLE_MARIE_PIERRE[[#This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4" s="190" t="str">
        <f>IF(PORTEFEUILLE_MARIE_PIERRE[[#This Row],[BONI COMPTABLE]]&lt;&gt;0,1,"")</f>
        <v/>
      </c>
      <c r="AW24" s="190" t="str">
        <f>IF(PORTEFEUILLE_MARIE_PIERRE[[#This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SUM(PORTEFEUILLE_MARIE_PIERRE[[#This Row],[PCR COMPTABLE €]:[MONTANT
RESPONSABLE RELATION CLIENT €]])-PORTEFEUILLE_MARIE_PIERRE[[#This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5" s="188" t="str">
        <f>IF(PORTEFEUILLE_MARIE_PIERRE[[#This Row],[BONI AAC]]&lt;&gt;0,1,"")</f>
        <v/>
      </c>
      <c r="AS25" s="188" t="str">
        <f>IF(PORTEFEUILLE_MARIE_PIERRE[[#This Row],[MALI AAC]]&lt;&gt;0,1,"")</f>
        <v/>
      </c>
      <c r="AT25" s="225">
        <f>IF(AN25&lt;&gt;"",IF((AN25*Paramètres!$H$4)-PORTEFEUILLE_MARIE_PIERRE[[#This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€]]-(DELPHINE!AN25*Paramètres!$H$4),0),0)</f>
        <v>0</v>
      </c>
      <c r="AU25" s="225">
        <f>IF(AN25&lt;&gt;"",IF(((AN25*Paramètres!$H$4)-PORTEFEUILLE_MARIE_PIERRE[[#This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5" s="190" t="str">
        <f>IF(PORTEFEUILLE_MARIE_PIERRE[[#This Row],[BONI COMPTABLE]]&lt;&gt;0,1,"")</f>
        <v/>
      </c>
      <c r="AW25" s="190" t="str">
        <f>IF(PORTEFEUILLE_MARIE_PIERRE[[#This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SUM(PORTEFEUILLE_MARIE_PIERRE[[#This Row],[PCR COMPTABLE €]:[MONTANT
RESPONSABLE RELATION CLIENT €]])-PORTEFEUILLE_MARIE_PIERRE[[#This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6" s="188" t="str">
        <f>IF(PORTEFEUILLE_MARIE_PIERRE[[#This Row],[BONI AAC]]&lt;&gt;0,1,"")</f>
        <v/>
      </c>
      <c r="AS26" s="188" t="str">
        <f>IF(PORTEFEUILLE_MARIE_PIERRE[[#This Row],[MALI AAC]]&lt;&gt;0,1,"")</f>
        <v/>
      </c>
      <c r="AT26" s="225">
        <f>IF(AN26&lt;&gt;"",IF((AN26*Paramètres!$H$4)-PORTEFEUILLE_MARIE_PIERRE[[#This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€]]-(DELPHINE!AN26*Paramètres!$H$4),0),0)</f>
        <v>0</v>
      </c>
      <c r="AU26" s="225">
        <f>IF(AN26&lt;&gt;"",IF(((AN26*Paramètres!$H$4)-PORTEFEUILLE_MARIE_PIERRE[[#This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6" s="190" t="str">
        <f>IF(PORTEFEUILLE_MARIE_PIERRE[[#This Row],[BONI COMPTABLE]]&lt;&gt;0,1,"")</f>
        <v/>
      </c>
      <c r="AW26" s="190" t="str">
        <f>IF(PORTEFEUILLE_MARIE_PIERRE[[#This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SUM(PORTEFEUILLE_MARIE_PIERRE[[#This Row],[PCR COMPTABLE €]:[MONTANT
RESPONSABLE RELATION CLIENT €]])-PORTEFEUILLE_MARIE_PIERRE[[#This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7" s="188" t="str">
        <f>IF(PORTEFEUILLE_MARIE_PIERRE[[#This Row],[BONI AAC]]&lt;&gt;0,1,"")</f>
        <v/>
      </c>
      <c r="AS27" s="188" t="str">
        <f>IF(PORTEFEUILLE_MARIE_PIERRE[[#This Row],[MALI AAC]]&lt;&gt;0,1,"")</f>
        <v/>
      </c>
      <c r="AT27" s="225">
        <f>IF(AN27&lt;&gt;"",IF((AN27*Paramètres!$H$4)-PORTEFEUILLE_MARIE_PIERRE[[#This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€]]-(DELPHINE!AN27*Paramètres!$H$4),0),0)</f>
        <v>0</v>
      </c>
      <c r="AU27" s="225">
        <f>IF(AN27&lt;&gt;"",IF(((AN27*Paramètres!$H$4)-PORTEFEUILLE_MARIE_PIERRE[[#This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7" s="190" t="str">
        <f>IF(PORTEFEUILLE_MARIE_PIERRE[[#This Row],[BONI COMPTABLE]]&lt;&gt;0,1,"")</f>
        <v/>
      </c>
      <c r="AW27" s="190" t="str">
        <f>IF(PORTEFEUILLE_MARIE_PIERRE[[#This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SUM(PORTEFEUILLE_MARIE_PIERRE[[#This Row],[PCR COMPTABLE €]:[MONTANT
RESPONSABLE RELATION CLIENT €]])-PORTEFEUILLE_MARIE_PIERRE[[#This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8" s="188" t="str">
        <f>IF(PORTEFEUILLE_MARIE_PIERRE[[#This Row],[BONI AAC]]&lt;&gt;0,1,"")</f>
        <v/>
      </c>
      <c r="AS28" s="188" t="str">
        <f>IF(PORTEFEUILLE_MARIE_PIERRE[[#This Row],[MALI AAC]]&lt;&gt;0,1,"")</f>
        <v/>
      </c>
      <c r="AT28" s="225">
        <f>IF(AN28&lt;&gt;"",IF((AN28*Paramètres!$H$4)-PORTEFEUILLE_MARIE_PIERRE[[#This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€]]-(DELPHINE!AN28*Paramètres!$H$4),0),0)</f>
        <v>0</v>
      </c>
      <c r="AU28" s="225">
        <f>IF(AN28&lt;&gt;"",IF(((AN28*Paramètres!$H$4)-PORTEFEUILLE_MARIE_PIERRE[[#This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8" s="190" t="str">
        <f>IF(PORTEFEUILLE_MARIE_PIERRE[[#This Row],[BONI COMPTABLE]]&lt;&gt;0,1,"")</f>
        <v/>
      </c>
      <c r="AW28" s="190" t="str">
        <f>IF(PORTEFEUILLE_MARIE_PIERRE[[#This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SUM(PORTEFEUILLE_MARIE_PIERRE[[#This Row],[PCR COMPTABLE €]:[MONTANT
RESPONSABLE RELATION CLIENT €]])-PORTEFEUILLE_MARIE_PIERRE[[#This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9" s="188" t="str">
        <f>IF(PORTEFEUILLE_MARIE_PIERRE[[#This Row],[BONI AAC]]&lt;&gt;0,1,"")</f>
        <v/>
      </c>
      <c r="AS29" s="188" t="str">
        <f>IF(PORTEFEUILLE_MARIE_PIERRE[[#This Row],[MALI AAC]]&lt;&gt;0,1,"")</f>
        <v/>
      </c>
      <c r="AT29" s="225">
        <f>IF(AN29&lt;&gt;"",IF((AN29*Paramètres!$H$4)-PORTEFEUILLE_MARIE_PIERRE[[#This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€]]-(DELPHINE!AN29*Paramètres!$H$4),0),0)</f>
        <v>0</v>
      </c>
      <c r="AU29" s="225">
        <f>IF(AN29&lt;&gt;"",IF(((AN29*Paramètres!$H$4)-PORTEFEUILLE_MARIE_PIERRE[[#This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9" s="190" t="str">
        <f>IF(PORTEFEUILLE_MARIE_PIERRE[[#This Row],[BONI COMPTABLE]]&lt;&gt;0,1,"")</f>
        <v/>
      </c>
      <c r="AW29" s="190" t="str">
        <f>IF(PORTEFEUILLE_MARIE_PIERRE[[#This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SUM(PORTEFEUILLE_MARIE_PIERRE[[#This Row],[PCR COMPTABLE €]:[MONTANT
RESPONSABLE RELATION CLIENT €]])-PORTEFEUILLE_MARIE_PIERRE[[#This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0" s="188" t="str">
        <f>IF(PORTEFEUILLE_MARIE_PIERRE[[#This Row],[BONI AAC]]&lt;&gt;0,1,"")</f>
        <v/>
      </c>
      <c r="AS30" s="188" t="str">
        <f>IF(PORTEFEUILLE_MARIE_PIERRE[[#This Row],[MALI AAC]]&lt;&gt;0,1,"")</f>
        <v/>
      </c>
      <c r="AT30" s="225">
        <f>IF(AN30&lt;&gt;"",IF((AN30*Paramètres!$H$4)-PORTEFEUILLE_MARIE_PIERRE[[#This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€]]-(DELPHINE!AN30*Paramètres!$H$4),0),0)</f>
        <v>0</v>
      </c>
      <c r="AU30" s="225">
        <f>IF(AN30&lt;&gt;"",IF(((AN30*Paramètres!$H$4)-PORTEFEUILLE_MARIE_PIERRE[[#This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0" s="190" t="str">
        <f>IF(PORTEFEUILLE_MARIE_PIERRE[[#This Row],[BONI COMPTABLE]]&lt;&gt;0,1,"")</f>
        <v/>
      </c>
      <c r="AW30" s="190" t="str">
        <f>IF(PORTEFEUILLE_MARIE_PIERRE[[#This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SUM(PORTEFEUILLE_MARIE_PIERRE[[#This Row],[PCR COMPTABLE €]:[MONTANT
RESPONSABLE RELATION CLIENT €]])-PORTEFEUILLE_MARIE_PIERRE[[#This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1" s="188" t="str">
        <f>IF(PORTEFEUILLE_MARIE_PIERRE[[#This Row],[BONI AAC]]&lt;&gt;0,1,"")</f>
        <v/>
      </c>
      <c r="AS31" s="188" t="str">
        <f>IF(PORTEFEUILLE_MARIE_PIERRE[[#This Row],[MALI AAC]]&lt;&gt;0,1,"")</f>
        <v/>
      </c>
      <c r="AT31" s="225">
        <f>IF(AN31&lt;&gt;"",IF((AN31*Paramètres!$H$4)-PORTEFEUILLE_MARIE_PIERRE[[#This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€]]-(DELPHINE!AN31*Paramètres!$H$4),0),0)</f>
        <v>0</v>
      </c>
      <c r="AU31" s="225">
        <f>IF(AN31&lt;&gt;"",IF(((AN31*Paramètres!$H$4)-PORTEFEUILLE_MARIE_PIERRE[[#This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1" s="190" t="str">
        <f>IF(PORTEFEUILLE_MARIE_PIERRE[[#This Row],[BONI COMPTABLE]]&lt;&gt;0,1,"")</f>
        <v/>
      </c>
      <c r="AW31" s="190" t="str">
        <f>IF(PORTEFEUILLE_MARIE_PIERRE[[#This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SUM(PORTEFEUILLE_MARIE_PIERRE[[#This Row],[PCR COMPTABLE €]:[MONTANT
RESPONSABLE RELATION CLIENT €]])-PORTEFEUILLE_MARIE_PIERRE[[#This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2" s="188" t="str">
        <f>IF(PORTEFEUILLE_MARIE_PIERRE[[#This Row],[BONI AAC]]&lt;&gt;0,1,"")</f>
        <v/>
      </c>
      <c r="AS32" s="188" t="str">
        <f>IF(PORTEFEUILLE_MARIE_PIERRE[[#This Row],[MALI AAC]]&lt;&gt;0,1,"")</f>
        <v/>
      </c>
      <c r="AT32" s="225">
        <f>IF(AN32&lt;&gt;"",IF((AN32*Paramètres!$H$4)-PORTEFEUILLE_MARIE_PIERRE[[#This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€]]-(DELPHINE!AN32*Paramètres!$H$4),0),0)</f>
        <v>0</v>
      </c>
      <c r="AU32" s="225">
        <f>IF(AN32&lt;&gt;"",IF(((AN32*Paramètres!$H$4)-PORTEFEUILLE_MARIE_PIERRE[[#This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2" s="190" t="str">
        <f>IF(PORTEFEUILLE_MARIE_PIERRE[[#This Row],[BONI COMPTABLE]]&lt;&gt;0,1,"")</f>
        <v/>
      </c>
      <c r="AW32" s="190" t="str">
        <f>IF(PORTEFEUILLE_MARIE_PIERRE[[#This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SUM(PORTEFEUILLE_MARIE_PIERRE[[#This Row],[PCR COMPTABLE €]:[MONTANT
RESPONSABLE RELATION CLIENT €]])-PORTEFEUILLE_MARIE_PIERRE[[#This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3" s="188" t="str">
        <f>IF(PORTEFEUILLE_MARIE_PIERRE[[#This Row],[BONI AAC]]&lt;&gt;0,1,"")</f>
        <v/>
      </c>
      <c r="AS33" s="188" t="str">
        <f>IF(PORTEFEUILLE_MARIE_PIERRE[[#This Row],[MALI AAC]]&lt;&gt;0,1,"")</f>
        <v/>
      </c>
      <c r="AT33" s="225">
        <f>IF(AN33&lt;&gt;"",IF((AN33*Paramètres!$H$4)-PORTEFEUILLE_MARIE_PIERRE[[#This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€]]-(DELPHINE!AN33*Paramètres!$H$4),0),0)</f>
        <v>0</v>
      </c>
      <c r="AU33" s="225">
        <f>IF(AN33&lt;&gt;"",IF(((AN33*Paramètres!$H$4)-PORTEFEUILLE_MARIE_PIERRE[[#This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3" s="190" t="str">
        <f>IF(PORTEFEUILLE_MARIE_PIERRE[[#This Row],[BONI COMPTABLE]]&lt;&gt;0,1,"")</f>
        <v/>
      </c>
      <c r="AW33" s="190" t="str">
        <f>IF(PORTEFEUILLE_MARIE_PIERRE[[#This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SUM(PORTEFEUILLE_MARIE_PIERRE[[#This Row],[PCR COMPTABLE €]:[MONTANT
RESPONSABLE RELATION CLIENT €]])-PORTEFEUILLE_MARIE_PIERRE[[#This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4" s="188" t="str">
        <f>IF(PORTEFEUILLE_MARIE_PIERRE[[#This Row],[BONI AAC]]&lt;&gt;0,1,"")</f>
        <v/>
      </c>
      <c r="AS34" s="188" t="str">
        <f>IF(PORTEFEUILLE_MARIE_PIERRE[[#This Row],[MALI AAC]]&lt;&gt;0,1,"")</f>
        <v/>
      </c>
      <c r="AT34" s="225">
        <f>IF(AN34&lt;&gt;"",IF((AN34*Paramètres!$H$4)-PORTEFEUILLE_MARIE_PIERRE[[#This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€]]-(DELPHINE!AN34*Paramètres!$H$4),0),0)</f>
        <v>0</v>
      </c>
      <c r="AU34" s="225">
        <f>IF(AN34&lt;&gt;"",IF(((AN34*Paramètres!$H$4)-PORTEFEUILLE_MARIE_PIERRE[[#This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4" s="190" t="str">
        <f>IF(PORTEFEUILLE_MARIE_PIERRE[[#This Row],[BONI COMPTABLE]]&lt;&gt;0,1,"")</f>
        <v/>
      </c>
      <c r="AW34" s="190" t="str">
        <f>IF(PORTEFEUILLE_MARIE_PIERRE[[#This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SUM(PORTEFEUILLE_MARIE_PIERRE[[#This Row],[PCR COMPTABLE €]:[MONTANT
RESPONSABLE RELATION CLIENT €]])-PORTEFEUILLE_MARIE_PIERRE[[#This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5" s="188" t="str">
        <f>IF(PORTEFEUILLE_MARIE_PIERRE[[#This Row],[BONI AAC]]&lt;&gt;0,1,"")</f>
        <v/>
      </c>
      <c r="AS35" s="188" t="str">
        <f>IF(PORTEFEUILLE_MARIE_PIERRE[[#This Row],[MALI AAC]]&lt;&gt;0,1,"")</f>
        <v/>
      </c>
      <c r="AT35" s="225">
        <f>IF(AN35&lt;&gt;"",IF((AN35*Paramètres!$H$4)-PORTEFEUILLE_MARIE_PIERRE[[#This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€]]-(DELPHINE!AN35*Paramètres!$H$4),0),0)</f>
        <v>0</v>
      </c>
      <c r="AU35" s="225">
        <f>IF(AN35&lt;&gt;"",IF(((AN35*Paramètres!$H$4)-PORTEFEUILLE_MARIE_PIERRE[[#This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5" s="190" t="str">
        <f>IF(PORTEFEUILLE_MARIE_PIERRE[[#This Row],[BONI COMPTABLE]]&lt;&gt;0,1,"")</f>
        <v/>
      </c>
      <c r="AW35" s="190" t="str">
        <f>IF(PORTEFEUILLE_MARIE_PIERRE[[#This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SUM(PORTEFEUILLE_MARIE_PIERRE[[#This Row],[PCR COMPTABLE €]:[MONTANT
RESPONSABLE RELATION CLIENT €]])-PORTEFEUILLE_MARIE_PIERRE[[#This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6" s="188" t="str">
        <f>IF(PORTEFEUILLE_MARIE_PIERRE[[#This Row],[BONI AAC]]&lt;&gt;0,1,"")</f>
        <v/>
      </c>
      <c r="AS36" s="188" t="str">
        <f>IF(PORTEFEUILLE_MARIE_PIERRE[[#This Row],[MALI AAC]]&lt;&gt;0,1,"")</f>
        <v/>
      </c>
      <c r="AT36" s="225">
        <f>IF(AN36&lt;&gt;"",IF((AN36*Paramètres!$H$4)-PORTEFEUILLE_MARIE_PIERRE[[#This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€]]-(DELPHINE!AN36*Paramètres!$H$4),0),0)</f>
        <v>0</v>
      </c>
      <c r="AU36" s="225">
        <f>IF(AN36&lt;&gt;"",IF(((AN36*Paramètres!$H$4)-PORTEFEUILLE_MARIE_PIERRE[[#This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6" s="190" t="str">
        <f>IF(PORTEFEUILLE_MARIE_PIERRE[[#This Row],[BONI COMPTABLE]]&lt;&gt;0,1,"")</f>
        <v/>
      </c>
      <c r="AW36" s="190" t="str">
        <f>IF(PORTEFEUILLE_MARIE_PIERRE[[#This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SUM(PORTEFEUILLE_MARIE_PIERRE[[#This Row],[PCR COMPTABLE €]:[MONTANT
RESPONSABLE RELATION CLIENT €]])-PORTEFEUILLE_MARIE_PIERRE[[#This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7" s="188" t="str">
        <f>IF(PORTEFEUILLE_MARIE_PIERRE[[#This Row],[BONI AAC]]&lt;&gt;0,1,"")</f>
        <v/>
      </c>
      <c r="AS37" s="188" t="str">
        <f>IF(PORTEFEUILLE_MARIE_PIERRE[[#This Row],[MALI AAC]]&lt;&gt;0,1,"")</f>
        <v/>
      </c>
      <c r="AT37" s="225">
        <f>IF(AN37&lt;&gt;"",IF((AN37*Paramètres!$H$4)-PORTEFEUILLE_MARIE_PIERRE[[#This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€]]-(DELPHINE!AN37*Paramètres!$H$4),0),0)</f>
        <v>0</v>
      </c>
      <c r="AU37" s="225">
        <f>IF(AN37&lt;&gt;"",IF(((AN37*Paramètres!$H$4)-PORTEFEUILLE_MARIE_PIERRE[[#This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7" s="190" t="str">
        <f>IF(PORTEFEUILLE_MARIE_PIERRE[[#This Row],[BONI COMPTABLE]]&lt;&gt;0,1,"")</f>
        <v/>
      </c>
      <c r="AW37" s="190" t="str">
        <f>IF(PORTEFEUILLE_MARIE_PIERRE[[#This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SUM(PORTEFEUILLE_MARIE_PIERRE[[#This Row],[PCR COMPTABLE €]:[MONTANT
RESPONSABLE RELATION CLIENT €]])-PORTEFEUILLE_MARIE_PIERRE[[#This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8" s="188" t="str">
        <f>IF(PORTEFEUILLE_MARIE_PIERRE[[#This Row],[BONI AAC]]&lt;&gt;0,1,"")</f>
        <v/>
      </c>
      <c r="AS38" s="188" t="str">
        <f>IF(PORTEFEUILLE_MARIE_PIERRE[[#This Row],[MALI AAC]]&lt;&gt;0,1,"")</f>
        <v/>
      </c>
      <c r="AT38" s="225">
        <f>IF(AN38&lt;&gt;"",IF((AN38*Paramètres!$H$4)-PORTEFEUILLE_MARIE_PIERRE[[#This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€]]-(DELPHINE!AN38*Paramètres!$H$4),0),0)</f>
        <v>0</v>
      </c>
      <c r="AU38" s="225">
        <f>IF(AN38&lt;&gt;"",IF(((AN38*Paramètres!$H$4)-PORTEFEUILLE_MARIE_PIERRE[[#This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8" s="190" t="str">
        <f>IF(PORTEFEUILLE_MARIE_PIERRE[[#This Row],[BONI COMPTABLE]]&lt;&gt;0,1,"")</f>
        <v/>
      </c>
      <c r="AW38" s="190" t="str">
        <f>IF(PORTEFEUILLE_MARIE_PIERRE[[#This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SUM(PORTEFEUILLE_MARIE_PIERRE[[#This Row],[PCR COMPTABLE €]:[MONTANT
RESPONSABLE RELATION CLIENT €]])-PORTEFEUILLE_MARIE_PIERRE[[#This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9" s="188" t="str">
        <f>IF(PORTEFEUILLE_MARIE_PIERRE[[#This Row],[BONI AAC]]&lt;&gt;0,1,"")</f>
        <v/>
      </c>
      <c r="AS39" s="188" t="str">
        <f>IF(PORTEFEUILLE_MARIE_PIERRE[[#This Row],[MALI AAC]]&lt;&gt;0,1,"")</f>
        <v/>
      </c>
      <c r="AT39" s="225">
        <f>IF(AN39&lt;&gt;"",IF((AN39*Paramètres!$H$4)-PORTEFEUILLE_MARIE_PIERRE[[#This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€]]-(DELPHINE!AN39*Paramètres!$H$4),0),0)</f>
        <v>0</v>
      </c>
      <c r="AU39" s="225">
        <f>IF(AN39&lt;&gt;"",IF(((AN39*Paramètres!$H$4)-PORTEFEUILLE_MARIE_PIERRE[[#This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9" s="190" t="str">
        <f>IF(PORTEFEUILLE_MARIE_PIERRE[[#This Row],[BONI COMPTABLE]]&lt;&gt;0,1,"")</f>
        <v/>
      </c>
      <c r="AW39" s="190" t="str">
        <f>IF(PORTEFEUILLE_MARIE_PIERRE[[#This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SUM(PORTEFEUILLE_MARIE_PIERRE[[#This Row],[PCR COMPTABLE €]:[MONTANT
RESPONSABLE RELATION CLIENT €]])-PORTEFEUILLE_MARIE_PIERRE[[#This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0" s="188" t="str">
        <f>IF(PORTEFEUILLE_MARIE_PIERRE[[#This Row],[BONI AAC]]&lt;&gt;0,1,"")</f>
        <v/>
      </c>
      <c r="AS40" s="188" t="str">
        <f>IF(PORTEFEUILLE_MARIE_PIERRE[[#This Row],[MALI AAC]]&lt;&gt;0,1,"")</f>
        <v/>
      </c>
      <c r="AT40" s="225">
        <f>IF(AN40&lt;&gt;"",IF((AN40*Paramètres!$H$4)-PORTEFEUILLE_MARIE_PIERRE[[#This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€]]-(DELPHINE!AN40*Paramètres!$H$4),0),0)</f>
        <v>0</v>
      </c>
      <c r="AU40" s="225">
        <f>IF(AN40&lt;&gt;"",IF(((AN40*Paramètres!$H$4)-PORTEFEUILLE_MARIE_PIERRE[[#This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0" s="190" t="str">
        <f>IF(PORTEFEUILLE_MARIE_PIERRE[[#This Row],[BONI COMPTABLE]]&lt;&gt;0,1,"")</f>
        <v/>
      </c>
      <c r="AW40" s="190" t="str">
        <f>IF(PORTEFEUILLE_MARIE_PIERRE[[#This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SUM(PORTEFEUILLE_MARIE_PIERRE[[#This Row],[PCR COMPTABLE €]:[MONTANT
RESPONSABLE RELATION CLIENT €]])-PORTEFEUILLE_MARIE_PIERRE[[#This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1" s="188" t="str">
        <f>IF(PORTEFEUILLE_MARIE_PIERRE[[#This Row],[BONI AAC]]&lt;&gt;0,1,"")</f>
        <v/>
      </c>
      <c r="AS41" s="188" t="str">
        <f>IF(PORTEFEUILLE_MARIE_PIERRE[[#This Row],[MALI AAC]]&lt;&gt;0,1,"")</f>
        <v/>
      </c>
      <c r="AT41" s="225">
        <f>IF(AN41&lt;&gt;"",IF((AN41*Paramètres!$H$4)-PORTEFEUILLE_MARIE_PIERRE[[#This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€]]-(DELPHINE!AN41*Paramètres!$H$4),0),0)</f>
        <v>0</v>
      </c>
      <c r="AU41" s="225">
        <f>IF(AN41&lt;&gt;"",IF(((AN41*Paramètres!$H$4)-PORTEFEUILLE_MARIE_PIERRE[[#This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1" s="190" t="str">
        <f>IF(PORTEFEUILLE_MARIE_PIERRE[[#This Row],[BONI COMPTABLE]]&lt;&gt;0,1,"")</f>
        <v/>
      </c>
      <c r="AW41" s="190" t="str">
        <f>IF(PORTEFEUILLE_MARIE_PIERRE[[#This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SUM(PORTEFEUILLE_MARIE_PIERRE[[#This Row],[PCR COMPTABLE €]:[MONTANT
RESPONSABLE RELATION CLIENT €]])-PORTEFEUILLE_MARIE_PIERRE[[#This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2" s="188" t="str">
        <f>IF(PORTEFEUILLE_MARIE_PIERRE[[#This Row],[BONI AAC]]&lt;&gt;0,1,"")</f>
        <v/>
      </c>
      <c r="AS42" s="188" t="str">
        <f>IF(PORTEFEUILLE_MARIE_PIERRE[[#This Row],[MALI AAC]]&lt;&gt;0,1,"")</f>
        <v/>
      </c>
      <c r="AT42" s="225">
        <f>IF(AN42&lt;&gt;"",IF((AN42*Paramètres!$H$4)-PORTEFEUILLE_MARIE_PIERRE[[#This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€]]-(DELPHINE!AN42*Paramètres!$H$4),0),0)</f>
        <v>0</v>
      </c>
      <c r="AU42" s="225">
        <f>IF(AN42&lt;&gt;"",IF(((AN42*Paramètres!$H$4)-PORTEFEUILLE_MARIE_PIERRE[[#This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2" s="190" t="str">
        <f>IF(PORTEFEUILLE_MARIE_PIERRE[[#This Row],[BONI COMPTABLE]]&lt;&gt;0,1,"")</f>
        <v/>
      </c>
      <c r="AW42" s="190" t="str">
        <f>IF(PORTEFEUILLE_MARIE_PIERRE[[#This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SUM(PORTEFEUILLE_MARIE_PIERRE[[#This Row],[PCR COMPTABLE €]:[MONTANT
RESPONSABLE RELATION CLIENT €]])-PORTEFEUILLE_MARIE_PIERRE[[#This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3" s="188" t="str">
        <f>IF(PORTEFEUILLE_MARIE_PIERRE[[#This Row],[BONI AAC]]&lt;&gt;0,1,"")</f>
        <v/>
      </c>
      <c r="AS43" s="188" t="str">
        <f>IF(PORTEFEUILLE_MARIE_PIERRE[[#This Row],[MALI AAC]]&lt;&gt;0,1,"")</f>
        <v/>
      </c>
      <c r="AT43" s="225">
        <f>IF(AN43&lt;&gt;"",IF((AN43*Paramètres!$H$4)-PORTEFEUILLE_MARIE_PIERRE[[#This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€]]-(DELPHINE!AN43*Paramètres!$H$4),0),0)</f>
        <v>0</v>
      </c>
      <c r="AU43" s="225">
        <f>IF(AN43&lt;&gt;"",IF(((AN43*Paramètres!$H$4)-PORTEFEUILLE_MARIE_PIERRE[[#This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3" s="190" t="str">
        <f>IF(PORTEFEUILLE_MARIE_PIERRE[[#This Row],[BONI COMPTABLE]]&lt;&gt;0,1,"")</f>
        <v/>
      </c>
      <c r="AW43" s="190" t="str">
        <f>IF(PORTEFEUILLE_MARIE_PIERRE[[#This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SUM(PORTEFEUILLE_MARIE_PIERRE[[#This Row],[PCR COMPTABLE €]:[MONTANT
RESPONSABLE RELATION CLIENT €]])-PORTEFEUILLE_MARIE_PIERRE[[#This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4" s="188" t="str">
        <f>IF(PORTEFEUILLE_MARIE_PIERRE[[#This Row],[BONI AAC]]&lt;&gt;0,1,"")</f>
        <v/>
      </c>
      <c r="AS44" s="188" t="str">
        <f>IF(PORTEFEUILLE_MARIE_PIERRE[[#This Row],[MALI AAC]]&lt;&gt;0,1,"")</f>
        <v/>
      </c>
      <c r="AT44" s="225">
        <f>IF(AN44&lt;&gt;"",IF((AN44*Paramètres!$H$4)-PORTEFEUILLE_MARIE_PIERRE[[#This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€]]-(DELPHINE!AN44*Paramètres!$H$4),0),0)</f>
        <v>0</v>
      </c>
      <c r="AU44" s="225">
        <f>IF(AN44&lt;&gt;"",IF(((AN44*Paramètres!$H$4)-PORTEFEUILLE_MARIE_PIERRE[[#This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4" s="190" t="str">
        <f>IF(PORTEFEUILLE_MARIE_PIERRE[[#This Row],[BONI COMPTABLE]]&lt;&gt;0,1,"")</f>
        <v/>
      </c>
      <c r="AW44" s="190" t="str">
        <f>IF(PORTEFEUILLE_MARIE_PIERRE[[#This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SUM(PORTEFEUILLE_MARIE_PIERRE[[#This Row],[PCR COMPTABLE €]:[MONTANT
RESPONSABLE RELATION CLIENT €]])-PORTEFEUILLE_MARIE_PIERRE[[#This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5" s="188" t="str">
        <f>IF(PORTEFEUILLE_MARIE_PIERRE[[#This Row],[BONI AAC]]&lt;&gt;0,1,"")</f>
        <v/>
      </c>
      <c r="AS45" s="188" t="str">
        <f>IF(PORTEFEUILLE_MARIE_PIERRE[[#This Row],[MALI AAC]]&lt;&gt;0,1,"")</f>
        <v/>
      </c>
      <c r="AT45" s="225">
        <f>IF(AN45&lt;&gt;"",IF((AN45*Paramètres!$H$4)-PORTEFEUILLE_MARIE_PIERRE[[#This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€]]-(DELPHINE!AN45*Paramètres!$H$4),0),0)</f>
        <v>0</v>
      </c>
      <c r="AU45" s="225">
        <f>IF(AN45&lt;&gt;"",IF(((AN45*Paramètres!$H$4)-PORTEFEUILLE_MARIE_PIERRE[[#This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5" s="190" t="str">
        <f>IF(PORTEFEUILLE_MARIE_PIERRE[[#This Row],[BONI COMPTABLE]]&lt;&gt;0,1,"")</f>
        <v/>
      </c>
      <c r="AW45" s="190" t="str">
        <f>IF(PORTEFEUILLE_MARIE_PIERRE[[#This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SUM(PORTEFEUILLE_MARIE_PIERRE[[#This Row],[PCR COMPTABLE €]:[MONTANT
RESPONSABLE RELATION CLIENT €]])-PORTEFEUILLE_MARIE_PIERRE[[#This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6" s="188" t="str">
        <f>IF(PORTEFEUILLE_MARIE_PIERRE[[#This Row],[BONI AAC]]&lt;&gt;0,1,"")</f>
        <v/>
      </c>
      <c r="AS46" s="188" t="str">
        <f>IF(PORTEFEUILLE_MARIE_PIERRE[[#This Row],[MALI AAC]]&lt;&gt;0,1,"")</f>
        <v/>
      </c>
      <c r="AT46" s="225">
        <f>IF(AN46&lt;&gt;"",IF((AN46*Paramètres!$H$4)-PORTEFEUILLE_MARIE_PIERRE[[#This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€]]-(DELPHINE!AN46*Paramètres!$H$4),0),0)</f>
        <v>0</v>
      </c>
      <c r="AU46" s="225">
        <f>IF(AN46&lt;&gt;"",IF(((AN46*Paramètres!$H$4)-PORTEFEUILLE_MARIE_PIERRE[[#This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6" s="190" t="str">
        <f>IF(PORTEFEUILLE_MARIE_PIERRE[[#This Row],[BONI COMPTABLE]]&lt;&gt;0,1,"")</f>
        <v/>
      </c>
      <c r="AW46" s="190" t="str">
        <f>IF(PORTEFEUILLE_MARIE_PIERRE[[#This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SUM(PORTEFEUILLE_MARIE_PIERRE[[#This Row],[PCR COMPTABLE €]:[MONTANT
RESPONSABLE RELATION CLIENT €]])-PORTEFEUILLE_MARIE_PIERRE[[#This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7" s="188" t="str">
        <f>IF(PORTEFEUILLE_MARIE_PIERRE[[#This Row],[BONI AAC]]&lt;&gt;0,1,"")</f>
        <v/>
      </c>
      <c r="AS47" s="188" t="str">
        <f>IF(PORTEFEUILLE_MARIE_PIERRE[[#This Row],[MALI AAC]]&lt;&gt;0,1,"")</f>
        <v/>
      </c>
      <c r="AT47" s="225">
        <f>IF(AN47&lt;&gt;"",IF((AN47*Paramètres!$H$4)-PORTEFEUILLE_MARIE_PIERRE[[#This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€]]-(DELPHINE!AN47*Paramètres!$H$4),0),0)</f>
        <v>0</v>
      </c>
      <c r="AU47" s="225">
        <f>IF(AN47&lt;&gt;"",IF(((AN47*Paramètres!$H$4)-PORTEFEUILLE_MARIE_PIERRE[[#This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7" s="190" t="str">
        <f>IF(PORTEFEUILLE_MARIE_PIERRE[[#This Row],[BONI COMPTABLE]]&lt;&gt;0,1,"")</f>
        <v/>
      </c>
      <c r="AW47" s="190" t="str">
        <f>IF(PORTEFEUILLE_MARIE_PIERRE[[#This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SUM(PORTEFEUILLE_MARIE_PIERRE[[#This Row],[PCR COMPTABLE €]:[MONTANT
RESPONSABLE RELATION CLIENT €]])-PORTEFEUILLE_MARIE_PIERRE[[#This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8" s="188" t="str">
        <f>IF(PORTEFEUILLE_MARIE_PIERRE[[#This Row],[BONI AAC]]&lt;&gt;0,1,"")</f>
        <v/>
      </c>
      <c r="AS48" s="188" t="str">
        <f>IF(PORTEFEUILLE_MARIE_PIERRE[[#This Row],[MALI AAC]]&lt;&gt;0,1,"")</f>
        <v/>
      </c>
      <c r="AT48" s="225">
        <f>IF(AN48&lt;&gt;"",IF((AN48*Paramètres!$H$4)-PORTEFEUILLE_MARIE_PIERRE[[#This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€]]-(DELPHINE!AN48*Paramètres!$H$4),0),0)</f>
        <v>0</v>
      </c>
      <c r="AU48" s="225">
        <f>IF(AN48&lt;&gt;"",IF(((AN48*Paramètres!$H$4)-PORTEFEUILLE_MARIE_PIERRE[[#This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8" s="190" t="str">
        <f>IF(PORTEFEUILLE_MARIE_PIERRE[[#This Row],[BONI COMPTABLE]]&lt;&gt;0,1,"")</f>
        <v/>
      </c>
      <c r="AW48" s="190" t="str">
        <f>IF(PORTEFEUILLE_MARIE_PIERRE[[#This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SUM(PORTEFEUILLE_MARIE_PIERRE[[#This Row],[PCR COMPTABLE €]:[MONTANT
RESPONSABLE RELATION CLIENT €]])-PORTEFEUILLE_MARIE_PIERRE[[#This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9" s="188" t="str">
        <f>IF(PORTEFEUILLE_MARIE_PIERRE[[#This Row],[BONI AAC]]&lt;&gt;0,1,"")</f>
        <v/>
      </c>
      <c r="AS49" s="188" t="str">
        <f>IF(PORTEFEUILLE_MARIE_PIERRE[[#This Row],[MALI AAC]]&lt;&gt;0,1,"")</f>
        <v/>
      </c>
      <c r="AT49" s="225">
        <f>IF(AN49&lt;&gt;"",IF((AN49*Paramètres!$H$4)-PORTEFEUILLE_MARIE_PIERRE[[#This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€]]-(DELPHINE!AN49*Paramètres!$H$4),0),0)</f>
        <v>0</v>
      </c>
      <c r="AU49" s="225">
        <f>IF(AN49&lt;&gt;"",IF(((AN49*Paramètres!$H$4)-PORTEFEUILLE_MARIE_PIERRE[[#This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9" s="190" t="str">
        <f>IF(PORTEFEUILLE_MARIE_PIERRE[[#This Row],[BONI COMPTABLE]]&lt;&gt;0,1,"")</f>
        <v/>
      </c>
      <c r="AW49" s="190" t="str">
        <f>IF(PORTEFEUILLE_MARIE_PIERRE[[#This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SUM(PORTEFEUILLE_MARIE_PIERRE[[#This Row],[PCR COMPTABLE €]:[MONTANT
RESPONSABLE RELATION CLIENT €]])-PORTEFEUILLE_MARIE_PIERRE[[#This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0" s="188" t="str">
        <f>IF(PORTEFEUILLE_MARIE_PIERRE[[#This Row],[BONI AAC]]&lt;&gt;0,1,"")</f>
        <v/>
      </c>
      <c r="AS50" s="188" t="str">
        <f>IF(PORTEFEUILLE_MARIE_PIERRE[[#This Row],[MALI AAC]]&lt;&gt;0,1,"")</f>
        <v/>
      </c>
      <c r="AT50" s="225">
        <f>IF(AN50&lt;&gt;"",IF((AN50*Paramètres!$H$4)-PORTEFEUILLE_MARIE_PIERRE[[#This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€]]-(DELPHINE!AN50*Paramètres!$H$4),0),0)</f>
        <v>0</v>
      </c>
      <c r="AU50" s="225">
        <f>IF(AN50&lt;&gt;"",IF(((AN50*Paramètres!$H$4)-PORTEFEUILLE_MARIE_PIERRE[[#This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0" s="190" t="str">
        <f>IF(PORTEFEUILLE_MARIE_PIERRE[[#This Row],[BONI COMPTABLE]]&lt;&gt;0,1,"")</f>
        <v/>
      </c>
      <c r="AW50" s="190" t="str">
        <f>IF(PORTEFEUILLE_MARIE_PIERRE[[#This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SUM(PORTEFEUILLE_MARIE_PIERRE[[#This Row],[PCR COMPTABLE €]:[MONTANT
RESPONSABLE RELATION CLIENT €]])-PORTEFEUILLE_MARIE_PIERRE[[#This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1" s="188" t="str">
        <f>IF(PORTEFEUILLE_MARIE_PIERRE[[#This Row],[BONI AAC]]&lt;&gt;0,1,"")</f>
        <v/>
      </c>
      <c r="AS51" s="188" t="str">
        <f>IF(PORTEFEUILLE_MARIE_PIERRE[[#This Row],[MALI AAC]]&lt;&gt;0,1,"")</f>
        <v/>
      </c>
      <c r="AT51" s="225">
        <f>IF(AN51&lt;&gt;"",IF((AN51*Paramètres!$H$4)-PORTEFEUILLE_MARIE_PIERRE[[#This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€]]-(DELPHINE!AN51*Paramètres!$H$4),0),0)</f>
        <v>0</v>
      </c>
      <c r="AU51" s="225">
        <f>IF(AN51&lt;&gt;"",IF(((AN51*Paramètres!$H$4)-PORTEFEUILLE_MARIE_PIERRE[[#This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1" s="190" t="str">
        <f>IF(PORTEFEUILLE_MARIE_PIERRE[[#This Row],[BONI COMPTABLE]]&lt;&gt;0,1,"")</f>
        <v/>
      </c>
      <c r="AW51" s="190" t="str">
        <f>IF(PORTEFEUILLE_MARIE_PIERRE[[#This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SUM(PORTEFEUILLE_MARIE_PIERRE[[#This Row],[PCR COMPTABLE €]:[MONTANT
RESPONSABLE RELATION CLIENT €]])-PORTEFEUILLE_MARIE_PIERRE[[#This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2" s="188" t="str">
        <f>IF(PORTEFEUILLE_MARIE_PIERRE[[#This Row],[BONI AAC]]&lt;&gt;0,1,"")</f>
        <v/>
      </c>
      <c r="AS52" s="188" t="str">
        <f>IF(PORTEFEUILLE_MARIE_PIERRE[[#This Row],[MALI AAC]]&lt;&gt;0,1,"")</f>
        <v/>
      </c>
      <c r="AT52" s="225">
        <f>IF(AN52&lt;&gt;"",IF((AN52*Paramètres!$H$4)-PORTEFEUILLE_MARIE_PIERRE[[#This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€]]-(DELPHINE!AN52*Paramètres!$H$4),0),0)</f>
        <v>0</v>
      </c>
      <c r="AU52" s="225">
        <f>IF(AN52&lt;&gt;"",IF(((AN52*Paramètres!$H$4)-PORTEFEUILLE_MARIE_PIERRE[[#This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2" s="190" t="str">
        <f>IF(PORTEFEUILLE_MARIE_PIERRE[[#This Row],[BONI COMPTABLE]]&lt;&gt;0,1,"")</f>
        <v/>
      </c>
      <c r="AW52" s="190" t="str">
        <f>IF(PORTEFEUILLE_MARIE_PIERRE[[#This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SUM(PORTEFEUILLE_MARIE_PIERRE[[#This Row],[PCR COMPTABLE €]:[MONTANT
RESPONSABLE RELATION CLIENT €]])-PORTEFEUILLE_MARIE_PIERRE[[#This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3" s="188" t="str">
        <f>IF(PORTEFEUILLE_MARIE_PIERRE[[#This Row],[BONI AAC]]&lt;&gt;0,1,"")</f>
        <v/>
      </c>
      <c r="AS53" s="188" t="str">
        <f>IF(PORTEFEUILLE_MARIE_PIERRE[[#This Row],[MALI AAC]]&lt;&gt;0,1,"")</f>
        <v/>
      </c>
      <c r="AT53" s="225">
        <f>IF(AN53&lt;&gt;"",IF((AN53*Paramètres!$H$4)-PORTEFEUILLE_MARIE_PIERRE[[#This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€]]-(DELPHINE!AN53*Paramètres!$H$4),0),0)</f>
        <v>0</v>
      </c>
      <c r="AU53" s="225">
        <f>IF(AN53&lt;&gt;"",IF(((AN53*Paramètres!$H$4)-PORTEFEUILLE_MARIE_PIERRE[[#This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3" s="190" t="str">
        <f>IF(PORTEFEUILLE_MARIE_PIERRE[[#This Row],[BONI COMPTABLE]]&lt;&gt;0,1,"")</f>
        <v/>
      </c>
      <c r="AW53" s="190" t="str">
        <f>IF(PORTEFEUILLE_MARIE_PIERRE[[#This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SUM(PORTEFEUILLE_MARIE_PIERRE[[#This Row],[PCR COMPTABLE €]:[MONTANT
RESPONSABLE RELATION CLIENT €]])-PORTEFEUILLE_MARIE_PIERRE[[#This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4" s="188" t="str">
        <f>IF(PORTEFEUILLE_MARIE_PIERRE[[#This Row],[BONI AAC]]&lt;&gt;0,1,"")</f>
        <v/>
      </c>
      <c r="AS54" s="188" t="str">
        <f>IF(PORTEFEUILLE_MARIE_PIERRE[[#This Row],[MALI AAC]]&lt;&gt;0,1,"")</f>
        <v/>
      </c>
      <c r="AT54" s="225">
        <f>IF(AN54&lt;&gt;"",IF((AN54*Paramètres!$H$4)-PORTEFEUILLE_MARIE_PIERRE[[#This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€]]-(DELPHINE!AN54*Paramètres!$H$4),0),0)</f>
        <v>0</v>
      </c>
      <c r="AU54" s="225">
        <f>IF(AN54&lt;&gt;"",IF(((AN54*Paramètres!$H$4)-PORTEFEUILLE_MARIE_PIERRE[[#This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4" s="190" t="str">
        <f>IF(PORTEFEUILLE_MARIE_PIERRE[[#This Row],[BONI COMPTABLE]]&lt;&gt;0,1,"")</f>
        <v/>
      </c>
      <c r="AW54" s="190" t="str">
        <f>IF(PORTEFEUILLE_MARIE_PIERRE[[#This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SUM(PORTEFEUILLE_MARIE_PIERRE[[#This Row],[PCR COMPTABLE €]:[MONTANT
RESPONSABLE RELATION CLIENT €]])-PORTEFEUILLE_MARIE_PIERRE[[#This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5" s="188" t="str">
        <f>IF(PORTEFEUILLE_MARIE_PIERRE[[#This Row],[BONI AAC]]&lt;&gt;0,1,"")</f>
        <v/>
      </c>
      <c r="AS55" s="188" t="str">
        <f>IF(PORTEFEUILLE_MARIE_PIERRE[[#This Row],[MALI AAC]]&lt;&gt;0,1,"")</f>
        <v/>
      </c>
      <c r="AT55" s="225">
        <f>IF(AN55&lt;&gt;"",IF((AN55*Paramètres!$H$4)-PORTEFEUILLE_MARIE_PIERRE[[#This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€]]-(DELPHINE!AN55*Paramètres!$H$4),0),0)</f>
        <v>0</v>
      </c>
      <c r="AU55" s="225">
        <f>IF(AN55&lt;&gt;"",IF(((AN55*Paramètres!$H$4)-PORTEFEUILLE_MARIE_PIERRE[[#This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5" s="190" t="str">
        <f>IF(PORTEFEUILLE_MARIE_PIERRE[[#This Row],[BONI COMPTABLE]]&lt;&gt;0,1,"")</f>
        <v/>
      </c>
      <c r="AW55" s="190" t="str">
        <f>IF(PORTEFEUILLE_MARIE_PIERRE[[#This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SUM(PORTEFEUILLE_MARIE_PIERRE[[#This Row],[PCR COMPTABLE €]:[MONTANT
RESPONSABLE RELATION CLIENT €]])-PORTEFEUILLE_MARIE_PIERRE[[#This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6" s="188" t="str">
        <f>IF(PORTEFEUILLE_MARIE_PIERRE[[#This Row],[BONI AAC]]&lt;&gt;0,1,"")</f>
        <v/>
      </c>
      <c r="AS56" s="188" t="str">
        <f>IF(PORTEFEUILLE_MARIE_PIERRE[[#This Row],[MALI AAC]]&lt;&gt;0,1,"")</f>
        <v/>
      </c>
      <c r="AT56" s="225">
        <f>IF(AN56&lt;&gt;"",IF((AN56*Paramètres!$H$4)-PORTEFEUILLE_MARIE_PIERRE[[#This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€]]-(DELPHINE!AN56*Paramètres!$H$4),0),0)</f>
        <v>0</v>
      </c>
      <c r="AU56" s="225">
        <f>IF(AN56&lt;&gt;"",IF(((AN56*Paramètres!$H$4)-PORTEFEUILLE_MARIE_PIERRE[[#This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6" s="190" t="str">
        <f>IF(PORTEFEUILLE_MARIE_PIERRE[[#This Row],[BONI COMPTABLE]]&lt;&gt;0,1,"")</f>
        <v/>
      </c>
      <c r="AW56" s="190" t="str">
        <f>IF(PORTEFEUILLE_MARIE_PIERRE[[#This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SUM(PORTEFEUILLE_MARIE_PIERRE[[#This Row],[PCR COMPTABLE €]:[MONTANT
RESPONSABLE RELATION CLIENT €]])-PORTEFEUILLE_MARIE_PIERRE[[#This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7" s="188" t="str">
        <f>IF(PORTEFEUILLE_MARIE_PIERRE[[#This Row],[BONI AAC]]&lt;&gt;0,1,"")</f>
        <v/>
      </c>
      <c r="AS57" s="188" t="str">
        <f>IF(PORTEFEUILLE_MARIE_PIERRE[[#This Row],[MALI AAC]]&lt;&gt;0,1,"")</f>
        <v/>
      </c>
      <c r="AT57" s="225">
        <f>IF(AN57&lt;&gt;"",IF((AN57*Paramètres!$H$4)-PORTEFEUILLE_MARIE_PIERRE[[#This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€]]-(DELPHINE!AN57*Paramètres!$H$4),0),0)</f>
        <v>0</v>
      </c>
      <c r="AU57" s="225">
        <f>IF(AN57&lt;&gt;"",IF(((AN57*Paramètres!$H$4)-PORTEFEUILLE_MARIE_PIERRE[[#This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7" s="190" t="str">
        <f>IF(PORTEFEUILLE_MARIE_PIERRE[[#This Row],[BONI COMPTABLE]]&lt;&gt;0,1,"")</f>
        <v/>
      </c>
      <c r="AW57" s="190" t="str">
        <f>IF(PORTEFEUILLE_MARIE_PIERRE[[#This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SUM(PORTEFEUILLE_MARIE_PIERRE[[#This Row],[PCR COMPTABLE €]:[MONTANT
RESPONSABLE RELATION CLIENT €]])-PORTEFEUILLE_MARIE_PIERRE[[#This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8" s="188" t="str">
        <f>IF(PORTEFEUILLE_MARIE_PIERRE[[#This Row],[BONI AAC]]&lt;&gt;0,1,"")</f>
        <v/>
      </c>
      <c r="AS58" s="188" t="str">
        <f>IF(PORTEFEUILLE_MARIE_PIERRE[[#This Row],[MALI AAC]]&lt;&gt;0,1,"")</f>
        <v/>
      </c>
      <c r="AT58" s="225">
        <f>IF(AN58&lt;&gt;"",IF((AN58*Paramètres!$H$4)-PORTEFEUILLE_MARIE_PIERRE[[#This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€]]-(DELPHINE!AN58*Paramètres!$H$4),0),0)</f>
        <v>0</v>
      </c>
      <c r="AU58" s="225">
        <f>IF(AN58&lt;&gt;"",IF(((AN58*Paramètres!$H$4)-PORTEFEUILLE_MARIE_PIERRE[[#This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8" s="190" t="str">
        <f>IF(PORTEFEUILLE_MARIE_PIERRE[[#This Row],[BONI COMPTABLE]]&lt;&gt;0,1,"")</f>
        <v/>
      </c>
      <c r="AW58" s="190" t="str">
        <f>IF(PORTEFEUILLE_MARIE_PIERRE[[#This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SUM(PORTEFEUILLE_MARIE_PIERRE[[#This Row],[PCR COMPTABLE €]:[MONTANT
RESPONSABLE RELATION CLIENT €]])-PORTEFEUILLE_MARIE_PIERRE[[#This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9" s="188" t="str">
        <f>IF(PORTEFEUILLE_MARIE_PIERRE[[#This Row],[BONI AAC]]&lt;&gt;0,1,"")</f>
        <v/>
      </c>
      <c r="AS59" s="188" t="str">
        <f>IF(PORTEFEUILLE_MARIE_PIERRE[[#This Row],[MALI AAC]]&lt;&gt;0,1,"")</f>
        <v/>
      </c>
      <c r="AT59" s="225">
        <f>IF(AN59&lt;&gt;"",IF((AN59*Paramètres!$H$4)-PORTEFEUILLE_MARIE_PIERRE[[#This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€]]-(DELPHINE!AN59*Paramètres!$H$4),0),0)</f>
        <v>0</v>
      </c>
      <c r="AU59" s="225">
        <f>IF(AN59&lt;&gt;"",IF(((AN59*Paramètres!$H$4)-PORTEFEUILLE_MARIE_PIERRE[[#This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9" s="190" t="str">
        <f>IF(PORTEFEUILLE_MARIE_PIERRE[[#This Row],[BONI COMPTABLE]]&lt;&gt;0,1,"")</f>
        <v/>
      </c>
      <c r="AW59" s="190" t="str">
        <f>IF(PORTEFEUILLE_MARIE_PIERRE[[#This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SUM(PORTEFEUILLE_MARIE_PIERRE[[#This Row],[PCR COMPTABLE €]:[MONTANT
RESPONSABLE RELATION CLIENT €]])-PORTEFEUILLE_MARIE_PIERRE[[#This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6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60" s="188" t="str">
        <f>IF(PORTEFEUILLE_MARIE_PIERRE[[#This Row],[BONI AAC]]&lt;&gt;0,1,"")</f>
        <v/>
      </c>
      <c r="AS60" s="188" t="str">
        <f>IF(PORTEFEUILLE_MARIE_PIERRE[[#This Row],[MALI AAC]]&lt;&gt;0,1,"")</f>
        <v/>
      </c>
      <c r="AT60" s="225">
        <f>IF(AN60&lt;&gt;"",IF((AN60*Paramètres!$H$4)-PORTEFEUILLE_MARIE_PIERRE[[#This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€]]-(DELPHINE!AN60*Paramètres!$H$4),0),0)</f>
        <v>0</v>
      </c>
      <c r="AU60" s="225">
        <f>IF(AN60&lt;&gt;"",IF(((AN60*Paramètres!$H$4)-PORTEFEUILLE_MARIE_PIERRE[[#This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60" s="190" t="str">
        <f>IF(PORTEFEUILLE_MARIE_PIERRE[[#This Row],[BONI COMPTABLE]]&lt;&gt;0,1,"")</f>
        <v/>
      </c>
      <c r="AW60" s="190" t="str">
        <f>IF(PORTEFEUILLE_MARIE_PIERRE[[#This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349" priority="2">
      <formula>AND(P3&lt;&gt;"",P3&lt;&gt;"OUI")</formula>
    </cfRule>
  </conditionalFormatting>
  <conditionalFormatting sqref="AL3:AM60 S3:AH60">
    <cfRule type="expression" dxfId="348" priority="1" stopIfTrue="1">
      <formula>$AH3&lt;&gt;0</formula>
    </cfRule>
  </conditionalFormatting>
  <conditionalFormatting sqref="A3:E60">
    <cfRule type="expression" dxfId="347" priority="3" stopIfTrue="1">
      <formula>AND($I3&lt;&gt;"",AND($J3="",AND($AY3="",$AZ3="")))</formula>
    </cfRule>
    <cfRule type="expression" dxfId="346" priority="4" stopIfTrue="1">
      <formula>AND($J3&lt;&gt;"",AND($AY3="",$AZ3=""))</formula>
    </cfRule>
    <cfRule type="expression" dxfId="345" priority="5" stopIfTrue="1">
      <formula>AND($AY3&lt;&gt;"",$AZ3="")</formula>
    </cfRule>
    <cfRule type="expression" dxfId="34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20" sqref="D20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SUM(PORTEFEUILLE_ERIC[[#This Row],[PCR COMPTABLE €]:[MONTANT
RESPONSABLE RELATION CLIENT €]])-PORTEFEUILLE_ERIC[[#This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400</v>
      </c>
      <c r="AR3" s="188" t="str">
        <f>IF(PORTEFEUILLE_ERIC[[#This Row],[BONI AAC]]&lt;&gt;0,1,"")</f>
        <v/>
      </c>
      <c r="AS3" s="188">
        <f>IF(PORTEFEUILLE_ERIC[[#This Row],[MALI AAC]]&lt;&gt;0,1,"")</f>
        <v>1</v>
      </c>
      <c r="AT3" s="225">
        <f>IF(AN3&lt;&gt;"",IF((AN3*Paramètres!$H$4)-PORTEFEUILLE_ERIC[[#This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€]]-(DELPHINE!AN3*Paramètres!$H$4),0),0)</f>
        <v>0</v>
      </c>
      <c r="AU3" s="225">
        <f>IF(AN3&lt;&gt;"",IF(((AN3*Paramètres!$H$4)-PORTEFEUILLE_ERIC[[#This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" s="190" t="str">
        <f>IF(PORTEFEUILLE_ERIC[[#This Row],[BONI COMPTABLE]]&lt;&gt;0,1,"")</f>
        <v/>
      </c>
      <c r="AW3" s="190" t="str">
        <f>IF(PORTEFEUILLE_ERIC[[#This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SUM(PORTEFEUILLE_ERIC[[#This Row],[PCR COMPTABLE €]:[MONTANT
RESPONSABLE RELATION CLIENT €]])-PORTEFEUILLE_ERIC[[#This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1000</v>
      </c>
      <c r="AR4" s="188" t="str">
        <f>IF(PORTEFEUILLE_ERIC[[#This Row],[BONI AAC]]&lt;&gt;0,1,"")</f>
        <v/>
      </c>
      <c r="AS4" s="188">
        <f>IF(PORTEFEUILLE_ERIC[[#This Row],[MALI AAC]]&lt;&gt;0,1,"")</f>
        <v>1</v>
      </c>
      <c r="AT4" s="225">
        <f>IF(AN4&lt;&gt;"",IF((AN4*Paramètres!$H$4)-PORTEFEUILLE_ERIC[[#This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€]]-(DELPHINE!AN4*Paramètres!$H$4),0),0)</f>
        <v>0</v>
      </c>
      <c r="AU4" s="225">
        <f>IF(AN4&lt;&gt;"",IF(((AN4*Paramètres!$H$4)-PORTEFEUILLE_ERIC[[#This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3000</v>
      </c>
      <c r="AV4" s="190" t="str">
        <f>IF(PORTEFEUILLE_ERIC[[#This Row],[BONI COMPTABLE]]&lt;&gt;0,1,"")</f>
        <v/>
      </c>
      <c r="AW4" s="190">
        <f>IF(PORTEFEUILLE_ERIC[[#This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SUM(PORTEFEUILLE_ERIC[[#This Row],[PCR COMPTABLE €]:[MONTANT
RESPONSABLE RELATION CLIENT €]])-PORTEFEUILLE_ERIC[[#This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2200</v>
      </c>
      <c r="AR5" s="188" t="str">
        <f>IF(PORTEFEUILLE_ERIC[[#This Row],[BONI AAC]]&lt;&gt;0,1,"")</f>
        <v/>
      </c>
      <c r="AS5" s="188">
        <f>IF(PORTEFEUILLE_ERIC[[#This Row],[MALI AAC]]&lt;&gt;0,1,"")</f>
        <v>1</v>
      </c>
      <c r="AT5" s="225">
        <f>IF(AN5&lt;&gt;"",IF((AN5*Paramètres!$H$4)-PORTEFEUILLE_ERIC[[#This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€]]-(DELPHINE!AN5*Paramètres!$H$4),0),0)</f>
        <v>0</v>
      </c>
      <c r="AU5" s="225">
        <f>IF(AN5&lt;&gt;"",IF(((AN5*Paramètres!$H$4)-PORTEFEUILLE_ERIC[[#This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4150</v>
      </c>
      <c r="AV5" s="190" t="str">
        <f>IF(PORTEFEUILLE_ERIC[[#This Row],[BONI COMPTABLE]]&lt;&gt;0,1,"")</f>
        <v/>
      </c>
      <c r="AW5" s="190">
        <f>IF(PORTEFEUILLE_ERIC[[#This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SUM(PORTEFEUILLE_ERIC[[#This Row],[PCR COMPTABLE €]:[MONTANT
RESPONSABLE RELATION CLIENT €]])-PORTEFEUILLE_ERIC[[#This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6" s="188" t="str">
        <f>IF(PORTEFEUILLE_ERIC[[#This Row],[BONI AAC]]&lt;&gt;0,1,"")</f>
        <v/>
      </c>
      <c r="AS6" s="188" t="str">
        <f>IF(PORTEFEUILLE_ERIC[[#This Row],[MALI AAC]]&lt;&gt;0,1,"")</f>
        <v/>
      </c>
      <c r="AT6" s="225">
        <f>IF(AN6&lt;&gt;"",IF((AN6*Paramètres!$H$4)-PORTEFEUILLE_ERIC[[#This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€]]-(DELPHINE!AN6*Paramètres!$H$4),0),0)</f>
        <v>0</v>
      </c>
      <c r="AU6" s="225">
        <f>IF(AN6&lt;&gt;"",IF(((AN6*Paramètres!$H$4)-PORTEFEUILLE_ERIC[[#This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6" s="190" t="str">
        <f>IF(PORTEFEUILLE_ERIC[[#This Row],[BONI COMPTABLE]]&lt;&gt;0,1,"")</f>
        <v/>
      </c>
      <c r="AW6" s="190" t="str">
        <f>IF(PORTEFEUILLE_ERIC[[#This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SUM(PORTEFEUILLE_ERIC[[#This Row],[PCR COMPTABLE €]:[MONTANT
RESPONSABLE RELATION CLIENT €]])-PORTEFEUILLE_ERIC[[#This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7" s="188" t="str">
        <f>IF(PORTEFEUILLE_ERIC[[#This Row],[BONI AAC]]&lt;&gt;0,1,"")</f>
        <v/>
      </c>
      <c r="AS7" s="188" t="str">
        <f>IF(PORTEFEUILLE_ERIC[[#This Row],[MALI AAC]]&lt;&gt;0,1,"")</f>
        <v/>
      </c>
      <c r="AT7" s="225">
        <f>IF(AN7&lt;&gt;"",IF((AN7*Paramètres!$H$4)-PORTEFEUILLE_ERIC[[#This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€]]-(DELPHINE!AN7*Paramètres!$H$4),0),0)</f>
        <v>0</v>
      </c>
      <c r="AU7" s="225">
        <f>IF(AN7&lt;&gt;"",IF(((AN7*Paramètres!$H$4)-PORTEFEUILLE_ERIC[[#This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7" s="190" t="str">
        <f>IF(PORTEFEUILLE_ERIC[[#This Row],[BONI COMPTABLE]]&lt;&gt;0,1,"")</f>
        <v/>
      </c>
      <c r="AW7" s="190" t="str">
        <f>IF(PORTEFEUILLE_ERIC[[#This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SUM(PORTEFEUILLE_ERIC[[#This Row],[PCR COMPTABLE €]:[MONTANT
RESPONSABLE RELATION CLIENT €]])-PORTEFEUILLE_ERIC[[#This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8" s="188" t="str">
        <f>IF(PORTEFEUILLE_ERIC[[#This Row],[BONI AAC]]&lt;&gt;0,1,"")</f>
        <v/>
      </c>
      <c r="AS8" s="188" t="str">
        <f>IF(PORTEFEUILLE_ERIC[[#This Row],[MALI AAC]]&lt;&gt;0,1,"")</f>
        <v/>
      </c>
      <c r="AT8" s="225">
        <f>IF(AN8&lt;&gt;"",IF((AN8*Paramètres!$H$4)-PORTEFEUILLE_ERIC[[#This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€]]-(DELPHINE!AN8*Paramètres!$H$4),0),0)</f>
        <v>0</v>
      </c>
      <c r="AU8" s="225">
        <f>IF(AN8&lt;&gt;"",IF(((AN8*Paramètres!$H$4)-PORTEFEUILLE_ERIC[[#This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8" s="190" t="str">
        <f>IF(PORTEFEUILLE_ERIC[[#This Row],[BONI COMPTABLE]]&lt;&gt;0,1,"")</f>
        <v/>
      </c>
      <c r="AW8" s="190" t="str">
        <f>IF(PORTEFEUILLE_ERIC[[#This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SUM(PORTEFEUILLE_ERIC[[#This Row],[PCR COMPTABLE €]:[MONTANT
RESPONSABLE RELATION CLIENT €]])-PORTEFEUILLE_ERIC[[#This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9" s="188" t="str">
        <f>IF(PORTEFEUILLE_ERIC[[#This Row],[BONI AAC]]&lt;&gt;0,1,"")</f>
        <v/>
      </c>
      <c r="AS9" s="188" t="str">
        <f>IF(PORTEFEUILLE_ERIC[[#This Row],[MALI AAC]]&lt;&gt;0,1,"")</f>
        <v/>
      </c>
      <c r="AT9" s="225">
        <f>IF(AN9&lt;&gt;"",IF((AN9*Paramètres!$H$4)-PORTEFEUILLE_ERIC[[#This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€]]-(DELPHINE!AN9*Paramètres!$H$4),0),0)</f>
        <v>0</v>
      </c>
      <c r="AU9" s="225">
        <f>IF(AN9&lt;&gt;"",IF(((AN9*Paramètres!$H$4)-PORTEFEUILLE_ERIC[[#This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9" s="190" t="str">
        <f>IF(PORTEFEUILLE_ERIC[[#This Row],[BONI COMPTABLE]]&lt;&gt;0,1,"")</f>
        <v/>
      </c>
      <c r="AW9" s="190" t="str">
        <f>IF(PORTEFEUILLE_ERIC[[#This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SUM(PORTEFEUILLE_ERIC[[#This Row],[PCR COMPTABLE €]:[MONTANT
RESPONSABLE RELATION CLIENT €]])-PORTEFEUILLE_ERIC[[#This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0" s="188" t="str">
        <f>IF(PORTEFEUILLE_ERIC[[#This Row],[BONI AAC]]&lt;&gt;0,1,"")</f>
        <v/>
      </c>
      <c r="AS10" s="188" t="str">
        <f>IF(PORTEFEUILLE_ERIC[[#This Row],[MALI AAC]]&lt;&gt;0,1,"")</f>
        <v/>
      </c>
      <c r="AT10" s="225">
        <f>IF(AN10&lt;&gt;"",IF((AN10*Paramètres!$H$4)-PORTEFEUILLE_ERIC[[#This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€]]-(DELPHINE!AN10*Paramètres!$H$4),0),0)</f>
        <v>0</v>
      </c>
      <c r="AU10" s="225">
        <f>IF(AN10&lt;&gt;"",IF(((AN10*Paramètres!$H$4)-PORTEFEUILLE_ERIC[[#This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0" s="190" t="str">
        <f>IF(PORTEFEUILLE_ERIC[[#This Row],[BONI COMPTABLE]]&lt;&gt;0,1,"")</f>
        <v/>
      </c>
      <c r="AW10" s="190" t="str">
        <f>IF(PORTEFEUILLE_ERIC[[#This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SUM(PORTEFEUILLE_ERIC[[#This Row],[PCR COMPTABLE €]:[MONTANT
RESPONSABLE RELATION CLIENT €]])-PORTEFEUILLE_ERIC[[#This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1" s="188" t="str">
        <f>IF(PORTEFEUILLE_ERIC[[#This Row],[BONI AAC]]&lt;&gt;0,1,"")</f>
        <v/>
      </c>
      <c r="AS11" s="188" t="str">
        <f>IF(PORTEFEUILLE_ERIC[[#This Row],[MALI AAC]]&lt;&gt;0,1,"")</f>
        <v/>
      </c>
      <c r="AT11" s="225">
        <f>IF(AN11&lt;&gt;"",IF((AN11*Paramètres!$H$4)-PORTEFEUILLE_ERIC[[#This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€]]-(DELPHINE!AN11*Paramètres!$H$4),0),0)</f>
        <v>0</v>
      </c>
      <c r="AU11" s="225">
        <f>IF(AN11&lt;&gt;"",IF(((AN11*Paramètres!$H$4)-PORTEFEUILLE_ERIC[[#This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1" s="190" t="str">
        <f>IF(PORTEFEUILLE_ERIC[[#This Row],[BONI COMPTABLE]]&lt;&gt;0,1,"")</f>
        <v/>
      </c>
      <c r="AW11" s="190" t="str">
        <f>IF(PORTEFEUILLE_ERIC[[#This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SUM(PORTEFEUILLE_ERIC[[#This Row],[PCR COMPTABLE €]:[MONTANT
RESPONSABLE RELATION CLIENT €]])-PORTEFEUILLE_ERIC[[#This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2" s="188" t="str">
        <f>IF(PORTEFEUILLE_ERIC[[#This Row],[BONI AAC]]&lt;&gt;0,1,"")</f>
        <v/>
      </c>
      <c r="AS12" s="188" t="str">
        <f>IF(PORTEFEUILLE_ERIC[[#This Row],[MALI AAC]]&lt;&gt;0,1,"")</f>
        <v/>
      </c>
      <c r="AT12" s="225">
        <f>IF(AN12&lt;&gt;"",IF((AN12*Paramètres!$H$4)-PORTEFEUILLE_ERIC[[#This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€]]-(DELPHINE!AN12*Paramètres!$H$4),0),0)</f>
        <v>0</v>
      </c>
      <c r="AU12" s="225">
        <f>IF(AN12&lt;&gt;"",IF(((AN12*Paramètres!$H$4)-PORTEFEUILLE_ERIC[[#This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2" s="190" t="str">
        <f>IF(PORTEFEUILLE_ERIC[[#This Row],[BONI COMPTABLE]]&lt;&gt;0,1,"")</f>
        <v/>
      </c>
      <c r="AW12" s="190" t="str">
        <f>IF(PORTEFEUILLE_ERIC[[#This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SUM(PORTEFEUILLE_ERIC[[#This Row],[PCR COMPTABLE €]:[MONTANT
RESPONSABLE RELATION CLIENT €]])-PORTEFEUILLE_ERIC[[#This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3" s="188" t="str">
        <f>IF(PORTEFEUILLE_ERIC[[#This Row],[BONI AAC]]&lt;&gt;0,1,"")</f>
        <v/>
      </c>
      <c r="AS13" s="188" t="str">
        <f>IF(PORTEFEUILLE_ERIC[[#This Row],[MALI AAC]]&lt;&gt;0,1,"")</f>
        <v/>
      </c>
      <c r="AT13" s="225">
        <f>IF(AN13&lt;&gt;"",IF((AN13*Paramètres!$H$4)-PORTEFEUILLE_ERIC[[#This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€]]-(DELPHINE!AN13*Paramètres!$H$4),0),0)</f>
        <v>0</v>
      </c>
      <c r="AU13" s="225">
        <f>IF(AN13&lt;&gt;"",IF(((AN13*Paramètres!$H$4)-PORTEFEUILLE_ERIC[[#This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3" s="190" t="str">
        <f>IF(PORTEFEUILLE_ERIC[[#This Row],[BONI COMPTABLE]]&lt;&gt;0,1,"")</f>
        <v/>
      </c>
      <c r="AW13" s="190" t="str">
        <f>IF(PORTEFEUILLE_ERIC[[#This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SUM(PORTEFEUILLE_ERIC[[#This Row],[PCR COMPTABLE €]:[MONTANT
RESPONSABLE RELATION CLIENT €]])-PORTEFEUILLE_ERIC[[#This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4" s="188" t="str">
        <f>IF(PORTEFEUILLE_ERIC[[#This Row],[BONI AAC]]&lt;&gt;0,1,"")</f>
        <v/>
      </c>
      <c r="AS14" s="188" t="str">
        <f>IF(PORTEFEUILLE_ERIC[[#This Row],[MALI AAC]]&lt;&gt;0,1,"")</f>
        <v/>
      </c>
      <c r="AT14" s="225">
        <f>IF(AN14&lt;&gt;"",IF((AN14*Paramètres!$H$4)-PORTEFEUILLE_ERIC[[#This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€]]-(DELPHINE!AN14*Paramètres!$H$4),0),0)</f>
        <v>0</v>
      </c>
      <c r="AU14" s="225">
        <f>IF(AN14&lt;&gt;"",IF(((AN14*Paramètres!$H$4)-PORTEFEUILLE_ERIC[[#This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4" s="190" t="str">
        <f>IF(PORTEFEUILLE_ERIC[[#This Row],[BONI COMPTABLE]]&lt;&gt;0,1,"")</f>
        <v/>
      </c>
      <c r="AW14" s="190" t="str">
        <f>IF(PORTEFEUILLE_ERIC[[#This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SUM(PORTEFEUILLE_ERIC[[#This Row],[PCR COMPTABLE €]:[MONTANT
RESPONSABLE RELATION CLIENT €]])-PORTEFEUILLE_ERIC[[#This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5" s="188" t="str">
        <f>IF(PORTEFEUILLE_ERIC[[#This Row],[BONI AAC]]&lt;&gt;0,1,"")</f>
        <v/>
      </c>
      <c r="AS15" s="188" t="str">
        <f>IF(PORTEFEUILLE_ERIC[[#This Row],[MALI AAC]]&lt;&gt;0,1,"")</f>
        <v/>
      </c>
      <c r="AT15" s="225">
        <f>IF(AN15&lt;&gt;"",IF((AN15*Paramètres!$H$4)-PORTEFEUILLE_ERIC[[#This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€]]-(DELPHINE!AN15*Paramètres!$H$4),0),0)</f>
        <v>0</v>
      </c>
      <c r="AU15" s="225">
        <f>IF(AN15&lt;&gt;"",IF(((AN15*Paramètres!$H$4)-PORTEFEUILLE_ERIC[[#This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5" s="190" t="str">
        <f>IF(PORTEFEUILLE_ERIC[[#This Row],[BONI COMPTABLE]]&lt;&gt;0,1,"")</f>
        <v/>
      </c>
      <c r="AW15" s="190" t="str">
        <f>IF(PORTEFEUILLE_ERIC[[#This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SUM(PORTEFEUILLE_ERIC[[#This Row],[PCR COMPTABLE €]:[MONTANT
RESPONSABLE RELATION CLIENT €]])-PORTEFEUILLE_ERIC[[#This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6" s="188" t="str">
        <f>IF(PORTEFEUILLE_ERIC[[#This Row],[BONI AAC]]&lt;&gt;0,1,"")</f>
        <v/>
      </c>
      <c r="AS16" s="188" t="str">
        <f>IF(PORTEFEUILLE_ERIC[[#This Row],[MALI AAC]]&lt;&gt;0,1,"")</f>
        <v/>
      </c>
      <c r="AT16" s="225">
        <f>IF(AN16&lt;&gt;"",IF((AN16*Paramètres!$H$4)-PORTEFEUILLE_ERIC[[#This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€]]-(DELPHINE!AN16*Paramètres!$H$4),0),0)</f>
        <v>0</v>
      </c>
      <c r="AU16" s="225">
        <f>IF(AN16&lt;&gt;"",IF(((AN16*Paramètres!$H$4)-PORTEFEUILLE_ERIC[[#This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6" s="190" t="str">
        <f>IF(PORTEFEUILLE_ERIC[[#This Row],[BONI COMPTABLE]]&lt;&gt;0,1,"")</f>
        <v/>
      </c>
      <c r="AW16" s="190" t="str">
        <f>IF(PORTEFEUILLE_ERIC[[#This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SUM(PORTEFEUILLE_ERIC[[#This Row],[PCR COMPTABLE €]:[MONTANT
RESPONSABLE RELATION CLIENT €]])-PORTEFEUILLE_ERIC[[#This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7" s="188" t="str">
        <f>IF(PORTEFEUILLE_ERIC[[#This Row],[BONI AAC]]&lt;&gt;0,1,"")</f>
        <v/>
      </c>
      <c r="AS17" s="188" t="str">
        <f>IF(PORTEFEUILLE_ERIC[[#This Row],[MALI AAC]]&lt;&gt;0,1,"")</f>
        <v/>
      </c>
      <c r="AT17" s="225">
        <f>IF(AN17&lt;&gt;"",IF((AN17*Paramètres!$H$4)-PORTEFEUILLE_ERIC[[#This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€]]-(DELPHINE!AN17*Paramètres!$H$4),0),0)</f>
        <v>0</v>
      </c>
      <c r="AU17" s="225">
        <f>IF(AN17&lt;&gt;"",IF(((AN17*Paramètres!$H$4)-PORTEFEUILLE_ERIC[[#This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7" s="190" t="str">
        <f>IF(PORTEFEUILLE_ERIC[[#This Row],[BONI COMPTABLE]]&lt;&gt;0,1,"")</f>
        <v/>
      </c>
      <c r="AW17" s="190" t="str">
        <f>IF(PORTEFEUILLE_ERIC[[#This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SUM(PORTEFEUILLE_ERIC[[#This Row],[PCR COMPTABLE €]:[MONTANT
RESPONSABLE RELATION CLIENT €]])-PORTEFEUILLE_ERIC[[#This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8" s="188" t="str">
        <f>IF(PORTEFEUILLE_ERIC[[#This Row],[BONI AAC]]&lt;&gt;0,1,"")</f>
        <v/>
      </c>
      <c r="AS18" s="188" t="str">
        <f>IF(PORTEFEUILLE_ERIC[[#This Row],[MALI AAC]]&lt;&gt;0,1,"")</f>
        <v/>
      </c>
      <c r="AT18" s="225">
        <f>IF(AN18&lt;&gt;"",IF((AN18*Paramètres!$H$4)-PORTEFEUILLE_ERIC[[#This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€]]-(DELPHINE!AN18*Paramètres!$H$4),0),0)</f>
        <v>0</v>
      </c>
      <c r="AU18" s="225">
        <f>IF(AN18&lt;&gt;"",IF(((AN18*Paramètres!$H$4)-PORTEFEUILLE_ERIC[[#This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8" s="190" t="str">
        <f>IF(PORTEFEUILLE_ERIC[[#This Row],[BONI COMPTABLE]]&lt;&gt;0,1,"")</f>
        <v/>
      </c>
      <c r="AW18" s="190" t="str">
        <f>IF(PORTEFEUILLE_ERIC[[#This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SUM(PORTEFEUILLE_ERIC[[#This Row],[PCR COMPTABLE €]:[MONTANT
RESPONSABLE RELATION CLIENT €]])-PORTEFEUILLE_ERIC[[#This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9" s="188" t="str">
        <f>IF(PORTEFEUILLE_ERIC[[#This Row],[BONI AAC]]&lt;&gt;0,1,"")</f>
        <v/>
      </c>
      <c r="AS19" s="188" t="str">
        <f>IF(PORTEFEUILLE_ERIC[[#This Row],[MALI AAC]]&lt;&gt;0,1,"")</f>
        <v/>
      </c>
      <c r="AT19" s="225">
        <f>IF(AN19&lt;&gt;"",IF((AN19*Paramètres!$H$4)-PORTEFEUILLE_ERIC[[#This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€]]-(DELPHINE!AN19*Paramètres!$H$4),0),0)</f>
        <v>0</v>
      </c>
      <c r="AU19" s="225">
        <f>IF(AN19&lt;&gt;"",IF(((AN19*Paramètres!$H$4)-PORTEFEUILLE_ERIC[[#This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9" s="190" t="str">
        <f>IF(PORTEFEUILLE_ERIC[[#This Row],[BONI COMPTABLE]]&lt;&gt;0,1,"")</f>
        <v/>
      </c>
      <c r="AW19" s="190" t="str">
        <f>IF(PORTEFEUILLE_ERIC[[#This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SUM(PORTEFEUILLE_ERIC[[#This Row],[PCR COMPTABLE €]:[MONTANT
RESPONSABLE RELATION CLIENT €]])-PORTEFEUILLE_ERIC[[#This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0" s="188" t="str">
        <f>IF(PORTEFEUILLE_ERIC[[#This Row],[BONI AAC]]&lt;&gt;0,1,"")</f>
        <v/>
      </c>
      <c r="AS20" s="188" t="str">
        <f>IF(PORTEFEUILLE_ERIC[[#This Row],[MALI AAC]]&lt;&gt;0,1,"")</f>
        <v/>
      </c>
      <c r="AT20" s="225">
        <f>IF(AN20&lt;&gt;"",IF((AN20*Paramètres!$H$4)-PORTEFEUILLE_ERIC[[#This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€]]-(DELPHINE!AN20*Paramètres!$H$4),0),0)</f>
        <v>0</v>
      </c>
      <c r="AU20" s="225">
        <f>IF(AN20&lt;&gt;"",IF(((AN20*Paramètres!$H$4)-PORTEFEUILLE_ERIC[[#This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0" s="190" t="str">
        <f>IF(PORTEFEUILLE_ERIC[[#This Row],[BONI COMPTABLE]]&lt;&gt;0,1,"")</f>
        <v/>
      </c>
      <c r="AW20" s="190" t="str">
        <f>IF(PORTEFEUILLE_ERIC[[#This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SUM(PORTEFEUILLE_ERIC[[#This Row],[PCR COMPTABLE €]:[MONTANT
RESPONSABLE RELATION CLIENT €]])-PORTEFEUILLE_ERIC[[#This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1" s="188" t="str">
        <f>IF(PORTEFEUILLE_ERIC[[#This Row],[BONI AAC]]&lt;&gt;0,1,"")</f>
        <v/>
      </c>
      <c r="AS21" s="188" t="str">
        <f>IF(PORTEFEUILLE_ERIC[[#This Row],[MALI AAC]]&lt;&gt;0,1,"")</f>
        <v/>
      </c>
      <c r="AT21" s="225">
        <f>IF(AN21&lt;&gt;"",IF((AN21*Paramètres!$H$4)-PORTEFEUILLE_ERIC[[#This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€]]-(DELPHINE!AN21*Paramètres!$H$4),0),0)</f>
        <v>0</v>
      </c>
      <c r="AU21" s="225">
        <f>IF(AN21&lt;&gt;"",IF(((AN21*Paramètres!$H$4)-PORTEFEUILLE_ERIC[[#This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1" s="190" t="str">
        <f>IF(PORTEFEUILLE_ERIC[[#This Row],[BONI COMPTABLE]]&lt;&gt;0,1,"")</f>
        <v/>
      </c>
      <c r="AW21" s="190" t="str">
        <f>IF(PORTEFEUILLE_ERIC[[#This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SUM(PORTEFEUILLE_ERIC[[#This Row],[PCR COMPTABLE €]:[MONTANT
RESPONSABLE RELATION CLIENT €]])-PORTEFEUILLE_ERIC[[#This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2" s="188" t="str">
        <f>IF(PORTEFEUILLE_ERIC[[#This Row],[BONI AAC]]&lt;&gt;0,1,"")</f>
        <v/>
      </c>
      <c r="AS22" s="188" t="str">
        <f>IF(PORTEFEUILLE_ERIC[[#This Row],[MALI AAC]]&lt;&gt;0,1,"")</f>
        <v/>
      </c>
      <c r="AT22" s="225">
        <f>IF(AN22&lt;&gt;"",IF((AN22*Paramètres!$H$4)-PORTEFEUILLE_ERIC[[#This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€]]-(DELPHINE!AN22*Paramètres!$H$4),0),0)</f>
        <v>0</v>
      </c>
      <c r="AU22" s="225">
        <f>IF(AN22&lt;&gt;"",IF(((AN22*Paramètres!$H$4)-PORTEFEUILLE_ERIC[[#This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2" s="190" t="str">
        <f>IF(PORTEFEUILLE_ERIC[[#This Row],[BONI COMPTABLE]]&lt;&gt;0,1,"")</f>
        <v/>
      </c>
      <c r="AW22" s="190" t="str">
        <f>IF(PORTEFEUILLE_ERIC[[#This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SUM(PORTEFEUILLE_ERIC[[#This Row],[PCR COMPTABLE €]:[MONTANT
RESPONSABLE RELATION CLIENT €]])-PORTEFEUILLE_ERIC[[#This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3" s="188" t="str">
        <f>IF(PORTEFEUILLE_ERIC[[#This Row],[BONI AAC]]&lt;&gt;0,1,"")</f>
        <v/>
      </c>
      <c r="AS23" s="188" t="str">
        <f>IF(PORTEFEUILLE_ERIC[[#This Row],[MALI AAC]]&lt;&gt;0,1,"")</f>
        <v/>
      </c>
      <c r="AT23" s="225">
        <f>IF(AN23&lt;&gt;"",IF((AN23*Paramètres!$H$4)-PORTEFEUILLE_ERIC[[#This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€]]-(DELPHINE!AN23*Paramètres!$H$4),0),0)</f>
        <v>0</v>
      </c>
      <c r="AU23" s="225">
        <f>IF(AN23&lt;&gt;"",IF(((AN23*Paramètres!$H$4)-PORTEFEUILLE_ERIC[[#This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3" s="190" t="str">
        <f>IF(PORTEFEUILLE_ERIC[[#This Row],[BONI COMPTABLE]]&lt;&gt;0,1,"")</f>
        <v/>
      </c>
      <c r="AW23" s="190" t="str">
        <f>IF(PORTEFEUILLE_ERIC[[#This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SUM(PORTEFEUILLE_ERIC[[#This Row],[PCR COMPTABLE €]:[MONTANT
RESPONSABLE RELATION CLIENT €]])-PORTEFEUILLE_ERIC[[#This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4" s="188" t="str">
        <f>IF(PORTEFEUILLE_ERIC[[#This Row],[BONI AAC]]&lt;&gt;0,1,"")</f>
        <v/>
      </c>
      <c r="AS24" s="188" t="str">
        <f>IF(PORTEFEUILLE_ERIC[[#This Row],[MALI AAC]]&lt;&gt;0,1,"")</f>
        <v/>
      </c>
      <c r="AT24" s="225">
        <f>IF(AN24&lt;&gt;"",IF((AN24*Paramètres!$H$4)-PORTEFEUILLE_ERIC[[#This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€]]-(DELPHINE!AN24*Paramètres!$H$4),0),0)</f>
        <v>0</v>
      </c>
      <c r="AU24" s="225">
        <f>IF(AN24&lt;&gt;"",IF(((AN24*Paramètres!$H$4)-PORTEFEUILLE_ERIC[[#This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4" s="190" t="str">
        <f>IF(PORTEFEUILLE_ERIC[[#This Row],[BONI COMPTABLE]]&lt;&gt;0,1,"")</f>
        <v/>
      </c>
      <c r="AW24" s="190" t="str">
        <f>IF(PORTEFEUILLE_ERIC[[#This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SUM(PORTEFEUILLE_ERIC[[#This Row],[PCR COMPTABLE €]:[MONTANT
RESPONSABLE RELATION CLIENT €]])-PORTEFEUILLE_ERIC[[#This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5" s="188" t="str">
        <f>IF(PORTEFEUILLE_ERIC[[#This Row],[BONI AAC]]&lt;&gt;0,1,"")</f>
        <v/>
      </c>
      <c r="AS25" s="188" t="str">
        <f>IF(PORTEFEUILLE_ERIC[[#This Row],[MALI AAC]]&lt;&gt;0,1,"")</f>
        <v/>
      </c>
      <c r="AT25" s="225">
        <f>IF(AN25&lt;&gt;"",IF((AN25*Paramètres!$H$4)-PORTEFEUILLE_ERIC[[#This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€]]-(DELPHINE!AN25*Paramètres!$H$4),0),0)</f>
        <v>0</v>
      </c>
      <c r="AU25" s="225">
        <f>IF(AN25&lt;&gt;"",IF(((AN25*Paramètres!$H$4)-PORTEFEUILLE_ERIC[[#This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5" s="190" t="str">
        <f>IF(PORTEFEUILLE_ERIC[[#This Row],[BONI COMPTABLE]]&lt;&gt;0,1,"")</f>
        <v/>
      </c>
      <c r="AW25" s="190" t="str">
        <f>IF(PORTEFEUILLE_ERIC[[#This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SUM(PORTEFEUILLE_ERIC[[#This Row],[PCR COMPTABLE €]:[MONTANT
RESPONSABLE RELATION CLIENT €]])-PORTEFEUILLE_ERIC[[#This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6" s="188" t="str">
        <f>IF(PORTEFEUILLE_ERIC[[#This Row],[BONI AAC]]&lt;&gt;0,1,"")</f>
        <v/>
      </c>
      <c r="AS26" s="188" t="str">
        <f>IF(PORTEFEUILLE_ERIC[[#This Row],[MALI AAC]]&lt;&gt;0,1,"")</f>
        <v/>
      </c>
      <c r="AT26" s="225">
        <f>IF(AN26&lt;&gt;"",IF((AN26*Paramètres!$H$4)-PORTEFEUILLE_ERIC[[#This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€]]-(DELPHINE!AN26*Paramètres!$H$4),0),0)</f>
        <v>0</v>
      </c>
      <c r="AU26" s="225">
        <f>IF(AN26&lt;&gt;"",IF(((AN26*Paramètres!$H$4)-PORTEFEUILLE_ERIC[[#This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6" s="190" t="str">
        <f>IF(PORTEFEUILLE_ERIC[[#This Row],[BONI COMPTABLE]]&lt;&gt;0,1,"")</f>
        <v/>
      </c>
      <c r="AW26" s="190" t="str">
        <f>IF(PORTEFEUILLE_ERIC[[#This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SUM(PORTEFEUILLE_ERIC[[#This Row],[PCR COMPTABLE €]:[MONTANT
RESPONSABLE RELATION CLIENT €]])-PORTEFEUILLE_ERIC[[#This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7" s="188" t="str">
        <f>IF(PORTEFEUILLE_ERIC[[#This Row],[BONI AAC]]&lt;&gt;0,1,"")</f>
        <v/>
      </c>
      <c r="AS27" s="188" t="str">
        <f>IF(PORTEFEUILLE_ERIC[[#This Row],[MALI AAC]]&lt;&gt;0,1,"")</f>
        <v/>
      </c>
      <c r="AT27" s="225">
        <f>IF(AN27&lt;&gt;"",IF((AN27*Paramètres!$H$4)-PORTEFEUILLE_ERIC[[#This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€]]-(DELPHINE!AN27*Paramètres!$H$4),0),0)</f>
        <v>0</v>
      </c>
      <c r="AU27" s="225">
        <f>IF(AN27&lt;&gt;"",IF(((AN27*Paramètres!$H$4)-PORTEFEUILLE_ERIC[[#This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7" s="190" t="str">
        <f>IF(PORTEFEUILLE_ERIC[[#This Row],[BONI COMPTABLE]]&lt;&gt;0,1,"")</f>
        <v/>
      </c>
      <c r="AW27" s="190" t="str">
        <f>IF(PORTEFEUILLE_ERIC[[#This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SUM(PORTEFEUILLE_ERIC[[#This Row],[PCR COMPTABLE €]:[MONTANT
RESPONSABLE RELATION CLIENT €]])-PORTEFEUILLE_ERIC[[#This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8" s="188" t="str">
        <f>IF(PORTEFEUILLE_ERIC[[#This Row],[BONI AAC]]&lt;&gt;0,1,"")</f>
        <v/>
      </c>
      <c r="AS28" s="188" t="str">
        <f>IF(PORTEFEUILLE_ERIC[[#This Row],[MALI AAC]]&lt;&gt;0,1,"")</f>
        <v/>
      </c>
      <c r="AT28" s="225">
        <f>IF(AN28&lt;&gt;"",IF((AN28*Paramètres!$H$4)-PORTEFEUILLE_ERIC[[#This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€]]-(DELPHINE!AN28*Paramètres!$H$4),0),0)</f>
        <v>0</v>
      </c>
      <c r="AU28" s="225">
        <f>IF(AN28&lt;&gt;"",IF(((AN28*Paramètres!$H$4)-PORTEFEUILLE_ERIC[[#This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8" s="190" t="str">
        <f>IF(PORTEFEUILLE_ERIC[[#This Row],[BONI COMPTABLE]]&lt;&gt;0,1,"")</f>
        <v/>
      </c>
      <c r="AW28" s="190" t="str">
        <f>IF(PORTEFEUILLE_ERIC[[#This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SUM(PORTEFEUILLE_ERIC[[#This Row],[PCR COMPTABLE €]:[MONTANT
RESPONSABLE RELATION CLIENT €]])-PORTEFEUILLE_ERIC[[#This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9" s="188" t="str">
        <f>IF(PORTEFEUILLE_ERIC[[#This Row],[BONI AAC]]&lt;&gt;0,1,"")</f>
        <v/>
      </c>
      <c r="AS29" s="188" t="str">
        <f>IF(PORTEFEUILLE_ERIC[[#This Row],[MALI AAC]]&lt;&gt;0,1,"")</f>
        <v/>
      </c>
      <c r="AT29" s="225">
        <f>IF(AN29&lt;&gt;"",IF((AN29*Paramètres!$H$4)-PORTEFEUILLE_ERIC[[#This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€]]-(DELPHINE!AN29*Paramètres!$H$4),0),0)</f>
        <v>0</v>
      </c>
      <c r="AU29" s="225">
        <f>IF(AN29&lt;&gt;"",IF(((AN29*Paramètres!$H$4)-PORTEFEUILLE_ERIC[[#This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9" s="190" t="str">
        <f>IF(PORTEFEUILLE_ERIC[[#This Row],[BONI COMPTABLE]]&lt;&gt;0,1,"")</f>
        <v/>
      </c>
      <c r="AW29" s="190" t="str">
        <f>IF(PORTEFEUILLE_ERIC[[#This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SUM(PORTEFEUILLE_ERIC[[#This Row],[PCR COMPTABLE €]:[MONTANT
RESPONSABLE RELATION CLIENT €]])-PORTEFEUILLE_ERIC[[#This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0" s="188" t="str">
        <f>IF(PORTEFEUILLE_ERIC[[#This Row],[BONI AAC]]&lt;&gt;0,1,"")</f>
        <v/>
      </c>
      <c r="AS30" s="188" t="str">
        <f>IF(PORTEFEUILLE_ERIC[[#This Row],[MALI AAC]]&lt;&gt;0,1,"")</f>
        <v/>
      </c>
      <c r="AT30" s="225">
        <f>IF(AN30&lt;&gt;"",IF((AN30*Paramètres!$H$4)-PORTEFEUILLE_ERIC[[#This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€]]-(DELPHINE!AN30*Paramètres!$H$4),0),0)</f>
        <v>0</v>
      </c>
      <c r="AU30" s="225">
        <f>IF(AN30&lt;&gt;"",IF(((AN30*Paramètres!$H$4)-PORTEFEUILLE_ERIC[[#This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0" s="190" t="str">
        <f>IF(PORTEFEUILLE_ERIC[[#This Row],[BONI COMPTABLE]]&lt;&gt;0,1,"")</f>
        <v/>
      </c>
      <c r="AW30" s="190" t="str">
        <f>IF(PORTEFEUILLE_ERIC[[#This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SUM(PORTEFEUILLE_ERIC[[#This Row],[PCR COMPTABLE €]:[MONTANT
RESPONSABLE RELATION CLIENT €]])-PORTEFEUILLE_ERIC[[#This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1" s="188" t="str">
        <f>IF(PORTEFEUILLE_ERIC[[#This Row],[BONI AAC]]&lt;&gt;0,1,"")</f>
        <v/>
      </c>
      <c r="AS31" s="188" t="str">
        <f>IF(PORTEFEUILLE_ERIC[[#This Row],[MALI AAC]]&lt;&gt;0,1,"")</f>
        <v/>
      </c>
      <c r="AT31" s="225">
        <f>IF(AN31&lt;&gt;"",IF((AN31*Paramètres!$H$4)-PORTEFEUILLE_ERIC[[#This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€]]-(DELPHINE!AN31*Paramètres!$H$4),0),0)</f>
        <v>0</v>
      </c>
      <c r="AU31" s="225">
        <f>IF(AN31&lt;&gt;"",IF(((AN31*Paramètres!$H$4)-PORTEFEUILLE_ERIC[[#This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1" s="190" t="str">
        <f>IF(PORTEFEUILLE_ERIC[[#This Row],[BONI COMPTABLE]]&lt;&gt;0,1,"")</f>
        <v/>
      </c>
      <c r="AW31" s="190" t="str">
        <f>IF(PORTEFEUILLE_ERIC[[#This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SUM(PORTEFEUILLE_ERIC[[#This Row],[PCR COMPTABLE €]:[MONTANT
RESPONSABLE RELATION CLIENT €]])-PORTEFEUILLE_ERIC[[#This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2" s="188" t="str">
        <f>IF(PORTEFEUILLE_ERIC[[#This Row],[BONI AAC]]&lt;&gt;0,1,"")</f>
        <v/>
      </c>
      <c r="AS32" s="188" t="str">
        <f>IF(PORTEFEUILLE_ERIC[[#This Row],[MALI AAC]]&lt;&gt;0,1,"")</f>
        <v/>
      </c>
      <c r="AT32" s="225">
        <f>IF(AN32&lt;&gt;"",IF((AN32*Paramètres!$H$4)-PORTEFEUILLE_ERIC[[#This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€]]-(DELPHINE!AN32*Paramètres!$H$4),0),0)</f>
        <v>0</v>
      </c>
      <c r="AU32" s="225">
        <f>IF(AN32&lt;&gt;"",IF(((AN32*Paramètres!$H$4)-PORTEFEUILLE_ERIC[[#This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2" s="190" t="str">
        <f>IF(PORTEFEUILLE_ERIC[[#This Row],[BONI COMPTABLE]]&lt;&gt;0,1,"")</f>
        <v/>
      </c>
      <c r="AW32" s="190" t="str">
        <f>IF(PORTEFEUILLE_ERIC[[#This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SUM(PORTEFEUILLE_ERIC[[#This Row],[PCR COMPTABLE €]:[MONTANT
RESPONSABLE RELATION CLIENT €]])-PORTEFEUILLE_ERIC[[#This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3" s="188" t="str">
        <f>IF(PORTEFEUILLE_ERIC[[#This Row],[BONI AAC]]&lt;&gt;0,1,"")</f>
        <v/>
      </c>
      <c r="AS33" s="188" t="str">
        <f>IF(PORTEFEUILLE_ERIC[[#This Row],[MALI AAC]]&lt;&gt;0,1,"")</f>
        <v/>
      </c>
      <c r="AT33" s="225">
        <f>IF(AN33&lt;&gt;"",IF((AN33*Paramètres!$H$4)-PORTEFEUILLE_ERIC[[#This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€]]-(DELPHINE!AN33*Paramètres!$H$4),0),0)</f>
        <v>0</v>
      </c>
      <c r="AU33" s="225">
        <f>IF(AN33&lt;&gt;"",IF(((AN33*Paramètres!$H$4)-PORTEFEUILLE_ERIC[[#This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3" s="190" t="str">
        <f>IF(PORTEFEUILLE_ERIC[[#This Row],[BONI COMPTABLE]]&lt;&gt;0,1,"")</f>
        <v/>
      </c>
      <c r="AW33" s="190" t="str">
        <f>IF(PORTEFEUILLE_ERIC[[#This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SUM(PORTEFEUILLE_ERIC[[#This Row],[PCR COMPTABLE €]:[MONTANT
RESPONSABLE RELATION CLIENT €]])-PORTEFEUILLE_ERIC[[#This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4" s="188" t="str">
        <f>IF(PORTEFEUILLE_ERIC[[#This Row],[BONI AAC]]&lt;&gt;0,1,"")</f>
        <v/>
      </c>
      <c r="AS34" s="188" t="str">
        <f>IF(PORTEFEUILLE_ERIC[[#This Row],[MALI AAC]]&lt;&gt;0,1,"")</f>
        <v/>
      </c>
      <c r="AT34" s="225">
        <f>IF(AN34&lt;&gt;"",IF((AN34*Paramètres!$H$4)-PORTEFEUILLE_ERIC[[#This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€]]-(DELPHINE!AN34*Paramètres!$H$4),0),0)</f>
        <v>0</v>
      </c>
      <c r="AU34" s="225">
        <f>IF(AN34&lt;&gt;"",IF(((AN34*Paramètres!$H$4)-PORTEFEUILLE_ERIC[[#This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4" s="190" t="str">
        <f>IF(PORTEFEUILLE_ERIC[[#This Row],[BONI COMPTABLE]]&lt;&gt;0,1,"")</f>
        <v/>
      </c>
      <c r="AW34" s="190" t="str">
        <f>IF(PORTEFEUILLE_ERIC[[#This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SUM(PORTEFEUILLE_ERIC[[#This Row],[PCR COMPTABLE €]:[MONTANT
RESPONSABLE RELATION CLIENT €]])-PORTEFEUILLE_ERIC[[#This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5" s="188" t="str">
        <f>IF(PORTEFEUILLE_ERIC[[#This Row],[BONI AAC]]&lt;&gt;0,1,"")</f>
        <v/>
      </c>
      <c r="AS35" s="188" t="str">
        <f>IF(PORTEFEUILLE_ERIC[[#This Row],[MALI AAC]]&lt;&gt;0,1,"")</f>
        <v/>
      </c>
      <c r="AT35" s="225">
        <f>IF(AN35&lt;&gt;"",IF((AN35*Paramètres!$H$4)-PORTEFEUILLE_ERIC[[#This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€]]-(DELPHINE!AN35*Paramètres!$H$4),0),0)</f>
        <v>0</v>
      </c>
      <c r="AU35" s="225">
        <f>IF(AN35&lt;&gt;"",IF(((AN35*Paramètres!$H$4)-PORTEFEUILLE_ERIC[[#This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5" s="190" t="str">
        <f>IF(PORTEFEUILLE_ERIC[[#This Row],[BONI COMPTABLE]]&lt;&gt;0,1,"")</f>
        <v/>
      </c>
      <c r="AW35" s="190" t="str">
        <f>IF(PORTEFEUILLE_ERIC[[#This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SUM(PORTEFEUILLE_ERIC[[#This Row],[PCR COMPTABLE €]:[MONTANT
RESPONSABLE RELATION CLIENT €]])-PORTEFEUILLE_ERIC[[#This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6" s="188" t="str">
        <f>IF(PORTEFEUILLE_ERIC[[#This Row],[BONI AAC]]&lt;&gt;0,1,"")</f>
        <v/>
      </c>
      <c r="AS36" s="188" t="str">
        <f>IF(PORTEFEUILLE_ERIC[[#This Row],[MALI AAC]]&lt;&gt;0,1,"")</f>
        <v/>
      </c>
      <c r="AT36" s="225">
        <f>IF(AN36&lt;&gt;"",IF((AN36*Paramètres!$H$4)-PORTEFEUILLE_ERIC[[#This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€]]-(DELPHINE!AN36*Paramètres!$H$4),0),0)</f>
        <v>0</v>
      </c>
      <c r="AU36" s="225">
        <f>IF(AN36&lt;&gt;"",IF(((AN36*Paramètres!$H$4)-PORTEFEUILLE_ERIC[[#This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6" s="190" t="str">
        <f>IF(PORTEFEUILLE_ERIC[[#This Row],[BONI COMPTABLE]]&lt;&gt;0,1,"")</f>
        <v/>
      </c>
      <c r="AW36" s="190" t="str">
        <f>IF(PORTEFEUILLE_ERIC[[#This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SUM(PORTEFEUILLE_ERIC[[#This Row],[PCR COMPTABLE €]:[MONTANT
RESPONSABLE RELATION CLIENT €]])-PORTEFEUILLE_ERIC[[#This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7" s="188" t="str">
        <f>IF(PORTEFEUILLE_ERIC[[#This Row],[BONI AAC]]&lt;&gt;0,1,"")</f>
        <v/>
      </c>
      <c r="AS37" s="188" t="str">
        <f>IF(PORTEFEUILLE_ERIC[[#This Row],[MALI AAC]]&lt;&gt;0,1,"")</f>
        <v/>
      </c>
      <c r="AT37" s="225">
        <f>IF(AN37&lt;&gt;"",IF((AN37*Paramètres!$H$4)-PORTEFEUILLE_ERIC[[#This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€]]-(DELPHINE!AN37*Paramètres!$H$4),0),0)</f>
        <v>0</v>
      </c>
      <c r="AU37" s="225">
        <f>IF(AN37&lt;&gt;"",IF(((AN37*Paramètres!$H$4)-PORTEFEUILLE_ERIC[[#This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7" s="190" t="str">
        <f>IF(PORTEFEUILLE_ERIC[[#This Row],[BONI COMPTABLE]]&lt;&gt;0,1,"")</f>
        <v/>
      </c>
      <c r="AW37" s="190" t="str">
        <f>IF(PORTEFEUILLE_ERIC[[#This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SUM(PORTEFEUILLE_ERIC[[#This Row],[PCR COMPTABLE €]:[MONTANT
RESPONSABLE RELATION CLIENT €]])-PORTEFEUILLE_ERIC[[#This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8" s="188" t="str">
        <f>IF(PORTEFEUILLE_ERIC[[#This Row],[BONI AAC]]&lt;&gt;0,1,"")</f>
        <v/>
      </c>
      <c r="AS38" s="188" t="str">
        <f>IF(PORTEFEUILLE_ERIC[[#This Row],[MALI AAC]]&lt;&gt;0,1,"")</f>
        <v/>
      </c>
      <c r="AT38" s="225">
        <f>IF(AN38&lt;&gt;"",IF((AN38*Paramètres!$H$4)-PORTEFEUILLE_ERIC[[#This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€]]-(DELPHINE!AN38*Paramètres!$H$4),0),0)</f>
        <v>0</v>
      </c>
      <c r="AU38" s="225">
        <f>IF(AN38&lt;&gt;"",IF(((AN38*Paramètres!$H$4)-PORTEFEUILLE_ERIC[[#This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8" s="190" t="str">
        <f>IF(PORTEFEUILLE_ERIC[[#This Row],[BONI COMPTABLE]]&lt;&gt;0,1,"")</f>
        <v/>
      </c>
      <c r="AW38" s="190" t="str">
        <f>IF(PORTEFEUILLE_ERIC[[#This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SUM(PORTEFEUILLE_ERIC[[#This Row],[PCR COMPTABLE €]:[MONTANT
RESPONSABLE RELATION CLIENT €]])-PORTEFEUILLE_ERIC[[#This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9" s="188" t="str">
        <f>IF(PORTEFEUILLE_ERIC[[#This Row],[BONI AAC]]&lt;&gt;0,1,"")</f>
        <v/>
      </c>
      <c r="AS39" s="188" t="str">
        <f>IF(PORTEFEUILLE_ERIC[[#This Row],[MALI AAC]]&lt;&gt;0,1,"")</f>
        <v/>
      </c>
      <c r="AT39" s="225">
        <f>IF(AN39&lt;&gt;"",IF((AN39*Paramètres!$H$4)-PORTEFEUILLE_ERIC[[#This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€]]-(DELPHINE!AN39*Paramètres!$H$4),0),0)</f>
        <v>0</v>
      </c>
      <c r="AU39" s="225">
        <f>IF(AN39&lt;&gt;"",IF(((AN39*Paramètres!$H$4)-PORTEFEUILLE_ERIC[[#This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9" s="190" t="str">
        <f>IF(PORTEFEUILLE_ERIC[[#This Row],[BONI COMPTABLE]]&lt;&gt;0,1,"")</f>
        <v/>
      </c>
      <c r="AW39" s="190" t="str">
        <f>IF(PORTEFEUILLE_ERIC[[#This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SUM(PORTEFEUILLE_ERIC[[#This Row],[PCR COMPTABLE €]:[MONTANT
RESPONSABLE RELATION CLIENT €]])-PORTEFEUILLE_ERIC[[#This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0" s="188" t="str">
        <f>IF(PORTEFEUILLE_ERIC[[#This Row],[BONI AAC]]&lt;&gt;0,1,"")</f>
        <v/>
      </c>
      <c r="AS40" s="188" t="str">
        <f>IF(PORTEFEUILLE_ERIC[[#This Row],[MALI AAC]]&lt;&gt;0,1,"")</f>
        <v/>
      </c>
      <c r="AT40" s="225">
        <f>IF(AN40&lt;&gt;"",IF((AN40*Paramètres!$H$4)-PORTEFEUILLE_ERIC[[#This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€]]-(DELPHINE!AN40*Paramètres!$H$4),0),0)</f>
        <v>0</v>
      </c>
      <c r="AU40" s="225">
        <f>IF(AN40&lt;&gt;"",IF(((AN40*Paramètres!$H$4)-PORTEFEUILLE_ERIC[[#This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0" s="190" t="str">
        <f>IF(PORTEFEUILLE_ERIC[[#This Row],[BONI COMPTABLE]]&lt;&gt;0,1,"")</f>
        <v/>
      </c>
      <c r="AW40" s="190" t="str">
        <f>IF(PORTEFEUILLE_ERIC[[#This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SUM(PORTEFEUILLE_ERIC[[#This Row],[PCR COMPTABLE €]:[MONTANT
RESPONSABLE RELATION CLIENT €]])-PORTEFEUILLE_ERIC[[#This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1" s="188" t="str">
        <f>IF(PORTEFEUILLE_ERIC[[#This Row],[BONI AAC]]&lt;&gt;0,1,"")</f>
        <v/>
      </c>
      <c r="AS41" s="188" t="str">
        <f>IF(PORTEFEUILLE_ERIC[[#This Row],[MALI AAC]]&lt;&gt;0,1,"")</f>
        <v/>
      </c>
      <c r="AT41" s="225">
        <f>IF(AN41&lt;&gt;"",IF((AN41*Paramètres!$H$4)-PORTEFEUILLE_ERIC[[#This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€]]-(DELPHINE!AN41*Paramètres!$H$4),0),0)</f>
        <v>0</v>
      </c>
      <c r="AU41" s="225">
        <f>IF(AN41&lt;&gt;"",IF(((AN41*Paramètres!$H$4)-PORTEFEUILLE_ERIC[[#This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1" s="190" t="str">
        <f>IF(PORTEFEUILLE_ERIC[[#This Row],[BONI COMPTABLE]]&lt;&gt;0,1,"")</f>
        <v/>
      </c>
      <c r="AW41" s="190" t="str">
        <f>IF(PORTEFEUILLE_ERIC[[#This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SUM(PORTEFEUILLE_ERIC[[#This Row],[PCR COMPTABLE €]:[MONTANT
RESPONSABLE RELATION CLIENT €]])-PORTEFEUILLE_ERIC[[#This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2" s="188" t="str">
        <f>IF(PORTEFEUILLE_ERIC[[#This Row],[BONI AAC]]&lt;&gt;0,1,"")</f>
        <v/>
      </c>
      <c r="AS42" s="188" t="str">
        <f>IF(PORTEFEUILLE_ERIC[[#This Row],[MALI AAC]]&lt;&gt;0,1,"")</f>
        <v/>
      </c>
      <c r="AT42" s="225">
        <f>IF(AN42&lt;&gt;"",IF((AN42*Paramètres!$H$4)-PORTEFEUILLE_ERIC[[#This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€]]-(DELPHINE!AN42*Paramètres!$H$4),0),0)</f>
        <v>0</v>
      </c>
      <c r="AU42" s="225">
        <f>IF(AN42&lt;&gt;"",IF(((AN42*Paramètres!$H$4)-PORTEFEUILLE_ERIC[[#This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2" s="190" t="str">
        <f>IF(PORTEFEUILLE_ERIC[[#This Row],[BONI COMPTABLE]]&lt;&gt;0,1,"")</f>
        <v/>
      </c>
      <c r="AW42" s="190" t="str">
        <f>IF(PORTEFEUILLE_ERIC[[#This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SUM(PORTEFEUILLE_ERIC[[#This Row],[PCR COMPTABLE €]:[MONTANT
RESPONSABLE RELATION CLIENT €]])-PORTEFEUILLE_ERIC[[#This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3" s="188" t="str">
        <f>IF(PORTEFEUILLE_ERIC[[#This Row],[BONI AAC]]&lt;&gt;0,1,"")</f>
        <v/>
      </c>
      <c r="AS43" s="188" t="str">
        <f>IF(PORTEFEUILLE_ERIC[[#This Row],[MALI AAC]]&lt;&gt;0,1,"")</f>
        <v/>
      </c>
      <c r="AT43" s="225">
        <f>IF(AN43&lt;&gt;"",IF((AN43*Paramètres!$H$4)-PORTEFEUILLE_ERIC[[#This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€]]-(DELPHINE!AN43*Paramètres!$H$4),0),0)</f>
        <v>0</v>
      </c>
      <c r="AU43" s="225">
        <f>IF(AN43&lt;&gt;"",IF(((AN43*Paramètres!$H$4)-PORTEFEUILLE_ERIC[[#This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3" s="190" t="str">
        <f>IF(PORTEFEUILLE_ERIC[[#This Row],[BONI COMPTABLE]]&lt;&gt;0,1,"")</f>
        <v/>
      </c>
      <c r="AW43" s="190" t="str">
        <f>IF(PORTEFEUILLE_ERIC[[#This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SUM(PORTEFEUILLE_ERIC[[#This Row],[PCR COMPTABLE €]:[MONTANT
RESPONSABLE RELATION CLIENT €]])-PORTEFEUILLE_ERIC[[#This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4" s="188" t="str">
        <f>IF(PORTEFEUILLE_ERIC[[#This Row],[BONI AAC]]&lt;&gt;0,1,"")</f>
        <v/>
      </c>
      <c r="AS44" s="188" t="str">
        <f>IF(PORTEFEUILLE_ERIC[[#This Row],[MALI AAC]]&lt;&gt;0,1,"")</f>
        <v/>
      </c>
      <c r="AT44" s="225">
        <f>IF(AN44&lt;&gt;"",IF((AN44*Paramètres!$H$4)-PORTEFEUILLE_ERIC[[#This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€]]-(DELPHINE!AN44*Paramètres!$H$4),0),0)</f>
        <v>0</v>
      </c>
      <c r="AU44" s="225">
        <f>IF(AN44&lt;&gt;"",IF(((AN44*Paramètres!$H$4)-PORTEFEUILLE_ERIC[[#This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4" s="190" t="str">
        <f>IF(PORTEFEUILLE_ERIC[[#This Row],[BONI COMPTABLE]]&lt;&gt;0,1,"")</f>
        <v/>
      </c>
      <c r="AW44" s="190" t="str">
        <f>IF(PORTEFEUILLE_ERIC[[#This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SUM(PORTEFEUILLE_ERIC[[#This Row],[PCR COMPTABLE €]:[MONTANT
RESPONSABLE RELATION CLIENT €]])-PORTEFEUILLE_ERIC[[#This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5" s="188" t="str">
        <f>IF(PORTEFEUILLE_ERIC[[#This Row],[BONI AAC]]&lt;&gt;0,1,"")</f>
        <v/>
      </c>
      <c r="AS45" s="188" t="str">
        <f>IF(PORTEFEUILLE_ERIC[[#This Row],[MALI AAC]]&lt;&gt;0,1,"")</f>
        <v/>
      </c>
      <c r="AT45" s="225">
        <f>IF(AN45&lt;&gt;"",IF((AN45*Paramètres!$H$4)-PORTEFEUILLE_ERIC[[#This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€]]-(DELPHINE!AN45*Paramètres!$H$4),0),0)</f>
        <v>0</v>
      </c>
      <c r="AU45" s="225">
        <f>IF(AN45&lt;&gt;"",IF(((AN45*Paramètres!$H$4)-PORTEFEUILLE_ERIC[[#This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5" s="190" t="str">
        <f>IF(PORTEFEUILLE_ERIC[[#This Row],[BONI COMPTABLE]]&lt;&gt;0,1,"")</f>
        <v/>
      </c>
      <c r="AW45" s="190" t="str">
        <f>IF(PORTEFEUILLE_ERIC[[#This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SUM(PORTEFEUILLE_ERIC[[#This Row],[PCR COMPTABLE €]:[MONTANT
RESPONSABLE RELATION CLIENT €]])-PORTEFEUILLE_ERIC[[#This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6" s="188" t="str">
        <f>IF(PORTEFEUILLE_ERIC[[#This Row],[BONI AAC]]&lt;&gt;0,1,"")</f>
        <v/>
      </c>
      <c r="AS46" s="188" t="str">
        <f>IF(PORTEFEUILLE_ERIC[[#This Row],[MALI AAC]]&lt;&gt;0,1,"")</f>
        <v/>
      </c>
      <c r="AT46" s="225">
        <f>IF(AN46&lt;&gt;"",IF((AN46*Paramètres!$H$4)-PORTEFEUILLE_ERIC[[#This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€]]-(DELPHINE!AN46*Paramètres!$H$4),0),0)</f>
        <v>0</v>
      </c>
      <c r="AU46" s="225">
        <f>IF(AN46&lt;&gt;"",IF(((AN46*Paramètres!$H$4)-PORTEFEUILLE_ERIC[[#This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6" s="190" t="str">
        <f>IF(PORTEFEUILLE_ERIC[[#This Row],[BONI COMPTABLE]]&lt;&gt;0,1,"")</f>
        <v/>
      </c>
      <c r="AW46" s="190" t="str">
        <f>IF(PORTEFEUILLE_ERIC[[#This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SUM(PORTEFEUILLE_ERIC[[#This Row],[PCR COMPTABLE €]:[MONTANT
RESPONSABLE RELATION CLIENT €]])-PORTEFEUILLE_ERIC[[#This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7" s="188" t="str">
        <f>IF(PORTEFEUILLE_ERIC[[#This Row],[BONI AAC]]&lt;&gt;0,1,"")</f>
        <v/>
      </c>
      <c r="AS47" s="188" t="str">
        <f>IF(PORTEFEUILLE_ERIC[[#This Row],[MALI AAC]]&lt;&gt;0,1,"")</f>
        <v/>
      </c>
      <c r="AT47" s="225">
        <f>IF(AN47&lt;&gt;"",IF((AN47*Paramètres!$H$4)-PORTEFEUILLE_ERIC[[#This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€]]-(DELPHINE!AN47*Paramètres!$H$4),0),0)</f>
        <v>0</v>
      </c>
      <c r="AU47" s="225">
        <f>IF(AN47&lt;&gt;"",IF(((AN47*Paramètres!$H$4)-PORTEFEUILLE_ERIC[[#This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7" s="190" t="str">
        <f>IF(PORTEFEUILLE_ERIC[[#This Row],[BONI COMPTABLE]]&lt;&gt;0,1,"")</f>
        <v/>
      </c>
      <c r="AW47" s="190" t="str">
        <f>IF(PORTEFEUILLE_ERIC[[#This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SUM(PORTEFEUILLE_ERIC[[#This Row],[PCR COMPTABLE €]:[MONTANT
RESPONSABLE RELATION CLIENT €]])-PORTEFEUILLE_ERIC[[#This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8" s="188" t="str">
        <f>IF(PORTEFEUILLE_ERIC[[#This Row],[BONI AAC]]&lt;&gt;0,1,"")</f>
        <v/>
      </c>
      <c r="AS48" s="188" t="str">
        <f>IF(PORTEFEUILLE_ERIC[[#This Row],[MALI AAC]]&lt;&gt;0,1,"")</f>
        <v/>
      </c>
      <c r="AT48" s="225">
        <f>IF(AN48&lt;&gt;"",IF((AN48*Paramètres!$H$4)-PORTEFEUILLE_ERIC[[#This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€]]-(DELPHINE!AN48*Paramètres!$H$4),0),0)</f>
        <v>0</v>
      </c>
      <c r="AU48" s="225">
        <f>IF(AN48&lt;&gt;"",IF(((AN48*Paramètres!$H$4)-PORTEFEUILLE_ERIC[[#This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8" s="190" t="str">
        <f>IF(PORTEFEUILLE_ERIC[[#This Row],[BONI COMPTABLE]]&lt;&gt;0,1,"")</f>
        <v/>
      </c>
      <c r="AW48" s="190" t="str">
        <f>IF(PORTEFEUILLE_ERIC[[#This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SUM(PORTEFEUILLE_ERIC[[#This Row],[PCR COMPTABLE €]:[MONTANT
RESPONSABLE RELATION CLIENT €]])-PORTEFEUILLE_ERIC[[#This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9" s="188" t="str">
        <f>IF(PORTEFEUILLE_ERIC[[#This Row],[BONI AAC]]&lt;&gt;0,1,"")</f>
        <v/>
      </c>
      <c r="AS49" s="188" t="str">
        <f>IF(PORTEFEUILLE_ERIC[[#This Row],[MALI AAC]]&lt;&gt;0,1,"")</f>
        <v/>
      </c>
      <c r="AT49" s="225">
        <f>IF(AN49&lt;&gt;"",IF((AN49*Paramètres!$H$4)-PORTEFEUILLE_ERIC[[#This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€]]-(DELPHINE!AN49*Paramètres!$H$4),0),0)</f>
        <v>0</v>
      </c>
      <c r="AU49" s="225">
        <f>IF(AN49&lt;&gt;"",IF(((AN49*Paramètres!$H$4)-PORTEFEUILLE_ERIC[[#This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9" s="190" t="str">
        <f>IF(PORTEFEUILLE_ERIC[[#This Row],[BONI COMPTABLE]]&lt;&gt;0,1,"")</f>
        <v/>
      </c>
      <c r="AW49" s="190" t="str">
        <f>IF(PORTEFEUILLE_ERIC[[#This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SUM(PORTEFEUILLE_ERIC[[#This Row],[PCR COMPTABLE €]:[MONTANT
RESPONSABLE RELATION CLIENT €]])-PORTEFEUILLE_ERIC[[#This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0" s="188" t="str">
        <f>IF(PORTEFEUILLE_ERIC[[#This Row],[BONI AAC]]&lt;&gt;0,1,"")</f>
        <v/>
      </c>
      <c r="AS50" s="188" t="str">
        <f>IF(PORTEFEUILLE_ERIC[[#This Row],[MALI AAC]]&lt;&gt;0,1,"")</f>
        <v/>
      </c>
      <c r="AT50" s="225">
        <f>IF(AN50&lt;&gt;"",IF((AN50*Paramètres!$H$4)-PORTEFEUILLE_ERIC[[#This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€]]-(DELPHINE!AN50*Paramètres!$H$4),0),0)</f>
        <v>0</v>
      </c>
      <c r="AU50" s="225">
        <f>IF(AN50&lt;&gt;"",IF(((AN50*Paramètres!$H$4)-PORTEFEUILLE_ERIC[[#This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0" s="190" t="str">
        <f>IF(PORTEFEUILLE_ERIC[[#This Row],[BONI COMPTABLE]]&lt;&gt;0,1,"")</f>
        <v/>
      </c>
      <c r="AW50" s="190" t="str">
        <f>IF(PORTEFEUILLE_ERIC[[#This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SUM(PORTEFEUILLE_ERIC[[#This Row],[PCR COMPTABLE €]:[MONTANT
RESPONSABLE RELATION CLIENT €]])-PORTEFEUILLE_ERIC[[#This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1" s="188" t="str">
        <f>IF(PORTEFEUILLE_ERIC[[#This Row],[BONI AAC]]&lt;&gt;0,1,"")</f>
        <v/>
      </c>
      <c r="AS51" s="188" t="str">
        <f>IF(PORTEFEUILLE_ERIC[[#This Row],[MALI AAC]]&lt;&gt;0,1,"")</f>
        <v/>
      </c>
      <c r="AT51" s="225">
        <f>IF(AN51&lt;&gt;"",IF((AN51*Paramètres!$H$4)-PORTEFEUILLE_ERIC[[#This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€]]-(DELPHINE!AN51*Paramètres!$H$4),0),0)</f>
        <v>0</v>
      </c>
      <c r="AU51" s="225">
        <f>IF(AN51&lt;&gt;"",IF(((AN51*Paramètres!$H$4)-PORTEFEUILLE_ERIC[[#This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1" s="190" t="str">
        <f>IF(PORTEFEUILLE_ERIC[[#This Row],[BONI COMPTABLE]]&lt;&gt;0,1,"")</f>
        <v/>
      </c>
      <c r="AW51" s="190" t="str">
        <f>IF(PORTEFEUILLE_ERIC[[#This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SUM(PORTEFEUILLE_ERIC[[#This Row],[PCR COMPTABLE €]:[MONTANT
RESPONSABLE RELATION CLIENT €]])-PORTEFEUILLE_ERIC[[#This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2" s="188" t="str">
        <f>IF(PORTEFEUILLE_ERIC[[#This Row],[BONI AAC]]&lt;&gt;0,1,"")</f>
        <v/>
      </c>
      <c r="AS52" s="188" t="str">
        <f>IF(PORTEFEUILLE_ERIC[[#This Row],[MALI AAC]]&lt;&gt;0,1,"")</f>
        <v/>
      </c>
      <c r="AT52" s="225">
        <f>IF(AN52&lt;&gt;"",IF((AN52*Paramètres!$H$4)-PORTEFEUILLE_ERIC[[#This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€]]-(DELPHINE!AN52*Paramètres!$H$4),0),0)</f>
        <v>0</v>
      </c>
      <c r="AU52" s="225">
        <f>IF(AN52&lt;&gt;"",IF(((AN52*Paramètres!$H$4)-PORTEFEUILLE_ERIC[[#This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2" s="190" t="str">
        <f>IF(PORTEFEUILLE_ERIC[[#This Row],[BONI COMPTABLE]]&lt;&gt;0,1,"")</f>
        <v/>
      </c>
      <c r="AW52" s="190" t="str">
        <f>IF(PORTEFEUILLE_ERIC[[#This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SUM(PORTEFEUILLE_ERIC[[#This Row],[PCR COMPTABLE €]:[MONTANT
RESPONSABLE RELATION CLIENT €]])-PORTEFEUILLE_ERIC[[#This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3" s="188" t="str">
        <f>IF(PORTEFEUILLE_ERIC[[#This Row],[BONI AAC]]&lt;&gt;0,1,"")</f>
        <v/>
      </c>
      <c r="AS53" s="188" t="str">
        <f>IF(PORTEFEUILLE_ERIC[[#This Row],[MALI AAC]]&lt;&gt;0,1,"")</f>
        <v/>
      </c>
      <c r="AT53" s="225">
        <f>IF(AN53&lt;&gt;"",IF((AN53*Paramètres!$H$4)-PORTEFEUILLE_ERIC[[#This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€]]-(DELPHINE!AN53*Paramètres!$H$4),0),0)</f>
        <v>0</v>
      </c>
      <c r="AU53" s="225">
        <f>IF(AN53&lt;&gt;"",IF(((AN53*Paramètres!$H$4)-PORTEFEUILLE_ERIC[[#This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3" s="190" t="str">
        <f>IF(PORTEFEUILLE_ERIC[[#This Row],[BONI COMPTABLE]]&lt;&gt;0,1,"")</f>
        <v/>
      </c>
      <c r="AW53" s="190" t="str">
        <f>IF(PORTEFEUILLE_ERIC[[#This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SUM(PORTEFEUILLE_ERIC[[#This Row],[PCR COMPTABLE €]:[MONTANT
RESPONSABLE RELATION CLIENT €]])-PORTEFEUILLE_ERIC[[#This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4" s="188" t="str">
        <f>IF(PORTEFEUILLE_ERIC[[#This Row],[BONI AAC]]&lt;&gt;0,1,"")</f>
        <v/>
      </c>
      <c r="AS54" s="188" t="str">
        <f>IF(PORTEFEUILLE_ERIC[[#This Row],[MALI AAC]]&lt;&gt;0,1,"")</f>
        <v/>
      </c>
      <c r="AT54" s="225">
        <f>IF(AN54&lt;&gt;"",IF((AN54*Paramètres!$H$4)-PORTEFEUILLE_ERIC[[#This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€]]-(DELPHINE!AN54*Paramètres!$H$4),0),0)</f>
        <v>0</v>
      </c>
      <c r="AU54" s="225">
        <f>IF(AN54&lt;&gt;"",IF(((AN54*Paramètres!$H$4)-PORTEFEUILLE_ERIC[[#This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4" s="190" t="str">
        <f>IF(PORTEFEUILLE_ERIC[[#This Row],[BONI COMPTABLE]]&lt;&gt;0,1,"")</f>
        <v/>
      </c>
      <c r="AW54" s="190" t="str">
        <f>IF(PORTEFEUILLE_ERIC[[#This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SUM(PORTEFEUILLE_ERIC[[#This Row],[PCR COMPTABLE €]:[MONTANT
RESPONSABLE RELATION CLIENT €]])-PORTEFEUILLE_ERIC[[#This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5" s="188" t="str">
        <f>IF(PORTEFEUILLE_ERIC[[#This Row],[BONI AAC]]&lt;&gt;0,1,"")</f>
        <v/>
      </c>
      <c r="AS55" s="188" t="str">
        <f>IF(PORTEFEUILLE_ERIC[[#This Row],[MALI AAC]]&lt;&gt;0,1,"")</f>
        <v/>
      </c>
      <c r="AT55" s="225">
        <f>IF(AN55&lt;&gt;"",IF((AN55*Paramètres!$H$4)-PORTEFEUILLE_ERIC[[#This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€]]-(DELPHINE!AN55*Paramètres!$H$4),0),0)</f>
        <v>0</v>
      </c>
      <c r="AU55" s="225">
        <f>IF(AN55&lt;&gt;"",IF(((AN55*Paramètres!$H$4)-PORTEFEUILLE_ERIC[[#This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5" s="190" t="str">
        <f>IF(PORTEFEUILLE_ERIC[[#This Row],[BONI COMPTABLE]]&lt;&gt;0,1,"")</f>
        <v/>
      </c>
      <c r="AW55" s="190" t="str">
        <f>IF(PORTEFEUILLE_ERIC[[#This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SUM(PORTEFEUILLE_ERIC[[#This Row],[PCR COMPTABLE €]:[MONTANT
RESPONSABLE RELATION CLIENT €]])-PORTEFEUILLE_ERIC[[#This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6" s="188" t="str">
        <f>IF(PORTEFEUILLE_ERIC[[#This Row],[BONI AAC]]&lt;&gt;0,1,"")</f>
        <v/>
      </c>
      <c r="AS56" s="188" t="str">
        <f>IF(PORTEFEUILLE_ERIC[[#This Row],[MALI AAC]]&lt;&gt;0,1,"")</f>
        <v/>
      </c>
      <c r="AT56" s="225">
        <f>IF(AN56&lt;&gt;"",IF((AN56*Paramètres!$H$4)-PORTEFEUILLE_ERIC[[#This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€]]-(DELPHINE!AN56*Paramètres!$H$4),0),0)</f>
        <v>0</v>
      </c>
      <c r="AU56" s="225">
        <f>IF(AN56&lt;&gt;"",IF(((AN56*Paramètres!$H$4)-PORTEFEUILLE_ERIC[[#This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6" s="190" t="str">
        <f>IF(PORTEFEUILLE_ERIC[[#This Row],[BONI COMPTABLE]]&lt;&gt;0,1,"")</f>
        <v/>
      </c>
      <c r="AW56" s="190" t="str">
        <f>IF(PORTEFEUILLE_ERIC[[#This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SUM(PORTEFEUILLE_ERIC[[#This Row],[PCR COMPTABLE €]:[MONTANT
RESPONSABLE RELATION CLIENT €]])-PORTEFEUILLE_ERIC[[#This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7" s="188" t="str">
        <f>IF(PORTEFEUILLE_ERIC[[#This Row],[BONI AAC]]&lt;&gt;0,1,"")</f>
        <v/>
      </c>
      <c r="AS57" s="188" t="str">
        <f>IF(PORTEFEUILLE_ERIC[[#This Row],[MALI AAC]]&lt;&gt;0,1,"")</f>
        <v/>
      </c>
      <c r="AT57" s="225">
        <f>IF(AN57&lt;&gt;"",IF((AN57*Paramètres!$H$4)-PORTEFEUILLE_ERIC[[#This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€]]-(DELPHINE!AN57*Paramètres!$H$4),0),0)</f>
        <v>0</v>
      </c>
      <c r="AU57" s="225">
        <f>IF(AN57&lt;&gt;"",IF(((AN57*Paramètres!$H$4)-PORTEFEUILLE_ERIC[[#This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7" s="190" t="str">
        <f>IF(PORTEFEUILLE_ERIC[[#This Row],[BONI COMPTABLE]]&lt;&gt;0,1,"")</f>
        <v/>
      </c>
      <c r="AW57" s="190" t="str">
        <f>IF(PORTEFEUILLE_ERIC[[#This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SUM(PORTEFEUILLE_ERIC[[#This Row],[PCR COMPTABLE €]:[MONTANT
RESPONSABLE RELATION CLIENT €]])-PORTEFEUILLE_ERIC[[#This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8" s="188" t="str">
        <f>IF(PORTEFEUILLE_ERIC[[#This Row],[BONI AAC]]&lt;&gt;0,1,"")</f>
        <v/>
      </c>
      <c r="AS58" s="188" t="str">
        <f>IF(PORTEFEUILLE_ERIC[[#This Row],[MALI AAC]]&lt;&gt;0,1,"")</f>
        <v/>
      </c>
      <c r="AT58" s="225">
        <f>IF(AN58&lt;&gt;"",IF((AN58*Paramètres!$H$4)-PORTEFEUILLE_ERIC[[#This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€]]-(DELPHINE!AN58*Paramètres!$H$4),0),0)</f>
        <v>0</v>
      </c>
      <c r="AU58" s="225">
        <f>IF(AN58&lt;&gt;"",IF(((AN58*Paramètres!$H$4)-PORTEFEUILLE_ERIC[[#This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8" s="190" t="str">
        <f>IF(PORTEFEUILLE_ERIC[[#This Row],[BONI COMPTABLE]]&lt;&gt;0,1,"")</f>
        <v/>
      </c>
      <c r="AW58" s="190" t="str">
        <f>IF(PORTEFEUILLE_ERIC[[#This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SUM(PORTEFEUILLE_ERIC[[#This Row],[PCR COMPTABLE €]:[MONTANT
RESPONSABLE RELATION CLIENT €]])-PORTEFEUILLE_ERIC[[#This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9" s="188" t="str">
        <f>IF(PORTEFEUILLE_ERIC[[#This Row],[BONI AAC]]&lt;&gt;0,1,"")</f>
        <v/>
      </c>
      <c r="AS59" s="188" t="str">
        <f>IF(PORTEFEUILLE_ERIC[[#This Row],[MALI AAC]]&lt;&gt;0,1,"")</f>
        <v/>
      </c>
      <c r="AT59" s="225">
        <f>IF(AN59&lt;&gt;"",IF((AN59*Paramètres!$H$4)-PORTEFEUILLE_ERIC[[#This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€]]-(DELPHINE!AN59*Paramètres!$H$4),0),0)</f>
        <v>0</v>
      </c>
      <c r="AU59" s="225">
        <f>IF(AN59&lt;&gt;"",IF(((AN59*Paramètres!$H$4)-PORTEFEUILLE_ERIC[[#This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9" s="190" t="str">
        <f>IF(PORTEFEUILLE_ERIC[[#This Row],[BONI COMPTABLE]]&lt;&gt;0,1,"")</f>
        <v/>
      </c>
      <c r="AW59" s="190" t="str">
        <f>IF(PORTEFEUILLE_ERIC[[#This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SUM(PORTEFEUILLE_ERIC[[#This Row],[PCR COMPTABLE €]:[MONTANT
RESPONSABLE RELATION CLIENT €]])-PORTEFEUILLE_ERIC[[#This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6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60" s="188" t="str">
        <f>IF(PORTEFEUILLE_ERIC[[#This Row],[BONI AAC]]&lt;&gt;0,1,"")</f>
        <v/>
      </c>
      <c r="AS60" s="188" t="str">
        <f>IF(PORTEFEUILLE_ERIC[[#This Row],[MALI AAC]]&lt;&gt;0,1,"")</f>
        <v/>
      </c>
      <c r="AT60" s="225">
        <f>IF(AN60&lt;&gt;"",IF((AN60*Paramètres!$H$4)-PORTEFEUILLE_ERIC[[#This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€]]-(DELPHINE!AN60*Paramètres!$H$4),0),0)</f>
        <v>0</v>
      </c>
      <c r="AU60" s="225">
        <f>IF(AN60&lt;&gt;"",IF(((AN60*Paramètres!$H$4)-PORTEFEUILLE_ERIC[[#This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60" s="190" t="str">
        <f>IF(PORTEFEUILLE_ERIC[[#This Row],[BONI COMPTABLE]]&lt;&gt;0,1,"")</f>
        <v/>
      </c>
      <c r="AW60" s="190" t="str">
        <f>IF(PORTEFEUILLE_ERIC[[#This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279" priority="2">
      <formula>AND(P3&lt;&gt;"",P3&lt;&gt;"OUI")</formula>
    </cfRule>
  </conditionalFormatting>
  <conditionalFormatting sqref="AL3:AM60 S3:AH60">
    <cfRule type="expression" dxfId="278" priority="1" stopIfTrue="1">
      <formula>$AH3&lt;&gt;0</formula>
    </cfRule>
  </conditionalFormatting>
  <conditionalFormatting sqref="A3:E60">
    <cfRule type="expression" dxfId="277" priority="3" stopIfTrue="1">
      <formula>AND($I3&lt;&gt;"",AND($J3="",AND($AY3="",$AZ3="")))</formula>
    </cfRule>
    <cfRule type="expression" dxfId="276" priority="4" stopIfTrue="1">
      <formula>AND($J3&lt;&gt;"",AND($AY3="",$AZ3=""))</formula>
    </cfRule>
    <cfRule type="expression" dxfId="275" priority="5" stopIfTrue="1">
      <formula>AND($AY3&lt;&gt;"",$AZ3="")</formula>
    </cfRule>
    <cfRule type="expression" dxfId="27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E15" sqref="E1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SUM(PORTEFEUILLE_GUILLAUME[[#This Row],[PCR COMPTABLE €]:[MONTANT
RESPONSABLE RELATION CLIENT €]])-PORTEFEUILLE_GUILLAUME[[#This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400</v>
      </c>
      <c r="AR3" s="188" t="str">
        <f>IF(PORTEFEUILLE_GUILLAUME[[#This Row],[BONI AAC]]&lt;&gt;0,1,"")</f>
        <v/>
      </c>
      <c r="AS3" s="188">
        <f>IF(PORTEFEUILLE_GUILLAUME[[#This Row],[MALI AAC]]&lt;&gt;0,1,"")</f>
        <v>1</v>
      </c>
      <c r="AT3" s="225">
        <f>IF(AN3&lt;&gt;"",IF((AN3*Paramètres!$H$4)-PORTEFEUILLE_GUILLAUME[[#This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€]]-(DELPHINE!AN3*Paramètres!$H$4),0),0)</f>
        <v>0</v>
      </c>
      <c r="AU3" s="225">
        <f>IF(AN3&lt;&gt;"",IF(((AN3*Paramètres!$H$4)-PORTEFEUILLE_GUILLAUME[[#This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" s="190" t="str">
        <f>IF(PORTEFEUILLE_GUILLAUME[[#This Row],[BONI COMPTABLE]]&lt;&gt;0,1,"")</f>
        <v/>
      </c>
      <c r="AW3" s="190" t="str">
        <f>IF(PORTEFEUILLE_GUILLAUME[[#This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SUM(PORTEFEUILLE_GUILLAUME[[#This Row],[PCR COMPTABLE €]:[MONTANT
RESPONSABLE RELATION CLIENT €]])-PORTEFEUILLE_GUILLAUME[[#This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1000</v>
      </c>
      <c r="AR4" s="188" t="str">
        <f>IF(PORTEFEUILLE_GUILLAUME[[#This Row],[BONI AAC]]&lt;&gt;0,1,"")</f>
        <v/>
      </c>
      <c r="AS4" s="188">
        <f>IF(PORTEFEUILLE_GUILLAUME[[#This Row],[MALI AAC]]&lt;&gt;0,1,"")</f>
        <v>1</v>
      </c>
      <c r="AT4" s="225">
        <f>IF(AN4&lt;&gt;"",IF((AN4*Paramètres!$H$4)-PORTEFEUILLE_GUILLAUME[[#This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€]]-(DELPHINE!AN4*Paramètres!$H$4),0),0)</f>
        <v>0</v>
      </c>
      <c r="AU4" s="225">
        <f>IF(AN4&lt;&gt;"",IF(((AN4*Paramètres!$H$4)-PORTEFEUILLE_GUILLAUME[[#This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3000</v>
      </c>
      <c r="AV4" s="190" t="str">
        <f>IF(PORTEFEUILLE_GUILLAUME[[#This Row],[BONI COMPTABLE]]&lt;&gt;0,1,"")</f>
        <v/>
      </c>
      <c r="AW4" s="190">
        <f>IF(PORTEFEUILLE_GUILLAUME[[#This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SUM(PORTEFEUILLE_GUILLAUME[[#This Row],[PCR COMPTABLE €]:[MONTANT
RESPONSABLE RELATION CLIENT €]])-PORTEFEUILLE_GUILLAUME[[#This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2200</v>
      </c>
      <c r="AR5" s="188" t="str">
        <f>IF(PORTEFEUILLE_GUILLAUME[[#This Row],[BONI AAC]]&lt;&gt;0,1,"")</f>
        <v/>
      </c>
      <c r="AS5" s="188">
        <f>IF(PORTEFEUILLE_GUILLAUME[[#This Row],[MALI AAC]]&lt;&gt;0,1,"")</f>
        <v>1</v>
      </c>
      <c r="AT5" s="225">
        <f>IF(AN5&lt;&gt;"",IF((AN5*Paramètres!$H$4)-PORTEFEUILLE_GUILLAUME[[#This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€]]-(DELPHINE!AN5*Paramètres!$H$4),0),0)</f>
        <v>0</v>
      </c>
      <c r="AU5" s="225">
        <f>IF(AN5&lt;&gt;"",IF(((AN5*Paramètres!$H$4)-PORTEFEUILLE_GUILLAUME[[#This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4150</v>
      </c>
      <c r="AV5" s="190" t="str">
        <f>IF(PORTEFEUILLE_GUILLAUME[[#This Row],[BONI COMPTABLE]]&lt;&gt;0,1,"")</f>
        <v/>
      </c>
      <c r="AW5" s="190">
        <f>IF(PORTEFEUILLE_GUILLAUME[[#This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SUM(PORTEFEUILLE_GUILLAUME[[#This Row],[PCR COMPTABLE €]:[MONTANT
RESPONSABLE RELATION CLIENT €]])-PORTEFEUILLE_GUILLAUME[[#This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6" s="188" t="str">
        <f>IF(PORTEFEUILLE_GUILLAUME[[#This Row],[BONI AAC]]&lt;&gt;0,1,"")</f>
        <v/>
      </c>
      <c r="AS6" s="188" t="str">
        <f>IF(PORTEFEUILLE_GUILLAUME[[#This Row],[MALI AAC]]&lt;&gt;0,1,"")</f>
        <v/>
      </c>
      <c r="AT6" s="225">
        <f>IF(AN6&lt;&gt;"",IF((AN6*Paramètres!$H$4)-PORTEFEUILLE_GUILLAUME[[#This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€]]-(DELPHINE!AN6*Paramètres!$H$4),0),0)</f>
        <v>0</v>
      </c>
      <c r="AU6" s="225">
        <f>IF(AN6&lt;&gt;"",IF(((AN6*Paramètres!$H$4)-PORTEFEUILLE_GUILLAUME[[#This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6" s="190" t="str">
        <f>IF(PORTEFEUILLE_GUILLAUME[[#This Row],[BONI COMPTABLE]]&lt;&gt;0,1,"")</f>
        <v/>
      </c>
      <c r="AW6" s="190" t="str">
        <f>IF(PORTEFEUILLE_GUILLAUME[[#This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SUM(PORTEFEUILLE_GUILLAUME[[#This Row],[PCR COMPTABLE €]:[MONTANT
RESPONSABLE RELATION CLIENT €]])-PORTEFEUILLE_GUILLAUME[[#This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7" s="188" t="str">
        <f>IF(PORTEFEUILLE_GUILLAUME[[#This Row],[BONI AAC]]&lt;&gt;0,1,"")</f>
        <v/>
      </c>
      <c r="AS7" s="188" t="str">
        <f>IF(PORTEFEUILLE_GUILLAUME[[#This Row],[MALI AAC]]&lt;&gt;0,1,"")</f>
        <v/>
      </c>
      <c r="AT7" s="225">
        <f>IF(AN7&lt;&gt;"",IF((AN7*Paramètres!$H$4)-PORTEFEUILLE_GUILLAUME[[#This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€]]-(DELPHINE!AN7*Paramètres!$H$4),0),0)</f>
        <v>0</v>
      </c>
      <c r="AU7" s="225">
        <f>IF(AN7&lt;&gt;"",IF(((AN7*Paramètres!$H$4)-PORTEFEUILLE_GUILLAUME[[#This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7" s="190" t="str">
        <f>IF(PORTEFEUILLE_GUILLAUME[[#This Row],[BONI COMPTABLE]]&lt;&gt;0,1,"")</f>
        <v/>
      </c>
      <c r="AW7" s="190" t="str">
        <f>IF(PORTEFEUILLE_GUILLAUME[[#This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SUM(PORTEFEUILLE_GUILLAUME[[#This Row],[PCR COMPTABLE €]:[MONTANT
RESPONSABLE RELATION CLIENT €]])-PORTEFEUILLE_GUILLAUME[[#This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8" s="188" t="str">
        <f>IF(PORTEFEUILLE_GUILLAUME[[#This Row],[BONI AAC]]&lt;&gt;0,1,"")</f>
        <v/>
      </c>
      <c r="AS8" s="188" t="str">
        <f>IF(PORTEFEUILLE_GUILLAUME[[#This Row],[MALI AAC]]&lt;&gt;0,1,"")</f>
        <v/>
      </c>
      <c r="AT8" s="225">
        <f>IF(AN8&lt;&gt;"",IF((AN8*Paramètres!$H$4)-PORTEFEUILLE_GUILLAUME[[#This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€]]-(DELPHINE!AN8*Paramètres!$H$4),0),0)</f>
        <v>0</v>
      </c>
      <c r="AU8" s="225">
        <f>IF(AN8&lt;&gt;"",IF(((AN8*Paramètres!$H$4)-PORTEFEUILLE_GUILLAUME[[#This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8" s="190" t="str">
        <f>IF(PORTEFEUILLE_GUILLAUME[[#This Row],[BONI COMPTABLE]]&lt;&gt;0,1,"")</f>
        <v/>
      </c>
      <c r="AW8" s="190" t="str">
        <f>IF(PORTEFEUILLE_GUILLAUME[[#This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SUM(PORTEFEUILLE_GUILLAUME[[#This Row],[PCR COMPTABLE €]:[MONTANT
RESPONSABLE RELATION CLIENT €]])-PORTEFEUILLE_GUILLAUME[[#This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9" s="188" t="str">
        <f>IF(PORTEFEUILLE_GUILLAUME[[#This Row],[BONI AAC]]&lt;&gt;0,1,"")</f>
        <v/>
      </c>
      <c r="AS9" s="188" t="str">
        <f>IF(PORTEFEUILLE_GUILLAUME[[#This Row],[MALI AAC]]&lt;&gt;0,1,"")</f>
        <v/>
      </c>
      <c r="AT9" s="225">
        <f>IF(AN9&lt;&gt;"",IF((AN9*Paramètres!$H$4)-PORTEFEUILLE_GUILLAUME[[#This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€]]-(DELPHINE!AN9*Paramètres!$H$4),0),0)</f>
        <v>0</v>
      </c>
      <c r="AU9" s="225">
        <f>IF(AN9&lt;&gt;"",IF(((AN9*Paramètres!$H$4)-PORTEFEUILLE_GUILLAUME[[#This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9" s="190" t="str">
        <f>IF(PORTEFEUILLE_GUILLAUME[[#This Row],[BONI COMPTABLE]]&lt;&gt;0,1,"")</f>
        <v/>
      </c>
      <c r="AW9" s="190" t="str">
        <f>IF(PORTEFEUILLE_GUILLAUME[[#This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SUM(PORTEFEUILLE_GUILLAUME[[#This Row],[PCR COMPTABLE €]:[MONTANT
RESPONSABLE RELATION CLIENT €]])-PORTEFEUILLE_GUILLAUME[[#This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0" s="188" t="str">
        <f>IF(PORTEFEUILLE_GUILLAUME[[#This Row],[BONI AAC]]&lt;&gt;0,1,"")</f>
        <v/>
      </c>
      <c r="AS10" s="188" t="str">
        <f>IF(PORTEFEUILLE_GUILLAUME[[#This Row],[MALI AAC]]&lt;&gt;0,1,"")</f>
        <v/>
      </c>
      <c r="AT10" s="225">
        <f>IF(AN10&lt;&gt;"",IF((AN10*Paramètres!$H$4)-PORTEFEUILLE_GUILLAUME[[#This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€]]-(DELPHINE!AN10*Paramètres!$H$4),0),0)</f>
        <v>0</v>
      </c>
      <c r="AU10" s="225">
        <f>IF(AN10&lt;&gt;"",IF(((AN10*Paramètres!$H$4)-PORTEFEUILLE_GUILLAUME[[#This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0" s="190" t="str">
        <f>IF(PORTEFEUILLE_GUILLAUME[[#This Row],[BONI COMPTABLE]]&lt;&gt;0,1,"")</f>
        <v/>
      </c>
      <c r="AW10" s="190" t="str">
        <f>IF(PORTEFEUILLE_GUILLAUME[[#This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SUM(PORTEFEUILLE_GUILLAUME[[#This Row],[PCR COMPTABLE €]:[MONTANT
RESPONSABLE RELATION CLIENT €]])-PORTEFEUILLE_GUILLAUME[[#This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1" s="188" t="str">
        <f>IF(PORTEFEUILLE_GUILLAUME[[#This Row],[BONI AAC]]&lt;&gt;0,1,"")</f>
        <v/>
      </c>
      <c r="AS11" s="188" t="str">
        <f>IF(PORTEFEUILLE_GUILLAUME[[#This Row],[MALI AAC]]&lt;&gt;0,1,"")</f>
        <v/>
      </c>
      <c r="AT11" s="225">
        <f>IF(AN11&lt;&gt;"",IF((AN11*Paramètres!$H$4)-PORTEFEUILLE_GUILLAUME[[#This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€]]-(DELPHINE!AN11*Paramètres!$H$4),0),0)</f>
        <v>0</v>
      </c>
      <c r="AU11" s="225">
        <f>IF(AN11&lt;&gt;"",IF(((AN11*Paramètres!$H$4)-PORTEFEUILLE_GUILLAUME[[#This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1" s="190" t="str">
        <f>IF(PORTEFEUILLE_GUILLAUME[[#This Row],[BONI COMPTABLE]]&lt;&gt;0,1,"")</f>
        <v/>
      </c>
      <c r="AW11" s="190" t="str">
        <f>IF(PORTEFEUILLE_GUILLAUME[[#This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SUM(PORTEFEUILLE_GUILLAUME[[#This Row],[PCR COMPTABLE €]:[MONTANT
RESPONSABLE RELATION CLIENT €]])-PORTEFEUILLE_GUILLAUME[[#This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2" s="188" t="str">
        <f>IF(PORTEFEUILLE_GUILLAUME[[#This Row],[BONI AAC]]&lt;&gt;0,1,"")</f>
        <v/>
      </c>
      <c r="AS12" s="188" t="str">
        <f>IF(PORTEFEUILLE_GUILLAUME[[#This Row],[MALI AAC]]&lt;&gt;0,1,"")</f>
        <v/>
      </c>
      <c r="AT12" s="225">
        <f>IF(AN12&lt;&gt;"",IF((AN12*Paramètres!$H$4)-PORTEFEUILLE_GUILLAUME[[#This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€]]-(DELPHINE!AN12*Paramètres!$H$4),0),0)</f>
        <v>0</v>
      </c>
      <c r="AU12" s="225">
        <f>IF(AN12&lt;&gt;"",IF(((AN12*Paramètres!$H$4)-PORTEFEUILLE_GUILLAUME[[#This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2" s="190" t="str">
        <f>IF(PORTEFEUILLE_GUILLAUME[[#This Row],[BONI COMPTABLE]]&lt;&gt;0,1,"")</f>
        <v/>
      </c>
      <c r="AW12" s="190" t="str">
        <f>IF(PORTEFEUILLE_GUILLAUME[[#This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SUM(PORTEFEUILLE_GUILLAUME[[#This Row],[PCR COMPTABLE €]:[MONTANT
RESPONSABLE RELATION CLIENT €]])-PORTEFEUILLE_GUILLAUME[[#This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3" s="188" t="str">
        <f>IF(PORTEFEUILLE_GUILLAUME[[#This Row],[BONI AAC]]&lt;&gt;0,1,"")</f>
        <v/>
      </c>
      <c r="AS13" s="188" t="str">
        <f>IF(PORTEFEUILLE_GUILLAUME[[#This Row],[MALI AAC]]&lt;&gt;0,1,"")</f>
        <v/>
      </c>
      <c r="AT13" s="225">
        <f>IF(AN13&lt;&gt;"",IF((AN13*Paramètres!$H$4)-PORTEFEUILLE_GUILLAUME[[#This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€]]-(DELPHINE!AN13*Paramètres!$H$4),0),0)</f>
        <v>0</v>
      </c>
      <c r="AU13" s="225">
        <f>IF(AN13&lt;&gt;"",IF(((AN13*Paramètres!$H$4)-PORTEFEUILLE_GUILLAUME[[#This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3" s="190" t="str">
        <f>IF(PORTEFEUILLE_GUILLAUME[[#This Row],[BONI COMPTABLE]]&lt;&gt;0,1,"")</f>
        <v/>
      </c>
      <c r="AW13" s="190" t="str">
        <f>IF(PORTEFEUILLE_GUILLAUME[[#This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SUM(PORTEFEUILLE_GUILLAUME[[#This Row],[PCR COMPTABLE €]:[MONTANT
RESPONSABLE RELATION CLIENT €]])-PORTEFEUILLE_GUILLAUME[[#This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4" s="188" t="str">
        <f>IF(PORTEFEUILLE_GUILLAUME[[#This Row],[BONI AAC]]&lt;&gt;0,1,"")</f>
        <v/>
      </c>
      <c r="AS14" s="188" t="str">
        <f>IF(PORTEFEUILLE_GUILLAUME[[#This Row],[MALI AAC]]&lt;&gt;0,1,"")</f>
        <v/>
      </c>
      <c r="AT14" s="225">
        <f>IF(AN14&lt;&gt;"",IF((AN14*Paramètres!$H$4)-PORTEFEUILLE_GUILLAUME[[#This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€]]-(DELPHINE!AN14*Paramètres!$H$4),0),0)</f>
        <v>0</v>
      </c>
      <c r="AU14" s="225">
        <f>IF(AN14&lt;&gt;"",IF(((AN14*Paramètres!$H$4)-PORTEFEUILLE_GUILLAUME[[#This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4" s="190" t="str">
        <f>IF(PORTEFEUILLE_GUILLAUME[[#This Row],[BONI COMPTABLE]]&lt;&gt;0,1,"")</f>
        <v/>
      </c>
      <c r="AW14" s="190" t="str">
        <f>IF(PORTEFEUILLE_GUILLAUME[[#This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SUM(PORTEFEUILLE_GUILLAUME[[#This Row],[PCR COMPTABLE €]:[MONTANT
RESPONSABLE RELATION CLIENT €]])-PORTEFEUILLE_GUILLAUME[[#This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5" s="188" t="str">
        <f>IF(PORTEFEUILLE_GUILLAUME[[#This Row],[BONI AAC]]&lt;&gt;0,1,"")</f>
        <v/>
      </c>
      <c r="AS15" s="188" t="str">
        <f>IF(PORTEFEUILLE_GUILLAUME[[#This Row],[MALI AAC]]&lt;&gt;0,1,"")</f>
        <v/>
      </c>
      <c r="AT15" s="225">
        <f>IF(AN15&lt;&gt;"",IF((AN15*Paramètres!$H$4)-PORTEFEUILLE_GUILLAUME[[#This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€]]-(DELPHINE!AN15*Paramètres!$H$4),0),0)</f>
        <v>0</v>
      </c>
      <c r="AU15" s="225">
        <f>IF(AN15&lt;&gt;"",IF(((AN15*Paramètres!$H$4)-PORTEFEUILLE_GUILLAUME[[#This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5" s="190" t="str">
        <f>IF(PORTEFEUILLE_GUILLAUME[[#This Row],[BONI COMPTABLE]]&lt;&gt;0,1,"")</f>
        <v/>
      </c>
      <c r="AW15" s="190" t="str">
        <f>IF(PORTEFEUILLE_GUILLAUME[[#This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SUM(PORTEFEUILLE_GUILLAUME[[#This Row],[PCR COMPTABLE €]:[MONTANT
RESPONSABLE RELATION CLIENT €]])-PORTEFEUILLE_GUILLAUME[[#This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6" s="188" t="str">
        <f>IF(PORTEFEUILLE_GUILLAUME[[#This Row],[BONI AAC]]&lt;&gt;0,1,"")</f>
        <v/>
      </c>
      <c r="AS16" s="188" t="str">
        <f>IF(PORTEFEUILLE_GUILLAUME[[#This Row],[MALI AAC]]&lt;&gt;0,1,"")</f>
        <v/>
      </c>
      <c r="AT16" s="225">
        <f>IF(AN16&lt;&gt;"",IF((AN16*Paramètres!$H$4)-PORTEFEUILLE_GUILLAUME[[#This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€]]-(DELPHINE!AN16*Paramètres!$H$4),0),0)</f>
        <v>0</v>
      </c>
      <c r="AU16" s="225">
        <f>IF(AN16&lt;&gt;"",IF(((AN16*Paramètres!$H$4)-PORTEFEUILLE_GUILLAUME[[#This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6" s="190" t="str">
        <f>IF(PORTEFEUILLE_GUILLAUME[[#This Row],[BONI COMPTABLE]]&lt;&gt;0,1,"")</f>
        <v/>
      </c>
      <c r="AW16" s="190" t="str">
        <f>IF(PORTEFEUILLE_GUILLAUME[[#This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SUM(PORTEFEUILLE_GUILLAUME[[#This Row],[PCR COMPTABLE €]:[MONTANT
RESPONSABLE RELATION CLIENT €]])-PORTEFEUILLE_GUILLAUME[[#This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7" s="188" t="str">
        <f>IF(PORTEFEUILLE_GUILLAUME[[#This Row],[BONI AAC]]&lt;&gt;0,1,"")</f>
        <v/>
      </c>
      <c r="AS17" s="188" t="str">
        <f>IF(PORTEFEUILLE_GUILLAUME[[#This Row],[MALI AAC]]&lt;&gt;0,1,"")</f>
        <v/>
      </c>
      <c r="AT17" s="225">
        <f>IF(AN17&lt;&gt;"",IF((AN17*Paramètres!$H$4)-PORTEFEUILLE_GUILLAUME[[#This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€]]-(DELPHINE!AN17*Paramètres!$H$4),0),0)</f>
        <v>0</v>
      </c>
      <c r="AU17" s="225">
        <f>IF(AN17&lt;&gt;"",IF(((AN17*Paramètres!$H$4)-PORTEFEUILLE_GUILLAUME[[#This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7" s="190" t="str">
        <f>IF(PORTEFEUILLE_GUILLAUME[[#This Row],[BONI COMPTABLE]]&lt;&gt;0,1,"")</f>
        <v/>
      </c>
      <c r="AW17" s="190" t="str">
        <f>IF(PORTEFEUILLE_GUILLAUME[[#This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SUM(PORTEFEUILLE_GUILLAUME[[#This Row],[PCR COMPTABLE €]:[MONTANT
RESPONSABLE RELATION CLIENT €]])-PORTEFEUILLE_GUILLAUME[[#This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8" s="188" t="str">
        <f>IF(PORTEFEUILLE_GUILLAUME[[#This Row],[BONI AAC]]&lt;&gt;0,1,"")</f>
        <v/>
      </c>
      <c r="AS18" s="188" t="str">
        <f>IF(PORTEFEUILLE_GUILLAUME[[#This Row],[MALI AAC]]&lt;&gt;0,1,"")</f>
        <v/>
      </c>
      <c r="AT18" s="225">
        <f>IF(AN18&lt;&gt;"",IF((AN18*Paramètres!$H$4)-PORTEFEUILLE_GUILLAUME[[#This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€]]-(DELPHINE!AN18*Paramètres!$H$4),0),0)</f>
        <v>0</v>
      </c>
      <c r="AU18" s="225">
        <f>IF(AN18&lt;&gt;"",IF(((AN18*Paramètres!$H$4)-PORTEFEUILLE_GUILLAUME[[#This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8" s="190" t="str">
        <f>IF(PORTEFEUILLE_GUILLAUME[[#This Row],[BONI COMPTABLE]]&lt;&gt;0,1,"")</f>
        <v/>
      </c>
      <c r="AW18" s="190" t="str">
        <f>IF(PORTEFEUILLE_GUILLAUME[[#This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SUM(PORTEFEUILLE_GUILLAUME[[#This Row],[PCR COMPTABLE €]:[MONTANT
RESPONSABLE RELATION CLIENT €]])-PORTEFEUILLE_GUILLAUME[[#This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9" s="188" t="str">
        <f>IF(PORTEFEUILLE_GUILLAUME[[#This Row],[BONI AAC]]&lt;&gt;0,1,"")</f>
        <v/>
      </c>
      <c r="AS19" s="188" t="str">
        <f>IF(PORTEFEUILLE_GUILLAUME[[#This Row],[MALI AAC]]&lt;&gt;0,1,"")</f>
        <v/>
      </c>
      <c r="AT19" s="225">
        <f>IF(AN19&lt;&gt;"",IF((AN19*Paramètres!$H$4)-PORTEFEUILLE_GUILLAUME[[#This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€]]-(DELPHINE!AN19*Paramètres!$H$4),0),0)</f>
        <v>0</v>
      </c>
      <c r="AU19" s="225">
        <f>IF(AN19&lt;&gt;"",IF(((AN19*Paramètres!$H$4)-PORTEFEUILLE_GUILLAUME[[#This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9" s="190" t="str">
        <f>IF(PORTEFEUILLE_GUILLAUME[[#This Row],[BONI COMPTABLE]]&lt;&gt;0,1,"")</f>
        <v/>
      </c>
      <c r="AW19" s="190" t="str">
        <f>IF(PORTEFEUILLE_GUILLAUME[[#This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SUM(PORTEFEUILLE_GUILLAUME[[#This Row],[PCR COMPTABLE €]:[MONTANT
RESPONSABLE RELATION CLIENT €]])-PORTEFEUILLE_GUILLAUME[[#This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0" s="188" t="str">
        <f>IF(PORTEFEUILLE_GUILLAUME[[#This Row],[BONI AAC]]&lt;&gt;0,1,"")</f>
        <v/>
      </c>
      <c r="AS20" s="188" t="str">
        <f>IF(PORTEFEUILLE_GUILLAUME[[#This Row],[MALI AAC]]&lt;&gt;0,1,"")</f>
        <v/>
      </c>
      <c r="AT20" s="225">
        <f>IF(AN20&lt;&gt;"",IF((AN20*Paramètres!$H$4)-PORTEFEUILLE_GUILLAUME[[#This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€]]-(DELPHINE!AN20*Paramètres!$H$4),0),0)</f>
        <v>0</v>
      </c>
      <c r="AU20" s="225">
        <f>IF(AN20&lt;&gt;"",IF(((AN20*Paramètres!$H$4)-PORTEFEUILLE_GUILLAUME[[#This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0" s="190" t="str">
        <f>IF(PORTEFEUILLE_GUILLAUME[[#This Row],[BONI COMPTABLE]]&lt;&gt;0,1,"")</f>
        <v/>
      </c>
      <c r="AW20" s="190" t="str">
        <f>IF(PORTEFEUILLE_GUILLAUME[[#This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SUM(PORTEFEUILLE_GUILLAUME[[#This Row],[PCR COMPTABLE €]:[MONTANT
RESPONSABLE RELATION CLIENT €]])-PORTEFEUILLE_GUILLAUME[[#This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1" s="188" t="str">
        <f>IF(PORTEFEUILLE_GUILLAUME[[#This Row],[BONI AAC]]&lt;&gt;0,1,"")</f>
        <v/>
      </c>
      <c r="AS21" s="188" t="str">
        <f>IF(PORTEFEUILLE_GUILLAUME[[#This Row],[MALI AAC]]&lt;&gt;0,1,"")</f>
        <v/>
      </c>
      <c r="AT21" s="225">
        <f>IF(AN21&lt;&gt;"",IF((AN21*Paramètres!$H$4)-PORTEFEUILLE_GUILLAUME[[#This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€]]-(DELPHINE!AN21*Paramètres!$H$4),0),0)</f>
        <v>0</v>
      </c>
      <c r="AU21" s="225">
        <f>IF(AN21&lt;&gt;"",IF(((AN21*Paramètres!$H$4)-PORTEFEUILLE_GUILLAUME[[#This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1" s="190" t="str">
        <f>IF(PORTEFEUILLE_GUILLAUME[[#This Row],[BONI COMPTABLE]]&lt;&gt;0,1,"")</f>
        <v/>
      </c>
      <c r="AW21" s="190" t="str">
        <f>IF(PORTEFEUILLE_GUILLAUME[[#This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SUM(PORTEFEUILLE_GUILLAUME[[#This Row],[PCR COMPTABLE €]:[MONTANT
RESPONSABLE RELATION CLIENT €]])-PORTEFEUILLE_GUILLAUME[[#This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2" s="188" t="str">
        <f>IF(PORTEFEUILLE_GUILLAUME[[#This Row],[BONI AAC]]&lt;&gt;0,1,"")</f>
        <v/>
      </c>
      <c r="AS22" s="188" t="str">
        <f>IF(PORTEFEUILLE_GUILLAUME[[#This Row],[MALI AAC]]&lt;&gt;0,1,"")</f>
        <v/>
      </c>
      <c r="AT22" s="225">
        <f>IF(AN22&lt;&gt;"",IF((AN22*Paramètres!$H$4)-PORTEFEUILLE_GUILLAUME[[#This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€]]-(DELPHINE!AN22*Paramètres!$H$4),0),0)</f>
        <v>0</v>
      </c>
      <c r="AU22" s="225">
        <f>IF(AN22&lt;&gt;"",IF(((AN22*Paramètres!$H$4)-PORTEFEUILLE_GUILLAUME[[#This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2" s="190" t="str">
        <f>IF(PORTEFEUILLE_GUILLAUME[[#This Row],[BONI COMPTABLE]]&lt;&gt;0,1,"")</f>
        <v/>
      </c>
      <c r="AW22" s="190" t="str">
        <f>IF(PORTEFEUILLE_GUILLAUME[[#This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SUM(PORTEFEUILLE_GUILLAUME[[#This Row],[PCR COMPTABLE €]:[MONTANT
RESPONSABLE RELATION CLIENT €]])-PORTEFEUILLE_GUILLAUME[[#This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3" s="188" t="str">
        <f>IF(PORTEFEUILLE_GUILLAUME[[#This Row],[BONI AAC]]&lt;&gt;0,1,"")</f>
        <v/>
      </c>
      <c r="AS23" s="188" t="str">
        <f>IF(PORTEFEUILLE_GUILLAUME[[#This Row],[MALI AAC]]&lt;&gt;0,1,"")</f>
        <v/>
      </c>
      <c r="AT23" s="225">
        <f>IF(AN23&lt;&gt;"",IF((AN23*Paramètres!$H$4)-PORTEFEUILLE_GUILLAUME[[#This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€]]-(DELPHINE!AN23*Paramètres!$H$4),0),0)</f>
        <v>0</v>
      </c>
      <c r="AU23" s="225">
        <f>IF(AN23&lt;&gt;"",IF(((AN23*Paramètres!$H$4)-PORTEFEUILLE_GUILLAUME[[#This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3" s="190" t="str">
        <f>IF(PORTEFEUILLE_GUILLAUME[[#This Row],[BONI COMPTABLE]]&lt;&gt;0,1,"")</f>
        <v/>
      </c>
      <c r="AW23" s="190" t="str">
        <f>IF(PORTEFEUILLE_GUILLAUME[[#This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SUM(PORTEFEUILLE_GUILLAUME[[#This Row],[PCR COMPTABLE €]:[MONTANT
RESPONSABLE RELATION CLIENT €]])-PORTEFEUILLE_GUILLAUME[[#This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4" s="188" t="str">
        <f>IF(PORTEFEUILLE_GUILLAUME[[#This Row],[BONI AAC]]&lt;&gt;0,1,"")</f>
        <v/>
      </c>
      <c r="AS24" s="188" t="str">
        <f>IF(PORTEFEUILLE_GUILLAUME[[#This Row],[MALI AAC]]&lt;&gt;0,1,"")</f>
        <v/>
      </c>
      <c r="AT24" s="225">
        <f>IF(AN24&lt;&gt;"",IF((AN24*Paramètres!$H$4)-PORTEFEUILLE_GUILLAUME[[#This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€]]-(DELPHINE!AN24*Paramètres!$H$4),0),0)</f>
        <v>0</v>
      </c>
      <c r="AU24" s="225">
        <f>IF(AN24&lt;&gt;"",IF(((AN24*Paramètres!$H$4)-PORTEFEUILLE_GUILLAUME[[#This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4" s="190" t="str">
        <f>IF(PORTEFEUILLE_GUILLAUME[[#This Row],[BONI COMPTABLE]]&lt;&gt;0,1,"")</f>
        <v/>
      </c>
      <c r="AW24" s="190" t="str">
        <f>IF(PORTEFEUILLE_GUILLAUME[[#This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SUM(PORTEFEUILLE_GUILLAUME[[#This Row],[PCR COMPTABLE €]:[MONTANT
RESPONSABLE RELATION CLIENT €]])-PORTEFEUILLE_GUILLAUME[[#This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5" s="188" t="str">
        <f>IF(PORTEFEUILLE_GUILLAUME[[#This Row],[BONI AAC]]&lt;&gt;0,1,"")</f>
        <v/>
      </c>
      <c r="AS25" s="188" t="str">
        <f>IF(PORTEFEUILLE_GUILLAUME[[#This Row],[MALI AAC]]&lt;&gt;0,1,"")</f>
        <v/>
      </c>
      <c r="AT25" s="225">
        <f>IF(AN25&lt;&gt;"",IF((AN25*Paramètres!$H$4)-PORTEFEUILLE_GUILLAUME[[#This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€]]-(DELPHINE!AN25*Paramètres!$H$4),0),0)</f>
        <v>0</v>
      </c>
      <c r="AU25" s="225">
        <f>IF(AN25&lt;&gt;"",IF(((AN25*Paramètres!$H$4)-PORTEFEUILLE_GUILLAUME[[#This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5" s="190" t="str">
        <f>IF(PORTEFEUILLE_GUILLAUME[[#This Row],[BONI COMPTABLE]]&lt;&gt;0,1,"")</f>
        <v/>
      </c>
      <c r="AW25" s="190" t="str">
        <f>IF(PORTEFEUILLE_GUILLAUME[[#This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SUM(PORTEFEUILLE_GUILLAUME[[#This Row],[PCR COMPTABLE €]:[MONTANT
RESPONSABLE RELATION CLIENT €]])-PORTEFEUILLE_GUILLAUME[[#This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6" s="188" t="str">
        <f>IF(PORTEFEUILLE_GUILLAUME[[#This Row],[BONI AAC]]&lt;&gt;0,1,"")</f>
        <v/>
      </c>
      <c r="AS26" s="188" t="str">
        <f>IF(PORTEFEUILLE_GUILLAUME[[#This Row],[MALI AAC]]&lt;&gt;0,1,"")</f>
        <v/>
      </c>
      <c r="AT26" s="225">
        <f>IF(AN26&lt;&gt;"",IF((AN26*Paramètres!$H$4)-PORTEFEUILLE_GUILLAUME[[#This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€]]-(DELPHINE!AN26*Paramètres!$H$4),0),0)</f>
        <v>0</v>
      </c>
      <c r="AU26" s="225">
        <f>IF(AN26&lt;&gt;"",IF(((AN26*Paramètres!$H$4)-PORTEFEUILLE_GUILLAUME[[#This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6" s="190" t="str">
        <f>IF(PORTEFEUILLE_GUILLAUME[[#This Row],[BONI COMPTABLE]]&lt;&gt;0,1,"")</f>
        <v/>
      </c>
      <c r="AW26" s="190" t="str">
        <f>IF(PORTEFEUILLE_GUILLAUME[[#This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SUM(PORTEFEUILLE_GUILLAUME[[#This Row],[PCR COMPTABLE €]:[MONTANT
RESPONSABLE RELATION CLIENT €]])-PORTEFEUILLE_GUILLAUME[[#This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7" s="188" t="str">
        <f>IF(PORTEFEUILLE_GUILLAUME[[#This Row],[BONI AAC]]&lt;&gt;0,1,"")</f>
        <v/>
      </c>
      <c r="AS27" s="188" t="str">
        <f>IF(PORTEFEUILLE_GUILLAUME[[#This Row],[MALI AAC]]&lt;&gt;0,1,"")</f>
        <v/>
      </c>
      <c r="AT27" s="225">
        <f>IF(AN27&lt;&gt;"",IF((AN27*Paramètres!$H$4)-PORTEFEUILLE_GUILLAUME[[#This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€]]-(DELPHINE!AN27*Paramètres!$H$4),0),0)</f>
        <v>0</v>
      </c>
      <c r="AU27" s="225">
        <f>IF(AN27&lt;&gt;"",IF(((AN27*Paramètres!$H$4)-PORTEFEUILLE_GUILLAUME[[#This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7" s="190" t="str">
        <f>IF(PORTEFEUILLE_GUILLAUME[[#This Row],[BONI COMPTABLE]]&lt;&gt;0,1,"")</f>
        <v/>
      </c>
      <c r="AW27" s="190" t="str">
        <f>IF(PORTEFEUILLE_GUILLAUME[[#This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SUM(PORTEFEUILLE_GUILLAUME[[#This Row],[PCR COMPTABLE €]:[MONTANT
RESPONSABLE RELATION CLIENT €]])-PORTEFEUILLE_GUILLAUME[[#This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8" s="188" t="str">
        <f>IF(PORTEFEUILLE_GUILLAUME[[#This Row],[BONI AAC]]&lt;&gt;0,1,"")</f>
        <v/>
      </c>
      <c r="AS28" s="188" t="str">
        <f>IF(PORTEFEUILLE_GUILLAUME[[#This Row],[MALI AAC]]&lt;&gt;0,1,"")</f>
        <v/>
      </c>
      <c r="AT28" s="225">
        <f>IF(AN28&lt;&gt;"",IF((AN28*Paramètres!$H$4)-PORTEFEUILLE_GUILLAUME[[#This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€]]-(DELPHINE!AN28*Paramètres!$H$4),0),0)</f>
        <v>0</v>
      </c>
      <c r="AU28" s="225">
        <f>IF(AN28&lt;&gt;"",IF(((AN28*Paramètres!$H$4)-PORTEFEUILLE_GUILLAUME[[#This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8" s="190" t="str">
        <f>IF(PORTEFEUILLE_GUILLAUME[[#This Row],[BONI COMPTABLE]]&lt;&gt;0,1,"")</f>
        <v/>
      </c>
      <c r="AW28" s="190" t="str">
        <f>IF(PORTEFEUILLE_GUILLAUME[[#This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SUM(PORTEFEUILLE_GUILLAUME[[#This Row],[PCR COMPTABLE €]:[MONTANT
RESPONSABLE RELATION CLIENT €]])-PORTEFEUILLE_GUILLAUME[[#This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9" s="188" t="str">
        <f>IF(PORTEFEUILLE_GUILLAUME[[#This Row],[BONI AAC]]&lt;&gt;0,1,"")</f>
        <v/>
      </c>
      <c r="AS29" s="188" t="str">
        <f>IF(PORTEFEUILLE_GUILLAUME[[#This Row],[MALI AAC]]&lt;&gt;0,1,"")</f>
        <v/>
      </c>
      <c r="AT29" s="225">
        <f>IF(AN29&lt;&gt;"",IF((AN29*Paramètres!$H$4)-PORTEFEUILLE_GUILLAUME[[#This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€]]-(DELPHINE!AN29*Paramètres!$H$4),0),0)</f>
        <v>0</v>
      </c>
      <c r="AU29" s="225">
        <f>IF(AN29&lt;&gt;"",IF(((AN29*Paramètres!$H$4)-PORTEFEUILLE_GUILLAUME[[#This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9" s="190" t="str">
        <f>IF(PORTEFEUILLE_GUILLAUME[[#This Row],[BONI COMPTABLE]]&lt;&gt;0,1,"")</f>
        <v/>
      </c>
      <c r="AW29" s="190" t="str">
        <f>IF(PORTEFEUILLE_GUILLAUME[[#This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SUM(PORTEFEUILLE_GUILLAUME[[#This Row],[PCR COMPTABLE €]:[MONTANT
RESPONSABLE RELATION CLIENT €]])-PORTEFEUILLE_GUILLAUME[[#This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0" s="188" t="str">
        <f>IF(PORTEFEUILLE_GUILLAUME[[#This Row],[BONI AAC]]&lt;&gt;0,1,"")</f>
        <v/>
      </c>
      <c r="AS30" s="188" t="str">
        <f>IF(PORTEFEUILLE_GUILLAUME[[#This Row],[MALI AAC]]&lt;&gt;0,1,"")</f>
        <v/>
      </c>
      <c r="AT30" s="225">
        <f>IF(AN30&lt;&gt;"",IF((AN30*Paramètres!$H$4)-PORTEFEUILLE_GUILLAUME[[#This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€]]-(DELPHINE!AN30*Paramètres!$H$4),0),0)</f>
        <v>0</v>
      </c>
      <c r="AU30" s="225">
        <f>IF(AN30&lt;&gt;"",IF(((AN30*Paramètres!$H$4)-PORTEFEUILLE_GUILLAUME[[#This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0" s="190" t="str">
        <f>IF(PORTEFEUILLE_GUILLAUME[[#This Row],[BONI COMPTABLE]]&lt;&gt;0,1,"")</f>
        <v/>
      </c>
      <c r="AW30" s="190" t="str">
        <f>IF(PORTEFEUILLE_GUILLAUME[[#This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SUM(PORTEFEUILLE_GUILLAUME[[#This Row],[PCR COMPTABLE €]:[MONTANT
RESPONSABLE RELATION CLIENT €]])-PORTEFEUILLE_GUILLAUME[[#This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1" s="188" t="str">
        <f>IF(PORTEFEUILLE_GUILLAUME[[#This Row],[BONI AAC]]&lt;&gt;0,1,"")</f>
        <v/>
      </c>
      <c r="AS31" s="188" t="str">
        <f>IF(PORTEFEUILLE_GUILLAUME[[#This Row],[MALI AAC]]&lt;&gt;0,1,"")</f>
        <v/>
      </c>
      <c r="AT31" s="225">
        <f>IF(AN31&lt;&gt;"",IF((AN31*Paramètres!$H$4)-PORTEFEUILLE_GUILLAUME[[#This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€]]-(DELPHINE!AN31*Paramètres!$H$4),0),0)</f>
        <v>0</v>
      </c>
      <c r="AU31" s="225">
        <f>IF(AN31&lt;&gt;"",IF(((AN31*Paramètres!$H$4)-PORTEFEUILLE_GUILLAUME[[#This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1" s="190" t="str">
        <f>IF(PORTEFEUILLE_GUILLAUME[[#This Row],[BONI COMPTABLE]]&lt;&gt;0,1,"")</f>
        <v/>
      </c>
      <c r="AW31" s="190" t="str">
        <f>IF(PORTEFEUILLE_GUILLAUME[[#This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SUM(PORTEFEUILLE_GUILLAUME[[#This Row],[PCR COMPTABLE €]:[MONTANT
RESPONSABLE RELATION CLIENT €]])-PORTEFEUILLE_GUILLAUME[[#This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2" s="188" t="str">
        <f>IF(PORTEFEUILLE_GUILLAUME[[#This Row],[BONI AAC]]&lt;&gt;0,1,"")</f>
        <v/>
      </c>
      <c r="AS32" s="188" t="str">
        <f>IF(PORTEFEUILLE_GUILLAUME[[#This Row],[MALI AAC]]&lt;&gt;0,1,"")</f>
        <v/>
      </c>
      <c r="AT32" s="225">
        <f>IF(AN32&lt;&gt;"",IF((AN32*Paramètres!$H$4)-PORTEFEUILLE_GUILLAUME[[#This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€]]-(DELPHINE!AN32*Paramètres!$H$4),0),0)</f>
        <v>0</v>
      </c>
      <c r="AU32" s="225">
        <f>IF(AN32&lt;&gt;"",IF(((AN32*Paramètres!$H$4)-PORTEFEUILLE_GUILLAUME[[#This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2" s="190" t="str">
        <f>IF(PORTEFEUILLE_GUILLAUME[[#This Row],[BONI COMPTABLE]]&lt;&gt;0,1,"")</f>
        <v/>
      </c>
      <c r="AW32" s="190" t="str">
        <f>IF(PORTEFEUILLE_GUILLAUME[[#This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SUM(PORTEFEUILLE_GUILLAUME[[#This Row],[PCR COMPTABLE €]:[MONTANT
RESPONSABLE RELATION CLIENT €]])-PORTEFEUILLE_GUILLAUME[[#This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3" s="188" t="str">
        <f>IF(PORTEFEUILLE_GUILLAUME[[#This Row],[BONI AAC]]&lt;&gt;0,1,"")</f>
        <v/>
      </c>
      <c r="AS33" s="188" t="str">
        <f>IF(PORTEFEUILLE_GUILLAUME[[#This Row],[MALI AAC]]&lt;&gt;0,1,"")</f>
        <v/>
      </c>
      <c r="AT33" s="225">
        <f>IF(AN33&lt;&gt;"",IF((AN33*Paramètres!$H$4)-PORTEFEUILLE_GUILLAUME[[#This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€]]-(DELPHINE!AN33*Paramètres!$H$4),0),0)</f>
        <v>0</v>
      </c>
      <c r="AU33" s="225">
        <f>IF(AN33&lt;&gt;"",IF(((AN33*Paramètres!$H$4)-PORTEFEUILLE_GUILLAUME[[#This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3" s="190" t="str">
        <f>IF(PORTEFEUILLE_GUILLAUME[[#This Row],[BONI COMPTABLE]]&lt;&gt;0,1,"")</f>
        <v/>
      </c>
      <c r="AW33" s="190" t="str">
        <f>IF(PORTEFEUILLE_GUILLAUME[[#This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SUM(PORTEFEUILLE_GUILLAUME[[#This Row],[PCR COMPTABLE €]:[MONTANT
RESPONSABLE RELATION CLIENT €]])-PORTEFEUILLE_GUILLAUME[[#This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4" s="188" t="str">
        <f>IF(PORTEFEUILLE_GUILLAUME[[#This Row],[BONI AAC]]&lt;&gt;0,1,"")</f>
        <v/>
      </c>
      <c r="AS34" s="188" t="str">
        <f>IF(PORTEFEUILLE_GUILLAUME[[#This Row],[MALI AAC]]&lt;&gt;0,1,"")</f>
        <v/>
      </c>
      <c r="AT34" s="225">
        <f>IF(AN34&lt;&gt;"",IF((AN34*Paramètres!$H$4)-PORTEFEUILLE_GUILLAUME[[#This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€]]-(DELPHINE!AN34*Paramètres!$H$4),0),0)</f>
        <v>0</v>
      </c>
      <c r="AU34" s="225">
        <f>IF(AN34&lt;&gt;"",IF(((AN34*Paramètres!$H$4)-PORTEFEUILLE_GUILLAUME[[#This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4" s="190" t="str">
        <f>IF(PORTEFEUILLE_GUILLAUME[[#This Row],[BONI COMPTABLE]]&lt;&gt;0,1,"")</f>
        <v/>
      </c>
      <c r="AW34" s="190" t="str">
        <f>IF(PORTEFEUILLE_GUILLAUME[[#This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SUM(PORTEFEUILLE_GUILLAUME[[#This Row],[PCR COMPTABLE €]:[MONTANT
RESPONSABLE RELATION CLIENT €]])-PORTEFEUILLE_GUILLAUME[[#This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5" s="188" t="str">
        <f>IF(PORTEFEUILLE_GUILLAUME[[#This Row],[BONI AAC]]&lt;&gt;0,1,"")</f>
        <v/>
      </c>
      <c r="AS35" s="188" t="str">
        <f>IF(PORTEFEUILLE_GUILLAUME[[#This Row],[MALI AAC]]&lt;&gt;0,1,"")</f>
        <v/>
      </c>
      <c r="AT35" s="225">
        <f>IF(AN35&lt;&gt;"",IF((AN35*Paramètres!$H$4)-PORTEFEUILLE_GUILLAUME[[#This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€]]-(DELPHINE!AN35*Paramètres!$H$4),0),0)</f>
        <v>0</v>
      </c>
      <c r="AU35" s="225">
        <f>IF(AN35&lt;&gt;"",IF(((AN35*Paramètres!$H$4)-PORTEFEUILLE_GUILLAUME[[#This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5" s="190" t="str">
        <f>IF(PORTEFEUILLE_GUILLAUME[[#This Row],[BONI COMPTABLE]]&lt;&gt;0,1,"")</f>
        <v/>
      </c>
      <c r="AW35" s="190" t="str">
        <f>IF(PORTEFEUILLE_GUILLAUME[[#This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SUM(PORTEFEUILLE_GUILLAUME[[#This Row],[PCR COMPTABLE €]:[MONTANT
RESPONSABLE RELATION CLIENT €]])-PORTEFEUILLE_GUILLAUME[[#This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6" s="188" t="str">
        <f>IF(PORTEFEUILLE_GUILLAUME[[#This Row],[BONI AAC]]&lt;&gt;0,1,"")</f>
        <v/>
      </c>
      <c r="AS36" s="188" t="str">
        <f>IF(PORTEFEUILLE_GUILLAUME[[#This Row],[MALI AAC]]&lt;&gt;0,1,"")</f>
        <v/>
      </c>
      <c r="AT36" s="225">
        <f>IF(AN36&lt;&gt;"",IF((AN36*Paramètres!$H$4)-PORTEFEUILLE_GUILLAUME[[#This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€]]-(DELPHINE!AN36*Paramètres!$H$4),0),0)</f>
        <v>0</v>
      </c>
      <c r="AU36" s="225">
        <f>IF(AN36&lt;&gt;"",IF(((AN36*Paramètres!$H$4)-PORTEFEUILLE_GUILLAUME[[#This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6" s="190" t="str">
        <f>IF(PORTEFEUILLE_GUILLAUME[[#This Row],[BONI COMPTABLE]]&lt;&gt;0,1,"")</f>
        <v/>
      </c>
      <c r="AW36" s="190" t="str">
        <f>IF(PORTEFEUILLE_GUILLAUME[[#This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SUM(PORTEFEUILLE_GUILLAUME[[#This Row],[PCR COMPTABLE €]:[MONTANT
RESPONSABLE RELATION CLIENT €]])-PORTEFEUILLE_GUILLAUME[[#This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7" s="188" t="str">
        <f>IF(PORTEFEUILLE_GUILLAUME[[#This Row],[BONI AAC]]&lt;&gt;0,1,"")</f>
        <v/>
      </c>
      <c r="AS37" s="188" t="str">
        <f>IF(PORTEFEUILLE_GUILLAUME[[#This Row],[MALI AAC]]&lt;&gt;0,1,"")</f>
        <v/>
      </c>
      <c r="AT37" s="225">
        <f>IF(AN37&lt;&gt;"",IF((AN37*Paramètres!$H$4)-PORTEFEUILLE_GUILLAUME[[#This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€]]-(DELPHINE!AN37*Paramètres!$H$4),0),0)</f>
        <v>0</v>
      </c>
      <c r="AU37" s="225">
        <f>IF(AN37&lt;&gt;"",IF(((AN37*Paramètres!$H$4)-PORTEFEUILLE_GUILLAUME[[#This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7" s="190" t="str">
        <f>IF(PORTEFEUILLE_GUILLAUME[[#This Row],[BONI COMPTABLE]]&lt;&gt;0,1,"")</f>
        <v/>
      </c>
      <c r="AW37" s="190" t="str">
        <f>IF(PORTEFEUILLE_GUILLAUME[[#This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SUM(PORTEFEUILLE_GUILLAUME[[#This Row],[PCR COMPTABLE €]:[MONTANT
RESPONSABLE RELATION CLIENT €]])-PORTEFEUILLE_GUILLAUME[[#This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8" s="188" t="str">
        <f>IF(PORTEFEUILLE_GUILLAUME[[#This Row],[BONI AAC]]&lt;&gt;0,1,"")</f>
        <v/>
      </c>
      <c r="AS38" s="188" t="str">
        <f>IF(PORTEFEUILLE_GUILLAUME[[#This Row],[MALI AAC]]&lt;&gt;0,1,"")</f>
        <v/>
      </c>
      <c r="AT38" s="225">
        <f>IF(AN38&lt;&gt;"",IF((AN38*Paramètres!$H$4)-PORTEFEUILLE_GUILLAUME[[#This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€]]-(DELPHINE!AN38*Paramètres!$H$4),0),0)</f>
        <v>0</v>
      </c>
      <c r="AU38" s="225">
        <f>IF(AN38&lt;&gt;"",IF(((AN38*Paramètres!$H$4)-PORTEFEUILLE_GUILLAUME[[#This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8" s="190" t="str">
        <f>IF(PORTEFEUILLE_GUILLAUME[[#This Row],[BONI COMPTABLE]]&lt;&gt;0,1,"")</f>
        <v/>
      </c>
      <c r="AW38" s="190" t="str">
        <f>IF(PORTEFEUILLE_GUILLAUME[[#This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SUM(PORTEFEUILLE_GUILLAUME[[#This Row],[PCR COMPTABLE €]:[MONTANT
RESPONSABLE RELATION CLIENT €]])-PORTEFEUILLE_GUILLAUME[[#This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9" s="188" t="str">
        <f>IF(PORTEFEUILLE_GUILLAUME[[#This Row],[BONI AAC]]&lt;&gt;0,1,"")</f>
        <v/>
      </c>
      <c r="AS39" s="188" t="str">
        <f>IF(PORTEFEUILLE_GUILLAUME[[#This Row],[MALI AAC]]&lt;&gt;0,1,"")</f>
        <v/>
      </c>
      <c r="AT39" s="225">
        <f>IF(AN39&lt;&gt;"",IF((AN39*Paramètres!$H$4)-PORTEFEUILLE_GUILLAUME[[#This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€]]-(DELPHINE!AN39*Paramètres!$H$4),0),0)</f>
        <v>0</v>
      </c>
      <c r="AU39" s="225">
        <f>IF(AN39&lt;&gt;"",IF(((AN39*Paramètres!$H$4)-PORTEFEUILLE_GUILLAUME[[#This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9" s="190" t="str">
        <f>IF(PORTEFEUILLE_GUILLAUME[[#This Row],[BONI COMPTABLE]]&lt;&gt;0,1,"")</f>
        <v/>
      </c>
      <c r="AW39" s="190" t="str">
        <f>IF(PORTEFEUILLE_GUILLAUME[[#This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SUM(PORTEFEUILLE_GUILLAUME[[#This Row],[PCR COMPTABLE €]:[MONTANT
RESPONSABLE RELATION CLIENT €]])-PORTEFEUILLE_GUILLAUME[[#This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0" s="188" t="str">
        <f>IF(PORTEFEUILLE_GUILLAUME[[#This Row],[BONI AAC]]&lt;&gt;0,1,"")</f>
        <v/>
      </c>
      <c r="AS40" s="188" t="str">
        <f>IF(PORTEFEUILLE_GUILLAUME[[#This Row],[MALI AAC]]&lt;&gt;0,1,"")</f>
        <v/>
      </c>
      <c r="AT40" s="225">
        <f>IF(AN40&lt;&gt;"",IF((AN40*Paramètres!$H$4)-PORTEFEUILLE_GUILLAUME[[#This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€]]-(DELPHINE!AN40*Paramètres!$H$4),0),0)</f>
        <v>0</v>
      </c>
      <c r="AU40" s="225">
        <f>IF(AN40&lt;&gt;"",IF(((AN40*Paramètres!$H$4)-PORTEFEUILLE_GUILLAUME[[#This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0" s="190" t="str">
        <f>IF(PORTEFEUILLE_GUILLAUME[[#This Row],[BONI COMPTABLE]]&lt;&gt;0,1,"")</f>
        <v/>
      </c>
      <c r="AW40" s="190" t="str">
        <f>IF(PORTEFEUILLE_GUILLAUME[[#This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SUM(PORTEFEUILLE_GUILLAUME[[#This Row],[PCR COMPTABLE €]:[MONTANT
RESPONSABLE RELATION CLIENT €]])-PORTEFEUILLE_GUILLAUME[[#This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1" s="188" t="str">
        <f>IF(PORTEFEUILLE_GUILLAUME[[#This Row],[BONI AAC]]&lt;&gt;0,1,"")</f>
        <v/>
      </c>
      <c r="AS41" s="188" t="str">
        <f>IF(PORTEFEUILLE_GUILLAUME[[#This Row],[MALI AAC]]&lt;&gt;0,1,"")</f>
        <v/>
      </c>
      <c r="AT41" s="225">
        <f>IF(AN41&lt;&gt;"",IF((AN41*Paramètres!$H$4)-PORTEFEUILLE_GUILLAUME[[#This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€]]-(DELPHINE!AN41*Paramètres!$H$4),0),0)</f>
        <v>0</v>
      </c>
      <c r="AU41" s="225">
        <f>IF(AN41&lt;&gt;"",IF(((AN41*Paramètres!$H$4)-PORTEFEUILLE_GUILLAUME[[#This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1" s="190" t="str">
        <f>IF(PORTEFEUILLE_GUILLAUME[[#This Row],[BONI COMPTABLE]]&lt;&gt;0,1,"")</f>
        <v/>
      </c>
      <c r="AW41" s="190" t="str">
        <f>IF(PORTEFEUILLE_GUILLAUME[[#This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SUM(PORTEFEUILLE_GUILLAUME[[#This Row],[PCR COMPTABLE €]:[MONTANT
RESPONSABLE RELATION CLIENT €]])-PORTEFEUILLE_GUILLAUME[[#This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2" s="188" t="str">
        <f>IF(PORTEFEUILLE_GUILLAUME[[#This Row],[BONI AAC]]&lt;&gt;0,1,"")</f>
        <v/>
      </c>
      <c r="AS42" s="188" t="str">
        <f>IF(PORTEFEUILLE_GUILLAUME[[#This Row],[MALI AAC]]&lt;&gt;0,1,"")</f>
        <v/>
      </c>
      <c r="AT42" s="225">
        <f>IF(AN42&lt;&gt;"",IF((AN42*Paramètres!$H$4)-PORTEFEUILLE_GUILLAUME[[#This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€]]-(DELPHINE!AN42*Paramètres!$H$4),0),0)</f>
        <v>0</v>
      </c>
      <c r="AU42" s="225">
        <f>IF(AN42&lt;&gt;"",IF(((AN42*Paramètres!$H$4)-PORTEFEUILLE_GUILLAUME[[#This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2" s="190" t="str">
        <f>IF(PORTEFEUILLE_GUILLAUME[[#This Row],[BONI COMPTABLE]]&lt;&gt;0,1,"")</f>
        <v/>
      </c>
      <c r="AW42" s="190" t="str">
        <f>IF(PORTEFEUILLE_GUILLAUME[[#This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SUM(PORTEFEUILLE_GUILLAUME[[#This Row],[PCR COMPTABLE €]:[MONTANT
RESPONSABLE RELATION CLIENT €]])-PORTEFEUILLE_GUILLAUME[[#This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3" s="188" t="str">
        <f>IF(PORTEFEUILLE_GUILLAUME[[#This Row],[BONI AAC]]&lt;&gt;0,1,"")</f>
        <v/>
      </c>
      <c r="AS43" s="188" t="str">
        <f>IF(PORTEFEUILLE_GUILLAUME[[#This Row],[MALI AAC]]&lt;&gt;0,1,"")</f>
        <v/>
      </c>
      <c r="AT43" s="225">
        <f>IF(AN43&lt;&gt;"",IF((AN43*Paramètres!$H$4)-PORTEFEUILLE_GUILLAUME[[#This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€]]-(DELPHINE!AN43*Paramètres!$H$4),0),0)</f>
        <v>0</v>
      </c>
      <c r="AU43" s="225">
        <f>IF(AN43&lt;&gt;"",IF(((AN43*Paramètres!$H$4)-PORTEFEUILLE_GUILLAUME[[#This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3" s="190" t="str">
        <f>IF(PORTEFEUILLE_GUILLAUME[[#This Row],[BONI COMPTABLE]]&lt;&gt;0,1,"")</f>
        <v/>
      </c>
      <c r="AW43" s="190" t="str">
        <f>IF(PORTEFEUILLE_GUILLAUME[[#This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SUM(PORTEFEUILLE_GUILLAUME[[#This Row],[PCR COMPTABLE €]:[MONTANT
RESPONSABLE RELATION CLIENT €]])-PORTEFEUILLE_GUILLAUME[[#This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4" s="188" t="str">
        <f>IF(PORTEFEUILLE_GUILLAUME[[#This Row],[BONI AAC]]&lt;&gt;0,1,"")</f>
        <v/>
      </c>
      <c r="AS44" s="188" t="str">
        <f>IF(PORTEFEUILLE_GUILLAUME[[#This Row],[MALI AAC]]&lt;&gt;0,1,"")</f>
        <v/>
      </c>
      <c r="AT44" s="225">
        <f>IF(AN44&lt;&gt;"",IF((AN44*Paramètres!$H$4)-PORTEFEUILLE_GUILLAUME[[#This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€]]-(DELPHINE!AN44*Paramètres!$H$4),0),0)</f>
        <v>0</v>
      </c>
      <c r="AU44" s="225">
        <f>IF(AN44&lt;&gt;"",IF(((AN44*Paramètres!$H$4)-PORTEFEUILLE_GUILLAUME[[#This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4" s="190" t="str">
        <f>IF(PORTEFEUILLE_GUILLAUME[[#This Row],[BONI COMPTABLE]]&lt;&gt;0,1,"")</f>
        <v/>
      </c>
      <c r="AW44" s="190" t="str">
        <f>IF(PORTEFEUILLE_GUILLAUME[[#This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SUM(PORTEFEUILLE_GUILLAUME[[#This Row],[PCR COMPTABLE €]:[MONTANT
RESPONSABLE RELATION CLIENT €]])-PORTEFEUILLE_GUILLAUME[[#This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5" s="188" t="str">
        <f>IF(PORTEFEUILLE_GUILLAUME[[#This Row],[BONI AAC]]&lt;&gt;0,1,"")</f>
        <v/>
      </c>
      <c r="AS45" s="188" t="str">
        <f>IF(PORTEFEUILLE_GUILLAUME[[#This Row],[MALI AAC]]&lt;&gt;0,1,"")</f>
        <v/>
      </c>
      <c r="AT45" s="225">
        <f>IF(AN45&lt;&gt;"",IF((AN45*Paramètres!$H$4)-PORTEFEUILLE_GUILLAUME[[#This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€]]-(DELPHINE!AN45*Paramètres!$H$4),0),0)</f>
        <v>0</v>
      </c>
      <c r="AU45" s="225">
        <f>IF(AN45&lt;&gt;"",IF(((AN45*Paramètres!$H$4)-PORTEFEUILLE_GUILLAUME[[#This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5" s="190" t="str">
        <f>IF(PORTEFEUILLE_GUILLAUME[[#This Row],[BONI COMPTABLE]]&lt;&gt;0,1,"")</f>
        <v/>
      </c>
      <c r="AW45" s="190" t="str">
        <f>IF(PORTEFEUILLE_GUILLAUME[[#This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SUM(PORTEFEUILLE_GUILLAUME[[#This Row],[PCR COMPTABLE €]:[MONTANT
RESPONSABLE RELATION CLIENT €]])-PORTEFEUILLE_GUILLAUME[[#This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6" s="188" t="str">
        <f>IF(PORTEFEUILLE_GUILLAUME[[#This Row],[BONI AAC]]&lt;&gt;0,1,"")</f>
        <v/>
      </c>
      <c r="AS46" s="188" t="str">
        <f>IF(PORTEFEUILLE_GUILLAUME[[#This Row],[MALI AAC]]&lt;&gt;0,1,"")</f>
        <v/>
      </c>
      <c r="AT46" s="225">
        <f>IF(AN46&lt;&gt;"",IF((AN46*Paramètres!$H$4)-PORTEFEUILLE_GUILLAUME[[#This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€]]-(DELPHINE!AN46*Paramètres!$H$4),0),0)</f>
        <v>0</v>
      </c>
      <c r="AU46" s="225">
        <f>IF(AN46&lt;&gt;"",IF(((AN46*Paramètres!$H$4)-PORTEFEUILLE_GUILLAUME[[#This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6" s="190" t="str">
        <f>IF(PORTEFEUILLE_GUILLAUME[[#This Row],[BONI COMPTABLE]]&lt;&gt;0,1,"")</f>
        <v/>
      </c>
      <c r="AW46" s="190" t="str">
        <f>IF(PORTEFEUILLE_GUILLAUME[[#This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SUM(PORTEFEUILLE_GUILLAUME[[#This Row],[PCR COMPTABLE €]:[MONTANT
RESPONSABLE RELATION CLIENT €]])-PORTEFEUILLE_GUILLAUME[[#This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7" s="188" t="str">
        <f>IF(PORTEFEUILLE_GUILLAUME[[#This Row],[BONI AAC]]&lt;&gt;0,1,"")</f>
        <v/>
      </c>
      <c r="AS47" s="188" t="str">
        <f>IF(PORTEFEUILLE_GUILLAUME[[#This Row],[MALI AAC]]&lt;&gt;0,1,"")</f>
        <v/>
      </c>
      <c r="AT47" s="225">
        <f>IF(AN47&lt;&gt;"",IF((AN47*Paramètres!$H$4)-PORTEFEUILLE_GUILLAUME[[#This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€]]-(DELPHINE!AN47*Paramètres!$H$4),0),0)</f>
        <v>0</v>
      </c>
      <c r="AU47" s="225">
        <f>IF(AN47&lt;&gt;"",IF(((AN47*Paramètres!$H$4)-PORTEFEUILLE_GUILLAUME[[#This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7" s="190" t="str">
        <f>IF(PORTEFEUILLE_GUILLAUME[[#This Row],[BONI COMPTABLE]]&lt;&gt;0,1,"")</f>
        <v/>
      </c>
      <c r="AW47" s="190" t="str">
        <f>IF(PORTEFEUILLE_GUILLAUME[[#This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SUM(PORTEFEUILLE_GUILLAUME[[#This Row],[PCR COMPTABLE €]:[MONTANT
RESPONSABLE RELATION CLIENT €]])-PORTEFEUILLE_GUILLAUME[[#This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8" s="188" t="str">
        <f>IF(PORTEFEUILLE_GUILLAUME[[#This Row],[BONI AAC]]&lt;&gt;0,1,"")</f>
        <v/>
      </c>
      <c r="AS48" s="188" t="str">
        <f>IF(PORTEFEUILLE_GUILLAUME[[#This Row],[MALI AAC]]&lt;&gt;0,1,"")</f>
        <v/>
      </c>
      <c r="AT48" s="225">
        <f>IF(AN48&lt;&gt;"",IF((AN48*Paramètres!$H$4)-PORTEFEUILLE_GUILLAUME[[#This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€]]-(DELPHINE!AN48*Paramètres!$H$4),0),0)</f>
        <v>0</v>
      </c>
      <c r="AU48" s="225">
        <f>IF(AN48&lt;&gt;"",IF(((AN48*Paramètres!$H$4)-PORTEFEUILLE_GUILLAUME[[#This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8" s="190" t="str">
        <f>IF(PORTEFEUILLE_GUILLAUME[[#This Row],[BONI COMPTABLE]]&lt;&gt;0,1,"")</f>
        <v/>
      </c>
      <c r="AW48" s="190" t="str">
        <f>IF(PORTEFEUILLE_GUILLAUME[[#This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SUM(PORTEFEUILLE_GUILLAUME[[#This Row],[PCR COMPTABLE €]:[MONTANT
RESPONSABLE RELATION CLIENT €]])-PORTEFEUILLE_GUILLAUME[[#This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9" s="188" t="str">
        <f>IF(PORTEFEUILLE_GUILLAUME[[#This Row],[BONI AAC]]&lt;&gt;0,1,"")</f>
        <v/>
      </c>
      <c r="AS49" s="188" t="str">
        <f>IF(PORTEFEUILLE_GUILLAUME[[#This Row],[MALI AAC]]&lt;&gt;0,1,"")</f>
        <v/>
      </c>
      <c r="AT49" s="225">
        <f>IF(AN49&lt;&gt;"",IF((AN49*Paramètres!$H$4)-PORTEFEUILLE_GUILLAUME[[#This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€]]-(DELPHINE!AN49*Paramètres!$H$4),0),0)</f>
        <v>0</v>
      </c>
      <c r="AU49" s="225">
        <f>IF(AN49&lt;&gt;"",IF(((AN49*Paramètres!$H$4)-PORTEFEUILLE_GUILLAUME[[#This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9" s="190" t="str">
        <f>IF(PORTEFEUILLE_GUILLAUME[[#This Row],[BONI COMPTABLE]]&lt;&gt;0,1,"")</f>
        <v/>
      </c>
      <c r="AW49" s="190" t="str">
        <f>IF(PORTEFEUILLE_GUILLAUME[[#This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SUM(PORTEFEUILLE_GUILLAUME[[#This Row],[PCR COMPTABLE €]:[MONTANT
RESPONSABLE RELATION CLIENT €]])-PORTEFEUILLE_GUILLAUME[[#This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0" s="188" t="str">
        <f>IF(PORTEFEUILLE_GUILLAUME[[#This Row],[BONI AAC]]&lt;&gt;0,1,"")</f>
        <v/>
      </c>
      <c r="AS50" s="188" t="str">
        <f>IF(PORTEFEUILLE_GUILLAUME[[#This Row],[MALI AAC]]&lt;&gt;0,1,"")</f>
        <v/>
      </c>
      <c r="AT50" s="225">
        <f>IF(AN50&lt;&gt;"",IF((AN50*Paramètres!$H$4)-PORTEFEUILLE_GUILLAUME[[#This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€]]-(DELPHINE!AN50*Paramètres!$H$4),0),0)</f>
        <v>0</v>
      </c>
      <c r="AU50" s="225">
        <f>IF(AN50&lt;&gt;"",IF(((AN50*Paramètres!$H$4)-PORTEFEUILLE_GUILLAUME[[#This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0" s="190" t="str">
        <f>IF(PORTEFEUILLE_GUILLAUME[[#This Row],[BONI COMPTABLE]]&lt;&gt;0,1,"")</f>
        <v/>
      </c>
      <c r="AW50" s="190" t="str">
        <f>IF(PORTEFEUILLE_GUILLAUME[[#This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SUM(PORTEFEUILLE_GUILLAUME[[#This Row],[PCR COMPTABLE €]:[MONTANT
RESPONSABLE RELATION CLIENT €]])-PORTEFEUILLE_GUILLAUME[[#This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1" s="188" t="str">
        <f>IF(PORTEFEUILLE_GUILLAUME[[#This Row],[BONI AAC]]&lt;&gt;0,1,"")</f>
        <v/>
      </c>
      <c r="AS51" s="188" t="str">
        <f>IF(PORTEFEUILLE_GUILLAUME[[#This Row],[MALI AAC]]&lt;&gt;0,1,"")</f>
        <v/>
      </c>
      <c r="AT51" s="225">
        <f>IF(AN51&lt;&gt;"",IF((AN51*Paramètres!$H$4)-PORTEFEUILLE_GUILLAUME[[#This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€]]-(DELPHINE!AN51*Paramètres!$H$4),0),0)</f>
        <v>0</v>
      </c>
      <c r="AU51" s="225">
        <f>IF(AN51&lt;&gt;"",IF(((AN51*Paramètres!$H$4)-PORTEFEUILLE_GUILLAUME[[#This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1" s="190" t="str">
        <f>IF(PORTEFEUILLE_GUILLAUME[[#This Row],[BONI COMPTABLE]]&lt;&gt;0,1,"")</f>
        <v/>
      </c>
      <c r="AW51" s="190" t="str">
        <f>IF(PORTEFEUILLE_GUILLAUME[[#This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SUM(PORTEFEUILLE_GUILLAUME[[#This Row],[PCR COMPTABLE €]:[MONTANT
RESPONSABLE RELATION CLIENT €]])-PORTEFEUILLE_GUILLAUME[[#This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2" s="188" t="str">
        <f>IF(PORTEFEUILLE_GUILLAUME[[#This Row],[BONI AAC]]&lt;&gt;0,1,"")</f>
        <v/>
      </c>
      <c r="AS52" s="188" t="str">
        <f>IF(PORTEFEUILLE_GUILLAUME[[#This Row],[MALI AAC]]&lt;&gt;0,1,"")</f>
        <v/>
      </c>
      <c r="AT52" s="225">
        <f>IF(AN52&lt;&gt;"",IF((AN52*Paramètres!$H$4)-PORTEFEUILLE_GUILLAUME[[#This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€]]-(DELPHINE!AN52*Paramètres!$H$4),0),0)</f>
        <v>0</v>
      </c>
      <c r="AU52" s="225">
        <f>IF(AN52&lt;&gt;"",IF(((AN52*Paramètres!$H$4)-PORTEFEUILLE_GUILLAUME[[#This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2" s="190" t="str">
        <f>IF(PORTEFEUILLE_GUILLAUME[[#This Row],[BONI COMPTABLE]]&lt;&gt;0,1,"")</f>
        <v/>
      </c>
      <c r="AW52" s="190" t="str">
        <f>IF(PORTEFEUILLE_GUILLAUME[[#This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SUM(PORTEFEUILLE_GUILLAUME[[#This Row],[PCR COMPTABLE €]:[MONTANT
RESPONSABLE RELATION CLIENT €]])-PORTEFEUILLE_GUILLAUME[[#This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3" s="188" t="str">
        <f>IF(PORTEFEUILLE_GUILLAUME[[#This Row],[BONI AAC]]&lt;&gt;0,1,"")</f>
        <v/>
      </c>
      <c r="AS53" s="188" t="str">
        <f>IF(PORTEFEUILLE_GUILLAUME[[#This Row],[MALI AAC]]&lt;&gt;0,1,"")</f>
        <v/>
      </c>
      <c r="AT53" s="225">
        <f>IF(AN53&lt;&gt;"",IF((AN53*Paramètres!$H$4)-PORTEFEUILLE_GUILLAUME[[#This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€]]-(DELPHINE!AN53*Paramètres!$H$4),0),0)</f>
        <v>0</v>
      </c>
      <c r="AU53" s="225">
        <f>IF(AN53&lt;&gt;"",IF(((AN53*Paramètres!$H$4)-PORTEFEUILLE_GUILLAUME[[#This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3" s="190" t="str">
        <f>IF(PORTEFEUILLE_GUILLAUME[[#This Row],[BONI COMPTABLE]]&lt;&gt;0,1,"")</f>
        <v/>
      </c>
      <c r="AW53" s="190" t="str">
        <f>IF(PORTEFEUILLE_GUILLAUME[[#This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SUM(PORTEFEUILLE_GUILLAUME[[#This Row],[PCR COMPTABLE €]:[MONTANT
RESPONSABLE RELATION CLIENT €]])-PORTEFEUILLE_GUILLAUME[[#This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4" s="188" t="str">
        <f>IF(PORTEFEUILLE_GUILLAUME[[#This Row],[BONI AAC]]&lt;&gt;0,1,"")</f>
        <v/>
      </c>
      <c r="AS54" s="188" t="str">
        <f>IF(PORTEFEUILLE_GUILLAUME[[#This Row],[MALI AAC]]&lt;&gt;0,1,"")</f>
        <v/>
      </c>
      <c r="AT54" s="225">
        <f>IF(AN54&lt;&gt;"",IF((AN54*Paramètres!$H$4)-PORTEFEUILLE_GUILLAUME[[#This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€]]-(DELPHINE!AN54*Paramètres!$H$4),0),0)</f>
        <v>0</v>
      </c>
      <c r="AU54" s="225">
        <f>IF(AN54&lt;&gt;"",IF(((AN54*Paramètres!$H$4)-PORTEFEUILLE_GUILLAUME[[#This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4" s="190" t="str">
        <f>IF(PORTEFEUILLE_GUILLAUME[[#This Row],[BONI COMPTABLE]]&lt;&gt;0,1,"")</f>
        <v/>
      </c>
      <c r="AW54" s="190" t="str">
        <f>IF(PORTEFEUILLE_GUILLAUME[[#This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SUM(PORTEFEUILLE_GUILLAUME[[#This Row],[PCR COMPTABLE €]:[MONTANT
RESPONSABLE RELATION CLIENT €]])-PORTEFEUILLE_GUILLAUME[[#This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5" s="188" t="str">
        <f>IF(PORTEFEUILLE_GUILLAUME[[#This Row],[BONI AAC]]&lt;&gt;0,1,"")</f>
        <v/>
      </c>
      <c r="AS55" s="188" t="str">
        <f>IF(PORTEFEUILLE_GUILLAUME[[#This Row],[MALI AAC]]&lt;&gt;0,1,"")</f>
        <v/>
      </c>
      <c r="AT55" s="225">
        <f>IF(AN55&lt;&gt;"",IF((AN55*Paramètres!$H$4)-PORTEFEUILLE_GUILLAUME[[#This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€]]-(DELPHINE!AN55*Paramètres!$H$4),0),0)</f>
        <v>0</v>
      </c>
      <c r="AU55" s="225">
        <f>IF(AN55&lt;&gt;"",IF(((AN55*Paramètres!$H$4)-PORTEFEUILLE_GUILLAUME[[#This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5" s="190" t="str">
        <f>IF(PORTEFEUILLE_GUILLAUME[[#This Row],[BONI COMPTABLE]]&lt;&gt;0,1,"")</f>
        <v/>
      </c>
      <c r="AW55" s="190" t="str">
        <f>IF(PORTEFEUILLE_GUILLAUME[[#This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SUM(PORTEFEUILLE_GUILLAUME[[#This Row],[PCR COMPTABLE €]:[MONTANT
RESPONSABLE RELATION CLIENT €]])-PORTEFEUILLE_GUILLAUME[[#This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6" s="188" t="str">
        <f>IF(PORTEFEUILLE_GUILLAUME[[#This Row],[BONI AAC]]&lt;&gt;0,1,"")</f>
        <v/>
      </c>
      <c r="AS56" s="188" t="str">
        <f>IF(PORTEFEUILLE_GUILLAUME[[#This Row],[MALI AAC]]&lt;&gt;0,1,"")</f>
        <v/>
      </c>
      <c r="AT56" s="225">
        <f>IF(AN56&lt;&gt;"",IF((AN56*Paramètres!$H$4)-PORTEFEUILLE_GUILLAUME[[#This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€]]-(DELPHINE!AN56*Paramètres!$H$4),0),0)</f>
        <v>0</v>
      </c>
      <c r="AU56" s="225">
        <f>IF(AN56&lt;&gt;"",IF(((AN56*Paramètres!$H$4)-PORTEFEUILLE_GUILLAUME[[#This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6" s="190" t="str">
        <f>IF(PORTEFEUILLE_GUILLAUME[[#This Row],[BONI COMPTABLE]]&lt;&gt;0,1,"")</f>
        <v/>
      </c>
      <c r="AW56" s="190" t="str">
        <f>IF(PORTEFEUILLE_GUILLAUME[[#This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SUM(PORTEFEUILLE_GUILLAUME[[#This Row],[PCR COMPTABLE €]:[MONTANT
RESPONSABLE RELATION CLIENT €]])-PORTEFEUILLE_GUILLAUME[[#This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7" s="188" t="str">
        <f>IF(PORTEFEUILLE_GUILLAUME[[#This Row],[BONI AAC]]&lt;&gt;0,1,"")</f>
        <v/>
      </c>
      <c r="AS57" s="188" t="str">
        <f>IF(PORTEFEUILLE_GUILLAUME[[#This Row],[MALI AAC]]&lt;&gt;0,1,"")</f>
        <v/>
      </c>
      <c r="AT57" s="225">
        <f>IF(AN57&lt;&gt;"",IF((AN57*Paramètres!$H$4)-PORTEFEUILLE_GUILLAUME[[#This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€]]-(DELPHINE!AN57*Paramètres!$H$4),0),0)</f>
        <v>0</v>
      </c>
      <c r="AU57" s="225">
        <f>IF(AN57&lt;&gt;"",IF(((AN57*Paramètres!$H$4)-PORTEFEUILLE_GUILLAUME[[#This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7" s="190" t="str">
        <f>IF(PORTEFEUILLE_GUILLAUME[[#This Row],[BONI COMPTABLE]]&lt;&gt;0,1,"")</f>
        <v/>
      </c>
      <c r="AW57" s="190" t="str">
        <f>IF(PORTEFEUILLE_GUILLAUME[[#This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SUM(PORTEFEUILLE_GUILLAUME[[#This Row],[PCR COMPTABLE €]:[MONTANT
RESPONSABLE RELATION CLIENT €]])-PORTEFEUILLE_GUILLAUME[[#This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8" s="188" t="str">
        <f>IF(PORTEFEUILLE_GUILLAUME[[#This Row],[BONI AAC]]&lt;&gt;0,1,"")</f>
        <v/>
      </c>
      <c r="AS58" s="188" t="str">
        <f>IF(PORTEFEUILLE_GUILLAUME[[#This Row],[MALI AAC]]&lt;&gt;0,1,"")</f>
        <v/>
      </c>
      <c r="AT58" s="225">
        <f>IF(AN58&lt;&gt;"",IF((AN58*Paramètres!$H$4)-PORTEFEUILLE_GUILLAUME[[#This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€]]-(DELPHINE!AN58*Paramètres!$H$4),0),0)</f>
        <v>0</v>
      </c>
      <c r="AU58" s="225">
        <f>IF(AN58&lt;&gt;"",IF(((AN58*Paramètres!$H$4)-PORTEFEUILLE_GUILLAUME[[#This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8" s="190" t="str">
        <f>IF(PORTEFEUILLE_GUILLAUME[[#This Row],[BONI COMPTABLE]]&lt;&gt;0,1,"")</f>
        <v/>
      </c>
      <c r="AW58" s="190" t="str">
        <f>IF(PORTEFEUILLE_GUILLAUME[[#This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SUM(PORTEFEUILLE_GUILLAUME[[#This Row],[PCR COMPTABLE €]:[MONTANT
RESPONSABLE RELATION CLIENT €]])-PORTEFEUILLE_GUILLAUME[[#This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9" s="188" t="str">
        <f>IF(PORTEFEUILLE_GUILLAUME[[#This Row],[BONI AAC]]&lt;&gt;0,1,"")</f>
        <v/>
      </c>
      <c r="AS59" s="188" t="str">
        <f>IF(PORTEFEUILLE_GUILLAUME[[#This Row],[MALI AAC]]&lt;&gt;0,1,"")</f>
        <v/>
      </c>
      <c r="AT59" s="225">
        <f>IF(AN59&lt;&gt;"",IF((AN59*Paramètres!$H$4)-PORTEFEUILLE_GUILLAUME[[#This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€]]-(DELPHINE!AN59*Paramètres!$H$4),0),0)</f>
        <v>0</v>
      </c>
      <c r="AU59" s="225">
        <f>IF(AN59&lt;&gt;"",IF(((AN59*Paramètres!$H$4)-PORTEFEUILLE_GUILLAUME[[#This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9" s="190" t="str">
        <f>IF(PORTEFEUILLE_GUILLAUME[[#This Row],[BONI COMPTABLE]]&lt;&gt;0,1,"")</f>
        <v/>
      </c>
      <c r="AW59" s="190" t="str">
        <f>IF(PORTEFEUILLE_GUILLAUME[[#This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SUM(PORTEFEUILLE_GUILLAUME[[#This Row],[PCR COMPTABLE €]:[MONTANT
RESPONSABLE RELATION CLIENT €]])-PORTEFEUILLE_GUILLAUME[[#This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6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60" s="188" t="str">
        <f>IF(PORTEFEUILLE_GUILLAUME[[#This Row],[BONI AAC]]&lt;&gt;0,1,"")</f>
        <v/>
      </c>
      <c r="AS60" s="188" t="str">
        <f>IF(PORTEFEUILLE_GUILLAUME[[#This Row],[MALI AAC]]&lt;&gt;0,1,"")</f>
        <v/>
      </c>
      <c r="AT60" s="225">
        <f>IF(AN60&lt;&gt;"",IF((AN60*Paramètres!$H$4)-PORTEFEUILLE_GUILLAUME[[#This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€]]-(DELPHINE!AN60*Paramètres!$H$4),0),0)</f>
        <v>0</v>
      </c>
      <c r="AU60" s="225">
        <f>IF(AN60&lt;&gt;"",IF(((AN60*Paramètres!$H$4)-PORTEFEUILLE_GUILLAUME[[#This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60" s="190" t="str">
        <f>IF(PORTEFEUILLE_GUILLAUME[[#This Row],[BONI COMPTABLE]]&lt;&gt;0,1,"")</f>
        <v/>
      </c>
      <c r="AW60" s="190" t="str">
        <f>IF(PORTEFEUILLE_GUILLAUME[[#This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209" priority="2">
      <formula>AND(P3&lt;&gt;"",P3&lt;&gt;"OUI")</formula>
    </cfRule>
  </conditionalFormatting>
  <conditionalFormatting sqref="AL3:AM60 S3:AH60">
    <cfRule type="expression" dxfId="208" priority="1" stopIfTrue="1">
      <formula>$AH3&lt;&gt;0</formula>
    </cfRule>
  </conditionalFormatting>
  <conditionalFormatting sqref="A3:E60">
    <cfRule type="expression" dxfId="207" priority="3" stopIfTrue="1">
      <formula>AND($I3&lt;&gt;"",AND($J3="",AND($AY3="",$AZ3="")))</formula>
    </cfRule>
    <cfRule type="expression" dxfId="206" priority="4" stopIfTrue="1">
      <formula>AND($J3&lt;&gt;"",AND($AY3="",$AZ3=""))</formula>
    </cfRule>
    <cfRule type="expression" dxfId="205" priority="5" stopIfTrue="1">
      <formula>AND($AY3&lt;&gt;"",$AZ3="")</formula>
    </cfRule>
    <cfRule type="expression" dxfId="20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F20" sqref="F20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SUM(PORTEFEUILLE_SEBASTIEN[[#This Row],[PCR COMPTABLE €]:[MONTANT
RESPONSABLE RELATION CLIENT €]])-PORTEFEUILLE_SEBASTIEN[[#This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400</v>
      </c>
      <c r="AR3" s="188" t="str">
        <f>IF(PORTEFEUILLE_SEBASTIEN[[#This Row],[BONI AAC]]&lt;&gt;0,1,"")</f>
        <v/>
      </c>
      <c r="AS3" s="188">
        <f>IF(PORTEFEUILLE_SEBASTIEN[[#This Row],[MALI AAC]]&lt;&gt;0,1,"")</f>
        <v>1</v>
      </c>
      <c r="AT3" s="225">
        <f>IF(AN3&lt;&gt;"",IF((AN3*Paramètres!$H$4)-PORTEFEUILLE_SEBASTIEN[[#This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€]]-(DELPHINE!AN3*Paramètres!$H$4),0),0)</f>
        <v>0</v>
      </c>
      <c r="AU3" s="225">
        <f>IF(AN3&lt;&gt;"",IF(((AN3*Paramètres!$H$4)-PORTEFEUILLE_SEBASTIEN[[#This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" s="190" t="str">
        <f>IF(PORTEFEUILLE_SEBASTIEN[[#This Row],[BONI COMPTABLE]]&lt;&gt;0,1,"")</f>
        <v/>
      </c>
      <c r="AW3" s="190" t="str">
        <f>IF(PORTEFEUILLE_SEBASTIEN[[#This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SUM(PORTEFEUILLE_SEBASTIEN[[#This Row],[PCR COMPTABLE €]:[MONTANT
RESPONSABLE RELATION CLIENT €]])-PORTEFEUILLE_SEBASTIEN[[#This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1000</v>
      </c>
      <c r="AR4" s="188" t="str">
        <f>IF(PORTEFEUILLE_SEBASTIEN[[#This Row],[BONI AAC]]&lt;&gt;0,1,"")</f>
        <v/>
      </c>
      <c r="AS4" s="188">
        <f>IF(PORTEFEUILLE_SEBASTIEN[[#This Row],[MALI AAC]]&lt;&gt;0,1,"")</f>
        <v>1</v>
      </c>
      <c r="AT4" s="225">
        <f>IF(AN4&lt;&gt;"",IF((AN4*Paramètres!$H$4)-PORTEFEUILLE_SEBASTIEN[[#This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€]]-(DELPHINE!AN4*Paramètres!$H$4),0),0)</f>
        <v>0</v>
      </c>
      <c r="AU4" s="225">
        <f>IF(AN4&lt;&gt;"",IF(((AN4*Paramètres!$H$4)-PORTEFEUILLE_SEBASTIEN[[#This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3000</v>
      </c>
      <c r="AV4" s="190" t="str">
        <f>IF(PORTEFEUILLE_SEBASTIEN[[#This Row],[BONI COMPTABLE]]&lt;&gt;0,1,"")</f>
        <v/>
      </c>
      <c r="AW4" s="190">
        <f>IF(PORTEFEUILLE_SEBASTIEN[[#This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SUM(PORTEFEUILLE_SEBASTIEN[[#This Row],[PCR COMPTABLE €]:[MONTANT
RESPONSABLE RELATION CLIENT €]])-PORTEFEUILLE_SEBASTIEN[[#This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2200</v>
      </c>
      <c r="AR5" s="188" t="str">
        <f>IF(PORTEFEUILLE_SEBASTIEN[[#This Row],[BONI AAC]]&lt;&gt;0,1,"")</f>
        <v/>
      </c>
      <c r="AS5" s="188">
        <f>IF(PORTEFEUILLE_SEBASTIEN[[#This Row],[MALI AAC]]&lt;&gt;0,1,"")</f>
        <v>1</v>
      </c>
      <c r="AT5" s="225">
        <f>IF(AN5&lt;&gt;"",IF((AN5*Paramètres!$H$4)-PORTEFEUILLE_SEBASTIEN[[#This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€]]-(DELPHINE!AN5*Paramètres!$H$4),0),0)</f>
        <v>0</v>
      </c>
      <c r="AU5" s="225">
        <f>IF(AN5&lt;&gt;"",IF(((AN5*Paramètres!$H$4)-PORTEFEUILLE_SEBASTIEN[[#This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4150</v>
      </c>
      <c r="AV5" s="190" t="str">
        <f>IF(PORTEFEUILLE_SEBASTIEN[[#This Row],[BONI COMPTABLE]]&lt;&gt;0,1,"")</f>
        <v/>
      </c>
      <c r="AW5" s="190">
        <f>IF(PORTEFEUILLE_SEBASTIEN[[#This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SUM(PORTEFEUILLE_SEBASTIEN[[#This Row],[PCR COMPTABLE €]:[MONTANT
RESPONSABLE RELATION CLIENT €]])-PORTEFEUILLE_SEBASTIEN[[#This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6" s="188" t="str">
        <f>IF(PORTEFEUILLE_SEBASTIEN[[#This Row],[BONI AAC]]&lt;&gt;0,1,"")</f>
        <v/>
      </c>
      <c r="AS6" s="188" t="str">
        <f>IF(PORTEFEUILLE_SEBASTIEN[[#This Row],[MALI AAC]]&lt;&gt;0,1,"")</f>
        <v/>
      </c>
      <c r="AT6" s="225">
        <f>IF(AN6&lt;&gt;"",IF((AN6*Paramètres!$H$4)-PORTEFEUILLE_SEBASTIEN[[#This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€]]-(DELPHINE!AN6*Paramètres!$H$4),0),0)</f>
        <v>0</v>
      </c>
      <c r="AU6" s="225">
        <f>IF(AN6&lt;&gt;"",IF(((AN6*Paramètres!$H$4)-PORTEFEUILLE_SEBASTIEN[[#This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6" s="190" t="str">
        <f>IF(PORTEFEUILLE_SEBASTIEN[[#This Row],[BONI COMPTABLE]]&lt;&gt;0,1,"")</f>
        <v/>
      </c>
      <c r="AW6" s="190" t="str">
        <f>IF(PORTEFEUILLE_SEBASTIEN[[#This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SUM(PORTEFEUILLE_SEBASTIEN[[#This Row],[PCR COMPTABLE €]:[MONTANT
RESPONSABLE RELATION CLIENT €]])-PORTEFEUILLE_SEBASTIEN[[#This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7" s="188" t="str">
        <f>IF(PORTEFEUILLE_SEBASTIEN[[#This Row],[BONI AAC]]&lt;&gt;0,1,"")</f>
        <v/>
      </c>
      <c r="AS7" s="188" t="str">
        <f>IF(PORTEFEUILLE_SEBASTIEN[[#This Row],[MALI AAC]]&lt;&gt;0,1,"")</f>
        <v/>
      </c>
      <c r="AT7" s="225">
        <f>IF(AN7&lt;&gt;"",IF((AN7*Paramètres!$H$4)-PORTEFEUILLE_SEBASTIEN[[#This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€]]-(DELPHINE!AN7*Paramètres!$H$4),0),0)</f>
        <v>0</v>
      </c>
      <c r="AU7" s="225">
        <f>IF(AN7&lt;&gt;"",IF(((AN7*Paramètres!$H$4)-PORTEFEUILLE_SEBASTIEN[[#This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7" s="190" t="str">
        <f>IF(PORTEFEUILLE_SEBASTIEN[[#This Row],[BONI COMPTABLE]]&lt;&gt;0,1,"")</f>
        <v/>
      </c>
      <c r="AW7" s="190" t="str">
        <f>IF(PORTEFEUILLE_SEBASTIEN[[#This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SUM(PORTEFEUILLE_SEBASTIEN[[#This Row],[PCR COMPTABLE €]:[MONTANT
RESPONSABLE RELATION CLIENT €]])-PORTEFEUILLE_SEBASTIEN[[#This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8" s="188" t="str">
        <f>IF(PORTEFEUILLE_SEBASTIEN[[#This Row],[BONI AAC]]&lt;&gt;0,1,"")</f>
        <v/>
      </c>
      <c r="AS8" s="188" t="str">
        <f>IF(PORTEFEUILLE_SEBASTIEN[[#This Row],[MALI AAC]]&lt;&gt;0,1,"")</f>
        <v/>
      </c>
      <c r="AT8" s="225">
        <f>IF(AN8&lt;&gt;"",IF((AN8*Paramètres!$H$4)-PORTEFEUILLE_SEBASTIEN[[#This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€]]-(DELPHINE!AN8*Paramètres!$H$4),0),0)</f>
        <v>0</v>
      </c>
      <c r="AU8" s="225">
        <f>IF(AN8&lt;&gt;"",IF(((AN8*Paramètres!$H$4)-PORTEFEUILLE_SEBASTIEN[[#This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8" s="190" t="str">
        <f>IF(PORTEFEUILLE_SEBASTIEN[[#This Row],[BONI COMPTABLE]]&lt;&gt;0,1,"")</f>
        <v/>
      </c>
      <c r="AW8" s="190" t="str">
        <f>IF(PORTEFEUILLE_SEBASTIEN[[#This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SUM(PORTEFEUILLE_SEBASTIEN[[#This Row],[PCR COMPTABLE €]:[MONTANT
RESPONSABLE RELATION CLIENT €]])-PORTEFEUILLE_SEBASTIEN[[#This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9" s="188" t="str">
        <f>IF(PORTEFEUILLE_SEBASTIEN[[#This Row],[BONI AAC]]&lt;&gt;0,1,"")</f>
        <v/>
      </c>
      <c r="AS9" s="188" t="str">
        <f>IF(PORTEFEUILLE_SEBASTIEN[[#This Row],[MALI AAC]]&lt;&gt;0,1,"")</f>
        <v/>
      </c>
      <c r="AT9" s="225">
        <f>IF(AN9&lt;&gt;"",IF((AN9*Paramètres!$H$4)-PORTEFEUILLE_SEBASTIEN[[#This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€]]-(DELPHINE!AN9*Paramètres!$H$4),0),0)</f>
        <v>0</v>
      </c>
      <c r="AU9" s="225">
        <f>IF(AN9&lt;&gt;"",IF(((AN9*Paramètres!$H$4)-PORTEFEUILLE_SEBASTIEN[[#This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9" s="190" t="str">
        <f>IF(PORTEFEUILLE_SEBASTIEN[[#This Row],[BONI COMPTABLE]]&lt;&gt;0,1,"")</f>
        <v/>
      </c>
      <c r="AW9" s="190" t="str">
        <f>IF(PORTEFEUILLE_SEBASTIEN[[#This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SUM(PORTEFEUILLE_SEBASTIEN[[#This Row],[PCR COMPTABLE €]:[MONTANT
RESPONSABLE RELATION CLIENT €]])-PORTEFEUILLE_SEBASTIEN[[#This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0" s="188" t="str">
        <f>IF(PORTEFEUILLE_SEBASTIEN[[#This Row],[BONI AAC]]&lt;&gt;0,1,"")</f>
        <v/>
      </c>
      <c r="AS10" s="188" t="str">
        <f>IF(PORTEFEUILLE_SEBASTIEN[[#This Row],[MALI AAC]]&lt;&gt;0,1,"")</f>
        <v/>
      </c>
      <c r="AT10" s="225">
        <f>IF(AN10&lt;&gt;"",IF((AN10*Paramètres!$H$4)-PORTEFEUILLE_SEBASTIEN[[#This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€]]-(DELPHINE!AN10*Paramètres!$H$4),0),0)</f>
        <v>0</v>
      </c>
      <c r="AU10" s="225">
        <f>IF(AN10&lt;&gt;"",IF(((AN10*Paramètres!$H$4)-PORTEFEUILLE_SEBASTIEN[[#This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0" s="190" t="str">
        <f>IF(PORTEFEUILLE_SEBASTIEN[[#This Row],[BONI COMPTABLE]]&lt;&gt;0,1,"")</f>
        <v/>
      </c>
      <c r="AW10" s="190" t="str">
        <f>IF(PORTEFEUILLE_SEBASTIEN[[#This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SUM(PORTEFEUILLE_SEBASTIEN[[#This Row],[PCR COMPTABLE €]:[MONTANT
RESPONSABLE RELATION CLIENT €]])-PORTEFEUILLE_SEBASTIEN[[#This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1" s="188" t="str">
        <f>IF(PORTEFEUILLE_SEBASTIEN[[#This Row],[BONI AAC]]&lt;&gt;0,1,"")</f>
        <v/>
      </c>
      <c r="AS11" s="188" t="str">
        <f>IF(PORTEFEUILLE_SEBASTIEN[[#This Row],[MALI AAC]]&lt;&gt;0,1,"")</f>
        <v/>
      </c>
      <c r="AT11" s="225">
        <f>IF(AN11&lt;&gt;"",IF((AN11*Paramètres!$H$4)-PORTEFEUILLE_SEBASTIEN[[#This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€]]-(DELPHINE!AN11*Paramètres!$H$4),0),0)</f>
        <v>0</v>
      </c>
      <c r="AU11" s="225">
        <f>IF(AN11&lt;&gt;"",IF(((AN11*Paramètres!$H$4)-PORTEFEUILLE_SEBASTIEN[[#This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1" s="190" t="str">
        <f>IF(PORTEFEUILLE_SEBASTIEN[[#This Row],[BONI COMPTABLE]]&lt;&gt;0,1,"")</f>
        <v/>
      </c>
      <c r="AW11" s="190" t="str">
        <f>IF(PORTEFEUILLE_SEBASTIEN[[#This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SUM(PORTEFEUILLE_SEBASTIEN[[#This Row],[PCR COMPTABLE €]:[MONTANT
RESPONSABLE RELATION CLIENT €]])-PORTEFEUILLE_SEBASTIEN[[#This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2" s="188" t="str">
        <f>IF(PORTEFEUILLE_SEBASTIEN[[#This Row],[BONI AAC]]&lt;&gt;0,1,"")</f>
        <v/>
      </c>
      <c r="AS12" s="188" t="str">
        <f>IF(PORTEFEUILLE_SEBASTIEN[[#This Row],[MALI AAC]]&lt;&gt;0,1,"")</f>
        <v/>
      </c>
      <c r="AT12" s="225">
        <f>IF(AN12&lt;&gt;"",IF((AN12*Paramètres!$H$4)-PORTEFEUILLE_SEBASTIEN[[#This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€]]-(DELPHINE!AN12*Paramètres!$H$4),0),0)</f>
        <v>0</v>
      </c>
      <c r="AU12" s="225">
        <f>IF(AN12&lt;&gt;"",IF(((AN12*Paramètres!$H$4)-PORTEFEUILLE_SEBASTIEN[[#This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2" s="190" t="str">
        <f>IF(PORTEFEUILLE_SEBASTIEN[[#This Row],[BONI COMPTABLE]]&lt;&gt;0,1,"")</f>
        <v/>
      </c>
      <c r="AW12" s="190" t="str">
        <f>IF(PORTEFEUILLE_SEBASTIEN[[#This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SUM(PORTEFEUILLE_SEBASTIEN[[#This Row],[PCR COMPTABLE €]:[MONTANT
RESPONSABLE RELATION CLIENT €]])-PORTEFEUILLE_SEBASTIEN[[#This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3" s="188" t="str">
        <f>IF(PORTEFEUILLE_SEBASTIEN[[#This Row],[BONI AAC]]&lt;&gt;0,1,"")</f>
        <v/>
      </c>
      <c r="AS13" s="188" t="str">
        <f>IF(PORTEFEUILLE_SEBASTIEN[[#This Row],[MALI AAC]]&lt;&gt;0,1,"")</f>
        <v/>
      </c>
      <c r="AT13" s="225">
        <f>IF(AN13&lt;&gt;"",IF((AN13*Paramètres!$H$4)-PORTEFEUILLE_SEBASTIEN[[#This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€]]-(DELPHINE!AN13*Paramètres!$H$4),0),0)</f>
        <v>0</v>
      </c>
      <c r="AU13" s="225">
        <f>IF(AN13&lt;&gt;"",IF(((AN13*Paramètres!$H$4)-PORTEFEUILLE_SEBASTIEN[[#This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3" s="190" t="str">
        <f>IF(PORTEFEUILLE_SEBASTIEN[[#This Row],[BONI COMPTABLE]]&lt;&gt;0,1,"")</f>
        <v/>
      </c>
      <c r="AW13" s="190" t="str">
        <f>IF(PORTEFEUILLE_SEBASTIEN[[#This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SUM(PORTEFEUILLE_SEBASTIEN[[#This Row],[PCR COMPTABLE €]:[MONTANT
RESPONSABLE RELATION CLIENT €]])-PORTEFEUILLE_SEBASTIEN[[#This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4" s="188" t="str">
        <f>IF(PORTEFEUILLE_SEBASTIEN[[#This Row],[BONI AAC]]&lt;&gt;0,1,"")</f>
        <v/>
      </c>
      <c r="AS14" s="188" t="str">
        <f>IF(PORTEFEUILLE_SEBASTIEN[[#This Row],[MALI AAC]]&lt;&gt;0,1,"")</f>
        <v/>
      </c>
      <c r="AT14" s="225">
        <f>IF(AN14&lt;&gt;"",IF((AN14*Paramètres!$H$4)-PORTEFEUILLE_SEBASTIEN[[#This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€]]-(DELPHINE!AN14*Paramètres!$H$4),0),0)</f>
        <v>0</v>
      </c>
      <c r="AU14" s="225">
        <f>IF(AN14&lt;&gt;"",IF(((AN14*Paramètres!$H$4)-PORTEFEUILLE_SEBASTIEN[[#This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4" s="190" t="str">
        <f>IF(PORTEFEUILLE_SEBASTIEN[[#This Row],[BONI COMPTABLE]]&lt;&gt;0,1,"")</f>
        <v/>
      </c>
      <c r="AW14" s="190" t="str">
        <f>IF(PORTEFEUILLE_SEBASTIEN[[#This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SUM(PORTEFEUILLE_SEBASTIEN[[#This Row],[PCR COMPTABLE €]:[MONTANT
RESPONSABLE RELATION CLIENT €]])-PORTEFEUILLE_SEBASTIEN[[#This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5" s="188" t="str">
        <f>IF(PORTEFEUILLE_SEBASTIEN[[#This Row],[BONI AAC]]&lt;&gt;0,1,"")</f>
        <v/>
      </c>
      <c r="AS15" s="188" t="str">
        <f>IF(PORTEFEUILLE_SEBASTIEN[[#This Row],[MALI AAC]]&lt;&gt;0,1,"")</f>
        <v/>
      </c>
      <c r="AT15" s="225">
        <f>IF(AN15&lt;&gt;"",IF((AN15*Paramètres!$H$4)-PORTEFEUILLE_SEBASTIEN[[#This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€]]-(DELPHINE!AN15*Paramètres!$H$4),0),0)</f>
        <v>0</v>
      </c>
      <c r="AU15" s="225">
        <f>IF(AN15&lt;&gt;"",IF(((AN15*Paramètres!$H$4)-PORTEFEUILLE_SEBASTIEN[[#This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5" s="190" t="str">
        <f>IF(PORTEFEUILLE_SEBASTIEN[[#This Row],[BONI COMPTABLE]]&lt;&gt;0,1,"")</f>
        <v/>
      </c>
      <c r="AW15" s="190" t="str">
        <f>IF(PORTEFEUILLE_SEBASTIEN[[#This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SUM(PORTEFEUILLE_SEBASTIEN[[#This Row],[PCR COMPTABLE €]:[MONTANT
RESPONSABLE RELATION CLIENT €]])-PORTEFEUILLE_SEBASTIEN[[#This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6" s="188" t="str">
        <f>IF(PORTEFEUILLE_SEBASTIEN[[#This Row],[BONI AAC]]&lt;&gt;0,1,"")</f>
        <v/>
      </c>
      <c r="AS16" s="188" t="str">
        <f>IF(PORTEFEUILLE_SEBASTIEN[[#This Row],[MALI AAC]]&lt;&gt;0,1,"")</f>
        <v/>
      </c>
      <c r="AT16" s="225">
        <f>IF(AN16&lt;&gt;"",IF((AN16*Paramètres!$H$4)-PORTEFEUILLE_SEBASTIEN[[#This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€]]-(DELPHINE!AN16*Paramètres!$H$4),0),0)</f>
        <v>0</v>
      </c>
      <c r="AU16" s="225">
        <f>IF(AN16&lt;&gt;"",IF(((AN16*Paramètres!$H$4)-PORTEFEUILLE_SEBASTIEN[[#This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6" s="190" t="str">
        <f>IF(PORTEFEUILLE_SEBASTIEN[[#This Row],[BONI COMPTABLE]]&lt;&gt;0,1,"")</f>
        <v/>
      </c>
      <c r="AW16" s="190" t="str">
        <f>IF(PORTEFEUILLE_SEBASTIEN[[#This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SUM(PORTEFEUILLE_SEBASTIEN[[#This Row],[PCR COMPTABLE €]:[MONTANT
RESPONSABLE RELATION CLIENT €]])-PORTEFEUILLE_SEBASTIEN[[#This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7" s="188" t="str">
        <f>IF(PORTEFEUILLE_SEBASTIEN[[#This Row],[BONI AAC]]&lt;&gt;0,1,"")</f>
        <v/>
      </c>
      <c r="AS17" s="188" t="str">
        <f>IF(PORTEFEUILLE_SEBASTIEN[[#This Row],[MALI AAC]]&lt;&gt;0,1,"")</f>
        <v/>
      </c>
      <c r="AT17" s="225">
        <f>IF(AN17&lt;&gt;"",IF((AN17*Paramètres!$H$4)-PORTEFEUILLE_SEBASTIEN[[#This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€]]-(DELPHINE!AN17*Paramètres!$H$4),0),0)</f>
        <v>0</v>
      </c>
      <c r="AU17" s="225">
        <f>IF(AN17&lt;&gt;"",IF(((AN17*Paramètres!$H$4)-PORTEFEUILLE_SEBASTIEN[[#This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7" s="190" t="str">
        <f>IF(PORTEFEUILLE_SEBASTIEN[[#This Row],[BONI COMPTABLE]]&lt;&gt;0,1,"")</f>
        <v/>
      </c>
      <c r="AW17" s="190" t="str">
        <f>IF(PORTEFEUILLE_SEBASTIEN[[#This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SUM(PORTEFEUILLE_SEBASTIEN[[#This Row],[PCR COMPTABLE €]:[MONTANT
RESPONSABLE RELATION CLIENT €]])-PORTEFEUILLE_SEBASTIEN[[#This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8" s="188" t="str">
        <f>IF(PORTEFEUILLE_SEBASTIEN[[#This Row],[BONI AAC]]&lt;&gt;0,1,"")</f>
        <v/>
      </c>
      <c r="AS18" s="188" t="str">
        <f>IF(PORTEFEUILLE_SEBASTIEN[[#This Row],[MALI AAC]]&lt;&gt;0,1,"")</f>
        <v/>
      </c>
      <c r="AT18" s="225">
        <f>IF(AN18&lt;&gt;"",IF((AN18*Paramètres!$H$4)-PORTEFEUILLE_SEBASTIEN[[#This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€]]-(DELPHINE!AN18*Paramètres!$H$4),0),0)</f>
        <v>0</v>
      </c>
      <c r="AU18" s="225">
        <f>IF(AN18&lt;&gt;"",IF(((AN18*Paramètres!$H$4)-PORTEFEUILLE_SEBASTIEN[[#This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8" s="190" t="str">
        <f>IF(PORTEFEUILLE_SEBASTIEN[[#This Row],[BONI COMPTABLE]]&lt;&gt;0,1,"")</f>
        <v/>
      </c>
      <c r="AW18" s="190" t="str">
        <f>IF(PORTEFEUILLE_SEBASTIEN[[#This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SUM(PORTEFEUILLE_SEBASTIEN[[#This Row],[PCR COMPTABLE €]:[MONTANT
RESPONSABLE RELATION CLIENT €]])-PORTEFEUILLE_SEBASTIEN[[#This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9" s="188" t="str">
        <f>IF(PORTEFEUILLE_SEBASTIEN[[#This Row],[BONI AAC]]&lt;&gt;0,1,"")</f>
        <v/>
      </c>
      <c r="AS19" s="188" t="str">
        <f>IF(PORTEFEUILLE_SEBASTIEN[[#This Row],[MALI AAC]]&lt;&gt;0,1,"")</f>
        <v/>
      </c>
      <c r="AT19" s="225">
        <f>IF(AN19&lt;&gt;"",IF((AN19*Paramètres!$H$4)-PORTEFEUILLE_SEBASTIEN[[#This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€]]-(DELPHINE!AN19*Paramètres!$H$4),0),0)</f>
        <v>0</v>
      </c>
      <c r="AU19" s="225">
        <f>IF(AN19&lt;&gt;"",IF(((AN19*Paramètres!$H$4)-PORTEFEUILLE_SEBASTIEN[[#This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9" s="190" t="str">
        <f>IF(PORTEFEUILLE_SEBASTIEN[[#This Row],[BONI COMPTABLE]]&lt;&gt;0,1,"")</f>
        <v/>
      </c>
      <c r="AW19" s="190" t="str">
        <f>IF(PORTEFEUILLE_SEBASTIEN[[#This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SUM(PORTEFEUILLE_SEBASTIEN[[#This Row],[PCR COMPTABLE €]:[MONTANT
RESPONSABLE RELATION CLIENT €]])-PORTEFEUILLE_SEBASTIEN[[#This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0" s="188" t="str">
        <f>IF(PORTEFEUILLE_SEBASTIEN[[#This Row],[BONI AAC]]&lt;&gt;0,1,"")</f>
        <v/>
      </c>
      <c r="AS20" s="188" t="str">
        <f>IF(PORTEFEUILLE_SEBASTIEN[[#This Row],[MALI AAC]]&lt;&gt;0,1,"")</f>
        <v/>
      </c>
      <c r="AT20" s="225">
        <f>IF(AN20&lt;&gt;"",IF((AN20*Paramètres!$H$4)-PORTEFEUILLE_SEBASTIEN[[#This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€]]-(DELPHINE!AN20*Paramètres!$H$4),0),0)</f>
        <v>0</v>
      </c>
      <c r="AU20" s="225">
        <f>IF(AN20&lt;&gt;"",IF(((AN20*Paramètres!$H$4)-PORTEFEUILLE_SEBASTIEN[[#This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0" s="190" t="str">
        <f>IF(PORTEFEUILLE_SEBASTIEN[[#This Row],[BONI COMPTABLE]]&lt;&gt;0,1,"")</f>
        <v/>
      </c>
      <c r="AW20" s="190" t="str">
        <f>IF(PORTEFEUILLE_SEBASTIEN[[#This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SUM(PORTEFEUILLE_SEBASTIEN[[#This Row],[PCR COMPTABLE €]:[MONTANT
RESPONSABLE RELATION CLIENT €]])-PORTEFEUILLE_SEBASTIEN[[#This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1" s="188" t="str">
        <f>IF(PORTEFEUILLE_SEBASTIEN[[#This Row],[BONI AAC]]&lt;&gt;0,1,"")</f>
        <v/>
      </c>
      <c r="AS21" s="188" t="str">
        <f>IF(PORTEFEUILLE_SEBASTIEN[[#This Row],[MALI AAC]]&lt;&gt;0,1,"")</f>
        <v/>
      </c>
      <c r="AT21" s="225">
        <f>IF(AN21&lt;&gt;"",IF((AN21*Paramètres!$H$4)-PORTEFEUILLE_SEBASTIEN[[#This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€]]-(DELPHINE!AN21*Paramètres!$H$4),0),0)</f>
        <v>0</v>
      </c>
      <c r="AU21" s="225">
        <f>IF(AN21&lt;&gt;"",IF(((AN21*Paramètres!$H$4)-PORTEFEUILLE_SEBASTIEN[[#This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1" s="190" t="str">
        <f>IF(PORTEFEUILLE_SEBASTIEN[[#This Row],[BONI COMPTABLE]]&lt;&gt;0,1,"")</f>
        <v/>
      </c>
      <c r="AW21" s="190" t="str">
        <f>IF(PORTEFEUILLE_SEBASTIEN[[#This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SUM(PORTEFEUILLE_SEBASTIEN[[#This Row],[PCR COMPTABLE €]:[MONTANT
RESPONSABLE RELATION CLIENT €]])-PORTEFEUILLE_SEBASTIEN[[#This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2" s="188" t="str">
        <f>IF(PORTEFEUILLE_SEBASTIEN[[#This Row],[BONI AAC]]&lt;&gt;0,1,"")</f>
        <v/>
      </c>
      <c r="AS22" s="188" t="str">
        <f>IF(PORTEFEUILLE_SEBASTIEN[[#This Row],[MALI AAC]]&lt;&gt;0,1,"")</f>
        <v/>
      </c>
      <c r="AT22" s="225">
        <f>IF(AN22&lt;&gt;"",IF((AN22*Paramètres!$H$4)-PORTEFEUILLE_SEBASTIEN[[#This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€]]-(DELPHINE!AN22*Paramètres!$H$4),0),0)</f>
        <v>0</v>
      </c>
      <c r="AU22" s="225">
        <f>IF(AN22&lt;&gt;"",IF(((AN22*Paramètres!$H$4)-PORTEFEUILLE_SEBASTIEN[[#This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2" s="190" t="str">
        <f>IF(PORTEFEUILLE_SEBASTIEN[[#This Row],[BONI COMPTABLE]]&lt;&gt;0,1,"")</f>
        <v/>
      </c>
      <c r="AW22" s="190" t="str">
        <f>IF(PORTEFEUILLE_SEBASTIEN[[#This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SUM(PORTEFEUILLE_SEBASTIEN[[#This Row],[PCR COMPTABLE €]:[MONTANT
RESPONSABLE RELATION CLIENT €]])-PORTEFEUILLE_SEBASTIEN[[#This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3" s="188" t="str">
        <f>IF(PORTEFEUILLE_SEBASTIEN[[#This Row],[BONI AAC]]&lt;&gt;0,1,"")</f>
        <v/>
      </c>
      <c r="AS23" s="188" t="str">
        <f>IF(PORTEFEUILLE_SEBASTIEN[[#This Row],[MALI AAC]]&lt;&gt;0,1,"")</f>
        <v/>
      </c>
      <c r="AT23" s="225">
        <f>IF(AN23&lt;&gt;"",IF((AN23*Paramètres!$H$4)-PORTEFEUILLE_SEBASTIEN[[#This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€]]-(DELPHINE!AN23*Paramètres!$H$4),0),0)</f>
        <v>0</v>
      </c>
      <c r="AU23" s="225">
        <f>IF(AN23&lt;&gt;"",IF(((AN23*Paramètres!$H$4)-PORTEFEUILLE_SEBASTIEN[[#This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3" s="190" t="str">
        <f>IF(PORTEFEUILLE_SEBASTIEN[[#This Row],[BONI COMPTABLE]]&lt;&gt;0,1,"")</f>
        <v/>
      </c>
      <c r="AW23" s="190" t="str">
        <f>IF(PORTEFEUILLE_SEBASTIEN[[#This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SUM(PORTEFEUILLE_SEBASTIEN[[#This Row],[PCR COMPTABLE €]:[MONTANT
RESPONSABLE RELATION CLIENT €]])-PORTEFEUILLE_SEBASTIEN[[#This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4" s="188" t="str">
        <f>IF(PORTEFEUILLE_SEBASTIEN[[#This Row],[BONI AAC]]&lt;&gt;0,1,"")</f>
        <v/>
      </c>
      <c r="AS24" s="188" t="str">
        <f>IF(PORTEFEUILLE_SEBASTIEN[[#This Row],[MALI AAC]]&lt;&gt;0,1,"")</f>
        <v/>
      </c>
      <c r="AT24" s="225">
        <f>IF(AN24&lt;&gt;"",IF((AN24*Paramètres!$H$4)-PORTEFEUILLE_SEBASTIEN[[#This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€]]-(DELPHINE!AN24*Paramètres!$H$4),0),0)</f>
        <v>0</v>
      </c>
      <c r="AU24" s="225">
        <f>IF(AN24&lt;&gt;"",IF(((AN24*Paramètres!$H$4)-PORTEFEUILLE_SEBASTIEN[[#This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4" s="190" t="str">
        <f>IF(PORTEFEUILLE_SEBASTIEN[[#This Row],[BONI COMPTABLE]]&lt;&gt;0,1,"")</f>
        <v/>
      </c>
      <c r="AW24" s="190" t="str">
        <f>IF(PORTEFEUILLE_SEBASTIEN[[#This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SUM(PORTEFEUILLE_SEBASTIEN[[#This Row],[PCR COMPTABLE €]:[MONTANT
RESPONSABLE RELATION CLIENT €]])-PORTEFEUILLE_SEBASTIEN[[#This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5" s="188" t="str">
        <f>IF(PORTEFEUILLE_SEBASTIEN[[#This Row],[BONI AAC]]&lt;&gt;0,1,"")</f>
        <v/>
      </c>
      <c r="AS25" s="188" t="str">
        <f>IF(PORTEFEUILLE_SEBASTIEN[[#This Row],[MALI AAC]]&lt;&gt;0,1,"")</f>
        <v/>
      </c>
      <c r="AT25" s="225">
        <f>IF(AN25&lt;&gt;"",IF((AN25*Paramètres!$H$4)-PORTEFEUILLE_SEBASTIEN[[#This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€]]-(DELPHINE!AN25*Paramètres!$H$4),0),0)</f>
        <v>0</v>
      </c>
      <c r="AU25" s="225">
        <f>IF(AN25&lt;&gt;"",IF(((AN25*Paramètres!$H$4)-PORTEFEUILLE_SEBASTIEN[[#This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5" s="190" t="str">
        <f>IF(PORTEFEUILLE_SEBASTIEN[[#This Row],[BONI COMPTABLE]]&lt;&gt;0,1,"")</f>
        <v/>
      </c>
      <c r="AW25" s="190" t="str">
        <f>IF(PORTEFEUILLE_SEBASTIEN[[#This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SUM(PORTEFEUILLE_SEBASTIEN[[#This Row],[PCR COMPTABLE €]:[MONTANT
RESPONSABLE RELATION CLIENT €]])-PORTEFEUILLE_SEBASTIEN[[#This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6" s="188" t="str">
        <f>IF(PORTEFEUILLE_SEBASTIEN[[#This Row],[BONI AAC]]&lt;&gt;0,1,"")</f>
        <v/>
      </c>
      <c r="AS26" s="188" t="str">
        <f>IF(PORTEFEUILLE_SEBASTIEN[[#This Row],[MALI AAC]]&lt;&gt;0,1,"")</f>
        <v/>
      </c>
      <c r="AT26" s="225">
        <f>IF(AN26&lt;&gt;"",IF((AN26*Paramètres!$H$4)-PORTEFEUILLE_SEBASTIEN[[#This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€]]-(DELPHINE!AN26*Paramètres!$H$4),0),0)</f>
        <v>0</v>
      </c>
      <c r="AU26" s="225">
        <f>IF(AN26&lt;&gt;"",IF(((AN26*Paramètres!$H$4)-PORTEFEUILLE_SEBASTIEN[[#This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6" s="190" t="str">
        <f>IF(PORTEFEUILLE_SEBASTIEN[[#This Row],[BONI COMPTABLE]]&lt;&gt;0,1,"")</f>
        <v/>
      </c>
      <c r="AW26" s="190" t="str">
        <f>IF(PORTEFEUILLE_SEBASTIEN[[#This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SUM(PORTEFEUILLE_SEBASTIEN[[#This Row],[PCR COMPTABLE €]:[MONTANT
RESPONSABLE RELATION CLIENT €]])-PORTEFEUILLE_SEBASTIEN[[#This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7" s="188" t="str">
        <f>IF(PORTEFEUILLE_SEBASTIEN[[#This Row],[BONI AAC]]&lt;&gt;0,1,"")</f>
        <v/>
      </c>
      <c r="AS27" s="188" t="str">
        <f>IF(PORTEFEUILLE_SEBASTIEN[[#This Row],[MALI AAC]]&lt;&gt;0,1,"")</f>
        <v/>
      </c>
      <c r="AT27" s="225">
        <f>IF(AN27&lt;&gt;"",IF((AN27*Paramètres!$H$4)-PORTEFEUILLE_SEBASTIEN[[#This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€]]-(DELPHINE!AN27*Paramètres!$H$4),0),0)</f>
        <v>0</v>
      </c>
      <c r="AU27" s="225">
        <f>IF(AN27&lt;&gt;"",IF(((AN27*Paramètres!$H$4)-PORTEFEUILLE_SEBASTIEN[[#This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7" s="190" t="str">
        <f>IF(PORTEFEUILLE_SEBASTIEN[[#This Row],[BONI COMPTABLE]]&lt;&gt;0,1,"")</f>
        <v/>
      </c>
      <c r="AW27" s="190" t="str">
        <f>IF(PORTEFEUILLE_SEBASTIEN[[#This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SUM(PORTEFEUILLE_SEBASTIEN[[#This Row],[PCR COMPTABLE €]:[MONTANT
RESPONSABLE RELATION CLIENT €]])-PORTEFEUILLE_SEBASTIEN[[#This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8" s="188" t="str">
        <f>IF(PORTEFEUILLE_SEBASTIEN[[#This Row],[BONI AAC]]&lt;&gt;0,1,"")</f>
        <v/>
      </c>
      <c r="AS28" s="188" t="str">
        <f>IF(PORTEFEUILLE_SEBASTIEN[[#This Row],[MALI AAC]]&lt;&gt;0,1,"")</f>
        <v/>
      </c>
      <c r="AT28" s="225">
        <f>IF(AN28&lt;&gt;"",IF((AN28*Paramètres!$H$4)-PORTEFEUILLE_SEBASTIEN[[#This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€]]-(DELPHINE!AN28*Paramètres!$H$4),0),0)</f>
        <v>0</v>
      </c>
      <c r="AU28" s="225">
        <f>IF(AN28&lt;&gt;"",IF(((AN28*Paramètres!$H$4)-PORTEFEUILLE_SEBASTIEN[[#This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8" s="190" t="str">
        <f>IF(PORTEFEUILLE_SEBASTIEN[[#This Row],[BONI COMPTABLE]]&lt;&gt;0,1,"")</f>
        <v/>
      </c>
      <c r="AW28" s="190" t="str">
        <f>IF(PORTEFEUILLE_SEBASTIEN[[#This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SUM(PORTEFEUILLE_SEBASTIEN[[#This Row],[PCR COMPTABLE €]:[MONTANT
RESPONSABLE RELATION CLIENT €]])-PORTEFEUILLE_SEBASTIEN[[#This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9" s="188" t="str">
        <f>IF(PORTEFEUILLE_SEBASTIEN[[#This Row],[BONI AAC]]&lt;&gt;0,1,"")</f>
        <v/>
      </c>
      <c r="AS29" s="188" t="str">
        <f>IF(PORTEFEUILLE_SEBASTIEN[[#This Row],[MALI AAC]]&lt;&gt;0,1,"")</f>
        <v/>
      </c>
      <c r="AT29" s="225">
        <f>IF(AN29&lt;&gt;"",IF((AN29*Paramètres!$H$4)-PORTEFEUILLE_SEBASTIEN[[#This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€]]-(DELPHINE!AN29*Paramètres!$H$4),0),0)</f>
        <v>0</v>
      </c>
      <c r="AU29" s="225">
        <f>IF(AN29&lt;&gt;"",IF(((AN29*Paramètres!$H$4)-PORTEFEUILLE_SEBASTIEN[[#This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9" s="190" t="str">
        <f>IF(PORTEFEUILLE_SEBASTIEN[[#This Row],[BONI COMPTABLE]]&lt;&gt;0,1,"")</f>
        <v/>
      </c>
      <c r="AW29" s="190" t="str">
        <f>IF(PORTEFEUILLE_SEBASTIEN[[#This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SUM(PORTEFEUILLE_SEBASTIEN[[#This Row],[PCR COMPTABLE €]:[MONTANT
RESPONSABLE RELATION CLIENT €]])-PORTEFEUILLE_SEBASTIEN[[#This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0" s="188" t="str">
        <f>IF(PORTEFEUILLE_SEBASTIEN[[#This Row],[BONI AAC]]&lt;&gt;0,1,"")</f>
        <v/>
      </c>
      <c r="AS30" s="188" t="str">
        <f>IF(PORTEFEUILLE_SEBASTIEN[[#This Row],[MALI AAC]]&lt;&gt;0,1,"")</f>
        <v/>
      </c>
      <c r="AT30" s="225">
        <f>IF(AN30&lt;&gt;"",IF((AN30*Paramètres!$H$4)-PORTEFEUILLE_SEBASTIEN[[#This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€]]-(DELPHINE!AN30*Paramètres!$H$4),0),0)</f>
        <v>0</v>
      </c>
      <c r="AU30" s="225">
        <f>IF(AN30&lt;&gt;"",IF(((AN30*Paramètres!$H$4)-PORTEFEUILLE_SEBASTIEN[[#This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0" s="190" t="str">
        <f>IF(PORTEFEUILLE_SEBASTIEN[[#This Row],[BONI COMPTABLE]]&lt;&gt;0,1,"")</f>
        <v/>
      </c>
      <c r="AW30" s="190" t="str">
        <f>IF(PORTEFEUILLE_SEBASTIEN[[#This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SUM(PORTEFEUILLE_SEBASTIEN[[#This Row],[PCR COMPTABLE €]:[MONTANT
RESPONSABLE RELATION CLIENT €]])-PORTEFEUILLE_SEBASTIEN[[#This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1" s="188" t="str">
        <f>IF(PORTEFEUILLE_SEBASTIEN[[#This Row],[BONI AAC]]&lt;&gt;0,1,"")</f>
        <v/>
      </c>
      <c r="AS31" s="188" t="str">
        <f>IF(PORTEFEUILLE_SEBASTIEN[[#This Row],[MALI AAC]]&lt;&gt;0,1,"")</f>
        <v/>
      </c>
      <c r="AT31" s="225">
        <f>IF(AN31&lt;&gt;"",IF((AN31*Paramètres!$H$4)-PORTEFEUILLE_SEBASTIEN[[#This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€]]-(DELPHINE!AN31*Paramètres!$H$4),0),0)</f>
        <v>0</v>
      </c>
      <c r="AU31" s="225">
        <f>IF(AN31&lt;&gt;"",IF(((AN31*Paramètres!$H$4)-PORTEFEUILLE_SEBASTIEN[[#This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1" s="190" t="str">
        <f>IF(PORTEFEUILLE_SEBASTIEN[[#This Row],[BONI COMPTABLE]]&lt;&gt;0,1,"")</f>
        <v/>
      </c>
      <c r="AW31" s="190" t="str">
        <f>IF(PORTEFEUILLE_SEBASTIEN[[#This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SUM(PORTEFEUILLE_SEBASTIEN[[#This Row],[PCR COMPTABLE €]:[MONTANT
RESPONSABLE RELATION CLIENT €]])-PORTEFEUILLE_SEBASTIEN[[#This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2" s="188" t="str">
        <f>IF(PORTEFEUILLE_SEBASTIEN[[#This Row],[BONI AAC]]&lt;&gt;0,1,"")</f>
        <v/>
      </c>
      <c r="AS32" s="188" t="str">
        <f>IF(PORTEFEUILLE_SEBASTIEN[[#This Row],[MALI AAC]]&lt;&gt;0,1,"")</f>
        <v/>
      </c>
      <c r="AT32" s="225">
        <f>IF(AN32&lt;&gt;"",IF((AN32*Paramètres!$H$4)-PORTEFEUILLE_SEBASTIEN[[#This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€]]-(DELPHINE!AN32*Paramètres!$H$4),0),0)</f>
        <v>0</v>
      </c>
      <c r="AU32" s="225">
        <f>IF(AN32&lt;&gt;"",IF(((AN32*Paramètres!$H$4)-PORTEFEUILLE_SEBASTIEN[[#This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2" s="190" t="str">
        <f>IF(PORTEFEUILLE_SEBASTIEN[[#This Row],[BONI COMPTABLE]]&lt;&gt;0,1,"")</f>
        <v/>
      </c>
      <c r="AW32" s="190" t="str">
        <f>IF(PORTEFEUILLE_SEBASTIEN[[#This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SUM(PORTEFEUILLE_SEBASTIEN[[#This Row],[PCR COMPTABLE €]:[MONTANT
RESPONSABLE RELATION CLIENT €]])-PORTEFEUILLE_SEBASTIEN[[#This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3" s="188" t="str">
        <f>IF(PORTEFEUILLE_SEBASTIEN[[#This Row],[BONI AAC]]&lt;&gt;0,1,"")</f>
        <v/>
      </c>
      <c r="AS33" s="188" t="str">
        <f>IF(PORTEFEUILLE_SEBASTIEN[[#This Row],[MALI AAC]]&lt;&gt;0,1,"")</f>
        <v/>
      </c>
      <c r="AT33" s="225">
        <f>IF(AN33&lt;&gt;"",IF((AN33*Paramètres!$H$4)-PORTEFEUILLE_SEBASTIEN[[#This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€]]-(DELPHINE!AN33*Paramètres!$H$4),0),0)</f>
        <v>0</v>
      </c>
      <c r="AU33" s="225">
        <f>IF(AN33&lt;&gt;"",IF(((AN33*Paramètres!$H$4)-PORTEFEUILLE_SEBASTIEN[[#This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3" s="190" t="str">
        <f>IF(PORTEFEUILLE_SEBASTIEN[[#This Row],[BONI COMPTABLE]]&lt;&gt;0,1,"")</f>
        <v/>
      </c>
      <c r="AW33" s="190" t="str">
        <f>IF(PORTEFEUILLE_SEBASTIEN[[#This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SUM(PORTEFEUILLE_SEBASTIEN[[#This Row],[PCR COMPTABLE €]:[MONTANT
RESPONSABLE RELATION CLIENT €]])-PORTEFEUILLE_SEBASTIEN[[#This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4" s="188" t="str">
        <f>IF(PORTEFEUILLE_SEBASTIEN[[#This Row],[BONI AAC]]&lt;&gt;0,1,"")</f>
        <v/>
      </c>
      <c r="AS34" s="188" t="str">
        <f>IF(PORTEFEUILLE_SEBASTIEN[[#This Row],[MALI AAC]]&lt;&gt;0,1,"")</f>
        <v/>
      </c>
      <c r="AT34" s="225">
        <f>IF(AN34&lt;&gt;"",IF((AN34*Paramètres!$H$4)-PORTEFEUILLE_SEBASTIEN[[#This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€]]-(DELPHINE!AN34*Paramètres!$H$4),0),0)</f>
        <v>0</v>
      </c>
      <c r="AU34" s="225">
        <f>IF(AN34&lt;&gt;"",IF(((AN34*Paramètres!$H$4)-PORTEFEUILLE_SEBASTIEN[[#This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4" s="190" t="str">
        <f>IF(PORTEFEUILLE_SEBASTIEN[[#This Row],[BONI COMPTABLE]]&lt;&gt;0,1,"")</f>
        <v/>
      </c>
      <c r="AW34" s="190" t="str">
        <f>IF(PORTEFEUILLE_SEBASTIEN[[#This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SUM(PORTEFEUILLE_SEBASTIEN[[#This Row],[PCR COMPTABLE €]:[MONTANT
RESPONSABLE RELATION CLIENT €]])-PORTEFEUILLE_SEBASTIEN[[#This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5" s="188" t="str">
        <f>IF(PORTEFEUILLE_SEBASTIEN[[#This Row],[BONI AAC]]&lt;&gt;0,1,"")</f>
        <v/>
      </c>
      <c r="AS35" s="188" t="str">
        <f>IF(PORTEFEUILLE_SEBASTIEN[[#This Row],[MALI AAC]]&lt;&gt;0,1,"")</f>
        <v/>
      </c>
      <c r="AT35" s="225">
        <f>IF(AN35&lt;&gt;"",IF((AN35*Paramètres!$H$4)-PORTEFEUILLE_SEBASTIEN[[#This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€]]-(DELPHINE!AN35*Paramètres!$H$4),0),0)</f>
        <v>0</v>
      </c>
      <c r="AU35" s="225">
        <f>IF(AN35&lt;&gt;"",IF(((AN35*Paramètres!$H$4)-PORTEFEUILLE_SEBASTIEN[[#This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5" s="190" t="str">
        <f>IF(PORTEFEUILLE_SEBASTIEN[[#This Row],[BONI COMPTABLE]]&lt;&gt;0,1,"")</f>
        <v/>
      </c>
      <c r="AW35" s="190" t="str">
        <f>IF(PORTEFEUILLE_SEBASTIEN[[#This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SUM(PORTEFEUILLE_SEBASTIEN[[#This Row],[PCR COMPTABLE €]:[MONTANT
RESPONSABLE RELATION CLIENT €]])-PORTEFEUILLE_SEBASTIEN[[#This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6" s="188" t="str">
        <f>IF(PORTEFEUILLE_SEBASTIEN[[#This Row],[BONI AAC]]&lt;&gt;0,1,"")</f>
        <v/>
      </c>
      <c r="AS36" s="188" t="str">
        <f>IF(PORTEFEUILLE_SEBASTIEN[[#This Row],[MALI AAC]]&lt;&gt;0,1,"")</f>
        <v/>
      </c>
      <c r="AT36" s="225">
        <f>IF(AN36&lt;&gt;"",IF((AN36*Paramètres!$H$4)-PORTEFEUILLE_SEBASTIEN[[#This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€]]-(DELPHINE!AN36*Paramètres!$H$4),0),0)</f>
        <v>0</v>
      </c>
      <c r="AU36" s="225">
        <f>IF(AN36&lt;&gt;"",IF(((AN36*Paramètres!$H$4)-PORTEFEUILLE_SEBASTIEN[[#This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6" s="190" t="str">
        <f>IF(PORTEFEUILLE_SEBASTIEN[[#This Row],[BONI COMPTABLE]]&lt;&gt;0,1,"")</f>
        <v/>
      </c>
      <c r="AW36" s="190" t="str">
        <f>IF(PORTEFEUILLE_SEBASTIEN[[#This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SUM(PORTEFEUILLE_SEBASTIEN[[#This Row],[PCR COMPTABLE €]:[MONTANT
RESPONSABLE RELATION CLIENT €]])-PORTEFEUILLE_SEBASTIEN[[#This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7" s="188" t="str">
        <f>IF(PORTEFEUILLE_SEBASTIEN[[#This Row],[BONI AAC]]&lt;&gt;0,1,"")</f>
        <v/>
      </c>
      <c r="AS37" s="188" t="str">
        <f>IF(PORTEFEUILLE_SEBASTIEN[[#This Row],[MALI AAC]]&lt;&gt;0,1,"")</f>
        <v/>
      </c>
      <c r="AT37" s="225">
        <f>IF(AN37&lt;&gt;"",IF((AN37*Paramètres!$H$4)-PORTEFEUILLE_SEBASTIEN[[#This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€]]-(DELPHINE!AN37*Paramètres!$H$4),0),0)</f>
        <v>0</v>
      </c>
      <c r="AU37" s="225">
        <f>IF(AN37&lt;&gt;"",IF(((AN37*Paramètres!$H$4)-PORTEFEUILLE_SEBASTIEN[[#This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7" s="190" t="str">
        <f>IF(PORTEFEUILLE_SEBASTIEN[[#This Row],[BONI COMPTABLE]]&lt;&gt;0,1,"")</f>
        <v/>
      </c>
      <c r="AW37" s="190" t="str">
        <f>IF(PORTEFEUILLE_SEBASTIEN[[#This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SUM(PORTEFEUILLE_SEBASTIEN[[#This Row],[PCR COMPTABLE €]:[MONTANT
RESPONSABLE RELATION CLIENT €]])-PORTEFEUILLE_SEBASTIEN[[#This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8" s="188" t="str">
        <f>IF(PORTEFEUILLE_SEBASTIEN[[#This Row],[BONI AAC]]&lt;&gt;0,1,"")</f>
        <v/>
      </c>
      <c r="AS38" s="188" t="str">
        <f>IF(PORTEFEUILLE_SEBASTIEN[[#This Row],[MALI AAC]]&lt;&gt;0,1,"")</f>
        <v/>
      </c>
      <c r="AT38" s="225">
        <f>IF(AN38&lt;&gt;"",IF((AN38*Paramètres!$H$4)-PORTEFEUILLE_SEBASTIEN[[#This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€]]-(DELPHINE!AN38*Paramètres!$H$4),0),0)</f>
        <v>0</v>
      </c>
      <c r="AU38" s="225">
        <f>IF(AN38&lt;&gt;"",IF(((AN38*Paramètres!$H$4)-PORTEFEUILLE_SEBASTIEN[[#This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8" s="190" t="str">
        <f>IF(PORTEFEUILLE_SEBASTIEN[[#This Row],[BONI COMPTABLE]]&lt;&gt;0,1,"")</f>
        <v/>
      </c>
      <c r="AW38" s="190" t="str">
        <f>IF(PORTEFEUILLE_SEBASTIEN[[#This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SUM(PORTEFEUILLE_SEBASTIEN[[#This Row],[PCR COMPTABLE €]:[MONTANT
RESPONSABLE RELATION CLIENT €]])-PORTEFEUILLE_SEBASTIEN[[#This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9" s="188" t="str">
        <f>IF(PORTEFEUILLE_SEBASTIEN[[#This Row],[BONI AAC]]&lt;&gt;0,1,"")</f>
        <v/>
      </c>
      <c r="AS39" s="188" t="str">
        <f>IF(PORTEFEUILLE_SEBASTIEN[[#This Row],[MALI AAC]]&lt;&gt;0,1,"")</f>
        <v/>
      </c>
      <c r="AT39" s="225">
        <f>IF(AN39&lt;&gt;"",IF((AN39*Paramètres!$H$4)-PORTEFEUILLE_SEBASTIEN[[#This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€]]-(DELPHINE!AN39*Paramètres!$H$4),0),0)</f>
        <v>0</v>
      </c>
      <c r="AU39" s="225">
        <f>IF(AN39&lt;&gt;"",IF(((AN39*Paramètres!$H$4)-PORTEFEUILLE_SEBASTIEN[[#This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9" s="190" t="str">
        <f>IF(PORTEFEUILLE_SEBASTIEN[[#This Row],[BONI COMPTABLE]]&lt;&gt;0,1,"")</f>
        <v/>
      </c>
      <c r="AW39" s="190" t="str">
        <f>IF(PORTEFEUILLE_SEBASTIEN[[#This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SUM(PORTEFEUILLE_SEBASTIEN[[#This Row],[PCR COMPTABLE €]:[MONTANT
RESPONSABLE RELATION CLIENT €]])-PORTEFEUILLE_SEBASTIEN[[#This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0" s="188" t="str">
        <f>IF(PORTEFEUILLE_SEBASTIEN[[#This Row],[BONI AAC]]&lt;&gt;0,1,"")</f>
        <v/>
      </c>
      <c r="AS40" s="188" t="str">
        <f>IF(PORTEFEUILLE_SEBASTIEN[[#This Row],[MALI AAC]]&lt;&gt;0,1,"")</f>
        <v/>
      </c>
      <c r="AT40" s="225">
        <f>IF(AN40&lt;&gt;"",IF((AN40*Paramètres!$H$4)-PORTEFEUILLE_SEBASTIEN[[#This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€]]-(DELPHINE!AN40*Paramètres!$H$4),0),0)</f>
        <v>0</v>
      </c>
      <c r="AU40" s="225">
        <f>IF(AN40&lt;&gt;"",IF(((AN40*Paramètres!$H$4)-PORTEFEUILLE_SEBASTIEN[[#This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0" s="190" t="str">
        <f>IF(PORTEFEUILLE_SEBASTIEN[[#This Row],[BONI COMPTABLE]]&lt;&gt;0,1,"")</f>
        <v/>
      </c>
      <c r="AW40" s="190" t="str">
        <f>IF(PORTEFEUILLE_SEBASTIEN[[#This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SUM(PORTEFEUILLE_SEBASTIEN[[#This Row],[PCR COMPTABLE €]:[MONTANT
RESPONSABLE RELATION CLIENT €]])-PORTEFEUILLE_SEBASTIEN[[#This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1" s="188" t="str">
        <f>IF(PORTEFEUILLE_SEBASTIEN[[#This Row],[BONI AAC]]&lt;&gt;0,1,"")</f>
        <v/>
      </c>
      <c r="AS41" s="188" t="str">
        <f>IF(PORTEFEUILLE_SEBASTIEN[[#This Row],[MALI AAC]]&lt;&gt;0,1,"")</f>
        <v/>
      </c>
      <c r="AT41" s="225">
        <f>IF(AN41&lt;&gt;"",IF((AN41*Paramètres!$H$4)-PORTEFEUILLE_SEBASTIEN[[#This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€]]-(DELPHINE!AN41*Paramètres!$H$4),0),0)</f>
        <v>0</v>
      </c>
      <c r="AU41" s="225">
        <f>IF(AN41&lt;&gt;"",IF(((AN41*Paramètres!$H$4)-PORTEFEUILLE_SEBASTIEN[[#This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1" s="190" t="str">
        <f>IF(PORTEFEUILLE_SEBASTIEN[[#This Row],[BONI COMPTABLE]]&lt;&gt;0,1,"")</f>
        <v/>
      </c>
      <c r="AW41" s="190" t="str">
        <f>IF(PORTEFEUILLE_SEBASTIEN[[#This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SUM(PORTEFEUILLE_SEBASTIEN[[#This Row],[PCR COMPTABLE €]:[MONTANT
RESPONSABLE RELATION CLIENT €]])-PORTEFEUILLE_SEBASTIEN[[#This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2" s="188" t="str">
        <f>IF(PORTEFEUILLE_SEBASTIEN[[#This Row],[BONI AAC]]&lt;&gt;0,1,"")</f>
        <v/>
      </c>
      <c r="AS42" s="188" t="str">
        <f>IF(PORTEFEUILLE_SEBASTIEN[[#This Row],[MALI AAC]]&lt;&gt;0,1,"")</f>
        <v/>
      </c>
      <c r="AT42" s="225">
        <f>IF(AN42&lt;&gt;"",IF((AN42*Paramètres!$H$4)-PORTEFEUILLE_SEBASTIEN[[#This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€]]-(DELPHINE!AN42*Paramètres!$H$4),0),0)</f>
        <v>0</v>
      </c>
      <c r="AU42" s="225">
        <f>IF(AN42&lt;&gt;"",IF(((AN42*Paramètres!$H$4)-PORTEFEUILLE_SEBASTIEN[[#This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2" s="190" t="str">
        <f>IF(PORTEFEUILLE_SEBASTIEN[[#This Row],[BONI COMPTABLE]]&lt;&gt;0,1,"")</f>
        <v/>
      </c>
      <c r="AW42" s="190" t="str">
        <f>IF(PORTEFEUILLE_SEBASTIEN[[#This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SUM(PORTEFEUILLE_SEBASTIEN[[#This Row],[PCR COMPTABLE €]:[MONTANT
RESPONSABLE RELATION CLIENT €]])-PORTEFEUILLE_SEBASTIEN[[#This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3" s="188" t="str">
        <f>IF(PORTEFEUILLE_SEBASTIEN[[#This Row],[BONI AAC]]&lt;&gt;0,1,"")</f>
        <v/>
      </c>
      <c r="AS43" s="188" t="str">
        <f>IF(PORTEFEUILLE_SEBASTIEN[[#This Row],[MALI AAC]]&lt;&gt;0,1,"")</f>
        <v/>
      </c>
      <c r="AT43" s="225">
        <f>IF(AN43&lt;&gt;"",IF((AN43*Paramètres!$H$4)-PORTEFEUILLE_SEBASTIEN[[#This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€]]-(DELPHINE!AN43*Paramètres!$H$4),0),0)</f>
        <v>0</v>
      </c>
      <c r="AU43" s="225">
        <f>IF(AN43&lt;&gt;"",IF(((AN43*Paramètres!$H$4)-PORTEFEUILLE_SEBASTIEN[[#This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3" s="190" t="str">
        <f>IF(PORTEFEUILLE_SEBASTIEN[[#This Row],[BONI COMPTABLE]]&lt;&gt;0,1,"")</f>
        <v/>
      </c>
      <c r="AW43" s="190" t="str">
        <f>IF(PORTEFEUILLE_SEBASTIEN[[#This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SUM(PORTEFEUILLE_SEBASTIEN[[#This Row],[PCR COMPTABLE €]:[MONTANT
RESPONSABLE RELATION CLIENT €]])-PORTEFEUILLE_SEBASTIEN[[#This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4" s="188" t="str">
        <f>IF(PORTEFEUILLE_SEBASTIEN[[#This Row],[BONI AAC]]&lt;&gt;0,1,"")</f>
        <v/>
      </c>
      <c r="AS44" s="188" t="str">
        <f>IF(PORTEFEUILLE_SEBASTIEN[[#This Row],[MALI AAC]]&lt;&gt;0,1,"")</f>
        <v/>
      </c>
      <c r="AT44" s="225">
        <f>IF(AN44&lt;&gt;"",IF((AN44*Paramètres!$H$4)-PORTEFEUILLE_SEBASTIEN[[#This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€]]-(DELPHINE!AN44*Paramètres!$H$4),0),0)</f>
        <v>0</v>
      </c>
      <c r="AU44" s="225">
        <f>IF(AN44&lt;&gt;"",IF(((AN44*Paramètres!$H$4)-PORTEFEUILLE_SEBASTIEN[[#This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4" s="190" t="str">
        <f>IF(PORTEFEUILLE_SEBASTIEN[[#This Row],[BONI COMPTABLE]]&lt;&gt;0,1,"")</f>
        <v/>
      </c>
      <c r="AW44" s="190" t="str">
        <f>IF(PORTEFEUILLE_SEBASTIEN[[#This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SUM(PORTEFEUILLE_SEBASTIEN[[#This Row],[PCR COMPTABLE €]:[MONTANT
RESPONSABLE RELATION CLIENT €]])-PORTEFEUILLE_SEBASTIEN[[#This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5" s="188" t="str">
        <f>IF(PORTEFEUILLE_SEBASTIEN[[#This Row],[BONI AAC]]&lt;&gt;0,1,"")</f>
        <v/>
      </c>
      <c r="AS45" s="188" t="str">
        <f>IF(PORTEFEUILLE_SEBASTIEN[[#This Row],[MALI AAC]]&lt;&gt;0,1,"")</f>
        <v/>
      </c>
      <c r="AT45" s="225">
        <f>IF(AN45&lt;&gt;"",IF((AN45*Paramètres!$H$4)-PORTEFEUILLE_SEBASTIEN[[#This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€]]-(DELPHINE!AN45*Paramètres!$H$4),0),0)</f>
        <v>0</v>
      </c>
      <c r="AU45" s="225">
        <f>IF(AN45&lt;&gt;"",IF(((AN45*Paramètres!$H$4)-PORTEFEUILLE_SEBASTIEN[[#This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5" s="190" t="str">
        <f>IF(PORTEFEUILLE_SEBASTIEN[[#This Row],[BONI COMPTABLE]]&lt;&gt;0,1,"")</f>
        <v/>
      </c>
      <c r="AW45" s="190" t="str">
        <f>IF(PORTEFEUILLE_SEBASTIEN[[#This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SUM(PORTEFEUILLE_SEBASTIEN[[#This Row],[PCR COMPTABLE €]:[MONTANT
RESPONSABLE RELATION CLIENT €]])-PORTEFEUILLE_SEBASTIEN[[#This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6" s="188" t="str">
        <f>IF(PORTEFEUILLE_SEBASTIEN[[#This Row],[BONI AAC]]&lt;&gt;0,1,"")</f>
        <v/>
      </c>
      <c r="AS46" s="188" t="str">
        <f>IF(PORTEFEUILLE_SEBASTIEN[[#This Row],[MALI AAC]]&lt;&gt;0,1,"")</f>
        <v/>
      </c>
      <c r="AT46" s="225">
        <f>IF(AN46&lt;&gt;"",IF((AN46*Paramètres!$H$4)-PORTEFEUILLE_SEBASTIEN[[#This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€]]-(DELPHINE!AN46*Paramètres!$H$4),0),0)</f>
        <v>0</v>
      </c>
      <c r="AU46" s="225">
        <f>IF(AN46&lt;&gt;"",IF(((AN46*Paramètres!$H$4)-PORTEFEUILLE_SEBASTIEN[[#This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6" s="190" t="str">
        <f>IF(PORTEFEUILLE_SEBASTIEN[[#This Row],[BONI COMPTABLE]]&lt;&gt;0,1,"")</f>
        <v/>
      </c>
      <c r="AW46" s="190" t="str">
        <f>IF(PORTEFEUILLE_SEBASTIEN[[#This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SUM(PORTEFEUILLE_SEBASTIEN[[#This Row],[PCR COMPTABLE €]:[MONTANT
RESPONSABLE RELATION CLIENT €]])-PORTEFEUILLE_SEBASTIEN[[#This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7" s="188" t="str">
        <f>IF(PORTEFEUILLE_SEBASTIEN[[#This Row],[BONI AAC]]&lt;&gt;0,1,"")</f>
        <v/>
      </c>
      <c r="AS47" s="188" t="str">
        <f>IF(PORTEFEUILLE_SEBASTIEN[[#This Row],[MALI AAC]]&lt;&gt;0,1,"")</f>
        <v/>
      </c>
      <c r="AT47" s="225">
        <f>IF(AN47&lt;&gt;"",IF((AN47*Paramètres!$H$4)-PORTEFEUILLE_SEBASTIEN[[#This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€]]-(DELPHINE!AN47*Paramètres!$H$4),0),0)</f>
        <v>0</v>
      </c>
      <c r="AU47" s="225">
        <f>IF(AN47&lt;&gt;"",IF(((AN47*Paramètres!$H$4)-PORTEFEUILLE_SEBASTIEN[[#This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7" s="190" t="str">
        <f>IF(PORTEFEUILLE_SEBASTIEN[[#This Row],[BONI COMPTABLE]]&lt;&gt;0,1,"")</f>
        <v/>
      </c>
      <c r="AW47" s="190" t="str">
        <f>IF(PORTEFEUILLE_SEBASTIEN[[#This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SUM(PORTEFEUILLE_SEBASTIEN[[#This Row],[PCR COMPTABLE €]:[MONTANT
RESPONSABLE RELATION CLIENT €]])-PORTEFEUILLE_SEBASTIEN[[#This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8" s="188" t="str">
        <f>IF(PORTEFEUILLE_SEBASTIEN[[#This Row],[BONI AAC]]&lt;&gt;0,1,"")</f>
        <v/>
      </c>
      <c r="AS48" s="188" t="str">
        <f>IF(PORTEFEUILLE_SEBASTIEN[[#This Row],[MALI AAC]]&lt;&gt;0,1,"")</f>
        <v/>
      </c>
      <c r="AT48" s="225">
        <f>IF(AN48&lt;&gt;"",IF((AN48*Paramètres!$H$4)-PORTEFEUILLE_SEBASTIEN[[#This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€]]-(DELPHINE!AN48*Paramètres!$H$4),0),0)</f>
        <v>0</v>
      </c>
      <c r="AU48" s="225">
        <f>IF(AN48&lt;&gt;"",IF(((AN48*Paramètres!$H$4)-PORTEFEUILLE_SEBASTIEN[[#This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8" s="190" t="str">
        <f>IF(PORTEFEUILLE_SEBASTIEN[[#This Row],[BONI COMPTABLE]]&lt;&gt;0,1,"")</f>
        <v/>
      </c>
      <c r="AW48" s="190" t="str">
        <f>IF(PORTEFEUILLE_SEBASTIEN[[#This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SUM(PORTEFEUILLE_SEBASTIEN[[#This Row],[PCR COMPTABLE €]:[MONTANT
RESPONSABLE RELATION CLIENT €]])-PORTEFEUILLE_SEBASTIEN[[#This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9" s="188" t="str">
        <f>IF(PORTEFEUILLE_SEBASTIEN[[#This Row],[BONI AAC]]&lt;&gt;0,1,"")</f>
        <v/>
      </c>
      <c r="AS49" s="188" t="str">
        <f>IF(PORTEFEUILLE_SEBASTIEN[[#This Row],[MALI AAC]]&lt;&gt;0,1,"")</f>
        <v/>
      </c>
      <c r="AT49" s="225">
        <f>IF(AN49&lt;&gt;"",IF((AN49*Paramètres!$H$4)-PORTEFEUILLE_SEBASTIEN[[#This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€]]-(DELPHINE!AN49*Paramètres!$H$4),0),0)</f>
        <v>0</v>
      </c>
      <c r="AU49" s="225">
        <f>IF(AN49&lt;&gt;"",IF(((AN49*Paramètres!$H$4)-PORTEFEUILLE_SEBASTIEN[[#This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9" s="190" t="str">
        <f>IF(PORTEFEUILLE_SEBASTIEN[[#This Row],[BONI COMPTABLE]]&lt;&gt;0,1,"")</f>
        <v/>
      </c>
      <c r="AW49" s="190" t="str">
        <f>IF(PORTEFEUILLE_SEBASTIEN[[#This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SUM(PORTEFEUILLE_SEBASTIEN[[#This Row],[PCR COMPTABLE €]:[MONTANT
RESPONSABLE RELATION CLIENT €]])-PORTEFEUILLE_SEBASTIEN[[#This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0" s="188" t="str">
        <f>IF(PORTEFEUILLE_SEBASTIEN[[#This Row],[BONI AAC]]&lt;&gt;0,1,"")</f>
        <v/>
      </c>
      <c r="AS50" s="188" t="str">
        <f>IF(PORTEFEUILLE_SEBASTIEN[[#This Row],[MALI AAC]]&lt;&gt;0,1,"")</f>
        <v/>
      </c>
      <c r="AT50" s="225">
        <f>IF(AN50&lt;&gt;"",IF((AN50*Paramètres!$H$4)-PORTEFEUILLE_SEBASTIEN[[#This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€]]-(DELPHINE!AN50*Paramètres!$H$4),0),0)</f>
        <v>0</v>
      </c>
      <c r="AU50" s="225">
        <f>IF(AN50&lt;&gt;"",IF(((AN50*Paramètres!$H$4)-PORTEFEUILLE_SEBASTIEN[[#This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0" s="190" t="str">
        <f>IF(PORTEFEUILLE_SEBASTIEN[[#This Row],[BONI COMPTABLE]]&lt;&gt;0,1,"")</f>
        <v/>
      </c>
      <c r="AW50" s="190" t="str">
        <f>IF(PORTEFEUILLE_SEBASTIEN[[#This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SUM(PORTEFEUILLE_SEBASTIEN[[#This Row],[PCR COMPTABLE €]:[MONTANT
RESPONSABLE RELATION CLIENT €]])-PORTEFEUILLE_SEBASTIEN[[#This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1" s="188" t="str">
        <f>IF(PORTEFEUILLE_SEBASTIEN[[#This Row],[BONI AAC]]&lt;&gt;0,1,"")</f>
        <v/>
      </c>
      <c r="AS51" s="188" t="str">
        <f>IF(PORTEFEUILLE_SEBASTIEN[[#This Row],[MALI AAC]]&lt;&gt;0,1,"")</f>
        <v/>
      </c>
      <c r="AT51" s="225">
        <f>IF(AN51&lt;&gt;"",IF((AN51*Paramètres!$H$4)-PORTEFEUILLE_SEBASTIEN[[#This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€]]-(DELPHINE!AN51*Paramètres!$H$4),0),0)</f>
        <v>0</v>
      </c>
      <c r="AU51" s="225">
        <f>IF(AN51&lt;&gt;"",IF(((AN51*Paramètres!$H$4)-PORTEFEUILLE_SEBASTIEN[[#This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1" s="190" t="str">
        <f>IF(PORTEFEUILLE_SEBASTIEN[[#This Row],[BONI COMPTABLE]]&lt;&gt;0,1,"")</f>
        <v/>
      </c>
      <c r="AW51" s="190" t="str">
        <f>IF(PORTEFEUILLE_SEBASTIEN[[#This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SUM(PORTEFEUILLE_SEBASTIEN[[#This Row],[PCR COMPTABLE €]:[MONTANT
RESPONSABLE RELATION CLIENT €]])-PORTEFEUILLE_SEBASTIEN[[#This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2" s="188" t="str">
        <f>IF(PORTEFEUILLE_SEBASTIEN[[#This Row],[BONI AAC]]&lt;&gt;0,1,"")</f>
        <v/>
      </c>
      <c r="AS52" s="188" t="str">
        <f>IF(PORTEFEUILLE_SEBASTIEN[[#This Row],[MALI AAC]]&lt;&gt;0,1,"")</f>
        <v/>
      </c>
      <c r="AT52" s="225">
        <f>IF(AN52&lt;&gt;"",IF((AN52*Paramètres!$H$4)-PORTEFEUILLE_SEBASTIEN[[#This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€]]-(DELPHINE!AN52*Paramètres!$H$4),0),0)</f>
        <v>0</v>
      </c>
      <c r="AU52" s="225">
        <f>IF(AN52&lt;&gt;"",IF(((AN52*Paramètres!$H$4)-PORTEFEUILLE_SEBASTIEN[[#This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2" s="190" t="str">
        <f>IF(PORTEFEUILLE_SEBASTIEN[[#This Row],[BONI COMPTABLE]]&lt;&gt;0,1,"")</f>
        <v/>
      </c>
      <c r="AW52" s="190" t="str">
        <f>IF(PORTEFEUILLE_SEBASTIEN[[#This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SUM(PORTEFEUILLE_SEBASTIEN[[#This Row],[PCR COMPTABLE €]:[MONTANT
RESPONSABLE RELATION CLIENT €]])-PORTEFEUILLE_SEBASTIEN[[#This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3" s="188" t="str">
        <f>IF(PORTEFEUILLE_SEBASTIEN[[#This Row],[BONI AAC]]&lt;&gt;0,1,"")</f>
        <v/>
      </c>
      <c r="AS53" s="188" t="str">
        <f>IF(PORTEFEUILLE_SEBASTIEN[[#This Row],[MALI AAC]]&lt;&gt;0,1,"")</f>
        <v/>
      </c>
      <c r="AT53" s="225">
        <f>IF(AN53&lt;&gt;"",IF((AN53*Paramètres!$H$4)-PORTEFEUILLE_SEBASTIEN[[#This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€]]-(DELPHINE!AN53*Paramètres!$H$4),0),0)</f>
        <v>0</v>
      </c>
      <c r="AU53" s="225">
        <f>IF(AN53&lt;&gt;"",IF(((AN53*Paramètres!$H$4)-PORTEFEUILLE_SEBASTIEN[[#This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3" s="190" t="str">
        <f>IF(PORTEFEUILLE_SEBASTIEN[[#This Row],[BONI COMPTABLE]]&lt;&gt;0,1,"")</f>
        <v/>
      </c>
      <c r="AW53" s="190" t="str">
        <f>IF(PORTEFEUILLE_SEBASTIEN[[#This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SUM(PORTEFEUILLE_SEBASTIEN[[#This Row],[PCR COMPTABLE €]:[MONTANT
RESPONSABLE RELATION CLIENT €]])-PORTEFEUILLE_SEBASTIEN[[#This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4" s="188" t="str">
        <f>IF(PORTEFEUILLE_SEBASTIEN[[#This Row],[BONI AAC]]&lt;&gt;0,1,"")</f>
        <v/>
      </c>
      <c r="AS54" s="188" t="str">
        <f>IF(PORTEFEUILLE_SEBASTIEN[[#This Row],[MALI AAC]]&lt;&gt;0,1,"")</f>
        <v/>
      </c>
      <c r="AT54" s="225">
        <f>IF(AN54&lt;&gt;"",IF((AN54*Paramètres!$H$4)-PORTEFEUILLE_SEBASTIEN[[#This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€]]-(DELPHINE!AN54*Paramètres!$H$4),0),0)</f>
        <v>0</v>
      </c>
      <c r="AU54" s="225">
        <f>IF(AN54&lt;&gt;"",IF(((AN54*Paramètres!$H$4)-PORTEFEUILLE_SEBASTIEN[[#This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4" s="190" t="str">
        <f>IF(PORTEFEUILLE_SEBASTIEN[[#This Row],[BONI COMPTABLE]]&lt;&gt;0,1,"")</f>
        <v/>
      </c>
      <c r="AW54" s="190" t="str">
        <f>IF(PORTEFEUILLE_SEBASTIEN[[#This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SUM(PORTEFEUILLE_SEBASTIEN[[#This Row],[PCR COMPTABLE €]:[MONTANT
RESPONSABLE RELATION CLIENT €]])-PORTEFEUILLE_SEBASTIEN[[#This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5" s="188" t="str">
        <f>IF(PORTEFEUILLE_SEBASTIEN[[#This Row],[BONI AAC]]&lt;&gt;0,1,"")</f>
        <v/>
      </c>
      <c r="AS55" s="188" t="str">
        <f>IF(PORTEFEUILLE_SEBASTIEN[[#This Row],[MALI AAC]]&lt;&gt;0,1,"")</f>
        <v/>
      </c>
      <c r="AT55" s="225">
        <f>IF(AN55&lt;&gt;"",IF((AN55*Paramètres!$H$4)-PORTEFEUILLE_SEBASTIEN[[#This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€]]-(DELPHINE!AN55*Paramètres!$H$4),0),0)</f>
        <v>0</v>
      </c>
      <c r="AU55" s="225">
        <f>IF(AN55&lt;&gt;"",IF(((AN55*Paramètres!$H$4)-PORTEFEUILLE_SEBASTIEN[[#This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5" s="190" t="str">
        <f>IF(PORTEFEUILLE_SEBASTIEN[[#This Row],[BONI COMPTABLE]]&lt;&gt;0,1,"")</f>
        <v/>
      </c>
      <c r="AW55" s="190" t="str">
        <f>IF(PORTEFEUILLE_SEBASTIEN[[#This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SUM(PORTEFEUILLE_SEBASTIEN[[#This Row],[PCR COMPTABLE €]:[MONTANT
RESPONSABLE RELATION CLIENT €]])-PORTEFEUILLE_SEBASTIEN[[#This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6" s="188" t="str">
        <f>IF(PORTEFEUILLE_SEBASTIEN[[#This Row],[BONI AAC]]&lt;&gt;0,1,"")</f>
        <v/>
      </c>
      <c r="AS56" s="188" t="str">
        <f>IF(PORTEFEUILLE_SEBASTIEN[[#This Row],[MALI AAC]]&lt;&gt;0,1,"")</f>
        <v/>
      </c>
      <c r="AT56" s="225">
        <f>IF(AN56&lt;&gt;"",IF((AN56*Paramètres!$H$4)-PORTEFEUILLE_SEBASTIEN[[#This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€]]-(DELPHINE!AN56*Paramètres!$H$4),0),0)</f>
        <v>0</v>
      </c>
      <c r="AU56" s="225">
        <f>IF(AN56&lt;&gt;"",IF(((AN56*Paramètres!$H$4)-PORTEFEUILLE_SEBASTIEN[[#This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6" s="190" t="str">
        <f>IF(PORTEFEUILLE_SEBASTIEN[[#This Row],[BONI COMPTABLE]]&lt;&gt;0,1,"")</f>
        <v/>
      </c>
      <c r="AW56" s="190" t="str">
        <f>IF(PORTEFEUILLE_SEBASTIEN[[#This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SUM(PORTEFEUILLE_SEBASTIEN[[#This Row],[PCR COMPTABLE €]:[MONTANT
RESPONSABLE RELATION CLIENT €]])-PORTEFEUILLE_SEBASTIEN[[#This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7" s="188" t="str">
        <f>IF(PORTEFEUILLE_SEBASTIEN[[#This Row],[BONI AAC]]&lt;&gt;0,1,"")</f>
        <v/>
      </c>
      <c r="AS57" s="188" t="str">
        <f>IF(PORTEFEUILLE_SEBASTIEN[[#This Row],[MALI AAC]]&lt;&gt;0,1,"")</f>
        <v/>
      </c>
      <c r="AT57" s="225">
        <f>IF(AN57&lt;&gt;"",IF((AN57*Paramètres!$H$4)-PORTEFEUILLE_SEBASTIEN[[#This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€]]-(DELPHINE!AN57*Paramètres!$H$4),0),0)</f>
        <v>0</v>
      </c>
      <c r="AU57" s="225">
        <f>IF(AN57&lt;&gt;"",IF(((AN57*Paramètres!$H$4)-PORTEFEUILLE_SEBASTIEN[[#This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7" s="190" t="str">
        <f>IF(PORTEFEUILLE_SEBASTIEN[[#This Row],[BONI COMPTABLE]]&lt;&gt;0,1,"")</f>
        <v/>
      </c>
      <c r="AW57" s="190" t="str">
        <f>IF(PORTEFEUILLE_SEBASTIEN[[#This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SUM(PORTEFEUILLE_SEBASTIEN[[#This Row],[PCR COMPTABLE €]:[MONTANT
RESPONSABLE RELATION CLIENT €]])-PORTEFEUILLE_SEBASTIEN[[#This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8" s="188" t="str">
        <f>IF(PORTEFEUILLE_SEBASTIEN[[#This Row],[BONI AAC]]&lt;&gt;0,1,"")</f>
        <v/>
      </c>
      <c r="AS58" s="188" t="str">
        <f>IF(PORTEFEUILLE_SEBASTIEN[[#This Row],[MALI AAC]]&lt;&gt;0,1,"")</f>
        <v/>
      </c>
      <c r="AT58" s="225">
        <f>IF(AN58&lt;&gt;"",IF((AN58*Paramètres!$H$4)-PORTEFEUILLE_SEBASTIEN[[#This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€]]-(DELPHINE!AN58*Paramètres!$H$4),0),0)</f>
        <v>0</v>
      </c>
      <c r="AU58" s="225">
        <f>IF(AN58&lt;&gt;"",IF(((AN58*Paramètres!$H$4)-PORTEFEUILLE_SEBASTIEN[[#This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8" s="190" t="str">
        <f>IF(PORTEFEUILLE_SEBASTIEN[[#This Row],[BONI COMPTABLE]]&lt;&gt;0,1,"")</f>
        <v/>
      </c>
      <c r="AW58" s="190" t="str">
        <f>IF(PORTEFEUILLE_SEBASTIEN[[#This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SUM(PORTEFEUILLE_SEBASTIEN[[#This Row],[PCR COMPTABLE €]:[MONTANT
RESPONSABLE RELATION CLIENT €]])-PORTEFEUILLE_SEBASTIEN[[#This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9" s="188" t="str">
        <f>IF(PORTEFEUILLE_SEBASTIEN[[#This Row],[BONI AAC]]&lt;&gt;0,1,"")</f>
        <v/>
      </c>
      <c r="AS59" s="188" t="str">
        <f>IF(PORTEFEUILLE_SEBASTIEN[[#This Row],[MALI AAC]]&lt;&gt;0,1,"")</f>
        <v/>
      </c>
      <c r="AT59" s="225">
        <f>IF(AN59&lt;&gt;"",IF((AN59*Paramètres!$H$4)-PORTEFEUILLE_SEBASTIEN[[#This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€]]-(DELPHINE!AN59*Paramètres!$H$4),0),0)</f>
        <v>0</v>
      </c>
      <c r="AU59" s="225">
        <f>IF(AN59&lt;&gt;"",IF(((AN59*Paramètres!$H$4)-PORTEFEUILLE_SEBASTIEN[[#This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9" s="190" t="str">
        <f>IF(PORTEFEUILLE_SEBASTIEN[[#This Row],[BONI COMPTABLE]]&lt;&gt;0,1,"")</f>
        <v/>
      </c>
      <c r="AW59" s="190" t="str">
        <f>IF(PORTEFEUILLE_SEBASTIEN[[#This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SUM(PORTEFEUILLE_SEBASTIEN[[#This Row],[PCR COMPTABLE €]:[MONTANT
RESPONSABLE RELATION CLIENT €]])-PORTEFEUILLE_SEBASTIEN[[#This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6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60" s="188" t="str">
        <f>IF(PORTEFEUILLE_SEBASTIEN[[#This Row],[BONI AAC]]&lt;&gt;0,1,"")</f>
        <v/>
      </c>
      <c r="AS60" s="188" t="str">
        <f>IF(PORTEFEUILLE_SEBASTIEN[[#This Row],[MALI AAC]]&lt;&gt;0,1,"")</f>
        <v/>
      </c>
      <c r="AT60" s="225">
        <f>IF(AN60&lt;&gt;"",IF((AN60*Paramètres!$H$4)-PORTEFEUILLE_SEBASTIEN[[#This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€]]-(DELPHINE!AN60*Paramètres!$H$4),0),0)</f>
        <v>0</v>
      </c>
      <c r="AU60" s="225">
        <f>IF(AN60&lt;&gt;"",IF(((AN60*Paramètres!$H$4)-PORTEFEUILLE_SEBASTIEN[[#This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60" s="190" t="str">
        <f>IF(PORTEFEUILLE_SEBASTIEN[[#This Row],[BONI COMPTABLE]]&lt;&gt;0,1,"")</f>
        <v/>
      </c>
      <c r="AW60" s="190" t="str">
        <f>IF(PORTEFEUILLE_SEBASTIEN[[#This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139" priority="2">
      <formula>AND(P3&lt;&gt;"",P3&lt;&gt;"OUI")</formula>
    </cfRule>
  </conditionalFormatting>
  <conditionalFormatting sqref="AL3:AM60 S3:AH60">
    <cfRule type="expression" dxfId="138" priority="1" stopIfTrue="1">
      <formula>$AH3&lt;&gt;0</formula>
    </cfRule>
  </conditionalFormatting>
  <conditionalFormatting sqref="A3:E60">
    <cfRule type="expression" dxfId="137" priority="3" stopIfTrue="1">
      <formula>AND($I3&lt;&gt;"",AND($J3="",AND($AY3="",$AZ3="")))</formula>
    </cfRule>
    <cfRule type="expression" dxfId="136" priority="4" stopIfTrue="1">
      <formula>AND($J3&lt;&gt;"",AND($AY3="",$AZ3=""))</formula>
    </cfRule>
    <cfRule type="expression" dxfId="135" priority="5" stopIfTrue="1">
      <formula>AND($AY3&lt;&gt;"",$AZ3="")</formula>
    </cfRule>
    <cfRule type="expression" dxfId="13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G1" sqref="G1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SUM(PORTEFEUILLE_AUTRE_COMPTABLE[[#This Row],[PCR COMPTABLE €]:[MONTANT
RESPONSABLE RELATION CLIENT €]])-PORTEFEUILLE_AUTRE_COMPTABLE[[#This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400</v>
      </c>
      <c r="AR3" s="188" t="str">
        <f>IF(PORTEFEUILLE_AUTRE_COMPTABLE[[#This Row],[BONI AAC]]&lt;&gt;0,1,"")</f>
        <v/>
      </c>
      <c r="AS3" s="188">
        <f>IF(PORTEFEUILLE_AUTRE_COMPTABLE[[#This Row],[MALI AAC]]&lt;&gt;0,1,"")</f>
        <v>1</v>
      </c>
      <c r="AT3" s="225">
        <f>IF(AN3&lt;&gt;"",IF((AN3*Paramètres!$H$4)-PORTEFEUILLE_AUTRE_COMPTABLE[[#This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€]]-(DELPHINE!AN3*Paramètres!$H$4),0),0)</f>
        <v>0</v>
      </c>
      <c r="AU3" s="225">
        <f>IF(AN3&lt;&gt;"",IF(((AN3*Paramètres!$H$4)-PORTEFEUILLE_AUTRE_COMPTABLE[[#This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" s="190" t="str">
        <f>IF(PORTEFEUILLE_AUTRE_COMPTABLE[[#This Row],[BONI COMPTABLE]]&lt;&gt;0,1,"")</f>
        <v/>
      </c>
      <c r="AW3" s="190" t="str">
        <f>IF(PORTEFEUILLE_AUTRE_COMPTABLE[[#This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72" t="s">
        <v>138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SUM(PORTEFEUILLE_AUTRE_COMPTABLE[[#This Row],[PCR COMPTABLE €]:[MONTANT
RESPONSABLE RELATION CLIENT €]])-PORTEFEUILLE_AUTRE_COMPTABLE[[#This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1000</v>
      </c>
      <c r="AR4" s="188" t="str">
        <f>IF(PORTEFEUILLE_AUTRE_COMPTABLE[[#This Row],[BONI AAC]]&lt;&gt;0,1,"")</f>
        <v/>
      </c>
      <c r="AS4" s="188">
        <f>IF(PORTEFEUILLE_AUTRE_COMPTABLE[[#This Row],[MALI AAC]]&lt;&gt;0,1,"")</f>
        <v>1</v>
      </c>
      <c r="AT4" s="225">
        <f>IF(AN4&lt;&gt;"",IF((AN4*Paramètres!$H$4)-PORTEFEUILLE_AUTRE_COMPTABLE[[#This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€]]-(DELPHINE!AN4*Paramètres!$H$4),0),0)</f>
        <v>0</v>
      </c>
      <c r="AU4" s="225">
        <f>IF(AN4&lt;&gt;"",IF(((AN4*Paramètres!$H$4)-PORTEFEUILLE_AUTRE_COMPTABLE[[#This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3000</v>
      </c>
      <c r="AV4" s="190" t="str">
        <f>IF(PORTEFEUILLE_AUTRE_COMPTABLE[[#This Row],[BONI COMPTABLE]]&lt;&gt;0,1,"")</f>
        <v/>
      </c>
      <c r="AW4" s="190">
        <f>IF(PORTEFEUILLE_AUTRE_COMPTABLE[[#This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SUM(PORTEFEUILLE_AUTRE_COMPTABLE[[#This Row],[PCR COMPTABLE €]:[MONTANT
RESPONSABLE RELATION CLIENT €]])-PORTEFEUILLE_AUTRE_COMPTABLE[[#This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2200</v>
      </c>
      <c r="AR5" s="188" t="str">
        <f>IF(PORTEFEUILLE_AUTRE_COMPTABLE[[#This Row],[BONI AAC]]&lt;&gt;0,1,"")</f>
        <v/>
      </c>
      <c r="AS5" s="188">
        <f>IF(PORTEFEUILLE_AUTRE_COMPTABLE[[#This Row],[MALI AAC]]&lt;&gt;0,1,"")</f>
        <v>1</v>
      </c>
      <c r="AT5" s="225">
        <f>IF(AN5&lt;&gt;"",IF((AN5*Paramètres!$H$4)-PORTEFEUILLE_AUTRE_COMPTABLE[[#This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€]]-(DELPHINE!AN5*Paramètres!$H$4),0),0)</f>
        <v>0</v>
      </c>
      <c r="AU5" s="225">
        <f>IF(AN5&lt;&gt;"",IF(((AN5*Paramètres!$H$4)-PORTEFEUILLE_AUTRE_COMPTABLE[[#This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4150</v>
      </c>
      <c r="AV5" s="190" t="str">
        <f>IF(PORTEFEUILLE_AUTRE_COMPTABLE[[#This Row],[BONI COMPTABLE]]&lt;&gt;0,1,"")</f>
        <v/>
      </c>
      <c r="AW5" s="190">
        <f>IF(PORTEFEUILLE_AUTRE_COMPTABLE[[#This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SUM(PORTEFEUILLE_AUTRE_COMPTABLE[[#This Row],[PCR COMPTABLE €]:[MONTANT
RESPONSABLE RELATION CLIENT €]])-PORTEFEUILLE_AUTRE_COMPTABLE[[#This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6" s="188" t="str">
        <f>IF(PORTEFEUILLE_AUTRE_COMPTABLE[[#This Row],[BONI AAC]]&lt;&gt;0,1,"")</f>
        <v/>
      </c>
      <c r="AS6" s="188" t="str">
        <f>IF(PORTEFEUILLE_AUTRE_COMPTABLE[[#This Row],[MALI AAC]]&lt;&gt;0,1,"")</f>
        <v/>
      </c>
      <c r="AT6" s="225">
        <f>IF(AN6&lt;&gt;"",IF((AN6*Paramètres!$H$4)-PORTEFEUILLE_AUTRE_COMPTABLE[[#This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€]]-(DELPHINE!AN6*Paramètres!$H$4),0),0)</f>
        <v>0</v>
      </c>
      <c r="AU6" s="225">
        <f>IF(AN6&lt;&gt;"",IF(((AN6*Paramètres!$H$4)-PORTEFEUILLE_AUTRE_COMPTABLE[[#This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6" s="190" t="str">
        <f>IF(PORTEFEUILLE_AUTRE_COMPTABLE[[#This Row],[BONI COMPTABLE]]&lt;&gt;0,1,"")</f>
        <v/>
      </c>
      <c r="AW6" s="190" t="str">
        <f>IF(PORTEFEUILLE_AUTRE_COMPTABLE[[#This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SUM(PORTEFEUILLE_AUTRE_COMPTABLE[[#This Row],[PCR COMPTABLE €]:[MONTANT
RESPONSABLE RELATION CLIENT €]])-PORTEFEUILLE_AUTRE_COMPTABLE[[#This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7" s="188" t="str">
        <f>IF(PORTEFEUILLE_AUTRE_COMPTABLE[[#This Row],[BONI AAC]]&lt;&gt;0,1,"")</f>
        <v/>
      </c>
      <c r="AS7" s="188" t="str">
        <f>IF(PORTEFEUILLE_AUTRE_COMPTABLE[[#This Row],[MALI AAC]]&lt;&gt;0,1,"")</f>
        <v/>
      </c>
      <c r="AT7" s="225">
        <f>IF(AN7&lt;&gt;"",IF((AN7*Paramètres!$H$4)-PORTEFEUILLE_AUTRE_COMPTABLE[[#This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€]]-(DELPHINE!AN7*Paramètres!$H$4),0),0)</f>
        <v>0</v>
      </c>
      <c r="AU7" s="225">
        <f>IF(AN7&lt;&gt;"",IF(((AN7*Paramètres!$H$4)-PORTEFEUILLE_AUTRE_COMPTABLE[[#This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7" s="190" t="str">
        <f>IF(PORTEFEUILLE_AUTRE_COMPTABLE[[#This Row],[BONI COMPTABLE]]&lt;&gt;0,1,"")</f>
        <v/>
      </c>
      <c r="AW7" s="190" t="str">
        <f>IF(PORTEFEUILLE_AUTRE_COMPTABLE[[#This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SUM(PORTEFEUILLE_AUTRE_COMPTABLE[[#This Row],[PCR COMPTABLE €]:[MONTANT
RESPONSABLE RELATION CLIENT €]])-PORTEFEUILLE_AUTRE_COMPTABLE[[#This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8" s="188" t="str">
        <f>IF(PORTEFEUILLE_AUTRE_COMPTABLE[[#This Row],[BONI AAC]]&lt;&gt;0,1,"")</f>
        <v/>
      </c>
      <c r="AS8" s="188" t="str">
        <f>IF(PORTEFEUILLE_AUTRE_COMPTABLE[[#This Row],[MALI AAC]]&lt;&gt;0,1,"")</f>
        <v/>
      </c>
      <c r="AT8" s="225">
        <f>IF(AN8&lt;&gt;"",IF((AN8*Paramètres!$H$4)-PORTEFEUILLE_AUTRE_COMPTABLE[[#This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€]]-(DELPHINE!AN8*Paramètres!$H$4),0),0)</f>
        <v>0</v>
      </c>
      <c r="AU8" s="225">
        <f>IF(AN8&lt;&gt;"",IF(((AN8*Paramètres!$H$4)-PORTEFEUILLE_AUTRE_COMPTABLE[[#This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8" s="190" t="str">
        <f>IF(PORTEFEUILLE_AUTRE_COMPTABLE[[#This Row],[BONI COMPTABLE]]&lt;&gt;0,1,"")</f>
        <v/>
      </c>
      <c r="AW8" s="190" t="str">
        <f>IF(PORTEFEUILLE_AUTRE_COMPTABLE[[#This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SUM(PORTEFEUILLE_AUTRE_COMPTABLE[[#This Row],[PCR COMPTABLE €]:[MONTANT
RESPONSABLE RELATION CLIENT €]])-PORTEFEUILLE_AUTRE_COMPTABLE[[#This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9" s="188" t="str">
        <f>IF(PORTEFEUILLE_AUTRE_COMPTABLE[[#This Row],[BONI AAC]]&lt;&gt;0,1,"")</f>
        <v/>
      </c>
      <c r="AS9" s="188" t="str">
        <f>IF(PORTEFEUILLE_AUTRE_COMPTABLE[[#This Row],[MALI AAC]]&lt;&gt;0,1,"")</f>
        <v/>
      </c>
      <c r="AT9" s="225">
        <f>IF(AN9&lt;&gt;"",IF((AN9*Paramètres!$H$4)-PORTEFEUILLE_AUTRE_COMPTABLE[[#This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€]]-(DELPHINE!AN9*Paramètres!$H$4),0),0)</f>
        <v>0</v>
      </c>
      <c r="AU9" s="225">
        <f>IF(AN9&lt;&gt;"",IF(((AN9*Paramètres!$H$4)-PORTEFEUILLE_AUTRE_COMPTABLE[[#This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9" s="190" t="str">
        <f>IF(PORTEFEUILLE_AUTRE_COMPTABLE[[#This Row],[BONI COMPTABLE]]&lt;&gt;0,1,"")</f>
        <v/>
      </c>
      <c r="AW9" s="190" t="str">
        <f>IF(PORTEFEUILLE_AUTRE_COMPTABLE[[#This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SUM(PORTEFEUILLE_AUTRE_COMPTABLE[[#This Row],[PCR COMPTABLE €]:[MONTANT
RESPONSABLE RELATION CLIENT €]])-PORTEFEUILLE_AUTRE_COMPTABLE[[#This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0" s="188" t="str">
        <f>IF(PORTEFEUILLE_AUTRE_COMPTABLE[[#This Row],[BONI AAC]]&lt;&gt;0,1,"")</f>
        <v/>
      </c>
      <c r="AS10" s="188" t="str">
        <f>IF(PORTEFEUILLE_AUTRE_COMPTABLE[[#This Row],[MALI AAC]]&lt;&gt;0,1,"")</f>
        <v/>
      </c>
      <c r="AT10" s="225">
        <f>IF(AN10&lt;&gt;"",IF((AN10*Paramètres!$H$4)-PORTEFEUILLE_AUTRE_COMPTABLE[[#This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€]]-(DELPHINE!AN10*Paramètres!$H$4),0),0)</f>
        <v>0</v>
      </c>
      <c r="AU10" s="225">
        <f>IF(AN10&lt;&gt;"",IF(((AN10*Paramètres!$H$4)-PORTEFEUILLE_AUTRE_COMPTABLE[[#This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0" s="190" t="str">
        <f>IF(PORTEFEUILLE_AUTRE_COMPTABLE[[#This Row],[BONI COMPTABLE]]&lt;&gt;0,1,"")</f>
        <v/>
      </c>
      <c r="AW10" s="190" t="str">
        <f>IF(PORTEFEUILLE_AUTRE_COMPTABLE[[#This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SUM(PORTEFEUILLE_AUTRE_COMPTABLE[[#This Row],[PCR COMPTABLE €]:[MONTANT
RESPONSABLE RELATION CLIENT €]])-PORTEFEUILLE_AUTRE_COMPTABLE[[#This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1" s="188" t="str">
        <f>IF(PORTEFEUILLE_AUTRE_COMPTABLE[[#This Row],[BONI AAC]]&lt;&gt;0,1,"")</f>
        <v/>
      </c>
      <c r="AS11" s="188" t="str">
        <f>IF(PORTEFEUILLE_AUTRE_COMPTABLE[[#This Row],[MALI AAC]]&lt;&gt;0,1,"")</f>
        <v/>
      </c>
      <c r="AT11" s="225">
        <f>IF(AN11&lt;&gt;"",IF((AN11*Paramètres!$H$4)-PORTEFEUILLE_AUTRE_COMPTABLE[[#This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€]]-(DELPHINE!AN11*Paramètres!$H$4),0),0)</f>
        <v>0</v>
      </c>
      <c r="AU11" s="225">
        <f>IF(AN11&lt;&gt;"",IF(((AN11*Paramètres!$H$4)-PORTEFEUILLE_AUTRE_COMPTABLE[[#This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1" s="190" t="str">
        <f>IF(PORTEFEUILLE_AUTRE_COMPTABLE[[#This Row],[BONI COMPTABLE]]&lt;&gt;0,1,"")</f>
        <v/>
      </c>
      <c r="AW11" s="190" t="str">
        <f>IF(PORTEFEUILLE_AUTRE_COMPTABLE[[#This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SUM(PORTEFEUILLE_AUTRE_COMPTABLE[[#This Row],[PCR COMPTABLE €]:[MONTANT
RESPONSABLE RELATION CLIENT €]])-PORTEFEUILLE_AUTRE_COMPTABLE[[#This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2" s="188" t="str">
        <f>IF(PORTEFEUILLE_AUTRE_COMPTABLE[[#This Row],[BONI AAC]]&lt;&gt;0,1,"")</f>
        <v/>
      </c>
      <c r="AS12" s="188" t="str">
        <f>IF(PORTEFEUILLE_AUTRE_COMPTABLE[[#This Row],[MALI AAC]]&lt;&gt;0,1,"")</f>
        <v/>
      </c>
      <c r="AT12" s="225">
        <f>IF(AN12&lt;&gt;"",IF((AN12*Paramètres!$H$4)-PORTEFEUILLE_AUTRE_COMPTABLE[[#This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€]]-(DELPHINE!AN12*Paramètres!$H$4),0),0)</f>
        <v>0</v>
      </c>
      <c r="AU12" s="225">
        <f>IF(AN12&lt;&gt;"",IF(((AN12*Paramètres!$H$4)-PORTEFEUILLE_AUTRE_COMPTABLE[[#This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2" s="190" t="str">
        <f>IF(PORTEFEUILLE_AUTRE_COMPTABLE[[#This Row],[BONI COMPTABLE]]&lt;&gt;0,1,"")</f>
        <v/>
      </c>
      <c r="AW12" s="190" t="str">
        <f>IF(PORTEFEUILLE_AUTRE_COMPTABLE[[#This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SUM(PORTEFEUILLE_AUTRE_COMPTABLE[[#This Row],[PCR COMPTABLE €]:[MONTANT
RESPONSABLE RELATION CLIENT €]])-PORTEFEUILLE_AUTRE_COMPTABLE[[#This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3" s="188" t="str">
        <f>IF(PORTEFEUILLE_AUTRE_COMPTABLE[[#This Row],[BONI AAC]]&lt;&gt;0,1,"")</f>
        <v/>
      </c>
      <c r="AS13" s="188" t="str">
        <f>IF(PORTEFEUILLE_AUTRE_COMPTABLE[[#This Row],[MALI AAC]]&lt;&gt;0,1,"")</f>
        <v/>
      </c>
      <c r="AT13" s="225">
        <f>IF(AN13&lt;&gt;"",IF((AN13*Paramètres!$H$4)-PORTEFEUILLE_AUTRE_COMPTABLE[[#This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€]]-(DELPHINE!AN13*Paramètres!$H$4),0),0)</f>
        <v>0</v>
      </c>
      <c r="AU13" s="225">
        <f>IF(AN13&lt;&gt;"",IF(((AN13*Paramètres!$H$4)-PORTEFEUILLE_AUTRE_COMPTABLE[[#This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3" s="190" t="str">
        <f>IF(PORTEFEUILLE_AUTRE_COMPTABLE[[#This Row],[BONI COMPTABLE]]&lt;&gt;0,1,"")</f>
        <v/>
      </c>
      <c r="AW13" s="190" t="str">
        <f>IF(PORTEFEUILLE_AUTRE_COMPTABLE[[#This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SUM(PORTEFEUILLE_AUTRE_COMPTABLE[[#This Row],[PCR COMPTABLE €]:[MONTANT
RESPONSABLE RELATION CLIENT €]])-PORTEFEUILLE_AUTRE_COMPTABLE[[#This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4" s="188" t="str">
        <f>IF(PORTEFEUILLE_AUTRE_COMPTABLE[[#This Row],[BONI AAC]]&lt;&gt;0,1,"")</f>
        <v/>
      </c>
      <c r="AS14" s="188" t="str">
        <f>IF(PORTEFEUILLE_AUTRE_COMPTABLE[[#This Row],[MALI AAC]]&lt;&gt;0,1,"")</f>
        <v/>
      </c>
      <c r="AT14" s="225">
        <f>IF(AN14&lt;&gt;"",IF((AN14*Paramètres!$H$4)-PORTEFEUILLE_AUTRE_COMPTABLE[[#This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€]]-(DELPHINE!AN14*Paramètres!$H$4),0),0)</f>
        <v>0</v>
      </c>
      <c r="AU14" s="225">
        <f>IF(AN14&lt;&gt;"",IF(((AN14*Paramètres!$H$4)-PORTEFEUILLE_AUTRE_COMPTABLE[[#This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4" s="190" t="str">
        <f>IF(PORTEFEUILLE_AUTRE_COMPTABLE[[#This Row],[BONI COMPTABLE]]&lt;&gt;0,1,"")</f>
        <v/>
      </c>
      <c r="AW14" s="190" t="str">
        <f>IF(PORTEFEUILLE_AUTRE_COMPTABLE[[#This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SUM(PORTEFEUILLE_AUTRE_COMPTABLE[[#This Row],[PCR COMPTABLE €]:[MONTANT
RESPONSABLE RELATION CLIENT €]])-PORTEFEUILLE_AUTRE_COMPTABLE[[#This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5" s="188" t="str">
        <f>IF(PORTEFEUILLE_AUTRE_COMPTABLE[[#This Row],[BONI AAC]]&lt;&gt;0,1,"")</f>
        <v/>
      </c>
      <c r="AS15" s="188" t="str">
        <f>IF(PORTEFEUILLE_AUTRE_COMPTABLE[[#This Row],[MALI AAC]]&lt;&gt;0,1,"")</f>
        <v/>
      </c>
      <c r="AT15" s="225">
        <f>IF(AN15&lt;&gt;"",IF((AN15*Paramètres!$H$4)-PORTEFEUILLE_AUTRE_COMPTABLE[[#This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€]]-(DELPHINE!AN15*Paramètres!$H$4),0),0)</f>
        <v>0</v>
      </c>
      <c r="AU15" s="225">
        <f>IF(AN15&lt;&gt;"",IF(((AN15*Paramètres!$H$4)-PORTEFEUILLE_AUTRE_COMPTABLE[[#This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5" s="190" t="str">
        <f>IF(PORTEFEUILLE_AUTRE_COMPTABLE[[#This Row],[BONI COMPTABLE]]&lt;&gt;0,1,"")</f>
        <v/>
      </c>
      <c r="AW15" s="190" t="str">
        <f>IF(PORTEFEUILLE_AUTRE_COMPTABLE[[#This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SUM(PORTEFEUILLE_AUTRE_COMPTABLE[[#This Row],[PCR COMPTABLE €]:[MONTANT
RESPONSABLE RELATION CLIENT €]])-PORTEFEUILLE_AUTRE_COMPTABLE[[#This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6" s="188" t="str">
        <f>IF(PORTEFEUILLE_AUTRE_COMPTABLE[[#This Row],[BONI AAC]]&lt;&gt;0,1,"")</f>
        <v/>
      </c>
      <c r="AS16" s="188" t="str">
        <f>IF(PORTEFEUILLE_AUTRE_COMPTABLE[[#This Row],[MALI AAC]]&lt;&gt;0,1,"")</f>
        <v/>
      </c>
      <c r="AT16" s="225">
        <f>IF(AN16&lt;&gt;"",IF((AN16*Paramètres!$H$4)-PORTEFEUILLE_AUTRE_COMPTABLE[[#This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€]]-(DELPHINE!AN16*Paramètres!$H$4),0),0)</f>
        <v>0</v>
      </c>
      <c r="AU16" s="225">
        <f>IF(AN16&lt;&gt;"",IF(((AN16*Paramètres!$H$4)-PORTEFEUILLE_AUTRE_COMPTABLE[[#This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6" s="190" t="str">
        <f>IF(PORTEFEUILLE_AUTRE_COMPTABLE[[#This Row],[BONI COMPTABLE]]&lt;&gt;0,1,"")</f>
        <v/>
      </c>
      <c r="AW16" s="190" t="str">
        <f>IF(PORTEFEUILLE_AUTRE_COMPTABLE[[#This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SUM(PORTEFEUILLE_AUTRE_COMPTABLE[[#This Row],[PCR COMPTABLE €]:[MONTANT
RESPONSABLE RELATION CLIENT €]])-PORTEFEUILLE_AUTRE_COMPTABLE[[#This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7" s="188" t="str">
        <f>IF(PORTEFEUILLE_AUTRE_COMPTABLE[[#This Row],[BONI AAC]]&lt;&gt;0,1,"")</f>
        <v/>
      </c>
      <c r="AS17" s="188" t="str">
        <f>IF(PORTEFEUILLE_AUTRE_COMPTABLE[[#This Row],[MALI AAC]]&lt;&gt;0,1,"")</f>
        <v/>
      </c>
      <c r="AT17" s="225">
        <f>IF(AN17&lt;&gt;"",IF((AN17*Paramètres!$H$4)-PORTEFEUILLE_AUTRE_COMPTABLE[[#This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€]]-(DELPHINE!AN17*Paramètres!$H$4),0),0)</f>
        <v>0</v>
      </c>
      <c r="AU17" s="225">
        <f>IF(AN17&lt;&gt;"",IF(((AN17*Paramètres!$H$4)-PORTEFEUILLE_AUTRE_COMPTABLE[[#This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7" s="190" t="str">
        <f>IF(PORTEFEUILLE_AUTRE_COMPTABLE[[#This Row],[BONI COMPTABLE]]&lt;&gt;0,1,"")</f>
        <v/>
      </c>
      <c r="AW17" s="190" t="str">
        <f>IF(PORTEFEUILLE_AUTRE_COMPTABLE[[#This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SUM(PORTEFEUILLE_AUTRE_COMPTABLE[[#This Row],[PCR COMPTABLE €]:[MONTANT
RESPONSABLE RELATION CLIENT €]])-PORTEFEUILLE_AUTRE_COMPTABLE[[#This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8" s="188" t="str">
        <f>IF(PORTEFEUILLE_AUTRE_COMPTABLE[[#This Row],[BONI AAC]]&lt;&gt;0,1,"")</f>
        <v/>
      </c>
      <c r="AS18" s="188" t="str">
        <f>IF(PORTEFEUILLE_AUTRE_COMPTABLE[[#This Row],[MALI AAC]]&lt;&gt;0,1,"")</f>
        <v/>
      </c>
      <c r="AT18" s="225">
        <f>IF(AN18&lt;&gt;"",IF((AN18*Paramètres!$H$4)-PORTEFEUILLE_AUTRE_COMPTABLE[[#This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€]]-(DELPHINE!AN18*Paramètres!$H$4),0),0)</f>
        <v>0</v>
      </c>
      <c r="AU18" s="225">
        <f>IF(AN18&lt;&gt;"",IF(((AN18*Paramètres!$H$4)-PORTEFEUILLE_AUTRE_COMPTABLE[[#This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8" s="190" t="str">
        <f>IF(PORTEFEUILLE_AUTRE_COMPTABLE[[#This Row],[BONI COMPTABLE]]&lt;&gt;0,1,"")</f>
        <v/>
      </c>
      <c r="AW18" s="190" t="str">
        <f>IF(PORTEFEUILLE_AUTRE_COMPTABLE[[#This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SUM(PORTEFEUILLE_AUTRE_COMPTABLE[[#This Row],[PCR COMPTABLE €]:[MONTANT
RESPONSABLE RELATION CLIENT €]])-PORTEFEUILLE_AUTRE_COMPTABLE[[#This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9" s="188" t="str">
        <f>IF(PORTEFEUILLE_AUTRE_COMPTABLE[[#This Row],[BONI AAC]]&lt;&gt;0,1,"")</f>
        <v/>
      </c>
      <c r="AS19" s="188" t="str">
        <f>IF(PORTEFEUILLE_AUTRE_COMPTABLE[[#This Row],[MALI AAC]]&lt;&gt;0,1,"")</f>
        <v/>
      </c>
      <c r="AT19" s="225">
        <f>IF(AN19&lt;&gt;"",IF((AN19*Paramètres!$H$4)-PORTEFEUILLE_AUTRE_COMPTABLE[[#This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€]]-(DELPHINE!AN19*Paramètres!$H$4),0),0)</f>
        <v>0</v>
      </c>
      <c r="AU19" s="225">
        <f>IF(AN19&lt;&gt;"",IF(((AN19*Paramètres!$H$4)-PORTEFEUILLE_AUTRE_COMPTABLE[[#This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9" s="190" t="str">
        <f>IF(PORTEFEUILLE_AUTRE_COMPTABLE[[#This Row],[BONI COMPTABLE]]&lt;&gt;0,1,"")</f>
        <v/>
      </c>
      <c r="AW19" s="190" t="str">
        <f>IF(PORTEFEUILLE_AUTRE_COMPTABLE[[#This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SUM(PORTEFEUILLE_AUTRE_COMPTABLE[[#This Row],[PCR COMPTABLE €]:[MONTANT
RESPONSABLE RELATION CLIENT €]])-PORTEFEUILLE_AUTRE_COMPTABLE[[#This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0" s="188" t="str">
        <f>IF(PORTEFEUILLE_AUTRE_COMPTABLE[[#This Row],[BONI AAC]]&lt;&gt;0,1,"")</f>
        <v/>
      </c>
      <c r="AS20" s="188" t="str">
        <f>IF(PORTEFEUILLE_AUTRE_COMPTABLE[[#This Row],[MALI AAC]]&lt;&gt;0,1,"")</f>
        <v/>
      </c>
      <c r="AT20" s="225">
        <f>IF(AN20&lt;&gt;"",IF((AN20*Paramètres!$H$4)-PORTEFEUILLE_AUTRE_COMPTABLE[[#This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€]]-(DELPHINE!AN20*Paramètres!$H$4),0),0)</f>
        <v>0</v>
      </c>
      <c r="AU20" s="225">
        <f>IF(AN20&lt;&gt;"",IF(((AN20*Paramètres!$H$4)-PORTEFEUILLE_AUTRE_COMPTABLE[[#This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0" s="190" t="str">
        <f>IF(PORTEFEUILLE_AUTRE_COMPTABLE[[#This Row],[BONI COMPTABLE]]&lt;&gt;0,1,"")</f>
        <v/>
      </c>
      <c r="AW20" s="190" t="str">
        <f>IF(PORTEFEUILLE_AUTRE_COMPTABLE[[#This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SUM(PORTEFEUILLE_AUTRE_COMPTABLE[[#This Row],[PCR COMPTABLE €]:[MONTANT
RESPONSABLE RELATION CLIENT €]])-PORTEFEUILLE_AUTRE_COMPTABLE[[#This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1" s="188" t="str">
        <f>IF(PORTEFEUILLE_AUTRE_COMPTABLE[[#This Row],[BONI AAC]]&lt;&gt;0,1,"")</f>
        <v/>
      </c>
      <c r="AS21" s="188" t="str">
        <f>IF(PORTEFEUILLE_AUTRE_COMPTABLE[[#This Row],[MALI AAC]]&lt;&gt;0,1,"")</f>
        <v/>
      </c>
      <c r="AT21" s="225">
        <f>IF(AN21&lt;&gt;"",IF((AN21*Paramètres!$H$4)-PORTEFEUILLE_AUTRE_COMPTABLE[[#This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€]]-(DELPHINE!AN21*Paramètres!$H$4),0),0)</f>
        <v>0</v>
      </c>
      <c r="AU21" s="225">
        <f>IF(AN21&lt;&gt;"",IF(((AN21*Paramètres!$H$4)-PORTEFEUILLE_AUTRE_COMPTABLE[[#This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1" s="190" t="str">
        <f>IF(PORTEFEUILLE_AUTRE_COMPTABLE[[#This Row],[BONI COMPTABLE]]&lt;&gt;0,1,"")</f>
        <v/>
      </c>
      <c r="AW21" s="190" t="str">
        <f>IF(PORTEFEUILLE_AUTRE_COMPTABLE[[#This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SUM(PORTEFEUILLE_AUTRE_COMPTABLE[[#This Row],[PCR COMPTABLE €]:[MONTANT
RESPONSABLE RELATION CLIENT €]])-PORTEFEUILLE_AUTRE_COMPTABLE[[#This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2" s="188" t="str">
        <f>IF(PORTEFEUILLE_AUTRE_COMPTABLE[[#This Row],[BONI AAC]]&lt;&gt;0,1,"")</f>
        <v/>
      </c>
      <c r="AS22" s="188" t="str">
        <f>IF(PORTEFEUILLE_AUTRE_COMPTABLE[[#This Row],[MALI AAC]]&lt;&gt;0,1,"")</f>
        <v/>
      </c>
      <c r="AT22" s="225">
        <f>IF(AN22&lt;&gt;"",IF((AN22*Paramètres!$H$4)-PORTEFEUILLE_AUTRE_COMPTABLE[[#This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€]]-(DELPHINE!AN22*Paramètres!$H$4),0),0)</f>
        <v>0</v>
      </c>
      <c r="AU22" s="225">
        <f>IF(AN22&lt;&gt;"",IF(((AN22*Paramètres!$H$4)-PORTEFEUILLE_AUTRE_COMPTABLE[[#This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2" s="190" t="str">
        <f>IF(PORTEFEUILLE_AUTRE_COMPTABLE[[#This Row],[BONI COMPTABLE]]&lt;&gt;0,1,"")</f>
        <v/>
      </c>
      <c r="AW22" s="190" t="str">
        <f>IF(PORTEFEUILLE_AUTRE_COMPTABLE[[#This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SUM(PORTEFEUILLE_AUTRE_COMPTABLE[[#This Row],[PCR COMPTABLE €]:[MONTANT
RESPONSABLE RELATION CLIENT €]])-PORTEFEUILLE_AUTRE_COMPTABLE[[#This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3" s="188" t="str">
        <f>IF(PORTEFEUILLE_AUTRE_COMPTABLE[[#This Row],[BONI AAC]]&lt;&gt;0,1,"")</f>
        <v/>
      </c>
      <c r="AS23" s="188" t="str">
        <f>IF(PORTEFEUILLE_AUTRE_COMPTABLE[[#This Row],[MALI AAC]]&lt;&gt;0,1,"")</f>
        <v/>
      </c>
      <c r="AT23" s="225">
        <f>IF(AN23&lt;&gt;"",IF((AN23*Paramètres!$H$4)-PORTEFEUILLE_AUTRE_COMPTABLE[[#This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€]]-(DELPHINE!AN23*Paramètres!$H$4),0),0)</f>
        <v>0</v>
      </c>
      <c r="AU23" s="225">
        <f>IF(AN23&lt;&gt;"",IF(((AN23*Paramètres!$H$4)-PORTEFEUILLE_AUTRE_COMPTABLE[[#This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3" s="190" t="str">
        <f>IF(PORTEFEUILLE_AUTRE_COMPTABLE[[#This Row],[BONI COMPTABLE]]&lt;&gt;0,1,"")</f>
        <v/>
      </c>
      <c r="AW23" s="190" t="str">
        <f>IF(PORTEFEUILLE_AUTRE_COMPTABLE[[#This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SUM(PORTEFEUILLE_AUTRE_COMPTABLE[[#This Row],[PCR COMPTABLE €]:[MONTANT
RESPONSABLE RELATION CLIENT €]])-PORTEFEUILLE_AUTRE_COMPTABLE[[#This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4" s="188" t="str">
        <f>IF(PORTEFEUILLE_AUTRE_COMPTABLE[[#This Row],[BONI AAC]]&lt;&gt;0,1,"")</f>
        <v/>
      </c>
      <c r="AS24" s="188" t="str">
        <f>IF(PORTEFEUILLE_AUTRE_COMPTABLE[[#This Row],[MALI AAC]]&lt;&gt;0,1,"")</f>
        <v/>
      </c>
      <c r="AT24" s="225">
        <f>IF(AN24&lt;&gt;"",IF((AN24*Paramètres!$H$4)-PORTEFEUILLE_AUTRE_COMPTABLE[[#This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€]]-(DELPHINE!AN24*Paramètres!$H$4),0),0)</f>
        <v>0</v>
      </c>
      <c r="AU24" s="225">
        <f>IF(AN24&lt;&gt;"",IF(((AN24*Paramètres!$H$4)-PORTEFEUILLE_AUTRE_COMPTABLE[[#This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4" s="190" t="str">
        <f>IF(PORTEFEUILLE_AUTRE_COMPTABLE[[#This Row],[BONI COMPTABLE]]&lt;&gt;0,1,"")</f>
        <v/>
      </c>
      <c r="AW24" s="190" t="str">
        <f>IF(PORTEFEUILLE_AUTRE_COMPTABLE[[#This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SUM(PORTEFEUILLE_AUTRE_COMPTABLE[[#This Row],[PCR COMPTABLE €]:[MONTANT
RESPONSABLE RELATION CLIENT €]])-PORTEFEUILLE_AUTRE_COMPTABLE[[#This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5" s="188" t="str">
        <f>IF(PORTEFEUILLE_AUTRE_COMPTABLE[[#This Row],[BONI AAC]]&lt;&gt;0,1,"")</f>
        <v/>
      </c>
      <c r="AS25" s="188" t="str">
        <f>IF(PORTEFEUILLE_AUTRE_COMPTABLE[[#This Row],[MALI AAC]]&lt;&gt;0,1,"")</f>
        <v/>
      </c>
      <c r="AT25" s="225">
        <f>IF(AN25&lt;&gt;"",IF((AN25*Paramètres!$H$4)-PORTEFEUILLE_AUTRE_COMPTABLE[[#This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€]]-(DELPHINE!AN25*Paramètres!$H$4),0),0)</f>
        <v>0</v>
      </c>
      <c r="AU25" s="225">
        <f>IF(AN25&lt;&gt;"",IF(((AN25*Paramètres!$H$4)-PORTEFEUILLE_AUTRE_COMPTABLE[[#This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5" s="190" t="str">
        <f>IF(PORTEFEUILLE_AUTRE_COMPTABLE[[#This Row],[BONI COMPTABLE]]&lt;&gt;0,1,"")</f>
        <v/>
      </c>
      <c r="AW25" s="190" t="str">
        <f>IF(PORTEFEUILLE_AUTRE_COMPTABLE[[#This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SUM(PORTEFEUILLE_AUTRE_COMPTABLE[[#This Row],[PCR COMPTABLE €]:[MONTANT
RESPONSABLE RELATION CLIENT €]])-PORTEFEUILLE_AUTRE_COMPTABLE[[#This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6" s="188" t="str">
        <f>IF(PORTEFEUILLE_AUTRE_COMPTABLE[[#This Row],[BONI AAC]]&lt;&gt;0,1,"")</f>
        <v/>
      </c>
      <c r="AS26" s="188" t="str">
        <f>IF(PORTEFEUILLE_AUTRE_COMPTABLE[[#This Row],[MALI AAC]]&lt;&gt;0,1,"")</f>
        <v/>
      </c>
      <c r="AT26" s="225">
        <f>IF(AN26&lt;&gt;"",IF((AN26*Paramètres!$H$4)-PORTEFEUILLE_AUTRE_COMPTABLE[[#This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€]]-(DELPHINE!AN26*Paramètres!$H$4),0),0)</f>
        <v>0</v>
      </c>
      <c r="AU26" s="225">
        <f>IF(AN26&lt;&gt;"",IF(((AN26*Paramètres!$H$4)-PORTEFEUILLE_AUTRE_COMPTABLE[[#This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6" s="190" t="str">
        <f>IF(PORTEFEUILLE_AUTRE_COMPTABLE[[#This Row],[BONI COMPTABLE]]&lt;&gt;0,1,"")</f>
        <v/>
      </c>
      <c r="AW26" s="190" t="str">
        <f>IF(PORTEFEUILLE_AUTRE_COMPTABLE[[#This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SUM(PORTEFEUILLE_AUTRE_COMPTABLE[[#This Row],[PCR COMPTABLE €]:[MONTANT
RESPONSABLE RELATION CLIENT €]])-PORTEFEUILLE_AUTRE_COMPTABLE[[#This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7" s="188" t="str">
        <f>IF(PORTEFEUILLE_AUTRE_COMPTABLE[[#This Row],[BONI AAC]]&lt;&gt;0,1,"")</f>
        <v/>
      </c>
      <c r="AS27" s="188" t="str">
        <f>IF(PORTEFEUILLE_AUTRE_COMPTABLE[[#This Row],[MALI AAC]]&lt;&gt;0,1,"")</f>
        <v/>
      </c>
      <c r="AT27" s="225">
        <f>IF(AN27&lt;&gt;"",IF((AN27*Paramètres!$H$4)-PORTEFEUILLE_AUTRE_COMPTABLE[[#This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€]]-(DELPHINE!AN27*Paramètres!$H$4),0),0)</f>
        <v>0</v>
      </c>
      <c r="AU27" s="225">
        <f>IF(AN27&lt;&gt;"",IF(((AN27*Paramètres!$H$4)-PORTEFEUILLE_AUTRE_COMPTABLE[[#This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7" s="190" t="str">
        <f>IF(PORTEFEUILLE_AUTRE_COMPTABLE[[#This Row],[BONI COMPTABLE]]&lt;&gt;0,1,"")</f>
        <v/>
      </c>
      <c r="AW27" s="190" t="str">
        <f>IF(PORTEFEUILLE_AUTRE_COMPTABLE[[#This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SUM(PORTEFEUILLE_AUTRE_COMPTABLE[[#This Row],[PCR COMPTABLE €]:[MONTANT
RESPONSABLE RELATION CLIENT €]])-PORTEFEUILLE_AUTRE_COMPTABLE[[#This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8" s="188" t="str">
        <f>IF(PORTEFEUILLE_AUTRE_COMPTABLE[[#This Row],[BONI AAC]]&lt;&gt;0,1,"")</f>
        <v/>
      </c>
      <c r="AS28" s="188" t="str">
        <f>IF(PORTEFEUILLE_AUTRE_COMPTABLE[[#This Row],[MALI AAC]]&lt;&gt;0,1,"")</f>
        <v/>
      </c>
      <c r="AT28" s="225">
        <f>IF(AN28&lt;&gt;"",IF((AN28*Paramètres!$H$4)-PORTEFEUILLE_AUTRE_COMPTABLE[[#This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€]]-(DELPHINE!AN28*Paramètres!$H$4),0),0)</f>
        <v>0</v>
      </c>
      <c r="AU28" s="225">
        <f>IF(AN28&lt;&gt;"",IF(((AN28*Paramètres!$H$4)-PORTEFEUILLE_AUTRE_COMPTABLE[[#This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8" s="190" t="str">
        <f>IF(PORTEFEUILLE_AUTRE_COMPTABLE[[#This Row],[BONI COMPTABLE]]&lt;&gt;0,1,"")</f>
        <v/>
      </c>
      <c r="AW28" s="190" t="str">
        <f>IF(PORTEFEUILLE_AUTRE_COMPTABLE[[#This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SUM(PORTEFEUILLE_AUTRE_COMPTABLE[[#This Row],[PCR COMPTABLE €]:[MONTANT
RESPONSABLE RELATION CLIENT €]])-PORTEFEUILLE_AUTRE_COMPTABLE[[#This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9" s="188" t="str">
        <f>IF(PORTEFEUILLE_AUTRE_COMPTABLE[[#This Row],[BONI AAC]]&lt;&gt;0,1,"")</f>
        <v/>
      </c>
      <c r="AS29" s="188" t="str">
        <f>IF(PORTEFEUILLE_AUTRE_COMPTABLE[[#This Row],[MALI AAC]]&lt;&gt;0,1,"")</f>
        <v/>
      </c>
      <c r="AT29" s="225">
        <f>IF(AN29&lt;&gt;"",IF((AN29*Paramètres!$H$4)-PORTEFEUILLE_AUTRE_COMPTABLE[[#This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€]]-(DELPHINE!AN29*Paramètres!$H$4),0),0)</f>
        <v>0</v>
      </c>
      <c r="AU29" s="225">
        <f>IF(AN29&lt;&gt;"",IF(((AN29*Paramètres!$H$4)-PORTEFEUILLE_AUTRE_COMPTABLE[[#This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9" s="190" t="str">
        <f>IF(PORTEFEUILLE_AUTRE_COMPTABLE[[#This Row],[BONI COMPTABLE]]&lt;&gt;0,1,"")</f>
        <v/>
      </c>
      <c r="AW29" s="190" t="str">
        <f>IF(PORTEFEUILLE_AUTRE_COMPTABLE[[#This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SUM(PORTEFEUILLE_AUTRE_COMPTABLE[[#This Row],[PCR COMPTABLE €]:[MONTANT
RESPONSABLE RELATION CLIENT €]])-PORTEFEUILLE_AUTRE_COMPTABLE[[#This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0" s="188" t="str">
        <f>IF(PORTEFEUILLE_AUTRE_COMPTABLE[[#This Row],[BONI AAC]]&lt;&gt;0,1,"")</f>
        <v/>
      </c>
      <c r="AS30" s="188" t="str">
        <f>IF(PORTEFEUILLE_AUTRE_COMPTABLE[[#This Row],[MALI AAC]]&lt;&gt;0,1,"")</f>
        <v/>
      </c>
      <c r="AT30" s="225">
        <f>IF(AN30&lt;&gt;"",IF((AN30*Paramètres!$H$4)-PORTEFEUILLE_AUTRE_COMPTABLE[[#This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€]]-(DELPHINE!AN30*Paramètres!$H$4),0),0)</f>
        <v>0</v>
      </c>
      <c r="AU30" s="225">
        <f>IF(AN30&lt;&gt;"",IF(((AN30*Paramètres!$H$4)-PORTEFEUILLE_AUTRE_COMPTABLE[[#This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0" s="190" t="str">
        <f>IF(PORTEFEUILLE_AUTRE_COMPTABLE[[#This Row],[BONI COMPTABLE]]&lt;&gt;0,1,"")</f>
        <v/>
      </c>
      <c r="AW30" s="190" t="str">
        <f>IF(PORTEFEUILLE_AUTRE_COMPTABLE[[#This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SUM(PORTEFEUILLE_AUTRE_COMPTABLE[[#This Row],[PCR COMPTABLE €]:[MONTANT
RESPONSABLE RELATION CLIENT €]])-PORTEFEUILLE_AUTRE_COMPTABLE[[#This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1" s="188" t="str">
        <f>IF(PORTEFEUILLE_AUTRE_COMPTABLE[[#This Row],[BONI AAC]]&lt;&gt;0,1,"")</f>
        <v/>
      </c>
      <c r="AS31" s="188" t="str">
        <f>IF(PORTEFEUILLE_AUTRE_COMPTABLE[[#This Row],[MALI AAC]]&lt;&gt;0,1,"")</f>
        <v/>
      </c>
      <c r="AT31" s="225">
        <f>IF(AN31&lt;&gt;"",IF((AN31*Paramètres!$H$4)-PORTEFEUILLE_AUTRE_COMPTABLE[[#This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€]]-(DELPHINE!AN31*Paramètres!$H$4),0),0)</f>
        <v>0</v>
      </c>
      <c r="AU31" s="225">
        <f>IF(AN31&lt;&gt;"",IF(((AN31*Paramètres!$H$4)-PORTEFEUILLE_AUTRE_COMPTABLE[[#This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1" s="190" t="str">
        <f>IF(PORTEFEUILLE_AUTRE_COMPTABLE[[#This Row],[BONI COMPTABLE]]&lt;&gt;0,1,"")</f>
        <v/>
      </c>
      <c r="AW31" s="190" t="str">
        <f>IF(PORTEFEUILLE_AUTRE_COMPTABLE[[#This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SUM(PORTEFEUILLE_AUTRE_COMPTABLE[[#This Row],[PCR COMPTABLE €]:[MONTANT
RESPONSABLE RELATION CLIENT €]])-PORTEFEUILLE_AUTRE_COMPTABLE[[#This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2" s="188" t="str">
        <f>IF(PORTEFEUILLE_AUTRE_COMPTABLE[[#This Row],[BONI AAC]]&lt;&gt;0,1,"")</f>
        <v/>
      </c>
      <c r="AS32" s="188" t="str">
        <f>IF(PORTEFEUILLE_AUTRE_COMPTABLE[[#This Row],[MALI AAC]]&lt;&gt;0,1,"")</f>
        <v/>
      </c>
      <c r="AT32" s="225">
        <f>IF(AN32&lt;&gt;"",IF((AN32*Paramètres!$H$4)-PORTEFEUILLE_AUTRE_COMPTABLE[[#This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€]]-(DELPHINE!AN32*Paramètres!$H$4),0),0)</f>
        <v>0</v>
      </c>
      <c r="AU32" s="225">
        <f>IF(AN32&lt;&gt;"",IF(((AN32*Paramètres!$H$4)-PORTEFEUILLE_AUTRE_COMPTABLE[[#This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2" s="190" t="str">
        <f>IF(PORTEFEUILLE_AUTRE_COMPTABLE[[#This Row],[BONI COMPTABLE]]&lt;&gt;0,1,"")</f>
        <v/>
      </c>
      <c r="AW32" s="190" t="str">
        <f>IF(PORTEFEUILLE_AUTRE_COMPTABLE[[#This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SUM(PORTEFEUILLE_AUTRE_COMPTABLE[[#This Row],[PCR COMPTABLE €]:[MONTANT
RESPONSABLE RELATION CLIENT €]])-PORTEFEUILLE_AUTRE_COMPTABLE[[#This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3" s="188" t="str">
        <f>IF(PORTEFEUILLE_AUTRE_COMPTABLE[[#This Row],[BONI AAC]]&lt;&gt;0,1,"")</f>
        <v/>
      </c>
      <c r="AS33" s="188" t="str">
        <f>IF(PORTEFEUILLE_AUTRE_COMPTABLE[[#This Row],[MALI AAC]]&lt;&gt;0,1,"")</f>
        <v/>
      </c>
      <c r="AT33" s="225">
        <f>IF(AN33&lt;&gt;"",IF((AN33*Paramètres!$H$4)-PORTEFEUILLE_AUTRE_COMPTABLE[[#This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€]]-(DELPHINE!AN33*Paramètres!$H$4),0),0)</f>
        <v>0</v>
      </c>
      <c r="AU33" s="225">
        <f>IF(AN33&lt;&gt;"",IF(((AN33*Paramètres!$H$4)-PORTEFEUILLE_AUTRE_COMPTABLE[[#This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3" s="190" t="str">
        <f>IF(PORTEFEUILLE_AUTRE_COMPTABLE[[#This Row],[BONI COMPTABLE]]&lt;&gt;0,1,"")</f>
        <v/>
      </c>
      <c r="AW33" s="190" t="str">
        <f>IF(PORTEFEUILLE_AUTRE_COMPTABLE[[#This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SUM(PORTEFEUILLE_AUTRE_COMPTABLE[[#This Row],[PCR COMPTABLE €]:[MONTANT
RESPONSABLE RELATION CLIENT €]])-PORTEFEUILLE_AUTRE_COMPTABLE[[#This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4" s="188" t="str">
        <f>IF(PORTEFEUILLE_AUTRE_COMPTABLE[[#This Row],[BONI AAC]]&lt;&gt;0,1,"")</f>
        <v/>
      </c>
      <c r="AS34" s="188" t="str">
        <f>IF(PORTEFEUILLE_AUTRE_COMPTABLE[[#This Row],[MALI AAC]]&lt;&gt;0,1,"")</f>
        <v/>
      </c>
      <c r="AT34" s="225">
        <f>IF(AN34&lt;&gt;"",IF((AN34*Paramètres!$H$4)-PORTEFEUILLE_AUTRE_COMPTABLE[[#This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€]]-(DELPHINE!AN34*Paramètres!$H$4),0),0)</f>
        <v>0</v>
      </c>
      <c r="AU34" s="225">
        <f>IF(AN34&lt;&gt;"",IF(((AN34*Paramètres!$H$4)-PORTEFEUILLE_AUTRE_COMPTABLE[[#This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4" s="190" t="str">
        <f>IF(PORTEFEUILLE_AUTRE_COMPTABLE[[#This Row],[BONI COMPTABLE]]&lt;&gt;0,1,"")</f>
        <v/>
      </c>
      <c r="AW34" s="190" t="str">
        <f>IF(PORTEFEUILLE_AUTRE_COMPTABLE[[#This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SUM(PORTEFEUILLE_AUTRE_COMPTABLE[[#This Row],[PCR COMPTABLE €]:[MONTANT
RESPONSABLE RELATION CLIENT €]])-PORTEFEUILLE_AUTRE_COMPTABLE[[#This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5" s="188" t="str">
        <f>IF(PORTEFEUILLE_AUTRE_COMPTABLE[[#This Row],[BONI AAC]]&lt;&gt;0,1,"")</f>
        <v/>
      </c>
      <c r="AS35" s="188" t="str">
        <f>IF(PORTEFEUILLE_AUTRE_COMPTABLE[[#This Row],[MALI AAC]]&lt;&gt;0,1,"")</f>
        <v/>
      </c>
      <c r="AT35" s="225">
        <f>IF(AN35&lt;&gt;"",IF((AN35*Paramètres!$H$4)-PORTEFEUILLE_AUTRE_COMPTABLE[[#This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€]]-(DELPHINE!AN35*Paramètres!$H$4),0),0)</f>
        <v>0</v>
      </c>
      <c r="AU35" s="225">
        <f>IF(AN35&lt;&gt;"",IF(((AN35*Paramètres!$H$4)-PORTEFEUILLE_AUTRE_COMPTABLE[[#This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5" s="190" t="str">
        <f>IF(PORTEFEUILLE_AUTRE_COMPTABLE[[#This Row],[BONI COMPTABLE]]&lt;&gt;0,1,"")</f>
        <v/>
      </c>
      <c r="AW35" s="190" t="str">
        <f>IF(PORTEFEUILLE_AUTRE_COMPTABLE[[#This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SUM(PORTEFEUILLE_AUTRE_COMPTABLE[[#This Row],[PCR COMPTABLE €]:[MONTANT
RESPONSABLE RELATION CLIENT €]])-PORTEFEUILLE_AUTRE_COMPTABLE[[#This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6" s="188" t="str">
        <f>IF(PORTEFEUILLE_AUTRE_COMPTABLE[[#This Row],[BONI AAC]]&lt;&gt;0,1,"")</f>
        <v/>
      </c>
      <c r="AS36" s="188" t="str">
        <f>IF(PORTEFEUILLE_AUTRE_COMPTABLE[[#This Row],[MALI AAC]]&lt;&gt;0,1,"")</f>
        <v/>
      </c>
      <c r="AT36" s="225">
        <f>IF(AN36&lt;&gt;"",IF((AN36*Paramètres!$H$4)-PORTEFEUILLE_AUTRE_COMPTABLE[[#This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€]]-(DELPHINE!AN36*Paramètres!$H$4),0),0)</f>
        <v>0</v>
      </c>
      <c r="AU36" s="225">
        <f>IF(AN36&lt;&gt;"",IF(((AN36*Paramètres!$H$4)-PORTEFEUILLE_AUTRE_COMPTABLE[[#This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6" s="190" t="str">
        <f>IF(PORTEFEUILLE_AUTRE_COMPTABLE[[#This Row],[BONI COMPTABLE]]&lt;&gt;0,1,"")</f>
        <v/>
      </c>
      <c r="AW36" s="190" t="str">
        <f>IF(PORTEFEUILLE_AUTRE_COMPTABLE[[#This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SUM(PORTEFEUILLE_AUTRE_COMPTABLE[[#This Row],[PCR COMPTABLE €]:[MONTANT
RESPONSABLE RELATION CLIENT €]])-PORTEFEUILLE_AUTRE_COMPTABLE[[#This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7" s="188" t="str">
        <f>IF(PORTEFEUILLE_AUTRE_COMPTABLE[[#This Row],[BONI AAC]]&lt;&gt;0,1,"")</f>
        <v/>
      </c>
      <c r="AS37" s="188" t="str">
        <f>IF(PORTEFEUILLE_AUTRE_COMPTABLE[[#This Row],[MALI AAC]]&lt;&gt;0,1,"")</f>
        <v/>
      </c>
      <c r="AT37" s="225">
        <f>IF(AN37&lt;&gt;"",IF((AN37*Paramètres!$H$4)-PORTEFEUILLE_AUTRE_COMPTABLE[[#This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€]]-(DELPHINE!AN37*Paramètres!$H$4),0),0)</f>
        <v>0</v>
      </c>
      <c r="AU37" s="225">
        <f>IF(AN37&lt;&gt;"",IF(((AN37*Paramètres!$H$4)-PORTEFEUILLE_AUTRE_COMPTABLE[[#This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7" s="190" t="str">
        <f>IF(PORTEFEUILLE_AUTRE_COMPTABLE[[#This Row],[BONI COMPTABLE]]&lt;&gt;0,1,"")</f>
        <v/>
      </c>
      <c r="AW37" s="190" t="str">
        <f>IF(PORTEFEUILLE_AUTRE_COMPTABLE[[#This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SUM(PORTEFEUILLE_AUTRE_COMPTABLE[[#This Row],[PCR COMPTABLE €]:[MONTANT
RESPONSABLE RELATION CLIENT €]])-PORTEFEUILLE_AUTRE_COMPTABLE[[#This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8" s="188" t="str">
        <f>IF(PORTEFEUILLE_AUTRE_COMPTABLE[[#This Row],[BONI AAC]]&lt;&gt;0,1,"")</f>
        <v/>
      </c>
      <c r="AS38" s="188" t="str">
        <f>IF(PORTEFEUILLE_AUTRE_COMPTABLE[[#This Row],[MALI AAC]]&lt;&gt;0,1,"")</f>
        <v/>
      </c>
      <c r="AT38" s="225">
        <f>IF(AN38&lt;&gt;"",IF((AN38*Paramètres!$H$4)-PORTEFEUILLE_AUTRE_COMPTABLE[[#This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€]]-(DELPHINE!AN38*Paramètres!$H$4),0),0)</f>
        <v>0</v>
      </c>
      <c r="AU38" s="225">
        <f>IF(AN38&lt;&gt;"",IF(((AN38*Paramètres!$H$4)-PORTEFEUILLE_AUTRE_COMPTABLE[[#This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8" s="190" t="str">
        <f>IF(PORTEFEUILLE_AUTRE_COMPTABLE[[#This Row],[BONI COMPTABLE]]&lt;&gt;0,1,"")</f>
        <v/>
      </c>
      <c r="AW38" s="190" t="str">
        <f>IF(PORTEFEUILLE_AUTRE_COMPTABLE[[#This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SUM(PORTEFEUILLE_AUTRE_COMPTABLE[[#This Row],[PCR COMPTABLE €]:[MONTANT
RESPONSABLE RELATION CLIENT €]])-PORTEFEUILLE_AUTRE_COMPTABLE[[#This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9" s="188" t="str">
        <f>IF(PORTEFEUILLE_AUTRE_COMPTABLE[[#This Row],[BONI AAC]]&lt;&gt;0,1,"")</f>
        <v/>
      </c>
      <c r="AS39" s="188" t="str">
        <f>IF(PORTEFEUILLE_AUTRE_COMPTABLE[[#This Row],[MALI AAC]]&lt;&gt;0,1,"")</f>
        <v/>
      </c>
      <c r="AT39" s="225">
        <f>IF(AN39&lt;&gt;"",IF((AN39*Paramètres!$H$4)-PORTEFEUILLE_AUTRE_COMPTABLE[[#This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€]]-(DELPHINE!AN39*Paramètres!$H$4),0),0)</f>
        <v>0</v>
      </c>
      <c r="AU39" s="225">
        <f>IF(AN39&lt;&gt;"",IF(((AN39*Paramètres!$H$4)-PORTEFEUILLE_AUTRE_COMPTABLE[[#This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9" s="190" t="str">
        <f>IF(PORTEFEUILLE_AUTRE_COMPTABLE[[#This Row],[BONI COMPTABLE]]&lt;&gt;0,1,"")</f>
        <v/>
      </c>
      <c r="AW39" s="190" t="str">
        <f>IF(PORTEFEUILLE_AUTRE_COMPTABLE[[#This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SUM(PORTEFEUILLE_AUTRE_COMPTABLE[[#This Row],[PCR COMPTABLE €]:[MONTANT
RESPONSABLE RELATION CLIENT €]])-PORTEFEUILLE_AUTRE_COMPTABLE[[#This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0" s="188" t="str">
        <f>IF(PORTEFEUILLE_AUTRE_COMPTABLE[[#This Row],[BONI AAC]]&lt;&gt;0,1,"")</f>
        <v/>
      </c>
      <c r="AS40" s="188" t="str">
        <f>IF(PORTEFEUILLE_AUTRE_COMPTABLE[[#This Row],[MALI AAC]]&lt;&gt;0,1,"")</f>
        <v/>
      </c>
      <c r="AT40" s="225">
        <f>IF(AN40&lt;&gt;"",IF((AN40*Paramètres!$H$4)-PORTEFEUILLE_AUTRE_COMPTABLE[[#This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€]]-(DELPHINE!AN40*Paramètres!$H$4),0),0)</f>
        <v>0</v>
      </c>
      <c r="AU40" s="225">
        <f>IF(AN40&lt;&gt;"",IF(((AN40*Paramètres!$H$4)-PORTEFEUILLE_AUTRE_COMPTABLE[[#This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0" s="190" t="str">
        <f>IF(PORTEFEUILLE_AUTRE_COMPTABLE[[#This Row],[BONI COMPTABLE]]&lt;&gt;0,1,"")</f>
        <v/>
      </c>
      <c r="AW40" s="190" t="str">
        <f>IF(PORTEFEUILLE_AUTRE_COMPTABLE[[#This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SUM(PORTEFEUILLE_AUTRE_COMPTABLE[[#This Row],[PCR COMPTABLE €]:[MONTANT
RESPONSABLE RELATION CLIENT €]])-PORTEFEUILLE_AUTRE_COMPTABLE[[#This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1" s="188" t="str">
        <f>IF(PORTEFEUILLE_AUTRE_COMPTABLE[[#This Row],[BONI AAC]]&lt;&gt;0,1,"")</f>
        <v/>
      </c>
      <c r="AS41" s="188" t="str">
        <f>IF(PORTEFEUILLE_AUTRE_COMPTABLE[[#This Row],[MALI AAC]]&lt;&gt;0,1,"")</f>
        <v/>
      </c>
      <c r="AT41" s="225">
        <f>IF(AN41&lt;&gt;"",IF((AN41*Paramètres!$H$4)-PORTEFEUILLE_AUTRE_COMPTABLE[[#This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€]]-(DELPHINE!AN41*Paramètres!$H$4),0),0)</f>
        <v>0</v>
      </c>
      <c r="AU41" s="225">
        <f>IF(AN41&lt;&gt;"",IF(((AN41*Paramètres!$H$4)-PORTEFEUILLE_AUTRE_COMPTABLE[[#This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1" s="190" t="str">
        <f>IF(PORTEFEUILLE_AUTRE_COMPTABLE[[#This Row],[BONI COMPTABLE]]&lt;&gt;0,1,"")</f>
        <v/>
      </c>
      <c r="AW41" s="190" t="str">
        <f>IF(PORTEFEUILLE_AUTRE_COMPTABLE[[#This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SUM(PORTEFEUILLE_AUTRE_COMPTABLE[[#This Row],[PCR COMPTABLE €]:[MONTANT
RESPONSABLE RELATION CLIENT €]])-PORTEFEUILLE_AUTRE_COMPTABLE[[#This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2" s="188" t="str">
        <f>IF(PORTEFEUILLE_AUTRE_COMPTABLE[[#This Row],[BONI AAC]]&lt;&gt;0,1,"")</f>
        <v/>
      </c>
      <c r="AS42" s="188" t="str">
        <f>IF(PORTEFEUILLE_AUTRE_COMPTABLE[[#This Row],[MALI AAC]]&lt;&gt;0,1,"")</f>
        <v/>
      </c>
      <c r="AT42" s="225">
        <f>IF(AN42&lt;&gt;"",IF((AN42*Paramètres!$H$4)-PORTEFEUILLE_AUTRE_COMPTABLE[[#This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€]]-(DELPHINE!AN42*Paramètres!$H$4),0),0)</f>
        <v>0</v>
      </c>
      <c r="AU42" s="225">
        <f>IF(AN42&lt;&gt;"",IF(((AN42*Paramètres!$H$4)-PORTEFEUILLE_AUTRE_COMPTABLE[[#This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2" s="190" t="str">
        <f>IF(PORTEFEUILLE_AUTRE_COMPTABLE[[#This Row],[BONI COMPTABLE]]&lt;&gt;0,1,"")</f>
        <v/>
      </c>
      <c r="AW42" s="190" t="str">
        <f>IF(PORTEFEUILLE_AUTRE_COMPTABLE[[#This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SUM(PORTEFEUILLE_AUTRE_COMPTABLE[[#This Row],[PCR COMPTABLE €]:[MONTANT
RESPONSABLE RELATION CLIENT €]])-PORTEFEUILLE_AUTRE_COMPTABLE[[#This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3" s="188" t="str">
        <f>IF(PORTEFEUILLE_AUTRE_COMPTABLE[[#This Row],[BONI AAC]]&lt;&gt;0,1,"")</f>
        <v/>
      </c>
      <c r="AS43" s="188" t="str">
        <f>IF(PORTEFEUILLE_AUTRE_COMPTABLE[[#This Row],[MALI AAC]]&lt;&gt;0,1,"")</f>
        <v/>
      </c>
      <c r="AT43" s="225">
        <f>IF(AN43&lt;&gt;"",IF((AN43*Paramètres!$H$4)-PORTEFEUILLE_AUTRE_COMPTABLE[[#This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€]]-(DELPHINE!AN43*Paramètres!$H$4),0),0)</f>
        <v>0</v>
      </c>
      <c r="AU43" s="225">
        <f>IF(AN43&lt;&gt;"",IF(((AN43*Paramètres!$H$4)-PORTEFEUILLE_AUTRE_COMPTABLE[[#This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3" s="190" t="str">
        <f>IF(PORTEFEUILLE_AUTRE_COMPTABLE[[#This Row],[BONI COMPTABLE]]&lt;&gt;0,1,"")</f>
        <v/>
      </c>
      <c r="AW43" s="190" t="str">
        <f>IF(PORTEFEUILLE_AUTRE_COMPTABLE[[#This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SUM(PORTEFEUILLE_AUTRE_COMPTABLE[[#This Row],[PCR COMPTABLE €]:[MONTANT
RESPONSABLE RELATION CLIENT €]])-PORTEFEUILLE_AUTRE_COMPTABLE[[#This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4" s="188" t="str">
        <f>IF(PORTEFEUILLE_AUTRE_COMPTABLE[[#This Row],[BONI AAC]]&lt;&gt;0,1,"")</f>
        <v/>
      </c>
      <c r="AS44" s="188" t="str">
        <f>IF(PORTEFEUILLE_AUTRE_COMPTABLE[[#This Row],[MALI AAC]]&lt;&gt;0,1,"")</f>
        <v/>
      </c>
      <c r="AT44" s="225">
        <f>IF(AN44&lt;&gt;"",IF((AN44*Paramètres!$H$4)-PORTEFEUILLE_AUTRE_COMPTABLE[[#This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€]]-(DELPHINE!AN44*Paramètres!$H$4),0),0)</f>
        <v>0</v>
      </c>
      <c r="AU44" s="225">
        <f>IF(AN44&lt;&gt;"",IF(((AN44*Paramètres!$H$4)-PORTEFEUILLE_AUTRE_COMPTABLE[[#This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4" s="190" t="str">
        <f>IF(PORTEFEUILLE_AUTRE_COMPTABLE[[#This Row],[BONI COMPTABLE]]&lt;&gt;0,1,"")</f>
        <v/>
      </c>
      <c r="AW44" s="190" t="str">
        <f>IF(PORTEFEUILLE_AUTRE_COMPTABLE[[#This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SUM(PORTEFEUILLE_AUTRE_COMPTABLE[[#This Row],[PCR COMPTABLE €]:[MONTANT
RESPONSABLE RELATION CLIENT €]])-PORTEFEUILLE_AUTRE_COMPTABLE[[#This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5" s="188" t="str">
        <f>IF(PORTEFEUILLE_AUTRE_COMPTABLE[[#This Row],[BONI AAC]]&lt;&gt;0,1,"")</f>
        <v/>
      </c>
      <c r="AS45" s="188" t="str">
        <f>IF(PORTEFEUILLE_AUTRE_COMPTABLE[[#This Row],[MALI AAC]]&lt;&gt;0,1,"")</f>
        <v/>
      </c>
      <c r="AT45" s="225">
        <f>IF(AN45&lt;&gt;"",IF((AN45*Paramètres!$H$4)-PORTEFEUILLE_AUTRE_COMPTABLE[[#This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€]]-(DELPHINE!AN45*Paramètres!$H$4),0),0)</f>
        <v>0</v>
      </c>
      <c r="AU45" s="225">
        <f>IF(AN45&lt;&gt;"",IF(((AN45*Paramètres!$H$4)-PORTEFEUILLE_AUTRE_COMPTABLE[[#This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5" s="190" t="str">
        <f>IF(PORTEFEUILLE_AUTRE_COMPTABLE[[#This Row],[BONI COMPTABLE]]&lt;&gt;0,1,"")</f>
        <v/>
      </c>
      <c r="AW45" s="190" t="str">
        <f>IF(PORTEFEUILLE_AUTRE_COMPTABLE[[#This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SUM(PORTEFEUILLE_AUTRE_COMPTABLE[[#This Row],[PCR COMPTABLE €]:[MONTANT
RESPONSABLE RELATION CLIENT €]])-PORTEFEUILLE_AUTRE_COMPTABLE[[#This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6" s="188" t="str">
        <f>IF(PORTEFEUILLE_AUTRE_COMPTABLE[[#This Row],[BONI AAC]]&lt;&gt;0,1,"")</f>
        <v/>
      </c>
      <c r="AS46" s="188" t="str">
        <f>IF(PORTEFEUILLE_AUTRE_COMPTABLE[[#This Row],[MALI AAC]]&lt;&gt;0,1,"")</f>
        <v/>
      </c>
      <c r="AT46" s="225">
        <f>IF(AN46&lt;&gt;"",IF((AN46*Paramètres!$H$4)-PORTEFEUILLE_AUTRE_COMPTABLE[[#This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€]]-(DELPHINE!AN46*Paramètres!$H$4),0),0)</f>
        <v>0</v>
      </c>
      <c r="AU46" s="225">
        <f>IF(AN46&lt;&gt;"",IF(((AN46*Paramètres!$H$4)-PORTEFEUILLE_AUTRE_COMPTABLE[[#This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6" s="190" t="str">
        <f>IF(PORTEFEUILLE_AUTRE_COMPTABLE[[#This Row],[BONI COMPTABLE]]&lt;&gt;0,1,"")</f>
        <v/>
      </c>
      <c r="AW46" s="190" t="str">
        <f>IF(PORTEFEUILLE_AUTRE_COMPTABLE[[#This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SUM(PORTEFEUILLE_AUTRE_COMPTABLE[[#This Row],[PCR COMPTABLE €]:[MONTANT
RESPONSABLE RELATION CLIENT €]])-PORTEFEUILLE_AUTRE_COMPTABLE[[#This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7" s="188" t="str">
        <f>IF(PORTEFEUILLE_AUTRE_COMPTABLE[[#This Row],[BONI AAC]]&lt;&gt;0,1,"")</f>
        <v/>
      </c>
      <c r="AS47" s="188" t="str">
        <f>IF(PORTEFEUILLE_AUTRE_COMPTABLE[[#This Row],[MALI AAC]]&lt;&gt;0,1,"")</f>
        <v/>
      </c>
      <c r="AT47" s="225">
        <f>IF(AN47&lt;&gt;"",IF((AN47*Paramètres!$H$4)-PORTEFEUILLE_AUTRE_COMPTABLE[[#This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€]]-(DELPHINE!AN47*Paramètres!$H$4),0),0)</f>
        <v>0</v>
      </c>
      <c r="AU47" s="225">
        <f>IF(AN47&lt;&gt;"",IF(((AN47*Paramètres!$H$4)-PORTEFEUILLE_AUTRE_COMPTABLE[[#This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7" s="190" t="str">
        <f>IF(PORTEFEUILLE_AUTRE_COMPTABLE[[#This Row],[BONI COMPTABLE]]&lt;&gt;0,1,"")</f>
        <v/>
      </c>
      <c r="AW47" s="190" t="str">
        <f>IF(PORTEFEUILLE_AUTRE_COMPTABLE[[#This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SUM(PORTEFEUILLE_AUTRE_COMPTABLE[[#This Row],[PCR COMPTABLE €]:[MONTANT
RESPONSABLE RELATION CLIENT €]])-PORTEFEUILLE_AUTRE_COMPTABLE[[#This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8" s="188" t="str">
        <f>IF(PORTEFEUILLE_AUTRE_COMPTABLE[[#This Row],[BONI AAC]]&lt;&gt;0,1,"")</f>
        <v/>
      </c>
      <c r="AS48" s="188" t="str">
        <f>IF(PORTEFEUILLE_AUTRE_COMPTABLE[[#This Row],[MALI AAC]]&lt;&gt;0,1,"")</f>
        <v/>
      </c>
      <c r="AT48" s="225">
        <f>IF(AN48&lt;&gt;"",IF((AN48*Paramètres!$H$4)-PORTEFEUILLE_AUTRE_COMPTABLE[[#This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€]]-(DELPHINE!AN48*Paramètres!$H$4),0),0)</f>
        <v>0</v>
      </c>
      <c r="AU48" s="225">
        <f>IF(AN48&lt;&gt;"",IF(((AN48*Paramètres!$H$4)-PORTEFEUILLE_AUTRE_COMPTABLE[[#This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8" s="190" t="str">
        <f>IF(PORTEFEUILLE_AUTRE_COMPTABLE[[#This Row],[BONI COMPTABLE]]&lt;&gt;0,1,"")</f>
        <v/>
      </c>
      <c r="AW48" s="190" t="str">
        <f>IF(PORTEFEUILLE_AUTRE_COMPTABLE[[#This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SUM(PORTEFEUILLE_AUTRE_COMPTABLE[[#This Row],[PCR COMPTABLE €]:[MONTANT
RESPONSABLE RELATION CLIENT €]])-PORTEFEUILLE_AUTRE_COMPTABLE[[#This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9" s="188" t="str">
        <f>IF(PORTEFEUILLE_AUTRE_COMPTABLE[[#This Row],[BONI AAC]]&lt;&gt;0,1,"")</f>
        <v/>
      </c>
      <c r="AS49" s="188" t="str">
        <f>IF(PORTEFEUILLE_AUTRE_COMPTABLE[[#This Row],[MALI AAC]]&lt;&gt;0,1,"")</f>
        <v/>
      </c>
      <c r="AT49" s="225">
        <f>IF(AN49&lt;&gt;"",IF((AN49*Paramètres!$H$4)-PORTEFEUILLE_AUTRE_COMPTABLE[[#This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€]]-(DELPHINE!AN49*Paramètres!$H$4),0),0)</f>
        <v>0</v>
      </c>
      <c r="AU49" s="225">
        <f>IF(AN49&lt;&gt;"",IF(((AN49*Paramètres!$H$4)-PORTEFEUILLE_AUTRE_COMPTABLE[[#This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9" s="190" t="str">
        <f>IF(PORTEFEUILLE_AUTRE_COMPTABLE[[#This Row],[BONI COMPTABLE]]&lt;&gt;0,1,"")</f>
        <v/>
      </c>
      <c r="AW49" s="190" t="str">
        <f>IF(PORTEFEUILLE_AUTRE_COMPTABLE[[#This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SUM(PORTEFEUILLE_AUTRE_COMPTABLE[[#This Row],[PCR COMPTABLE €]:[MONTANT
RESPONSABLE RELATION CLIENT €]])-PORTEFEUILLE_AUTRE_COMPTABLE[[#This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0" s="188" t="str">
        <f>IF(PORTEFEUILLE_AUTRE_COMPTABLE[[#This Row],[BONI AAC]]&lt;&gt;0,1,"")</f>
        <v/>
      </c>
      <c r="AS50" s="188" t="str">
        <f>IF(PORTEFEUILLE_AUTRE_COMPTABLE[[#This Row],[MALI AAC]]&lt;&gt;0,1,"")</f>
        <v/>
      </c>
      <c r="AT50" s="225">
        <f>IF(AN50&lt;&gt;"",IF((AN50*Paramètres!$H$4)-PORTEFEUILLE_AUTRE_COMPTABLE[[#This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€]]-(DELPHINE!AN50*Paramètres!$H$4),0),0)</f>
        <v>0</v>
      </c>
      <c r="AU50" s="225">
        <f>IF(AN50&lt;&gt;"",IF(((AN50*Paramètres!$H$4)-PORTEFEUILLE_AUTRE_COMPTABLE[[#This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0" s="190" t="str">
        <f>IF(PORTEFEUILLE_AUTRE_COMPTABLE[[#This Row],[BONI COMPTABLE]]&lt;&gt;0,1,"")</f>
        <v/>
      </c>
      <c r="AW50" s="190" t="str">
        <f>IF(PORTEFEUILLE_AUTRE_COMPTABLE[[#This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SUM(PORTEFEUILLE_AUTRE_COMPTABLE[[#This Row],[PCR COMPTABLE €]:[MONTANT
RESPONSABLE RELATION CLIENT €]])-PORTEFEUILLE_AUTRE_COMPTABLE[[#This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1" s="188" t="str">
        <f>IF(PORTEFEUILLE_AUTRE_COMPTABLE[[#This Row],[BONI AAC]]&lt;&gt;0,1,"")</f>
        <v/>
      </c>
      <c r="AS51" s="188" t="str">
        <f>IF(PORTEFEUILLE_AUTRE_COMPTABLE[[#This Row],[MALI AAC]]&lt;&gt;0,1,"")</f>
        <v/>
      </c>
      <c r="AT51" s="225">
        <f>IF(AN51&lt;&gt;"",IF((AN51*Paramètres!$H$4)-PORTEFEUILLE_AUTRE_COMPTABLE[[#This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€]]-(DELPHINE!AN51*Paramètres!$H$4),0),0)</f>
        <v>0</v>
      </c>
      <c r="AU51" s="225">
        <f>IF(AN51&lt;&gt;"",IF(((AN51*Paramètres!$H$4)-PORTEFEUILLE_AUTRE_COMPTABLE[[#This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1" s="190" t="str">
        <f>IF(PORTEFEUILLE_AUTRE_COMPTABLE[[#This Row],[BONI COMPTABLE]]&lt;&gt;0,1,"")</f>
        <v/>
      </c>
      <c r="AW51" s="190" t="str">
        <f>IF(PORTEFEUILLE_AUTRE_COMPTABLE[[#This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SUM(PORTEFEUILLE_AUTRE_COMPTABLE[[#This Row],[PCR COMPTABLE €]:[MONTANT
RESPONSABLE RELATION CLIENT €]])-PORTEFEUILLE_AUTRE_COMPTABLE[[#This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2" s="188" t="str">
        <f>IF(PORTEFEUILLE_AUTRE_COMPTABLE[[#This Row],[BONI AAC]]&lt;&gt;0,1,"")</f>
        <v/>
      </c>
      <c r="AS52" s="188" t="str">
        <f>IF(PORTEFEUILLE_AUTRE_COMPTABLE[[#This Row],[MALI AAC]]&lt;&gt;0,1,"")</f>
        <v/>
      </c>
      <c r="AT52" s="225">
        <f>IF(AN52&lt;&gt;"",IF((AN52*Paramètres!$H$4)-PORTEFEUILLE_AUTRE_COMPTABLE[[#This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€]]-(DELPHINE!AN52*Paramètres!$H$4),0),0)</f>
        <v>0</v>
      </c>
      <c r="AU52" s="225">
        <f>IF(AN52&lt;&gt;"",IF(((AN52*Paramètres!$H$4)-PORTEFEUILLE_AUTRE_COMPTABLE[[#This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2" s="190" t="str">
        <f>IF(PORTEFEUILLE_AUTRE_COMPTABLE[[#This Row],[BONI COMPTABLE]]&lt;&gt;0,1,"")</f>
        <v/>
      </c>
      <c r="AW52" s="190" t="str">
        <f>IF(PORTEFEUILLE_AUTRE_COMPTABLE[[#This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SUM(PORTEFEUILLE_AUTRE_COMPTABLE[[#This Row],[PCR COMPTABLE €]:[MONTANT
RESPONSABLE RELATION CLIENT €]])-PORTEFEUILLE_AUTRE_COMPTABLE[[#This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3" s="188" t="str">
        <f>IF(PORTEFEUILLE_AUTRE_COMPTABLE[[#This Row],[BONI AAC]]&lt;&gt;0,1,"")</f>
        <v/>
      </c>
      <c r="AS53" s="188" t="str">
        <f>IF(PORTEFEUILLE_AUTRE_COMPTABLE[[#This Row],[MALI AAC]]&lt;&gt;0,1,"")</f>
        <v/>
      </c>
      <c r="AT53" s="225">
        <f>IF(AN53&lt;&gt;"",IF((AN53*Paramètres!$H$4)-PORTEFEUILLE_AUTRE_COMPTABLE[[#This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€]]-(DELPHINE!AN53*Paramètres!$H$4),0),0)</f>
        <v>0</v>
      </c>
      <c r="AU53" s="225">
        <f>IF(AN53&lt;&gt;"",IF(((AN53*Paramètres!$H$4)-PORTEFEUILLE_AUTRE_COMPTABLE[[#This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3" s="190" t="str">
        <f>IF(PORTEFEUILLE_AUTRE_COMPTABLE[[#This Row],[BONI COMPTABLE]]&lt;&gt;0,1,"")</f>
        <v/>
      </c>
      <c r="AW53" s="190" t="str">
        <f>IF(PORTEFEUILLE_AUTRE_COMPTABLE[[#This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SUM(PORTEFEUILLE_AUTRE_COMPTABLE[[#This Row],[PCR COMPTABLE €]:[MONTANT
RESPONSABLE RELATION CLIENT €]])-PORTEFEUILLE_AUTRE_COMPTABLE[[#This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4" s="188" t="str">
        <f>IF(PORTEFEUILLE_AUTRE_COMPTABLE[[#This Row],[BONI AAC]]&lt;&gt;0,1,"")</f>
        <v/>
      </c>
      <c r="AS54" s="188" t="str">
        <f>IF(PORTEFEUILLE_AUTRE_COMPTABLE[[#This Row],[MALI AAC]]&lt;&gt;0,1,"")</f>
        <v/>
      </c>
      <c r="AT54" s="225">
        <f>IF(AN54&lt;&gt;"",IF((AN54*Paramètres!$H$4)-PORTEFEUILLE_AUTRE_COMPTABLE[[#This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€]]-(DELPHINE!AN54*Paramètres!$H$4),0),0)</f>
        <v>0</v>
      </c>
      <c r="AU54" s="225">
        <f>IF(AN54&lt;&gt;"",IF(((AN54*Paramètres!$H$4)-PORTEFEUILLE_AUTRE_COMPTABLE[[#This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4" s="190" t="str">
        <f>IF(PORTEFEUILLE_AUTRE_COMPTABLE[[#This Row],[BONI COMPTABLE]]&lt;&gt;0,1,"")</f>
        <v/>
      </c>
      <c r="AW54" s="190" t="str">
        <f>IF(PORTEFEUILLE_AUTRE_COMPTABLE[[#This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SUM(PORTEFEUILLE_AUTRE_COMPTABLE[[#This Row],[PCR COMPTABLE €]:[MONTANT
RESPONSABLE RELATION CLIENT €]])-PORTEFEUILLE_AUTRE_COMPTABLE[[#This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5" s="188" t="str">
        <f>IF(PORTEFEUILLE_AUTRE_COMPTABLE[[#This Row],[BONI AAC]]&lt;&gt;0,1,"")</f>
        <v/>
      </c>
      <c r="AS55" s="188" t="str">
        <f>IF(PORTEFEUILLE_AUTRE_COMPTABLE[[#This Row],[MALI AAC]]&lt;&gt;0,1,"")</f>
        <v/>
      </c>
      <c r="AT55" s="225">
        <f>IF(AN55&lt;&gt;"",IF((AN55*Paramètres!$H$4)-PORTEFEUILLE_AUTRE_COMPTABLE[[#This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€]]-(DELPHINE!AN55*Paramètres!$H$4),0),0)</f>
        <v>0</v>
      </c>
      <c r="AU55" s="225">
        <f>IF(AN55&lt;&gt;"",IF(((AN55*Paramètres!$H$4)-PORTEFEUILLE_AUTRE_COMPTABLE[[#This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5" s="190" t="str">
        <f>IF(PORTEFEUILLE_AUTRE_COMPTABLE[[#This Row],[BONI COMPTABLE]]&lt;&gt;0,1,"")</f>
        <v/>
      </c>
      <c r="AW55" s="190" t="str">
        <f>IF(PORTEFEUILLE_AUTRE_COMPTABLE[[#This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SUM(PORTEFEUILLE_AUTRE_COMPTABLE[[#This Row],[PCR COMPTABLE €]:[MONTANT
RESPONSABLE RELATION CLIENT €]])-PORTEFEUILLE_AUTRE_COMPTABLE[[#This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6" s="188" t="str">
        <f>IF(PORTEFEUILLE_AUTRE_COMPTABLE[[#This Row],[BONI AAC]]&lt;&gt;0,1,"")</f>
        <v/>
      </c>
      <c r="AS56" s="188" t="str">
        <f>IF(PORTEFEUILLE_AUTRE_COMPTABLE[[#This Row],[MALI AAC]]&lt;&gt;0,1,"")</f>
        <v/>
      </c>
      <c r="AT56" s="225">
        <f>IF(AN56&lt;&gt;"",IF((AN56*Paramètres!$H$4)-PORTEFEUILLE_AUTRE_COMPTABLE[[#This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€]]-(DELPHINE!AN56*Paramètres!$H$4),0),0)</f>
        <v>0</v>
      </c>
      <c r="AU56" s="225">
        <f>IF(AN56&lt;&gt;"",IF(((AN56*Paramètres!$H$4)-PORTEFEUILLE_AUTRE_COMPTABLE[[#This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6" s="190" t="str">
        <f>IF(PORTEFEUILLE_AUTRE_COMPTABLE[[#This Row],[BONI COMPTABLE]]&lt;&gt;0,1,"")</f>
        <v/>
      </c>
      <c r="AW56" s="190" t="str">
        <f>IF(PORTEFEUILLE_AUTRE_COMPTABLE[[#This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SUM(PORTEFEUILLE_AUTRE_COMPTABLE[[#This Row],[PCR COMPTABLE €]:[MONTANT
RESPONSABLE RELATION CLIENT €]])-PORTEFEUILLE_AUTRE_COMPTABLE[[#This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7" s="188" t="str">
        <f>IF(PORTEFEUILLE_AUTRE_COMPTABLE[[#This Row],[BONI AAC]]&lt;&gt;0,1,"")</f>
        <v/>
      </c>
      <c r="AS57" s="188" t="str">
        <f>IF(PORTEFEUILLE_AUTRE_COMPTABLE[[#This Row],[MALI AAC]]&lt;&gt;0,1,"")</f>
        <v/>
      </c>
      <c r="AT57" s="225">
        <f>IF(AN57&lt;&gt;"",IF((AN57*Paramètres!$H$4)-PORTEFEUILLE_AUTRE_COMPTABLE[[#This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€]]-(DELPHINE!AN57*Paramètres!$H$4),0),0)</f>
        <v>0</v>
      </c>
      <c r="AU57" s="225">
        <f>IF(AN57&lt;&gt;"",IF(((AN57*Paramètres!$H$4)-PORTEFEUILLE_AUTRE_COMPTABLE[[#This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7" s="190" t="str">
        <f>IF(PORTEFEUILLE_AUTRE_COMPTABLE[[#This Row],[BONI COMPTABLE]]&lt;&gt;0,1,"")</f>
        <v/>
      </c>
      <c r="AW57" s="190" t="str">
        <f>IF(PORTEFEUILLE_AUTRE_COMPTABLE[[#This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SUM(PORTEFEUILLE_AUTRE_COMPTABLE[[#This Row],[PCR COMPTABLE €]:[MONTANT
RESPONSABLE RELATION CLIENT €]])-PORTEFEUILLE_AUTRE_COMPTABLE[[#This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8" s="188" t="str">
        <f>IF(PORTEFEUILLE_AUTRE_COMPTABLE[[#This Row],[BONI AAC]]&lt;&gt;0,1,"")</f>
        <v/>
      </c>
      <c r="AS58" s="188" t="str">
        <f>IF(PORTEFEUILLE_AUTRE_COMPTABLE[[#This Row],[MALI AAC]]&lt;&gt;0,1,"")</f>
        <v/>
      </c>
      <c r="AT58" s="225">
        <f>IF(AN58&lt;&gt;"",IF((AN58*Paramètres!$H$4)-PORTEFEUILLE_AUTRE_COMPTABLE[[#This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€]]-(DELPHINE!AN58*Paramètres!$H$4),0),0)</f>
        <v>0</v>
      </c>
      <c r="AU58" s="225">
        <f>IF(AN58&lt;&gt;"",IF(((AN58*Paramètres!$H$4)-PORTEFEUILLE_AUTRE_COMPTABLE[[#This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8" s="190" t="str">
        <f>IF(PORTEFEUILLE_AUTRE_COMPTABLE[[#This Row],[BONI COMPTABLE]]&lt;&gt;0,1,"")</f>
        <v/>
      </c>
      <c r="AW58" s="190" t="str">
        <f>IF(PORTEFEUILLE_AUTRE_COMPTABLE[[#This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SUM(PORTEFEUILLE_AUTRE_COMPTABLE[[#This Row],[PCR COMPTABLE €]:[MONTANT
RESPONSABLE RELATION CLIENT €]])-PORTEFEUILLE_AUTRE_COMPTABLE[[#This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9" s="188" t="str">
        <f>IF(PORTEFEUILLE_AUTRE_COMPTABLE[[#This Row],[BONI AAC]]&lt;&gt;0,1,"")</f>
        <v/>
      </c>
      <c r="AS59" s="188" t="str">
        <f>IF(PORTEFEUILLE_AUTRE_COMPTABLE[[#This Row],[MALI AAC]]&lt;&gt;0,1,"")</f>
        <v/>
      </c>
      <c r="AT59" s="225">
        <f>IF(AN59&lt;&gt;"",IF((AN59*Paramètres!$H$4)-PORTEFEUILLE_AUTRE_COMPTABLE[[#This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€]]-(DELPHINE!AN59*Paramètres!$H$4),0),0)</f>
        <v>0</v>
      </c>
      <c r="AU59" s="225">
        <f>IF(AN59&lt;&gt;"",IF(((AN59*Paramètres!$H$4)-PORTEFEUILLE_AUTRE_COMPTABLE[[#This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9" s="190" t="str">
        <f>IF(PORTEFEUILLE_AUTRE_COMPTABLE[[#This Row],[BONI COMPTABLE]]&lt;&gt;0,1,"")</f>
        <v/>
      </c>
      <c r="AW59" s="190" t="str">
        <f>IF(PORTEFEUILLE_AUTRE_COMPTABLE[[#This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SUM(PORTEFEUILLE_AUTRE_COMPTABLE[[#This Row],[PCR COMPTABLE €]:[MONTANT
RESPONSABLE RELATION CLIENT €]])-PORTEFEUILLE_AUTRE_COMPTABLE[[#This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6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60" s="188" t="str">
        <f>IF(PORTEFEUILLE_AUTRE_COMPTABLE[[#This Row],[BONI AAC]]&lt;&gt;0,1,"")</f>
        <v/>
      </c>
      <c r="AS60" s="188" t="str">
        <f>IF(PORTEFEUILLE_AUTRE_COMPTABLE[[#This Row],[MALI AAC]]&lt;&gt;0,1,"")</f>
        <v/>
      </c>
      <c r="AT60" s="225">
        <f>IF(AN60&lt;&gt;"",IF((AN60*Paramètres!$H$4)-PORTEFEUILLE_AUTRE_COMPTABLE[[#This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€]]-(DELPHINE!AN60*Paramètres!$H$4),0),0)</f>
        <v>0</v>
      </c>
      <c r="AU60" s="225">
        <f>IF(AN60&lt;&gt;"",IF(((AN60*Paramètres!$H$4)-PORTEFEUILLE_AUTRE_COMPTABLE[[#This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60" s="190" t="str">
        <f>IF(PORTEFEUILLE_AUTRE_COMPTABLE[[#This Row],[BONI COMPTABLE]]&lt;&gt;0,1,"")</f>
        <v/>
      </c>
      <c r="AW60" s="190" t="str">
        <f>IF(PORTEFEUILLE_AUTRE_COMPTABLE[[#This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8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9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9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80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4" t="s">
        <v>123</v>
      </c>
      <c r="C69" s="274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81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9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9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80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4" t="s">
        <v>123</v>
      </c>
      <c r="C75" s="274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81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9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9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80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4" t="s">
        <v>123</v>
      </c>
      <c r="C81" s="274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5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76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76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76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76" t="s">
        <v>123</v>
      </c>
      <c r="C88" s="276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77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76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76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76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76" t="s">
        <v>123</v>
      </c>
      <c r="C94" s="276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76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76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76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76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76" t="s">
        <v>123</v>
      </c>
      <c r="C100" s="276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8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9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9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80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4" t="s">
        <v>123</v>
      </c>
      <c r="C108" s="274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81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9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9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80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4" t="s">
        <v>123</v>
      </c>
      <c r="C114" s="274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81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9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9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80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4" t="s">
        <v>123</v>
      </c>
      <c r="C120" s="274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81:C81"/>
    <mergeCell ref="B65:B68"/>
    <mergeCell ref="B69:C69"/>
    <mergeCell ref="B71:B74"/>
    <mergeCell ref="B75:C75"/>
    <mergeCell ref="B77:B80"/>
  </mergeCells>
  <conditionalFormatting sqref="P3:P60">
    <cfRule type="expression" dxfId="69" priority="2">
      <formula>AND(P3&lt;&gt;"",P3&lt;&gt;"OUI")</formula>
    </cfRule>
  </conditionalFormatting>
  <conditionalFormatting sqref="AL3:AM60 S3:AH60">
    <cfRule type="expression" dxfId="68" priority="1" stopIfTrue="1">
      <formula>$AH3&lt;&gt;0</formula>
    </cfRule>
  </conditionalFormatting>
  <conditionalFormatting sqref="A3:E60">
    <cfRule type="expression" dxfId="67" priority="3" stopIfTrue="1">
      <formula>AND($I3&lt;&gt;"",AND($J3="",AND($AY3="",$AZ3="")))</formula>
    </cfRule>
    <cfRule type="expression" dxfId="66" priority="4" stopIfTrue="1">
      <formula>AND($J3&lt;&gt;"",AND($AY3="",$AZ3=""))</formula>
    </cfRule>
    <cfRule type="expression" dxfId="65" priority="5" stopIfTrue="1">
      <formula>AND($AY3&lt;&gt;"",$AZ3="")</formula>
    </cfRule>
    <cfRule type="expression" dxfId="64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13</vt:i4>
      </vt:variant>
    </vt:vector>
  </HeadingPairs>
  <TitlesOfParts>
    <vt:vector size="24" baseType="lpstr">
      <vt:lpstr>Agence Stats Budget</vt:lpstr>
      <vt:lpstr>Agence Stats Visas</vt:lpstr>
      <vt:lpstr>Paramètres</vt:lpstr>
      <vt:lpstr>DELPHINE</vt:lpstr>
      <vt:lpstr>FREDERIQUE</vt:lpstr>
      <vt:lpstr>AURELIE_T</vt:lpstr>
      <vt:lpstr>MARIE_PIERRE</vt:lpstr>
      <vt:lpstr>ERIC</vt:lpstr>
      <vt:lpstr>GUILLAUME</vt:lpstr>
      <vt:lpstr>SEBASTIEN</vt:lpstr>
      <vt:lpstr>AUTRE COMPTABLE</vt:lpstr>
      <vt:lpstr>agoasigneeouinonafairena</vt:lpstr>
      <vt:lpstr>crfaitparlecomptableouinon</vt:lpstr>
      <vt:lpstr>crouinonaterminerafaire</vt:lpstr>
      <vt:lpstr>listedossierdelphine</vt:lpstr>
      <vt:lpstr>N°_DOSSIERDELPHINE</vt:lpstr>
      <vt:lpstr>pcrouinonafaire</vt:lpstr>
      <vt:lpstr>prénomsaac</vt:lpstr>
      <vt:lpstr>prenomscomptables</vt:lpstr>
      <vt:lpstr>prenomsconseillers</vt:lpstr>
      <vt:lpstr>quicomptableconseiller</vt:lpstr>
      <vt:lpstr>ranosouinonafaire</vt:lpstr>
      <vt:lpstr>reconductionouinon</vt:lpstr>
      <vt:lpstr>réponsesouinon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2020-04-17T20:35:32Z</cp:lastPrinted>
  <dcterms:created xsi:type="dcterms:W3CDTF">2020-04-09T11:31:02Z</dcterms:created>
  <dcterms:modified xsi:type="dcterms:W3CDTF">2020-04-23T08:24:04Z</dcterms:modified>
</cp:coreProperties>
</file>