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00" yWindow="135" windowWidth="10515" windowHeight="9015" activeTab="1"/>
  </bookViews>
  <sheets>
    <sheet name="Source TDC" sheetId="3" r:id="rId1"/>
    <sheet name="TDC" sheetId="4" r:id="rId2"/>
  </sheets>
  <externalReferences>
    <externalReference r:id="rId3"/>
  </externalReferences>
  <calcPr calcId="144525"/>
  <pivotCaches>
    <pivotCache cacheId="258" r:id="rId4"/>
  </pivotCaches>
</workbook>
</file>

<file path=xl/calcChain.xml><?xml version="1.0" encoding="utf-8"?>
<calcChain xmlns="http://schemas.openxmlformats.org/spreadsheetml/2006/main">
  <c r="S113" i="3" l="1"/>
  <c r="O113" i="3"/>
  <c r="P113" i="3" s="1"/>
  <c r="J113" i="3"/>
  <c r="I113" i="3"/>
  <c r="H113" i="3"/>
  <c r="C113" i="3"/>
  <c r="R112" i="3"/>
  <c r="O112" i="3"/>
  <c r="P112" i="3" s="1"/>
  <c r="J112" i="3"/>
  <c r="I112" i="3"/>
  <c r="H112" i="3"/>
  <c r="C112" i="3"/>
  <c r="S111" i="3"/>
  <c r="O111" i="3"/>
  <c r="P111" i="3" s="1"/>
  <c r="U111" i="3" s="1"/>
  <c r="J111" i="3"/>
  <c r="I111" i="3"/>
  <c r="H111" i="3"/>
  <c r="C111" i="3"/>
  <c r="S110" i="3"/>
  <c r="P110" i="3"/>
  <c r="U110" i="3" s="1"/>
  <c r="O110" i="3"/>
  <c r="J110" i="3"/>
  <c r="I110" i="3"/>
  <c r="H110" i="3"/>
  <c r="C110" i="3"/>
  <c r="R109" i="3"/>
  <c r="O109" i="3"/>
  <c r="P109" i="3" s="1"/>
  <c r="Q109" i="3" s="1"/>
  <c r="J109" i="3"/>
  <c r="I109" i="3"/>
  <c r="H109" i="3"/>
  <c r="C109" i="3"/>
  <c r="S108" i="3"/>
  <c r="O108" i="3"/>
  <c r="P108" i="3" s="1"/>
  <c r="Q108" i="3" s="1"/>
  <c r="J108" i="3"/>
  <c r="I108" i="3"/>
  <c r="H108" i="3"/>
  <c r="C108" i="3"/>
  <c r="S107" i="3"/>
  <c r="O107" i="3"/>
  <c r="P107" i="3" s="1"/>
  <c r="J107" i="3"/>
  <c r="I107" i="3"/>
  <c r="H107" i="3"/>
  <c r="C107" i="3"/>
  <c r="R106" i="3"/>
  <c r="O106" i="3"/>
  <c r="P106" i="3" s="1"/>
  <c r="J106" i="3"/>
  <c r="I106" i="3"/>
  <c r="H106" i="3"/>
  <c r="C106" i="3"/>
  <c r="S105" i="3"/>
  <c r="O105" i="3"/>
  <c r="P105" i="3" s="1"/>
  <c r="U105" i="3" s="1"/>
  <c r="J105" i="3"/>
  <c r="I105" i="3"/>
  <c r="H105" i="3"/>
  <c r="C105" i="3"/>
  <c r="S104" i="3"/>
  <c r="O104" i="3"/>
  <c r="P104" i="3" s="1"/>
  <c r="J104" i="3"/>
  <c r="I104" i="3"/>
  <c r="H104" i="3"/>
  <c r="C104" i="3"/>
  <c r="R103" i="3"/>
  <c r="O103" i="3"/>
  <c r="P103" i="3" s="1"/>
  <c r="Q103" i="3" s="1"/>
  <c r="J103" i="3"/>
  <c r="I103" i="3"/>
  <c r="H103" i="3"/>
  <c r="C103" i="3"/>
  <c r="S102" i="3"/>
  <c r="O102" i="3"/>
  <c r="P102" i="3" s="1"/>
  <c r="Q102" i="3" s="1"/>
  <c r="J102" i="3"/>
  <c r="I102" i="3"/>
  <c r="H102" i="3"/>
  <c r="C102" i="3"/>
  <c r="S101" i="3"/>
  <c r="O101" i="3"/>
  <c r="P101" i="3" s="1"/>
  <c r="J101" i="3"/>
  <c r="I101" i="3"/>
  <c r="H101" i="3"/>
  <c r="C101" i="3"/>
  <c r="R100" i="3"/>
  <c r="O100" i="3"/>
  <c r="P100" i="3" s="1"/>
  <c r="J100" i="3"/>
  <c r="I100" i="3"/>
  <c r="H100" i="3"/>
  <c r="C100" i="3"/>
  <c r="S99" i="3"/>
  <c r="O99" i="3"/>
  <c r="P99" i="3" s="1"/>
  <c r="U99" i="3" s="1"/>
  <c r="J99" i="3"/>
  <c r="I99" i="3"/>
  <c r="H99" i="3"/>
  <c r="C99" i="3"/>
  <c r="S98" i="3"/>
  <c r="O98" i="3"/>
  <c r="P98" i="3" s="1"/>
  <c r="J98" i="3"/>
  <c r="I98" i="3"/>
  <c r="H98" i="3"/>
  <c r="C98" i="3"/>
  <c r="R97" i="3"/>
  <c r="O97" i="3"/>
  <c r="P97" i="3" s="1"/>
  <c r="Q97" i="3" s="1"/>
  <c r="J97" i="3"/>
  <c r="I97" i="3"/>
  <c r="H97" i="3"/>
  <c r="C97" i="3"/>
  <c r="S96" i="3"/>
  <c r="O96" i="3"/>
  <c r="P96" i="3" s="1"/>
  <c r="Q96" i="3" s="1"/>
  <c r="J96" i="3"/>
  <c r="I96" i="3"/>
  <c r="H96" i="3"/>
  <c r="C96" i="3"/>
  <c r="S95" i="3"/>
  <c r="P95" i="3"/>
  <c r="U95" i="3" s="1"/>
  <c r="O95" i="3"/>
  <c r="J95" i="3"/>
  <c r="I95" i="3"/>
  <c r="H95" i="3"/>
  <c r="C95" i="3"/>
  <c r="R94" i="3"/>
  <c r="O94" i="3"/>
  <c r="P94" i="3" s="1"/>
  <c r="J94" i="3"/>
  <c r="I94" i="3"/>
  <c r="H94" i="3"/>
  <c r="C94" i="3"/>
  <c r="S93" i="3"/>
  <c r="O93" i="3"/>
  <c r="P93" i="3" s="1"/>
  <c r="U93" i="3" s="1"/>
  <c r="J93" i="3"/>
  <c r="I93" i="3"/>
  <c r="H93" i="3"/>
  <c r="C93" i="3"/>
  <c r="S92" i="3"/>
  <c r="O92" i="3"/>
  <c r="P92" i="3" s="1"/>
  <c r="J92" i="3"/>
  <c r="I92" i="3"/>
  <c r="H92" i="3"/>
  <c r="C92" i="3"/>
  <c r="R91" i="3"/>
  <c r="O91" i="3"/>
  <c r="P91" i="3" s="1"/>
  <c r="Q91" i="3" s="1"/>
  <c r="J91" i="3"/>
  <c r="I91" i="3"/>
  <c r="H91" i="3"/>
  <c r="C91" i="3"/>
  <c r="S90" i="3"/>
  <c r="O90" i="3"/>
  <c r="P90" i="3" s="1"/>
  <c r="Q90" i="3" s="1"/>
  <c r="J90" i="3"/>
  <c r="I90" i="3"/>
  <c r="H90" i="3"/>
  <c r="C90" i="3"/>
  <c r="S89" i="3"/>
  <c r="O89" i="3"/>
  <c r="P89" i="3" s="1"/>
  <c r="J89" i="3"/>
  <c r="I89" i="3"/>
  <c r="H89" i="3"/>
  <c r="C89" i="3"/>
  <c r="R88" i="3"/>
  <c r="O88" i="3"/>
  <c r="P88" i="3" s="1"/>
  <c r="J88" i="3"/>
  <c r="I88" i="3"/>
  <c r="H88" i="3"/>
  <c r="C88" i="3"/>
  <c r="S87" i="3"/>
  <c r="O87" i="3"/>
  <c r="P87" i="3" s="1"/>
  <c r="U87" i="3" s="1"/>
  <c r="J87" i="3"/>
  <c r="I87" i="3"/>
  <c r="H87" i="3"/>
  <c r="C87" i="3"/>
  <c r="S86" i="3"/>
  <c r="O86" i="3"/>
  <c r="P86" i="3" s="1"/>
  <c r="U86" i="3" s="1"/>
  <c r="J86" i="3"/>
  <c r="I86" i="3"/>
  <c r="H86" i="3"/>
  <c r="C86" i="3"/>
  <c r="R85" i="3"/>
  <c r="O85" i="3"/>
  <c r="P85" i="3" s="1"/>
  <c r="Q85" i="3" s="1"/>
  <c r="J85" i="3"/>
  <c r="I85" i="3"/>
  <c r="H85" i="3"/>
  <c r="C85" i="3"/>
  <c r="S84" i="3"/>
  <c r="O84" i="3"/>
  <c r="P84" i="3" s="1"/>
  <c r="Q84" i="3" s="1"/>
  <c r="J84" i="3"/>
  <c r="I84" i="3"/>
  <c r="H84" i="3"/>
  <c r="C84" i="3"/>
  <c r="S83" i="3"/>
  <c r="O83" i="3"/>
  <c r="P83" i="3" s="1"/>
  <c r="J83" i="3"/>
  <c r="I83" i="3"/>
  <c r="H83" i="3"/>
  <c r="C83" i="3"/>
  <c r="R82" i="3"/>
  <c r="O82" i="3"/>
  <c r="P82" i="3" s="1"/>
  <c r="J82" i="3"/>
  <c r="I82" i="3"/>
  <c r="H82" i="3"/>
  <c r="C82" i="3"/>
  <c r="S81" i="3"/>
  <c r="O81" i="3"/>
  <c r="P81" i="3" s="1"/>
  <c r="U81" i="3" s="1"/>
  <c r="J81" i="3"/>
  <c r="I81" i="3"/>
  <c r="H81" i="3"/>
  <c r="C81" i="3"/>
  <c r="S80" i="3"/>
  <c r="O80" i="3"/>
  <c r="P80" i="3" s="1"/>
  <c r="J80" i="3"/>
  <c r="I80" i="3"/>
  <c r="H80" i="3"/>
  <c r="C80" i="3"/>
  <c r="R79" i="3"/>
  <c r="O79" i="3"/>
  <c r="P79" i="3" s="1"/>
  <c r="Q79" i="3" s="1"/>
  <c r="J79" i="3"/>
  <c r="I79" i="3"/>
  <c r="H79" i="3"/>
  <c r="C79" i="3"/>
  <c r="S78" i="3"/>
  <c r="O78" i="3"/>
  <c r="P78" i="3" s="1"/>
  <c r="Q78" i="3" s="1"/>
  <c r="J78" i="3"/>
  <c r="I78" i="3"/>
  <c r="H78" i="3"/>
  <c r="C78" i="3"/>
  <c r="S77" i="3"/>
  <c r="O77" i="3"/>
  <c r="P77" i="3" s="1"/>
  <c r="J77" i="3"/>
  <c r="I77" i="3"/>
  <c r="H77" i="3"/>
  <c r="C77" i="3"/>
  <c r="R76" i="3"/>
  <c r="O76" i="3"/>
  <c r="P76" i="3" s="1"/>
  <c r="J76" i="3"/>
  <c r="I76" i="3"/>
  <c r="H76" i="3"/>
  <c r="C76" i="3"/>
  <c r="S75" i="3"/>
  <c r="O75" i="3"/>
  <c r="P75" i="3" s="1"/>
  <c r="U75" i="3" s="1"/>
  <c r="J75" i="3"/>
  <c r="I75" i="3"/>
  <c r="H75" i="3"/>
  <c r="C75" i="3"/>
  <c r="S74" i="3"/>
  <c r="O74" i="3"/>
  <c r="P74" i="3" s="1"/>
  <c r="J74" i="3"/>
  <c r="I74" i="3"/>
  <c r="H74" i="3"/>
  <c r="C74" i="3"/>
  <c r="R73" i="3"/>
  <c r="O73" i="3"/>
  <c r="P73" i="3" s="1"/>
  <c r="Q73" i="3" s="1"/>
  <c r="J73" i="3"/>
  <c r="I73" i="3"/>
  <c r="H73" i="3"/>
  <c r="C73" i="3"/>
  <c r="S72" i="3"/>
  <c r="O72" i="3"/>
  <c r="P72" i="3" s="1"/>
  <c r="Q72" i="3" s="1"/>
  <c r="J72" i="3"/>
  <c r="I72" i="3"/>
  <c r="H72" i="3"/>
  <c r="C72" i="3"/>
  <c r="S71" i="3"/>
  <c r="O71" i="3"/>
  <c r="P71" i="3" s="1"/>
  <c r="J71" i="3"/>
  <c r="I71" i="3"/>
  <c r="H71" i="3"/>
  <c r="C71" i="3"/>
  <c r="R70" i="3"/>
  <c r="O70" i="3"/>
  <c r="P70" i="3" s="1"/>
  <c r="J70" i="3"/>
  <c r="I70" i="3"/>
  <c r="H70" i="3"/>
  <c r="C70" i="3"/>
  <c r="S69" i="3"/>
  <c r="O69" i="3"/>
  <c r="P69" i="3" s="1"/>
  <c r="U69" i="3" s="1"/>
  <c r="J69" i="3"/>
  <c r="I69" i="3"/>
  <c r="H69" i="3"/>
  <c r="C69" i="3"/>
  <c r="S68" i="3"/>
  <c r="O68" i="3"/>
  <c r="P68" i="3" s="1"/>
  <c r="J68" i="3"/>
  <c r="I68" i="3"/>
  <c r="H68" i="3"/>
  <c r="C68" i="3"/>
  <c r="R67" i="3"/>
  <c r="O67" i="3"/>
  <c r="P67" i="3" s="1"/>
  <c r="Q67" i="3" s="1"/>
  <c r="J67" i="3"/>
  <c r="I67" i="3"/>
  <c r="H67" i="3"/>
  <c r="C67" i="3"/>
  <c r="S66" i="3"/>
  <c r="O66" i="3"/>
  <c r="P66" i="3" s="1"/>
  <c r="U66" i="3" s="1"/>
  <c r="J66" i="3"/>
  <c r="I66" i="3"/>
  <c r="H66" i="3"/>
  <c r="C66" i="3"/>
  <c r="S65" i="3"/>
  <c r="O65" i="3"/>
  <c r="P65" i="3" s="1"/>
  <c r="J65" i="3"/>
  <c r="I65" i="3"/>
  <c r="H65" i="3"/>
  <c r="C65" i="3"/>
  <c r="R64" i="3"/>
  <c r="O64" i="3"/>
  <c r="P64" i="3" s="1"/>
  <c r="Q64" i="3" s="1"/>
  <c r="J64" i="3"/>
  <c r="I64" i="3"/>
  <c r="H64" i="3"/>
  <c r="C64" i="3"/>
  <c r="S63" i="3"/>
  <c r="O63" i="3"/>
  <c r="P63" i="3" s="1"/>
  <c r="U63" i="3" s="1"/>
  <c r="J63" i="3"/>
  <c r="I63" i="3"/>
  <c r="H63" i="3"/>
  <c r="C63" i="3"/>
  <c r="S62" i="3"/>
  <c r="O62" i="3"/>
  <c r="P62" i="3" s="1"/>
  <c r="J62" i="3"/>
  <c r="I62" i="3"/>
  <c r="H62" i="3"/>
  <c r="C62" i="3"/>
  <c r="R61" i="3"/>
  <c r="O61" i="3"/>
  <c r="P61" i="3" s="1"/>
  <c r="J61" i="3"/>
  <c r="I61" i="3"/>
  <c r="H61" i="3"/>
  <c r="C61" i="3"/>
  <c r="U60" i="3"/>
  <c r="S60" i="3"/>
  <c r="O60" i="3"/>
  <c r="P60" i="3" s="1"/>
  <c r="Q60" i="3" s="1"/>
  <c r="J60" i="3"/>
  <c r="I60" i="3"/>
  <c r="H60" i="3"/>
  <c r="C60" i="3"/>
  <c r="S59" i="3"/>
  <c r="O59" i="3"/>
  <c r="P59" i="3" s="1"/>
  <c r="J59" i="3"/>
  <c r="I59" i="3"/>
  <c r="H59" i="3"/>
  <c r="C59" i="3"/>
  <c r="R58" i="3"/>
  <c r="O58" i="3"/>
  <c r="P58" i="3" s="1"/>
  <c r="J58" i="3"/>
  <c r="I58" i="3"/>
  <c r="H58" i="3"/>
  <c r="C58" i="3"/>
  <c r="S57" i="3"/>
  <c r="O57" i="3"/>
  <c r="P57" i="3" s="1"/>
  <c r="Q57" i="3" s="1"/>
  <c r="J57" i="3"/>
  <c r="I57" i="3"/>
  <c r="H57" i="3"/>
  <c r="C57" i="3"/>
  <c r="S56" i="3"/>
  <c r="O56" i="3"/>
  <c r="P56" i="3" s="1"/>
  <c r="J56" i="3"/>
  <c r="I56" i="3"/>
  <c r="H56" i="3"/>
  <c r="C56" i="3"/>
  <c r="R55" i="3"/>
  <c r="O55" i="3"/>
  <c r="P55" i="3" s="1"/>
  <c r="Q55" i="3" s="1"/>
  <c r="J55" i="3"/>
  <c r="I55" i="3"/>
  <c r="H55" i="3"/>
  <c r="C55" i="3"/>
  <c r="U54" i="3"/>
  <c r="S54" i="3"/>
  <c r="O54" i="3"/>
  <c r="P54" i="3" s="1"/>
  <c r="Q54" i="3" s="1"/>
  <c r="J54" i="3"/>
  <c r="I54" i="3"/>
  <c r="H54" i="3"/>
  <c r="C54" i="3"/>
  <c r="S53" i="3"/>
  <c r="O53" i="3"/>
  <c r="P53" i="3" s="1"/>
  <c r="J53" i="3"/>
  <c r="I53" i="3"/>
  <c r="H53" i="3"/>
  <c r="C53" i="3"/>
  <c r="R52" i="3"/>
  <c r="O52" i="3"/>
  <c r="P52" i="3" s="1"/>
  <c r="Q52" i="3" s="1"/>
  <c r="J52" i="3"/>
  <c r="I52" i="3"/>
  <c r="H52" i="3"/>
  <c r="C52" i="3"/>
  <c r="S51" i="3"/>
  <c r="O51" i="3"/>
  <c r="P51" i="3" s="1"/>
  <c r="U51" i="3" s="1"/>
  <c r="J51" i="3"/>
  <c r="I51" i="3"/>
  <c r="H51" i="3"/>
  <c r="C51" i="3"/>
  <c r="S50" i="3"/>
  <c r="O50" i="3"/>
  <c r="P50" i="3" s="1"/>
  <c r="J50" i="3"/>
  <c r="I50" i="3"/>
  <c r="H50" i="3"/>
  <c r="C50" i="3"/>
  <c r="R49" i="3"/>
  <c r="O49" i="3"/>
  <c r="P49" i="3" s="1"/>
  <c r="Q49" i="3" s="1"/>
  <c r="J49" i="3"/>
  <c r="I49" i="3"/>
  <c r="H49" i="3"/>
  <c r="C49" i="3"/>
  <c r="S48" i="3"/>
  <c r="O48" i="3"/>
  <c r="P48" i="3" s="1"/>
  <c r="U48" i="3" s="1"/>
  <c r="J48" i="3"/>
  <c r="I48" i="3"/>
  <c r="H48" i="3"/>
  <c r="C48" i="3"/>
  <c r="S47" i="3"/>
  <c r="O47" i="3"/>
  <c r="P47" i="3" s="1"/>
  <c r="J47" i="3"/>
  <c r="I47" i="3"/>
  <c r="H47" i="3"/>
  <c r="C47" i="3"/>
  <c r="R46" i="3"/>
  <c r="O46" i="3"/>
  <c r="P46" i="3" s="1"/>
  <c r="J46" i="3"/>
  <c r="I46" i="3"/>
  <c r="H46" i="3"/>
  <c r="C46" i="3"/>
  <c r="S45" i="3"/>
  <c r="O45" i="3"/>
  <c r="P45" i="3" s="1"/>
  <c r="Q45" i="3" s="1"/>
  <c r="J45" i="3"/>
  <c r="I45" i="3"/>
  <c r="H45" i="3"/>
  <c r="C45" i="3"/>
  <c r="S44" i="3"/>
  <c r="O44" i="3"/>
  <c r="P44" i="3" s="1"/>
  <c r="J44" i="3"/>
  <c r="I44" i="3"/>
  <c r="H44" i="3"/>
  <c r="C44" i="3"/>
  <c r="R43" i="3"/>
  <c r="O43" i="3"/>
  <c r="P43" i="3" s="1"/>
  <c r="Q43" i="3" s="1"/>
  <c r="J43" i="3"/>
  <c r="I43" i="3"/>
  <c r="H43" i="3"/>
  <c r="C43" i="3"/>
  <c r="S42" i="3"/>
  <c r="O42" i="3"/>
  <c r="P42" i="3" s="1"/>
  <c r="U42" i="3" s="1"/>
  <c r="J42" i="3"/>
  <c r="I42" i="3"/>
  <c r="H42" i="3"/>
  <c r="C42" i="3"/>
  <c r="S41" i="3"/>
  <c r="O41" i="3"/>
  <c r="P41" i="3" s="1"/>
  <c r="J41" i="3"/>
  <c r="I41" i="3"/>
  <c r="H41" i="3"/>
  <c r="C41" i="3"/>
  <c r="R40" i="3"/>
  <c r="O40" i="3"/>
  <c r="P40" i="3" s="1"/>
  <c r="Q40" i="3" s="1"/>
  <c r="J40" i="3"/>
  <c r="I40" i="3"/>
  <c r="H40" i="3"/>
  <c r="C40" i="3"/>
  <c r="S39" i="3"/>
  <c r="O39" i="3"/>
  <c r="P39" i="3" s="1"/>
  <c r="U39" i="3" s="1"/>
  <c r="J39" i="3"/>
  <c r="I39" i="3"/>
  <c r="H39" i="3"/>
  <c r="C39" i="3"/>
  <c r="S38" i="3"/>
  <c r="O38" i="3"/>
  <c r="P38" i="3" s="1"/>
  <c r="J38" i="3"/>
  <c r="I38" i="3"/>
  <c r="H38" i="3"/>
  <c r="C38" i="3"/>
  <c r="R37" i="3"/>
  <c r="O37" i="3"/>
  <c r="P37" i="3" s="1"/>
  <c r="J37" i="3"/>
  <c r="I37" i="3"/>
  <c r="H37" i="3"/>
  <c r="C37" i="3"/>
  <c r="S36" i="3"/>
  <c r="O36" i="3"/>
  <c r="P36" i="3" s="1"/>
  <c r="Q36" i="3" s="1"/>
  <c r="J36" i="3"/>
  <c r="I36" i="3"/>
  <c r="H36" i="3"/>
  <c r="C36" i="3"/>
  <c r="S35" i="3"/>
  <c r="O35" i="3"/>
  <c r="P35" i="3" s="1"/>
  <c r="J35" i="3"/>
  <c r="I35" i="3"/>
  <c r="H35" i="3"/>
  <c r="C35" i="3"/>
  <c r="R34" i="3"/>
  <c r="O34" i="3"/>
  <c r="P34" i="3" s="1"/>
  <c r="J34" i="3"/>
  <c r="I34" i="3"/>
  <c r="H34" i="3"/>
  <c r="C34" i="3"/>
  <c r="S33" i="3"/>
  <c r="O33" i="3"/>
  <c r="P33" i="3" s="1"/>
  <c r="Q33" i="3" s="1"/>
  <c r="J33" i="3"/>
  <c r="I33" i="3"/>
  <c r="H33" i="3"/>
  <c r="C33" i="3"/>
  <c r="S32" i="3"/>
  <c r="O32" i="3"/>
  <c r="P32" i="3" s="1"/>
  <c r="J32" i="3"/>
  <c r="I32" i="3"/>
  <c r="H32" i="3"/>
  <c r="C32" i="3"/>
  <c r="R31" i="3"/>
  <c r="O31" i="3"/>
  <c r="P31" i="3" s="1"/>
  <c r="Q31" i="3" s="1"/>
  <c r="J31" i="3"/>
  <c r="I31" i="3"/>
  <c r="H31" i="3"/>
  <c r="C31" i="3"/>
  <c r="U30" i="3"/>
  <c r="S30" i="3"/>
  <c r="O30" i="3"/>
  <c r="P30" i="3" s="1"/>
  <c r="Q30" i="3" s="1"/>
  <c r="J30" i="3"/>
  <c r="I30" i="3"/>
  <c r="H30" i="3"/>
  <c r="C30" i="3"/>
  <c r="S29" i="3"/>
  <c r="O29" i="3"/>
  <c r="P29" i="3" s="1"/>
  <c r="J29" i="3"/>
  <c r="I29" i="3"/>
  <c r="H29" i="3"/>
  <c r="C29" i="3"/>
  <c r="R28" i="3"/>
  <c r="O28" i="3"/>
  <c r="P28" i="3" s="1"/>
  <c r="Q28" i="3" s="1"/>
  <c r="J28" i="3"/>
  <c r="I28" i="3"/>
  <c r="H28" i="3"/>
  <c r="C28" i="3"/>
  <c r="S27" i="3"/>
  <c r="O27" i="3"/>
  <c r="P27" i="3" s="1"/>
  <c r="U27" i="3" s="1"/>
  <c r="J27" i="3"/>
  <c r="I27" i="3"/>
  <c r="H27" i="3"/>
  <c r="C27" i="3"/>
  <c r="S26" i="3"/>
  <c r="P26" i="3"/>
  <c r="O26" i="3"/>
  <c r="J26" i="3"/>
  <c r="I26" i="3"/>
  <c r="H26" i="3"/>
  <c r="C26" i="3"/>
  <c r="R25" i="3"/>
  <c r="O25" i="3"/>
  <c r="P25" i="3" s="1"/>
  <c r="Q25" i="3" s="1"/>
  <c r="J25" i="3"/>
  <c r="I25" i="3"/>
  <c r="H25" i="3"/>
  <c r="C25" i="3"/>
  <c r="S24" i="3"/>
  <c r="O24" i="3"/>
  <c r="P24" i="3" s="1"/>
  <c r="U24" i="3" s="1"/>
  <c r="J24" i="3"/>
  <c r="I24" i="3"/>
  <c r="H24" i="3"/>
  <c r="C24" i="3"/>
  <c r="S23" i="3"/>
  <c r="O23" i="3"/>
  <c r="P23" i="3" s="1"/>
  <c r="J23" i="3"/>
  <c r="I23" i="3"/>
  <c r="H23" i="3"/>
  <c r="C23" i="3"/>
  <c r="R22" i="3"/>
  <c r="O22" i="3"/>
  <c r="P22" i="3" s="1"/>
  <c r="Q22" i="3" s="1"/>
  <c r="J22" i="3"/>
  <c r="I22" i="3"/>
  <c r="H22" i="3"/>
  <c r="C22" i="3"/>
  <c r="S21" i="3"/>
  <c r="O21" i="3"/>
  <c r="P21" i="3" s="1"/>
  <c r="J21" i="3"/>
  <c r="I21" i="3"/>
  <c r="H21" i="3"/>
  <c r="C21" i="3"/>
  <c r="S20" i="3"/>
  <c r="O20" i="3"/>
  <c r="P20" i="3" s="1"/>
  <c r="U20" i="3" s="1"/>
  <c r="J20" i="3"/>
  <c r="I20" i="3"/>
  <c r="H20" i="3"/>
  <c r="C20" i="3"/>
  <c r="R19" i="3"/>
  <c r="O19" i="3"/>
  <c r="P19" i="3" s="1"/>
  <c r="Q19" i="3" s="1"/>
  <c r="J19" i="3"/>
  <c r="I19" i="3"/>
  <c r="H19" i="3"/>
  <c r="C19" i="3"/>
  <c r="S18" i="3"/>
  <c r="O18" i="3"/>
  <c r="P18" i="3" s="1"/>
  <c r="J18" i="3"/>
  <c r="I18" i="3"/>
  <c r="H18" i="3"/>
  <c r="C18" i="3"/>
  <c r="S17" i="3"/>
  <c r="O17" i="3"/>
  <c r="P17" i="3" s="1"/>
  <c r="J17" i="3"/>
  <c r="I17" i="3"/>
  <c r="H17" i="3"/>
  <c r="C17" i="3"/>
  <c r="R16" i="3"/>
  <c r="O16" i="3"/>
  <c r="P16" i="3" s="1"/>
  <c r="J16" i="3"/>
  <c r="I16" i="3"/>
  <c r="H16" i="3"/>
  <c r="C16" i="3"/>
  <c r="S15" i="3"/>
  <c r="O15" i="3"/>
  <c r="P15" i="3" s="1"/>
  <c r="J15" i="3"/>
  <c r="I15" i="3"/>
  <c r="H15" i="3"/>
  <c r="C15" i="3"/>
  <c r="S14" i="3"/>
  <c r="O14" i="3"/>
  <c r="P14" i="3" s="1"/>
  <c r="J14" i="3"/>
  <c r="I14" i="3"/>
  <c r="H14" i="3"/>
  <c r="C14" i="3"/>
  <c r="R13" i="3"/>
  <c r="O13" i="3"/>
  <c r="P13" i="3" s="1"/>
  <c r="Q13" i="3" s="1"/>
  <c r="J13" i="3"/>
  <c r="I13" i="3"/>
  <c r="H13" i="3"/>
  <c r="C13" i="3"/>
  <c r="S12" i="3"/>
  <c r="O12" i="3"/>
  <c r="P12" i="3" s="1"/>
  <c r="J12" i="3"/>
  <c r="I12" i="3"/>
  <c r="H12" i="3"/>
  <c r="C12" i="3"/>
  <c r="S11" i="3"/>
  <c r="O11" i="3"/>
  <c r="P11" i="3" s="1"/>
  <c r="J11" i="3"/>
  <c r="I11" i="3"/>
  <c r="H11" i="3"/>
  <c r="C11" i="3"/>
  <c r="R10" i="3"/>
  <c r="O10" i="3"/>
  <c r="P10" i="3" s="1"/>
  <c r="J10" i="3"/>
  <c r="I10" i="3"/>
  <c r="H10" i="3"/>
  <c r="C10" i="3"/>
  <c r="S9" i="3"/>
  <c r="O9" i="3"/>
  <c r="P9" i="3" s="1"/>
  <c r="J9" i="3"/>
  <c r="I9" i="3"/>
  <c r="H9" i="3"/>
  <c r="C9" i="3"/>
  <c r="S8" i="3"/>
  <c r="O8" i="3"/>
  <c r="P8" i="3" s="1"/>
  <c r="U8" i="3" s="1"/>
  <c r="J8" i="3"/>
  <c r="I8" i="3"/>
  <c r="H8" i="3"/>
  <c r="C8" i="3"/>
  <c r="R7" i="3"/>
  <c r="P7" i="3"/>
  <c r="Q7" i="3" s="1"/>
  <c r="O7" i="3"/>
  <c r="J7" i="3"/>
  <c r="I7" i="3"/>
  <c r="H7" i="3"/>
  <c r="C7" i="3"/>
  <c r="S6" i="3"/>
  <c r="O6" i="3"/>
  <c r="P6" i="3" s="1"/>
  <c r="J6" i="3"/>
  <c r="I6" i="3"/>
  <c r="H6" i="3"/>
  <c r="C6" i="3"/>
  <c r="S5" i="3"/>
  <c r="O5" i="3"/>
  <c r="P5" i="3" s="1"/>
  <c r="J5" i="3"/>
  <c r="I5" i="3"/>
  <c r="H5" i="3"/>
  <c r="C5" i="3"/>
  <c r="R4" i="3"/>
  <c r="O4" i="3"/>
  <c r="P4" i="3" s="1"/>
  <c r="J4" i="3"/>
  <c r="I4" i="3"/>
  <c r="H4" i="3"/>
  <c r="C4" i="3"/>
  <c r="S3" i="3"/>
  <c r="O3" i="3"/>
  <c r="P3" i="3" s="1"/>
  <c r="J3" i="3"/>
  <c r="I3" i="3"/>
  <c r="H3" i="3"/>
  <c r="C3" i="3"/>
  <c r="U36" i="3" l="1"/>
  <c r="U78" i="3"/>
  <c r="U14" i="3"/>
  <c r="Q14" i="3"/>
  <c r="U17" i="3"/>
  <c r="Q17" i="3"/>
  <c r="Q24" i="3"/>
  <c r="Q48" i="3"/>
  <c r="U11" i="3"/>
  <c r="Q11" i="3"/>
  <c r="U68" i="3"/>
  <c r="Q68" i="3"/>
  <c r="U74" i="3"/>
  <c r="Q74" i="3"/>
  <c r="S73" i="3" s="1"/>
  <c r="U92" i="3"/>
  <c r="Q92" i="3"/>
  <c r="U113" i="3"/>
  <c r="Q113" i="3"/>
  <c r="U101" i="3"/>
  <c r="Q101" i="3"/>
  <c r="U107" i="3"/>
  <c r="Q107" i="3"/>
  <c r="Q37" i="3"/>
  <c r="U37" i="3"/>
  <c r="Q46" i="3"/>
  <c r="U46" i="3"/>
  <c r="Q61" i="3"/>
  <c r="U61" i="3"/>
  <c r="U83" i="3"/>
  <c r="Q83" i="3"/>
  <c r="U98" i="3"/>
  <c r="Q98" i="3"/>
  <c r="S97" i="3" s="1"/>
  <c r="U104" i="3"/>
  <c r="Q104" i="3"/>
  <c r="S103" i="3" s="1"/>
  <c r="U77" i="3"/>
  <c r="Q77" i="3"/>
  <c r="U5" i="3"/>
  <c r="Q5" i="3"/>
  <c r="Q34" i="3"/>
  <c r="U34" i="3"/>
  <c r="Q58" i="3"/>
  <c r="U58" i="3"/>
  <c r="U71" i="3"/>
  <c r="Q71" i="3"/>
  <c r="U80" i="3"/>
  <c r="Q80" i="3"/>
  <c r="S79" i="3" s="1"/>
  <c r="U89" i="3"/>
  <c r="Q89" i="3"/>
  <c r="Q20" i="3"/>
  <c r="Q42" i="3"/>
  <c r="Q66" i="3"/>
  <c r="S67" i="3" s="1"/>
  <c r="Q86" i="3"/>
  <c r="S85" i="3" s="1"/>
  <c r="Q95" i="3"/>
  <c r="Q110" i="3"/>
  <c r="S109" i="3" s="1"/>
  <c r="U25" i="3"/>
  <c r="U49" i="3"/>
  <c r="Q93" i="3"/>
  <c r="S94" i="3" s="1"/>
  <c r="S91" i="3"/>
  <c r="Q69" i="3"/>
  <c r="S70" i="3" s="1"/>
  <c r="U102" i="3"/>
  <c r="U108" i="3"/>
  <c r="Q3" i="3"/>
  <c r="U3" i="3"/>
  <c r="U6" i="3"/>
  <c r="Q6" i="3"/>
  <c r="Q9" i="3"/>
  <c r="U9" i="3"/>
  <c r="U12" i="3"/>
  <c r="Q12" i="3"/>
  <c r="S13" i="3" s="1"/>
  <c r="Q15" i="3"/>
  <c r="U15" i="3"/>
  <c r="U18" i="3"/>
  <c r="Q18" i="3"/>
  <c r="S19" i="3" s="1"/>
  <c r="Q16" i="3"/>
  <c r="U16" i="3"/>
  <c r="Q4" i="3"/>
  <c r="U4" i="3"/>
  <c r="Q10" i="3"/>
  <c r="U10" i="3"/>
  <c r="U21" i="3"/>
  <c r="Q21" i="3"/>
  <c r="U22" i="3"/>
  <c r="Q27" i="3"/>
  <c r="U29" i="3"/>
  <c r="Q29" i="3"/>
  <c r="U33" i="3"/>
  <c r="Q39" i="3"/>
  <c r="U41" i="3"/>
  <c r="Q41" i="3"/>
  <c r="U45" i="3"/>
  <c r="Q51" i="3"/>
  <c r="U53" i="3"/>
  <c r="Q53" i="3"/>
  <c r="U57" i="3"/>
  <c r="Q63" i="3"/>
  <c r="U65" i="3"/>
  <c r="Q65" i="3"/>
  <c r="Q75" i="3"/>
  <c r="Q82" i="3"/>
  <c r="U82" i="3"/>
  <c r="U84" i="3"/>
  <c r="Q99" i="3"/>
  <c r="Q106" i="3"/>
  <c r="U106" i="3"/>
  <c r="U32" i="3"/>
  <c r="Q32" i="3"/>
  <c r="U44" i="3"/>
  <c r="Q44" i="3"/>
  <c r="Q8" i="3"/>
  <c r="U26" i="3"/>
  <c r="Q26" i="3"/>
  <c r="U31" i="3"/>
  <c r="U38" i="3"/>
  <c r="Q38" i="3"/>
  <c r="S37" i="3" s="1"/>
  <c r="U43" i="3"/>
  <c r="U50" i="3"/>
  <c r="Q50" i="3"/>
  <c r="U55" i="3"/>
  <c r="U62" i="3"/>
  <c r="Q62" i="3"/>
  <c r="S61" i="3" s="1"/>
  <c r="Q81" i="3"/>
  <c r="Q88" i="3"/>
  <c r="U88" i="3"/>
  <c r="U90" i="3"/>
  <c r="Q105" i="3"/>
  <c r="Q112" i="3"/>
  <c r="U112" i="3"/>
  <c r="S31" i="3"/>
  <c r="U56" i="3"/>
  <c r="Q56" i="3"/>
  <c r="S55" i="3" s="1"/>
  <c r="Q76" i="3"/>
  <c r="U76" i="3"/>
  <c r="Q100" i="3"/>
  <c r="U100" i="3"/>
  <c r="U7" i="3"/>
  <c r="U13" i="3"/>
  <c r="U19" i="3"/>
  <c r="U23" i="3"/>
  <c r="Q23" i="3"/>
  <c r="U28" i="3"/>
  <c r="U35" i="3"/>
  <c r="Q35" i="3"/>
  <c r="S34" i="3" s="1"/>
  <c r="U40" i="3"/>
  <c r="U47" i="3"/>
  <c r="Q47" i="3"/>
  <c r="S46" i="3" s="1"/>
  <c r="U52" i="3"/>
  <c r="U59" i="3"/>
  <c r="Q59" i="3"/>
  <c r="S58" i="3" s="1"/>
  <c r="U64" i="3"/>
  <c r="Q70" i="3"/>
  <c r="U70" i="3"/>
  <c r="U72" i="3"/>
  <c r="Q87" i="3"/>
  <c r="S88" i="3" s="1"/>
  <c r="Q94" i="3"/>
  <c r="U94" i="3"/>
  <c r="U96" i="3"/>
  <c r="Q111" i="3"/>
  <c r="S112" i="3" s="1"/>
  <c r="U67" i="3"/>
  <c r="U73" i="3"/>
  <c r="U79" i="3"/>
  <c r="U85" i="3"/>
  <c r="U91" i="3"/>
  <c r="U97" i="3"/>
  <c r="U103" i="3"/>
  <c r="U109" i="3"/>
  <c r="S4" i="3" l="1"/>
  <c r="S25" i="3"/>
  <c r="S64" i="3"/>
  <c r="S52" i="3"/>
  <c r="S40" i="3"/>
  <c r="S28" i="3"/>
  <c r="S43" i="3"/>
  <c r="S100" i="3"/>
  <c r="S16" i="3"/>
  <c r="S10" i="3"/>
  <c r="S82" i="3"/>
  <c r="S49" i="3"/>
  <c r="S76" i="3"/>
  <c r="S106" i="3"/>
  <c r="S22" i="3"/>
  <c r="S7" i="3"/>
</calcChain>
</file>

<file path=xl/sharedStrings.xml><?xml version="1.0" encoding="utf-8"?>
<sst xmlns="http://schemas.openxmlformats.org/spreadsheetml/2006/main" count="528" uniqueCount="43">
  <si>
    <t>(Tous)</t>
  </si>
  <si>
    <t>Secteur</t>
  </si>
  <si>
    <t>Campagne</t>
  </si>
  <si>
    <t>Parcelle</t>
  </si>
  <si>
    <t>Variété</t>
  </si>
  <si>
    <t>Total général</t>
  </si>
  <si>
    <t>Date</t>
  </si>
  <si>
    <t>n°échantillon</t>
  </si>
  <si>
    <t>Méthode</t>
  </si>
  <si>
    <t>Presse</t>
  </si>
  <si>
    <t>N° d'analyse</t>
  </si>
  <si>
    <t>Total 2017</t>
  </si>
  <si>
    <t>OU 3C</t>
  </si>
  <si>
    <t>Moyenne parcelle</t>
  </si>
  <si>
    <t>PB 4A</t>
  </si>
  <si>
    <t>Industriel</t>
  </si>
  <si>
    <t>Base</t>
  </si>
  <si>
    <t>Milieu</t>
  </si>
  <si>
    <t>Sommet</t>
  </si>
  <si>
    <t>TM1</t>
  </si>
  <si>
    <t>TB1</t>
  </si>
  <si>
    <t>A saisir</t>
  </si>
  <si>
    <t>Pas de données terrain</t>
  </si>
  <si>
    <t>Nom de l'essai</t>
  </si>
  <si>
    <t>Mois  analyse</t>
  </si>
  <si>
    <t>Tiers de canne</t>
  </si>
  <si>
    <t>Brix lu</t>
  </si>
  <si>
    <t>Pol lu</t>
  </si>
  <si>
    <t>Pol corrigé</t>
  </si>
  <si>
    <t>Pureté calculée</t>
  </si>
  <si>
    <t>RHS calculée</t>
  </si>
  <si>
    <t>Ecart Brix Base-Sommet</t>
  </si>
  <si>
    <t>Ecart RHS Base-Sommet</t>
  </si>
  <si>
    <t>Poids du gâteau</t>
  </si>
  <si>
    <t xml:space="preserve">SE%C - Extrait presse </t>
  </si>
  <si>
    <t xml:space="preserve">  RHS calculée</t>
  </si>
  <si>
    <t xml:space="preserve">  Pureté calculée</t>
  </si>
  <si>
    <t>Ba 1B</t>
  </si>
  <si>
    <t>Ba 1A</t>
  </si>
  <si>
    <t>Ba 4A</t>
  </si>
  <si>
    <t xml:space="preserve">Ba </t>
  </si>
  <si>
    <t>Valeurs</t>
  </si>
  <si>
    <t xml:space="preserve">   Brix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</si>
</sst>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43" formatCode="_-* #,##0.00\ _€_-;\-* #,##0.00\ _€_-;_-* &quot;-&quot;??\ _€_-;_-@_-"/>
    <numFmt numFmtId="164" formatCode="dd/mm/yy;@"/>
    <numFmt numFmtId="166" formatCode="_-* #,##0.00\ [$€-1]_-;\-* #,##0.00\ [$€-1]_-;_-* &quot;-&quot;??\ [$€-1]_-"/>
    <numFmt numFmtId="167" formatCode="_-* #,##0.00\ _F_-;\-* #,##0.00\ _F_-;_-* &quot;-&quot;??\ _F_-;_-@_-"/>
    <numFmt numFmtId="168" formatCode="0.0"/>
  </numFmts>
  <fonts count="8" x14ac:knownFonts="1">
    <font>
      <sz val="10"/>
      <name val="Arial"/>
      <family val="2"/>
    </font>
    <font>
      <sz val="11"/>
      <color theme="1"/>
      <name val="Calibri"/>
      <family val="2"/>
      <scheme val="minor"/>
    </font>
    <font>
      <sz val="10"/>
      <name val="Arial"/>
      <family val="2"/>
    </font>
    <font>
      <i/>
      <sz val="11"/>
      <color theme="3" tint="-0.249977111117893"/>
      <name val="Arial Narrow"/>
      <family val="2"/>
    </font>
    <font>
      <sz val="11"/>
      <name val="Arial Narrow"/>
      <family val="2"/>
    </font>
    <font>
      <b/>
      <sz val="11"/>
      <name val="Arial Narrow"/>
      <family val="2"/>
    </font>
    <font>
      <b/>
      <i/>
      <sz val="11"/>
      <color theme="3" tint="-0.249977111117893"/>
      <name val="Arial Narrow"/>
      <family val="2"/>
    </font>
    <font>
      <b/>
      <sz val="11"/>
      <color indexed="8"/>
      <name val="Arial Narrow"/>
      <family val="2"/>
    </font>
  </fonts>
  <fills count="6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indexed="22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hair">
        <color indexed="64"/>
      </left>
      <right/>
      <top/>
      <bottom/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hair">
        <color indexed="64"/>
      </left>
      <right/>
      <top/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/>
      <diagonal/>
    </border>
    <border>
      <left style="hair">
        <color indexed="64"/>
      </left>
      <right style="hair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6">
    <xf numFmtId="0" fontId="0" fillId="0" borderId="0"/>
    <xf numFmtId="166" fontId="2" fillId="0" borderId="0" applyFont="0" applyFill="0" applyBorder="0" applyAlignment="0" applyProtection="0"/>
    <xf numFmtId="167" fontId="2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9" fontId="2" fillId="0" borderId="0" applyFont="0" applyFill="0" applyBorder="0" applyAlignment="0" applyProtection="0"/>
  </cellStyleXfs>
  <cellXfs count="50">
    <xf numFmtId="0" fontId="0" fillId="0" borderId="0" xfId="0"/>
    <xf numFmtId="0" fontId="3" fillId="0" borderId="0" xfId="0" applyFont="1" applyBorder="1" applyAlignment="1">
      <alignment horizontal="center"/>
    </xf>
    <xf numFmtId="0" fontId="4" fillId="2" borderId="0" xfId="0" applyFont="1" applyFill="1" applyBorder="1"/>
    <xf numFmtId="0" fontId="4" fillId="0" borderId="3" xfId="0" applyFont="1" applyBorder="1"/>
    <xf numFmtId="164" fontId="4" fillId="3" borderId="4" xfId="0" applyNumberFormat="1" applyFont="1" applyFill="1" applyBorder="1" applyAlignment="1">
      <alignment horizontal="center"/>
    </xf>
    <xf numFmtId="0" fontId="4" fillId="3" borderId="0" xfId="0" applyFont="1" applyFill="1" applyBorder="1" applyAlignment="1">
      <alignment horizontal="center" vertical="center"/>
    </xf>
    <xf numFmtId="0" fontId="4" fillId="3" borderId="4" xfId="0" applyFont="1" applyFill="1" applyBorder="1" applyAlignment="1">
      <alignment horizontal="center"/>
    </xf>
    <xf numFmtId="0" fontId="4" fillId="0" borderId="5" xfId="0" applyFont="1" applyBorder="1"/>
    <xf numFmtId="0" fontId="4" fillId="0" borderId="0" xfId="0" applyFont="1" applyBorder="1"/>
    <xf numFmtId="0" fontId="4" fillId="0" borderId="2" xfId="0" applyFont="1" applyBorder="1"/>
    <xf numFmtId="0" fontId="3" fillId="0" borderId="2" xfId="0" applyFont="1" applyBorder="1" applyAlignment="1">
      <alignment horizontal="center"/>
    </xf>
    <xf numFmtId="0" fontId="4" fillId="0" borderId="2" xfId="0" applyFont="1" applyFill="1" applyBorder="1" applyAlignment="1">
      <alignment horizontal="center"/>
    </xf>
    <xf numFmtId="0" fontId="4" fillId="0" borderId="6" xfId="0" applyFont="1" applyBorder="1"/>
    <xf numFmtId="168" fontId="4" fillId="3" borderId="6" xfId="0" applyNumberFormat="1" applyFont="1" applyFill="1" applyBorder="1"/>
    <xf numFmtId="2" fontId="4" fillId="3" borderId="6" xfId="0" applyNumberFormat="1" applyFont="1" applyFill="1" applyBorder="1"/>
    <xf numFmtId="2" fontId="4" fillId="0" borderId="6" xfId="0" applyNumberFormat="1" applyFont="1" applyBorder="1"/>
    <xf numFmtId="168" fontId="4" fillId="0" borderId="6" xfId="0" applyNumberFormat="1" applyFont="1" applyBorder="1"/>
    <xf numFmtId="0" fontId="4" fillId="0" borderId="0" xfId="0" applyFont="1" applyFill="1" applyBorder="1" applyAlignment="1">
      <alignment horizontal="center"/>
    </xf>
    <xf numFmtId="0" fontId="4" fillId="0" borderId="4" xfId="0" applyFont="1" applyBorder="1"/>
    <xf numFmtId="168" fontId="4" fillId="3" borderId="4" xfId="0" applyNumberFormat="1" applyFont="1" applyFill="1" applyBorder="1"/>
    <xf numFmtId="2" fontId="4" fillId="3" borderId="4" xfId="0" applyNumberFormat="1" applyFont="1" applyFill="1" applyBorder="1"/>
    <xf numFmtId="2" fontId="4" fillId="0" borderId="4" xfId="0" applyNumberFormat="1" applyFont="1" applyBorder="1"/>
    <xf numFmtId="168" fontId="4" fillId="0" borderId="4" xfId="0" applyNumberFormat="1" applyFont="1" applyBorder="1"/>
    <xf numFmtId="164" fontId="4" fillId="3" borderId="7" xfId="0" applyNumberFormat="1" applyFont="1" applyFill="1" applyBorder="1" applyAlignment="1">
      <alignment horizontal="center"/>
    </xf>
    <xf numFmtId="0" fontId="4" fillId="3" borderId="1" xfId="0" applyFont="1" applyFill="1" applyBorder="1" applyAlignment="1">
      <alignment horizontal="center" vertical="center"/>
    </xf>
    <xf numFmtId="0" fontId="4" fillId="3" borderId="7" xfId="0" applyFont="1" applyFill="1" applyBorder="1" applyAlignment="1">
      <alignment horizontal="center"/>
    </xf>
    <xf numFmtId="0" fontId="4" fillId="0" borderId="1" xfId="0" applyFont="1" applyBorder="1"/>
    <xf numFmtId="0" fontId="3" fillId="0" borderId="1" xfId="0" applyFont="1" applyBorder="1" applyAlignment="1">
      <alignment horizontal="center"/>
    </xf>
    <xf numFmtId="0" fontId="4" fillId="0" borderId="1" xfId="0" applyFont="1" applyFill="1" applyBorder="1" applyAlignment="1">
      <alignment horizontal="center"/>
    </xf>
    <xf numFmtId="0" fontId="4" fillId="0" borderId="7" xfId="0" applyFont="1" applyBorder="1"/>
    <xf numFmtId="168" fontId="4" fillId="3" borderId="7" xfId="0" applyNumberFormat="1" applyFont="1" applyFill="1" applyBorder="1"/>
    <xf numFmtId="2" fontId="4" fillId="3" borderId="7" xfId="0" applyNumberFormat="1" applyFont="1" applyFill="1" applyBorder="1"/>
    <xf numFmtId="2" fontId="4" fillId="0" borderId="7" xfId="0" applyNumberFormat="1" applyFont="1" applyBorder="1"/>
    <xf numFmtId="168" fontId="4" fillId="0" borderId="7" xfId="0" applyNumberFormat="1" applyFont="1" applyBorder="1"/>
    <xf numFmtId="0" fontId="4" fillId="0" borderId="0" xfId="0" applyFont="1" applyAlignment="1">
      <alignment horizontal="center"/>
    </xf>
    <xf numFmtId="0" fontId="4" fillId="0" borderId="0" xfId="0" applyFont="1"/>
    <xf numFmtId="164" fontId="4" fillId="0" borderId="0" xfId="0" applyNumberFormat="1" applyFont="1" applyAlignment="1">
      <alignment horizontal="center"/>
    </xf>
    <xf numFmtId="0" fontId="4" fillId="0" borderId="0" xfId="0" applyFont="1" applyAlignment="1">
      <alignment horizontal="center" vertical="center"/>
    </xf>
    <xf numFmtId="0" fontId="3" fillId="0" borderId="0" xfId="0" applyFont="1"/>
    <xf numFmtId="168" fontId="5" fillId="3" borderId="8" xfId="0" applyNumberFormat="1" applyFont="1" applyFill="1" applyBorder="1"/>
    <xf numFmtId="2" fontId="5" fillId="0" borderId="0" xfId="0" applyNumberFormat="1" applyFont="1" applyFill="1"/>
    <xf numFmtId="0" fontId="4" fillId="4" borderId="8" xfId="0" applyFont="1" applyFill="1" applyBorder="1"/>
    <xf numFmtId="0" fontId="5" fillId="0" borderId="0" xfId="0" applyFont="1"/>
    <xf numFmtId="168" fontId="4" fillId="0" borderId="0" xfId="0" applyNumberFormat="1" applyFont="1"/>
    <xf numFmtId="0" fontId="6" fillId="5" borderId="9" xfId="0" applyFont="1" applyFill="1" applyBorder="1" applyAlignment="1" applyProtection="1">
      <alignment horizontal="center" vertical="center" wrapText="1"/>
    </xf>
    <xf numFmtId="0" fontId="7" fillId="5" borderId="9" xfId="0" applyFont="1" applyFill="1" applyBorder="1" applyAlignment="1" applyProtection="1">
      <alignment horizontal="center" vertical="center" wrapText="1"/>
    </xf>
    <xf numFmtId="168" fontId="7" fillId="5" borderId="9" xfId="0" applyNumberFormat="1" applyFont="1" applyFill="1" applyBorder="1" applyAlignment="1" applyProtection="1">
      <alignment horizontal="center" vertical="center" wrapText="1"/>
    </xf>
    <xf numFmtId="2" fontId="7" fillId="5" borderId="9" xfId="0" applyNumberFormat="1" applyFont="1" applyFill="1" applyBorder="1" applyAlignment="1" applyProtection="1">
      <alignment horizontal="center" vertical="center" wrapText="1"/>
    </xf>
    <xf numFmtId="0" fontId="0" fillId="0" borderId="0" xfId="0" pivotButton="1"/>
    <xf numFmtId="2" fontId="0" fillId="0" borderId="0" xfId="0" applyNumberFormat="1"/>
  </cellXfs>
  <cellStyles count="16">
    <cellStyle name="Euro" xfId="1"/>
    <cellStyle name="Milliers 2" xfId="2"/>
    <cellStyle name="Milliers 5" xfId="3"/>
    <cellStyle name="Normal" xfId="0" builtinId="0"/>
    <cellStyle name="Normal 2" xfId="4"/>
    <cellStyle name="Normal 2 2" xfId="5"/>
    <cellStyle name="Normal 2 3" xfId="6"/>
    <cellStyle name="Normal 2 4" xfId="7"/>
    <cellStyle name="Normal 2_PLUVIOMETRES" xfId="8"/>
    <cellStyle name="Normal 3" xfId="9"/>
    <cellStyle name="Normal 4" xfId="10"/>
    <cellStyle name="Normal 5" xfId="11"/>
    <cellStyle name="Normal 6" xfId="12"/>
    <cellStyle name="Normal 6 2" xfId="13"/>
    <cellStyle name="Normal 7" xfId="14"/>
    <cellStyle name="Pourcentage 2" xfId="15"/>
  </cellStyles>
  <dxfs count="13"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AGRONOMIQUE/Bases%20de%20donn&#233;es/Suivi%20r&#233;colte/SUCAF-Gn-Base%20de%20donn&#233;es%20-%20Suivi%20r&#233;colte%20%20-%20Actif%20-%20241019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CD-Suivi parcelles maturées"/>
      <sheetName val="trame"/>
      <sheetName val="Paramètres"/>
      <sheetName val="Base-Suivi récolte"/>
      <sheetName val="TCD-Verso rapport jour 19"/>
      <sheetName val="TCD-Verso rapport jour 18 ok"/>
      <sheetName val="TCD-Intermédiaire 2012-2013"/>
      <sheetName val="TCD-Verso rapport jour 17 ok"/>
      <sheetName val="TCD-Verso rapport jour 15"/>
      <sheetName val="TCD-Verso rapport jour 14 "/>
      <sheetName val="TCD-Synthèse"/>
      <sheetName val="TCD-Verso rapport jour 17"/>
      <sheetName val="Graphes-Suivi délai maturation"/>
      <sheetName val="Comparaison Prévision agri-agro"/>
      <sheetName val="Ordre de coupe-Selon avance"/>
      <sheetName val="Prgm maturateur-avancement"/>
      <sheetName val="TCD-Rapport campagne"/>
      <sheetName val="TCD-Bilan fin juin"/>
      <sheetName val="PRGM Maturateur-Coupe initiaux"/>
      <sheetName val="Planning DF-2014"/>
      <sheetName val="TC par variétés et catégories"/>
      <sheetName val="TCD de vérification"/>
      <sheetName val="TCD-Rdt estimé-réel"/>
      <sheetName val="TCD - Age moyen des souches"/>
      <sheetName val="TCD-Suivi Carto"/>
      <sheetName val="Correspondance MapInfo"/>
    </sheetNames>
    <sheetDataSet>
      <sheetData sheetId="0" refreshError="1"/>
      <sheetData sheetId="1" refreshError="1"/>
      <sheetData sheetId="2" refreshError="1"/>
      <sheetData sheetId="3" refreshError="1">
        <row r="178">
          <cell r="F178" t="str">
            <v>OU 2D</v>
          </cell>
        </row>
        <row r="623">
          <cell r="F623" t="str">
            <v>VG 4</v>
          </cell>
          <cell r="G623" t="str">
            <v>NCo310</v>
          </cell>
          <cell r="H623" t="str">
            <v>NCo310</v>
          </cell>
        </row>
        <row r="624">
          <cell r="F624" t="str">
            <v>BA 4D</v>
          </cell>
          <cell r="G624" t="str">
            <v>NCo310</v>
          </cell>
          <cell r="H624" t="str">
            <v>NCo310</v>
          </cell>
        </row>
        <row r="625">
          <cell r="F625" t="str">
            <v>OU 14A</v>
          </cell>
          <cell r="G625" t="str">
            <v>Divers</v>
          </cell>
          <cell r="H625" t="str">
            <v>Divers</v>
          </cell>
        </row>
        <row r="626">
          <cell r="F626" t="str">
            <v>OU 5</v>
          </cell>
          <cell r="G626" t="str">
            <v>B46364</v>
          </cell>
          <cell r="H626" t="str">
            <v>B46364</v>
          </cell>
        </row>
        <row r="627">
          <cell r="F627" t="str">
            <v>OU 3A</v>
          </cell>
          <cell r="G627" t="str">
            <v>NCo376</v>
          </cell>
          <cell r="H627" t="str">
            <v>NCo376</v>
          </cell>
        </row>
        <row r="628">
          <cell r="F628" t="str">
            <v>PB 5B</v>
          </cell>
          <cell r="G628" t="str">
            <v>NCo376</v>
          </cell>
          <cell r="H628" t="str">
            <v>NCo376</v>
          </cell>
        </row>
        <row r="629">
          <cell r="F629" t="str">
            <v>OU 3D</v>
          </cell>
          <cell r="G629" t="str">
            <v>R583</v>
          </cell>
          <cell r="H629" t="str">
            <v>R583</v>
          </cell>
        </row>
        <row r="630">
          <cell r="F630" t="str">
            <v>OU 3B</v>
          </cell>
          <cell r="G630" t="str">
            <v>Q200</v>
          </cell>
          <cell r="H630" t="str">
            <v>Q200</v>
          </cell>
        </row>
        <row r="631">
          <cell r="F631" t="str">
            <v>BGV 10</v>
          </cell>
          <cell r="G631" t="str">
            <v>R579</v>
          </cell>
          <cell r="H631" t="str">
            <v>R579</v>
          </cell>
        </row>
        <row r="632">
          <cell r="F632" t="str">
            <v>OU 3C</v>
          </cell>
          <cell r="G632" t="str">
            <v>NCo376</v>
          </cell>
          <cell r="H632" t="str">
            <v>NCo376</v>
          </cell>
        </row>
        <row r="633">
          <cell r="F633" t="str">
            <v>BGV 9</v>
          </cell>
          <cell r="G633" t="str">
            <v>R579</v>
          </cell>
          <cell r="H633" t="str">
            <v>R579</v>
          </cell>
        </row>
        <row r="634">
          <cell r="F634" t="str">
            <v>OU 2E</v>
          </cell>
          <cell r="G634" t="str">
            <v>B46364</v>
          </cell>
          <cell r="H634" t="str">
            <v>B46364</v>
          </cell>
        </row>
        <row r="635">
          <cell r="F635" t="str">
            <v>ML 9</v>
          </cell>
          <cell r="G635" t="str">
            <v>R570</v>
          </cell>
          <cell r="H635" t="str">
            <v>R570</v>
          </cell>
        </row>
        <row r="636">
          <cell r="F636" t="str">
            <v>OU 2A</v>
          </cell>
          <cell r="G636" t="str">
            <v>Co997</v>
          </cell>
          <cell r="H636" t="str">
            <v>Co997</v>
          </cell>
        </row>
        <row r="637">
          <cell r="F637" t="str">
            <v>ML 7</v>
          </cell>
          <cell r="G637" t="str">
            <v>R570</v>
          </cell>
          <cell r="H637" t="str">
            <v>R570</v>
          </cell>
        </row>
        <row r="638">
          <cell r="F638" t="str">
            <v>OU 12</v>
          </cell>
          <cell r="G638" t="str">
            <v>B46364</v>
          </cell>
          <cell r="H638" t="str">
            <v>B46364</v>
          </cell>
        </row>
        <row r="639">
          <cell r="F639" t="str">
            <v>ML 10</v>
          </cell>
          <cell r="G639" t="str">
            <v>R570</v>
          </cell>
          <cell r="H639" t="str">
            <v>R570</v>
          </cell>
        </row>
        <row r="640">
          <cell r="F640" t="str">
            <v>OU 2B</v>
          </cell>
          <cell r="G640" t="str">
            <v>Co997</v>
          </cell>
          <cell r="H640" t="str">
            <v>Co997</v>
          </cell>
        </row>
        <row r="641">
          <cell r="F641" t="str">
            <v>OU 1</v>
          </cell>
          <cell r="G641" t="str">
            <v>Co997</v>
          </cell>
          <cell r="H641" t="str">
            <v>Co997</v>
          </cell>
        </row>
        <row r="642">
          <cell r="F642" t="str">
            <v>OU 1'</v>
          </cell>
          <cell r="G642" t="str">
            <v>R583</v>
          </cell>
          <cell r="H642" t="str">
            <v>R583</v>
          </cell>
        </row>
        <row r="643">
          <cell r="F643" t="str">
            <v>OU 11B</v>
          </cell>
          <cell r="G643" t="str">
            <v>NCo376</v>
          </cell>
          <cell r="H643" t="str">
            <v>NCo376</v>
          </cell>
        </row>
        <row r="644">
          <cell r="F644" t="str">
            <v>OU 8B</v>
          </cell>
          <cell r="G644" t="str">
            <v>Co997</v>
          </cell>
          <cell r="H644" t="str">
            <v>Co997</v>
          </cell>
        </row>
        <row r="645">
          <cell r="F645" t="str">
            <v>OU 8A</v>
          </cell>
          <cell r="G645" t="str">
            <v>R585</v>
          </cell>
          <cell r="H645" t="str">
            <v>R585</v>
          </cell>
        </row>
        <row r="646">
          <cell r="F646" t="str">
            <v>OU 7C</v>
          </cell>
          <cell r="G646" t="str">
            <v>B6623</v>
          </cell>
          <cell r="H646" t="str">
            <v>B6623</v>
          </cell>
        </row>
        <row r="647">
          <cell r="F647" t="str">
            <v>OU 7AB</v>
          </cell>
          <cell r="G647" t="str">
            <v>R570</v>
          </cell>
          <cell r="H647" t="str">
            <v>R570</v>
          </cell>
        </row>
        <row r="648">
          <cell r="F648" t="str">
            <v>ML 11</v>
          </cell>
          <cell r="G648" t="str">
            <v>Co997</v>
          </cell>
          <cell r="H648" t="str">
            <v>Co997</v>
          </cell>
        </row>
        <row r="649">
          <cell r="F649" t="str">
            <v>ML 12</v>
          </cell>
          <cell r="G649" t="str">
            <v>Co997</v>
          </cell>
          <cell r="H649" t="str">
            <v>Co997</v>
          </cell>
        </row>
        <row r="650">
          <cell r="F650" t="str">
            <v>ML 4B</v>
          </cell>
          <cell r="G650" t="str">
            <v>NCo376</v>
          </cell>
          <cell r="H650" t="str">
            <v>NCo376</v>
          </cell>
        </row>
        <row r="651">
          <cell r="F651" t="str">
            <v>VG 1</v>
          </cell>
          <cell r="G651" t="str">
            <v>NCo376</v>
          </cell>
          <cell r="H651" t="str">
            <v>NCo376</v>
          </cell>
        </row>
        <row r="652">
          <cell r="F652" t="str">
            <v>ML 2</v>
          </cell>
          <cell r="G652" t="str">
            <v>B46364</v>
          </cell>
          <cell r="H652" t="str">
            <v>B46364</v>
          </cell>
        </row>
        <row r="653">
          <cell r="F653" t="str">
            <v>ML 8</v>
          </cell>
          <cell r="G653" t="str">
            <v>B46364</v>
          </cell>
          <cell r="H653" t="str">
            <v>B46364</v>
          </cell>
        </row>
        <row r="654">
          <cell r="F654" t="str">
            <v>PB 3B</v>
          </cell>
          <cell r="G654" t="str">
            <v>Co997</v>
          </cell>
          <cell r="H654" t="str">
            <v>Co997</v>
          </cell>
        </row>
        <row r="655">
          <cell r="F655" t="str">
            <v>VG 3</v>
          </cell>
          <cell r="G655" t="str">
            <v>NCo376</v>
          </cell>
          <cell r="H655" t="str">
            <v>NCo376</v>
          </cell>
        </row>
        <row r="656">
          <cell r="F656" t="str">
            <v>OU 9BC</v>
          </cell>
          <cell r="G656" t="str">
            <v>B6623</v>
          </cell>
          <cell r="H656" t="str">
            <v>B6623</v>
          </cell>
        </row>
        <row r="657">
          <cell r="F657" t="str">
            <v>OU 9AD</v>
          </cell>
          <cell r="G657" t="str">
            <v>NCo376</v>
          </cell>
          <cell r="H657" t="str">
            <v>NCo376</v>
          </cell>
        </row>
        <row r="658">
          <cell r="F658" t="str">
            <v>OU 11A</v>
          </cell>
          <cell r="G658" t="str">
            <v>NCo376</v>
          </cell>
          <cell r="H658" t="str">
            <v>NCo376</v>
          </cell>
        </row>
        <row r="659">
          <cell r="F659" t="str">
            <v>VG 2</v>
          </cell>
          <cell r="G659" t="str">
            <v>NCo376</v>
          </cell>
          <cell r="H659" t="str">
            <v>NCo376</v>
          </cell>
        </row>
        <row r="660">
          <cell r="F660" t="str">
            <v>PB 6</v>
          </cell>
          <cell r="G660" t="str">
            <v>NCo376</v>
          </cell>
          <cell r="H660" t="str">
            <v>NCo376</v>
          </cell>
        </row>
        <row r="661">
          <cell r="F661" t="str">
            <v>PB 4C</v>
          </cell>
          <cell r="G661" t="str">
            <v>R570</v>
          </cell>
          <cell r="H661" t="str">
            <v>R570</v>
          </cell>
        </row>
        <row r="662">
          <cell r="F662" t="str">
            <v>DJ 1B</v>
          </cell>
          <cell r="G662" t="str">
            <v>NCo376</v>
          </cell>
          <cell r="H662" t="str">
            <v>NCo376</v>
          </cell>
        </row>
        <row r="663">
          <cell r="F663" t="str">
            <v>PB 4E</v>
          </cell>
          <cell r="G663" t="str">
            <v>R570</v>
          </cell>
          <cell r="H663" t="str">
            <v>R570</v>
          </cell>
        </row>
        <row r="664">
          <cell r="F664" t="str">
            <v>PB 2</v>
          </cell>
          <cell r="G664" t="str">
            <v>NCo376</v>
          </cell>
          <cell r="H664" t="str">
            <v>NCo376</v>
          </cell>
        </row>
        <row r="665">
          <cell r="F665" t="str">
            <v>DJ 1NA</v>
          </cell>
          <cell r="G665" t="str">
            <v>NCo376</v>
          </cell>
          <cell r="H665" t="str">
            <v>NCo376</v>
          </cell>
        </row>
        <row r="666">
          <cell r="F666" t="str">
            <v>OU 13B</v>
          </cell>
          <cell r="G666" t="str">
            <v>NCo376</v>
          </cell>
          <cell r="H666" t="str">
            <v>NCo376</v>
          </cell>
        </row>
        <row r="667">
          <cell r="F667" t="str">
            <v>DJ 1NB</v>
          </cell>
          <cell r="G667" t="str">
            <v>NCo376</v>
          </cell>
          <cell r="H667" t="str">
            <v>NCo376</v>
          </cell>
        </row>
        <row r="668">
          <cell r="F668" t="str">
            <v>OU 13A</v>
          </cell>
          <cell r="G668" t="str">
            <v>NCo376</v>
          </cell>
          <cell r="H668" t="str">
            <v>NCo376</v>
          </cell>
        </row>
        <row r="669">
          <cell r="F669" t="str">
            <v>DJ 1SA</v>
          </cell>
          <cell r="G669" t="str">
            <v>NCo376</v>
          </cell>
          <cell r="H669" t="str">
            <v>NCo376</v>
          </cell>
        </row>
        <row r="670">
          <cell r="F670" t="str">
            <v>DJ 2B</v>
          </cell>
          <cell r="G670" t="str">
            <v>NCo376</v>
          </cell>
          <cell r="H670" t="str">
            <v>NCo376</v>
          </cell>
        </row>
        <row r="671">
          <cell r="F671" t="str">
            <v>OU 10</v>
          </cell>
          <cell r="G671" t="str">
            <v>NCo376</v>
          </cell>
          <cell r="H671" t="str">
            <v>NCo376</v>
          </cell>
        </row>
        <row r="672">
          <cell r="F672" t="str">
            <v>ML 1B</v>
          </cell>
          <cell r="G672" t="str">
            <v>B46364</v>
          </cell>
          <cell r="H672" t="str">
            <v>B46364</v>
          </cell>
        </row>
        <row r="673">
          <cell r="F673" t="str">
            <v>DJ 2C</v>
          </cell>
          <cell r="G673" t="str">
            <v>B46364</v>
          </cell>
          <cell r="H673" t="str">
            <v>B46364</v>
          </cell>
        </row>
        <row r="674">
          <cell r="F674" t="str">
            <v>DJ 2A</v>
          </cell>
          <cell r="G674" t="str">
            <v>B46364</v>
          </cell>
          <cell r="H674" t="str">
            <v>B46364</v>
          </cell>
        </row>
        <row r="675">
          <cell r="F675" t="str">
            <v>BGV 3</v>
          </cell>
          <cell r="G675" t="str">
            <v>B46364</v>
          </cell>
          <cell r="H675" t="str">
            <v>B46364</v>
          </cell>
        </row>
        <row r="676">
          <cell r="F676" t="str">
            <v>BGV 4/6AB</v>
          </cell>
          <cell r="G676" t="str">
            <v>B46364</v>
          </cell>
          <cell r="H676" t="str">
            <v>B46364</v>
          </cell>
        </row>
        <row r="677">
          <cell r="F677" t="str">
            <v>DJ 5</v>
          </cell>
          <cell r="G677" t="str">
            <v>R570</v>
          </cell>
          <cell r="H677" t="str">
            <v>R570</v>
          </cell>
        </row>
        <row r="678">
          <cell r="F678" t="str">
            <v>ML 3</v>
          </cell>
          <cell r="G678" t="str">
            <v>B46364</v>
          </cell>
          <cell r="H678" t="str">
            <v>B46364</v>
          </cell>
        </row>
        <row r="679">
          <cell r="F679" t="str">
            <v>ML 3Ext</v>
          </cell>
          <cell r="G679" t="str">
            <v>B46364</v>
          </cell>
          <cell r="H679" t="str">
            <v>B46364</v>
          </cell>
        </row>
        <row r="680">
          <cell r="F680" t="str">
            <v>ML 4AExt</v>
          </cell>
          <cell r="G680" t="str">
            <v>B46364</v>
          </cell>
          <cell r="H680" t="str">
            <v>B46364</v>
          </cell>
        </row>
        <row r="681">
          <cell r="F681" t="str">
            <v>ML 1C</v>
          </cell>
          <cell r="G681" t="str">
            <v>B46364</v>
          </cell>
          <cell r="H681" t="str">
            <v>B46364</v>
          </cell>
        </row>
        <row r="682">
          <cell r="F682" t="str">
            <v>DJ 4</v>
          </cell>
          <cell r="G682" t="str">
            <v>R570</v>
          </cell>
          <cell r="H682" t="str">
            <v>R570</v>
          </cell>
        </row>
        <row r="683">
          <cell r="F683" t="str">
            <v>DJ 3</v>
          </cell>
          <cell r="G683" t="str">
            <v>NCo376</v>
          </cell>
          <cell r="H683" t="str">
            <v>NCo376</v>
          </cell>
        </row>
        <row r="684">
          <cell r="F684" t="str">
            <v>DJ 7</v>
          </cell>
          <cell r="G684" t="str">
            <v>Co997</v>
          </cell>
          <cell r="H684" t="str">
            <v>Co997</v>
          </cell>
        </row>
        <row r="685">
          <cell r="F685" t="str">
            <v>OU 1</v>
          </cell>
          <cell r="G685" t="str">
            <v>Co997</v>
          </cell>
          <cell r="H685" t="str">
            <v>Co997</v>
          </cell>
        </row>
        <row r="686">
          <cell r="F686" t="str">
            <v>ML 5CD</v>
          </cell>
          <cell r="G686" t="str">
            <v>B46364</v>
          </cell>
          <cell r="H686" t="str">
            <v>B46364</v>
          </cell>
        </row>
        <row r="687">
          <cell r="F687" t="str">
            <v>DJ 1SB</v>
          </cell>
          <cell r="G687" t="str">
            <v>B46364</v>
          </cell>
          <cell r="H687" t="str">
            <v>B46364</v>
          </cell>
        </row>
        <row r="688">
          <cell r="F688" t="str">
            <v>BA 3</v>
          </cell>
          <cell r="G688" t="str">
            <v>B46364</v>
          </cell>
          <cell r="H688" t="str">
            <v>B46364</v>
          </cell>
        </row>
        <row r="689">
          <cell r="F689" t="str">
            <v>PB 3D</v>
          </cell>
          <cell r="G689" t="str">
            <v>B46364</v>
          </cell>
          <cell r="H689" t="str">
            <v>B46364</v>
          </cell>
        </row>
        <row r="690">
          <cell r="F690" t="str">
            <v>PB 1B</v>
          </cell>
          <cell r="G690" t="str">
            <v>Co997</v>
          </cell>
          <cell r="H690" t="str">
            <v>Co997</v>
          </cell>
        </row>
        <row r="691">
          <cell r="F691" t="str">
            <v>OU 6B</v>
          </cell>
          <cell r="G691" t="str">
            <v>NCo376</v>
          </cell>
          <cell r="H691" t="str">
            <v>NCo376</v>
          </cell>
        </row>
        <row r="692">
          <cell r="F692" t="str">
            <v>BGV 10Ext</v>
          </cell>
          <cell r="G692" t="str">
            <v>B46364</v>
          </cell>
          <cell r="H692" t="str">
            <v>B46364</v>
          </cell>
        </row>
        <row r="693">
          <cell r="F693" t="str">
            <v>BGV 9Ext</v>
          </cell>
          <cell r="G693" t="str">
            <v>B46364</v>
          </cell>
          <cell r="H693" t="str">
            <v>B46364</v>
          </cell>
        </row>
        <row r="694">
          <cell r="F694" t="str">
            <v>BGV 5/7</v>
          </cell>
          <cell r="G694" t="str">
            <v>B46364</v>
          </cell>
          <cell r="H694" t="str">
            <v>B46364</v>
          </cell>
        </row>
        <row r="695">
          <cell r="F695" t="str">
            <v>BGV 1A</v>
          </cell>
          <cell r="G695" t="str">
            <v>B46364</v>
          </cell>
          <cell r="H695" t="str">
            <v>B46364</v>
          </cell>
        </row>
        <row r="696">
          <cell r="F696" t="str">
            <v>BGV 1B</v>
          </cell>
          <cell r="G696" t="str">
            <v>B46364</v>
          </cell>
          <cell r="H696" t="str">
            <v>B46364</v>
          </cell>
        </row>
        <row r="697">
          <cell r="F697" t="str">
            <v>OU 4B</v>
          </cell>
          <cell r="G697" t="str">
            <v>NCo376</v>
          </cell>
          <cell r="H697" t="str">
            <v>NCo376</v>
          </cell>
        </row>
        <row r="698">
          <cell r="F698" t="str">
            <v>ML 1A</v>
          </cell>
          <cell r="G698" t="str">
            <v>B46364</v>
          </cell>
          <cell r="H698" t="str">
            <v>B46364</v>
          </cell>
        </row>
        <row r="699">
          <cell r="F699" t="str">
            <v>BA 1B</v>
          </cell>
          <cell r="G699" t="str">
            <v>B46364</v>
          </cell>
          <cell r="H699" t="str">
            <v>B46364</v>
          </cell>
        </row>
        <row r="700">
          <cell r="F700" t="str">
            <v>BA 5B</v>
          </cell>
          <cell r="G700" t="str">
            <v>B46364</v>
          </cell>
          <cell r="H700" t="str">
            <v>B46364</v>
          </cell>
        </row>
        <row r="701">
          <cell r="F701" t="str">
            <v>BA 5A</v>
          </cell>
          <cell r="G701" t="str">
            <v>NCo376</v>
          </cell>
          <cell r="H701" t="str">
            <v>NCo376</v>
          </cell>
        </row>
        <row r="702">
          <cell r="F702" t="str">
            <v>OU 13C</v>
          </cell>
          <cell r="G702" t="str">
            <v>B46364</v>
          </cell>
          <cell r="H702" t="str">
            <v>B46364</v>
          </cell>
        </row>
        <row r="703">
          <cell r="F703" t="str">
            <v>BA 1A</v>
          </cell>
          <cell r="G703" t="str">
            <v>R570</v>
          </cell>
          <cell r="H703" t="str">
            <v>R570</v>
          </cell>
        </row>
        <row r="704">
          <cell r="F704" t="str">
            <v>BGV 2</v>
          </cell>
          <cell r="G704" t="str">
            <v>R570</v>
          </cell>
          <cell r="H704" t="str">
            <v>R570</v>
          </cell>
        </row>
        <row r="705">
          <cell r="F705" t="str">
            <v>BA 2</v>
          </cell>
          <cell r="G705" t="str">
            <v>B46364</v>
          </cell>
          <cell r="H705" t="str">
            <v>B46364</v>
          </cell>
        </row>
        <row r="706">
          <cell r="F706" t="str">
            <v>OU 6A</v>
          </cell>
          <cell r="G706" t="str">
            <v>R570</v>
          </cell>
          <cell r="H706" t="str">
            <v>R570</v>
          </cell>
        </row>
        <row r="707">
          <cell r="F707" t="str">
            <v>PB 4B</v>
          </cell>
          <cell r="G707" t="str">
            <v>B46364</v>
          </cell>
          <cell r="H707" t="str">
            <v>B46364</v>
          </cell>
        </row>
        <row r="708">
          <cell r="F708" t="str">
            <v>PB 4Ext</v>
          </cell>
          <cell r="G708" t="str">
            <v>B46364</v>
          </cell>
          <cell r="H708" t="str">
            <v>B46364</v>
          </cell>
        </row>
        <row r="709">
          <cell r="F709" t="str">
            <v>PB 4A</v>
          </cell>
          <cell r="G709" t="str">
            <v>B46364</v>
          </cell>
          <cell r="H709" t="str">
            <v>B46364</v>
          </cell>
        </row>
        <row r="710">
          <cell r="F710" t="str">
            <v>PB 4D</v>
          </cell>
          <cell r="G710" t="str">
            <v>B46364</v>
          </cell>
          <cell r="H710" t="str">
            <v>B46364</v>
          </cell>
        </row>
        <row r="711">
          <cell r="F711" t="str">
            <v>ML 4A</v>
          </cell>
          <cell r="G711" t="str">
            <v>B46364</v>
          </cell>
          <cell r="H711" t="str">
            <v>B46364</v>
          </cell>
        </row>
        <row r="712">
          <cell r="F712" t="str">
            <v>BGV 1AExt</v>
          </cell>
          <cell r="G712" t="str">
            <v>B46364</v>
          </cell>
          <cell r="H712" t="str">
            <v>B46364</v>
          </cell>
        </row>
        <row r="713">
          <cell r="F713" t="str">
            <v>BA 4A</v>
          </cell>
          <cell r="G713" t="str">
            <v>R570</v>
          </cell>
          <cell r="H713" t="str">
            <v>R570</v>
          </cell>
        </row>
        <row r="714">
          <cell r="F714" t="str">
            <v>PB 1A</v>
          </cell>
          <cell r="G714" t="str">
            <v>B46364</v>
          </cell>
          <cell r="H714" t="str">
            <v>B46364</v>
          </cell>
        </row>
        <row r="715">
          <cell r="F715" t="str">
            <v>PB 3A</v>
          </cell>
          <cell r="G715" t="str">
            <v>B46364</v>
          </cell>
          <cell r="H715" t="str">
            <v>B46364</v>
          </cell>
        </row>
        <row r="716">
          <cell r="F716" t="str">
            <v>PB 3C</v>
          </cell>
          <cell r="G716" t="str">
            <v>B46364</v>
          </cell>
          <cell r="H716" t="str">
            <v>B46364</v>
          </cell>
        </row>
        <row r="717">
          <cell r="F717" t="str">
            <v>BGV 8B</v>
          </cell>
          <cell r="G717" t="str">
            <v>B46364</v>
          </cell>
          <cell r="H717" t="str">
            <v>B46364</v>
          </cell>
        </row>
        <row r="718">
          <cell r="F718" t="str">
            <v>BA 4BC</v>
          </cell>
          <cell r="G718" t="str">
            <v>R570</v>
          </cell>
          <cell r="H718" t="str">
            <v>R570</v>
          </cell>
        </row>
        <row r="719">
          <cell r="F719" t="str">
            <v>BGV 8C</v>
          </cell>
          <cell r="G719" t="str">
            <v>B46364</v>
          </cell>
          <cell r="H719" t="str">
            <v>B46364</v>
          </cell>
        </row>
        <row r="720">
          <cell r="F720" t="str">
            <v>OU 2C</v>
          </cell>
          <cell r="G720" t="str">
            <v>R570</v>
          </cell>
          <cell r="H720" t="str">
            <v>R570</v>
          </cell>
        </row>
        <row r="721">
          <cell r="F721" t="str">
            <v>Essais Agro</v>
          </cell>
          <cell r="G721" t="str">
            <v>Essais Agro</v>
          </cell>
          <cell r="H721" t="str">
            <v>Essais Agro</v>
          </cell>
        </row>
        <row r="722">
          <cell r="F722" t="str">
            <v>OU 2D</v>
          </cell>
          <cell r="G722" t="str">
            <v>R570</v>
          </cell>
          <cell r="H722" t="str">
            <v>R570</v>
          </cell>
        </row>
        <row r="723">
          <cell r="F723" t="str">
            <v>OU 4A</v>
          </cell>
          <cell r="G723" t="str">
            <v>R570</v>
          </cell>
          <cell r="H723" t="str">
            <v>R570</v>
          </cell>
        </row>
        <row r="724">
          <cell r="F724" t="str">
            <v>PB 5A1</v>
          </cell>
          <cell r="G724" t="str">
            <v>B6623</v>
          </cell>
          <cell r="H724" t="str">
            <v>B6623</v>
          </cell>
        </row>
        <row r="725">
          <cell r="F725" t="str">
            <v>PB 5A2</v>
          </cell>
          <cell r="G725" t="str">
            <v>R570</v>
          </cell>
          <cell r="H725" t="str">
            <v>R570</v>
          </cell>
        </row>
        <row r="726">
          <cell r="F726" t="str">
            <v>BGV 8A</v>
          </cell>
          <cell r="G726" t="str">
            <v>R570</v>
          </cell>
          <cell r="H726" t="str">
            <v>R570</v>
          </cell>
        </row>
        <row r="727">
          <cell r="F727" t="str">
            <v>BGV 8D</v>
          </cell>
          <cell r="G727" t="str">
            <v>R570</v>
          </cell>
          <cell r="H727" t="str">
            <v>R570</v>
          </cell>
        </row>
        <row r="728">
          <cell r="F728" t="str">
            <v>BGV 8Ext</v>
          </cell>
          <cell r="G728" t="str">
            <v>R579</v>
          </cell>
          <cell r="H728" t="str">
            <v>R579</v>
          </cell>
        </row>
        <row r="729">
          <cell r="F729" t="str">
            <v>DJ 6</v>
          </cell>
          <cell r="G729" t="str">
            <v>R570</v>
          </cell>
          <cell r="H729" t="str">
            <v>R570</v>
          </cell>
        </row>
        <row r="730">
          <cell r="F730" t="str">
            <v>ML 6Ext</v>
          </cell>
          <cell r="G730" t="str">
            <v>R570</v>
          </cell>
          <cell r="H730" t="str">
            <v>R570</v>
          </cell>
        </row>
        <row r="731">
          <cell r="F731" t="str">
            <v>OU 7Ext</v>
          </cell>
          <cell r="G731" t="str">
            <v>B46364</v>
          </cell>
          <cell r="H731" t="str">
            <v>B46364</v>
          </cell>
        </row>
        <row r="732">
          <cell r="F732" t="str">
            <v>OU 14B</v>
          </cell>
          <cell r="G732" t="str">
            <v>R579</v>
          </cell>
          <cell r="H732" t="str">
            <v>R579</v>
          </cell>
        </row>
        <row r="733">
          <cell r="F733" t="str">
            <v>ML 6</v>
          </cell>
          <cell r="H733" t="str">
            <v>R570</v>
          </cell>
        </row>
        <row r="734">
          <cell r="F734" t="str">
            <v>OU 14</v>
          </cell>
          <cell r="H734" t="str">
            <v>R579</v>
          </cell>
        </row>
        <row r="735">
          <cell r="F735" t="str">
            <v>PB 4A'</v>
          </cell>
          <cell r="H735" t="str">
            <v>B46364</v>
          </cell>
        </row>
        <row r="736">
          <cell r="F736" t="str">
            <v>PB 4D'</v>
          </cell>
          <cell r="H736" t="str">
            <v>B46364</v>
          </cell>
        </row>
        <row r="737">
          <cell r="F737" t="str">
            <v>BA Bader</v>
          </cell>
          <cell r="G737" t="str">
            <v>R583/Q183</v>
          </cell>
          <cell r="H737" t="str">
            <v>R583/Q183</v>
          </cell>
        </row>
      </sheetData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Harvey Germain ASSOUNG SALAH" refreshedDate="43943.597508217594" createdVersion="4" refreshedVersion="4" minRefreshableVersion="3" recordCount="30">
  <cacheSource type="worksheet">
    <worksheetSource ref="A2:U32" sheet="Source TDC"/>
  </cacheSource>
  <cacheFields count="21">
    <cacheField name="Campagne" numFmtId="0">
      <sharedItems containsSemiMixedTypes="0" containsString="0" containsNumber="1" containsInteger="1" minValue="2017" maxValue="2017" count="1">
        <n v="2017"/>
      </sharedItems>
    </cacheField>
    <cacheField name="Méthode" numFmtId="0">
      <sharedItems count="1">
        <s v="Presse"/>
      </sharedItems>
    </cacheField>
    <cacheField name="Secteur" numFmtId="0">
      <sharedItems count="1">
        <s v="Ba "/>
      </sharedItems>
    </cacheField>
    <cacheField name="Date" numFmtId="164">
      <sharedItems containsSemiMixedTypes="0" containsNonDate="0" containsDate="1" containsString="0" minDate="2017-04-25T00:00:00" maxDate="2017-04-26T00:00:00"/>
    </cacheField>
    <cacheField name="Parcelle" numFmtId="0">
      <sharedItems count="3">
        <s v="Ba 1B"/>
        <s v="Ba 4A"/>
        <s v="Ba 1A"/>
      </sharedItems>
    </cacheField>
    <cacheField name="N° d'analyse" numFmtId="0">
      <sharedItems containsSemiMixedTypes="0" containsString="0" containsNumber="1" containsInteger="1" minValue="0" maxValue="0"/>
    </cacheField>
    <cacheField name="Nom de l'essai" numFmtId="0">
      <sharedItems/>
    </cacheField>
    <cacheField name="Variété" numFmtId="0">
      <sharedItems count="2">
        <s v="B46364"/>
        <s v="R570"/>
      </sharedItems>
    </cacheField>
    <cacheField name="Mois  analyse" numFmtId="0">
      <sharedItems containsSemiMixedTypes="0" containsString="0" containsNumber="1" containsInteger="1" minValue="4" maxValue="4" count="1">
        <n v="4"/>
      </sharedItems>
    </cacheField>
    <cacheField name="Moyenne parcelle" numFmtId="0">
      <sharedItems containsSemiMixedTypes="0" containsString="0" containsNumber="1" containsInteger="1" minValue="1" maxValue="1"/>
    </cacheField>
    <cacheField name="n°échantillon" numFmtId="0">
      <sharedItems containsMixedTypes="1" containsNumber="1" containsInteger="1" minValue="1" maxValue="3"/>
    </cacheField>
    <cacheField name="Tiers de canne" numFmtId="0">
      <sharedItems/>
    </cacheField>
    <cacheField name="Brix lu" numFmtId="168">
      <sharedItems containsSemiMixedTypes="0" containsString="0" containsNumber="1" minValue="14.8" maxValue="20.399999999999999"/>
    </cacheField>
    <cacheField name="Pol lu" numFmtId="2">
      <sharedItems containsSemiMixedTypes="0" containsString="0" containsNumber="1" minValue="45.5" maxValue="73.400000000000006"/>
    </cacheField>
    <cacheField name="Pol corrigé" numFmtId="2">
      <sharedItems containsSemiMixedTypes="0" containsString="0" containsNumber="1" minValue="11.171211735064231" maxValue="17.642971492786884"/>
    </cacheField>
    <cacheField name="Pureté calculée" numFmtId="2">
      <sharedItems containsSemiMixedTypes="0" containsString="0" containsNumber="1" minValue="73.494814046475213" maxValue="88.803387869352122"/>
    </cacheField>
    <cacheField name="RHS calculée" numFmtId="168">
      <sharedItems containsSemiMixedTypes="0" containsString="0" containsNumber="1" minValue="6.6112117350642325" maxValue="11.522971492786885"/>
    </cacheField>
    <cacheField name="Ecart Brix Base-Sommet" numFmtId="168">
      <sharedItems containsString="0" containsBlank="1" containsNumber="1" minValue="0.80000000000000071" maxValue="4.4999999999999982"/>
    </cacheField>
    <cacheField name="Ecart RHS Base-Sommet" numFmtId="168">
      <sharedItems containsMixedTypes="1" containsNumber="1" minValue="1.2385060319750867" maxValue="3.4695385890814414"/>
    </cacheField>
    <cacheField name="Poids du gâteau" numFmtId="168">
      <sharedItems containsSemiMixedTypes="0" containsString="0" containsNumber="1" minValue="204.6" maxValue="220.8"/>
    </cacheField>
    <cacheField name="SE%C - Extrait presse " numFmtId="168">
      <sharedItems containsSemiMixedTypes="0" containsString="0" containsNumber="1" minValue="6.3184373573523311" maxValue="10.042379373694294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0">
  <r>
    <x v="0"/>
    <x v="0"/>
    <x v="0"/>
    <d v="2017-04-25T00:00:00"/>
    <x v="0"/>
    <n v="0"/>
    <s v="Industriel"/>
    <x v="0"/>
    <x v="0"/>
    <n v="1"/>
    <n v="1"/>
    <s v="Base"/>
    <n v="18.3"/>
    <n v="64.8"/>
    <n v="15.710469830583678"/>
    <n v="85.849561915757803"/>
    <n v="10.220469830583678"/>
    <m/>
    <s v=""/>
    <n v="217.6"/>
    <n v="8.8732733603136626"/>
  </r>
  <r>
    <x v="0"/>
    <x v="0"/>
    <x v="0"/>
    <d v="2017-04-25T00:00:00"/>
    <x v="0"/>
    <n v="0"/>
    <s v="Industriel"/>
    <x v="0"/>
    <x v="0"/>
    <n v="1"/>
    <n v="1"/>
    <s v="Milieu"/>
    <n v="16.899999999999999"/>
    <n v="57.7"/>
    <n v="14.069183153180102"/>
    <n v="83.249604456686995"/>
    <n v="8.9991831531801019"/>
    <n v="2.6000000000000014"/>
    <n v="2.458726536267835"/>
    <n v="207"/>
    <n v="8.2445413277635407"/>
  </r>
  <r>
    <x v="0"/>
    <x v="0"/>
    <x v="0"/>
    <d v="2017-04-25T00:00:00"/>
    <x v="0"/>
    <n v="0"/>
    <s v="Industriel"/>
    <x v="0"/>
    <x v="0"/>
    <n v="1"/>
    <n v="1"/>
    <s v="Sommet"/>
    <n v="15.7"/>
    <n v="50.9"/>
    <n v="12.471743294315843"/>
    <n v="79.437855377807921"/>
    <n v="7.7617432943158429"/>
    <m/>
    <s v=""/>
    <n v="220"/>
    <n v="6.9841762448168723"/>
  </r>
  <r>
    <x v="0"/>
    <x v="0"/>
    <x v="0"/>
    <d v="2017-04-25T00:00:00"/>
    <x v="0"/>
    <n v="0"/>
    <s v="Industriel"/>
    <x v="0"/>
    <x v="0"/>
    <n v="1"/>
    <n v="2"/>
    <s v="Base"/>
    <n v="18"/>
    <n v="65.849999999999994"/>
    <n v="15.984609816483383"/>
    <n v="88.803387869352122"/>
    <n v="10.584609816483383"/>
    <m/>
    <s v=""/>
    <n v="209.3"/>
    <n v="9.2934521473034373"/>
  </r>
  <r>
    <x v="0"/>
    <x v="0"/>
    <x v="0"/>
    <d v="2017-04-25T00:00:00"/>
    <x v="0"/>
    <n v="0"/>
    <s v="Industriel"/>
    <x v="0"/>
    <x v="0"/>
    <n v="1"/>
    <n v="2"/>
    <s v="Milieu"/>
    <n v="18"/>
    <n v="64.599999999999994"/>
    <n v="15.681181384127965"/>
    <n v="87.117674356266477"/>
    <n v="10.281181384127965"/>
    <n v="3.0999999999999996"/>
    <n v="2.2720071400068029"/>
    <n v="212.8"/>
    <n v="9.007270587043104"/>
  </r>
  <r>
    <x v="0"/>
    <x v="0"/>
    <x v="0"/>
    <d v="2017-04-25T00:00:00"/>
    <x v="0"/>
    <n v="0"/>
    <s v="Industriel"/>
    <x v="0"/>
    <x v="0"/>
    <n v="1"/>
    <n v="2"/>
    <s v="Sommet"/>
    <n v="14.9"/>
    <n v="52"/>
    <n v="12.782602676476579"/>
    <n v="85.789279707896497"/>
    <n v="8.3126026764765797"/>
    <m/>
    <s v=""/>
    <n v="206.7"/>
    <n v="7.4982747300211612"/>
  </r>
  <r>
    <x v="0"/>
    <x v="0"/>
    <x v="0"/>
    <d v="2017-04-25T00:00:00"/>
    <x v="0"/>
    <n v="0"/>
    <s v="Industriel"/>
    <x v="0"/>
    <x v="0"/>
    <n v="1"/>
    <n v="3"/>
    <s v="Base"/>
    <n v="18.899999999999999"/>
    <n v="68.5"/>
    <n v="16.566816958418865"/>
    <n v="87.655116182110405"/>
    <n v="10.896816958418865"/>
    <m/>
    <s v=""/>
    <n v="208.6"/>
    <n v="9.6551409233665151"/>
  </r>
  <r>
    <x v="0"/>
    <x v="0"/>
    <x v="0"/>
    <d v="2017-04-25T00:00:00"/>
    <x v="0"/>
    <n v="0"/>
    <s v="Industriel"/>
    <x v="0"/>
    <x v="0"/>
    <n v="1"/>
    <n v="3"/>
    <s v="Milieu"/>
    <n v="17.899999999999999"/>
    <n v="63.35"/>
    <n v="15.384030584897454"/>
    <n v="85.944304943561207"/>
    <n v="10.014030584897455"/>
    <n v="2.9999999999999982"/>
    <n v="3.0460463925425394"/>
    <n v="218.7"/>
    <n v="8.6550556070633071"/>
  </r>
  <r>
    <x v="0"/>
    <x v="0"/>
    <x v="0"/>
    <d v="2017-04-25T00:00:00"/>
    <x v="0"/>
    <n v="0"/>
    <s v="Industriel"/>
    <x v="0"/>
    <x v="0"/>
    <n v="1"/>
    <n v="3"/>
    <s v="Sommet"/>
    <n v="15.9"/>
    <n v="51.55"/>
    <n v="12.620770565876326"/>
    <n v="79.375915508656135"/>
    <n v="7.850770565876326"/>
    <m/>
    <s v=""/>
    <n v="220.8"/>
    <n v="7.0474382839853407"/>
  </r>
  <r>
    <x v="0"/>
    <x v="0"/>
    <x v="0"/>
    <d v="2017-04-25T00:00:00"/>
    <x v="0"/>
    <n v="0"/>
    <s v="Industriel"/>
    <x v="0"/>
    <x v="0"/>
    <n v="1"/>
    <s v="TM1"/>
    <s v="Base"/>
    <n v="19.2"/>
    <n v="70.099999999999994"/>
    <n v="16.932962509807361"/>
    <n v="88.192513071913339"/>
    <n v="11.172962509807359"/>
    <m/>
    <s v=""/>
    <n v="214.4"/>
    <n v="9.6721081856019637"/>
  </r>
  <r>
    <x v="0"/>
    <x v="0"/>
    <x v="0"/>
    <d v="2017-04-25T00:00:00"/>
    <x v="0"/>
    <n v="0"/>
    <s v="Industriel"/>
    <x v="0"/>
    <x v="0"/>
    <n v="1"/>
    <s v="TM1"/>
    <s v="Milieu"/>
    <n v="19.2"/>
    <n v="67.2"/>
    <n v="16.232454788288941"/>
    <n v="84.544035355671568"/>
    <n v="10.472454788288939"/>
    <n v="2"/>
    <n v="2.6462517218432993"/>
    <n v="214.9"/>
    <n v="9.2557457202823539"/>
  </r>
  <r>
    <x v="0"/>
    <x v="0"/>
    <x v="0"/>
    <d v="2017-04-25T00:00:00"/>
    <x v="0"/>
    <n v="0"/>
    <s v="Industriel"/>
    <x v="0"/>
    <x v="0"/>
    <n v="1"/>
    <s v="TM1"/>
    <s v="Sommet"/>
    <n v="17.2"/>
    <n v="56.2"/>
    <n v="13.68671078796406"/>
    <n v="79.5738999300236"/>
    <n v="8.5267107879640598"/>
    <m/>
    <s v=""/>
    <n v="209.7"/>
    <n v="7.9465042834919331"/>
  </r>
  <r>
    <x v="0"/>
    <x v="0"/>
    <x v="0"/>
    <d v="2017-04-25T00:00:00"/>
    <x v="0"/>
    <n v="0"/>
    <s v="Industriel"/>
    <x v="0"/>
    <x v="0"/>
    <n v="1"/>
    <s v="TB1"/>
    <s v="Base"/>
    <n v="18.5"/>
    <n v="65.5"/>
    <n v="15.867206173207698"/>
    <n v="85.768682017338918"/>
    <n v="10.317206173207701"/>
    <m/>
    <s v=""/>
    <n v="212"/>
    <n v="9.1395107557676365"/>
  </r>
  <r>
    <x v="0"/>
    <x v="0"/>
    <x v="0"/>
    <d v="2017-04-25T00:00:00"/>
    <x v="0"/>
    <n v="0"/>
    <s v="Industriel"/>
    <x v="0"/>
    <x v="0"/>
    <n v="1"/>
    <s v="TB1"/>
    <s v="Milieu"/>
    <n v="17"/>
    <n v="57.1"/>
    <n v="13.917219200464602"/>
    <n v="81.865995296850599"/>
    <n v="8.8172192004646011"/>
    <n v="3.6999999999999993"/>
    <n v="3.4695385890814414"/>
    <n v="210.3"/>
    <n v="8.0636368047491889"/>
  </r>
  <r>
    <x v="0"/>
    <x v="0"/>
    <x v="0"/>
    <d v="2017-04-25T00:00:00"/>
    <x v="0"/>
    <n v="0"/>
    <s v="Industriel"/>
    <x v="0"/>
    <x v="0"/>
    <n v="1"/>
    <s v="TB1"/>
    <s v="Sommet"/>
    <n v="14.8"/>
    <n v="45.9"/>
    <n v="11.287667584126261"/>
    <n v="76.268024217069325"/>
    <n v="6.8476675841262598"/>
    <m/>
    <s v=""/>
    <n v="208.6"/>
    <n v="6.5784526680287847"/>
  </r>
  <r>
    <x v="0"/>
    <x v="0"/>
    <x v="0"/>
    <d v="2017-04-25T00:00:00"/>
    <x v="1"/>
    <n v="0"/>
    <s v="Industriel"/>
    <x v="1"/>
    <x v="0"/>
    <n v="1"/>
    <n v="1"/>
    <s v="Base"/>
    <n v="17.3"/>
    <n v="60.4"/>
    <n v="14.703571563038087"/>
    <n v="84.991743138948479"/>
    <n v="9.5135715630380879"/>
    <m/>
    <s v=""/>
    <n v="216.5"/>
    <n v="8.3369250762425953"/>
  </r>
  <r>
    <x v="0"/>
    <x v="0"/>
    <x v="0"/>
    <d v="2017-04-25T00:00:00"/>
    <x v="1"/>
    <n v="0"/>
    <s v="Industriel"/>
    <x v="1"/>
    <x v="0"/>
    <n v="1"/>
    <n v="1"/>
    <s v="Milieu"/>
    <n v="17.3"/>
    <n v="59.15"/>
    <n v="14.399275793935477"/>
    <n v="83.232808057430503"/>
    <n v="9.2092757939354772"/>
    <n v="0.80000000000000071"/>
    <n v="1.2385060319750867"/>
    <n v="208.9"/>
    <n v="8.3832583672292369"/>
  </r>
  <r>
    <x v="0"/>
    <x v="0"/>
    <x v="0"/>
    <d v="2017-04-25T00:00:00"/>
    <x v="1"/>
    <n v="0"/>
    <s v="Industriel"/>
    <x v="1"/>
    <x v="0"/>
    <n v="1"/>
    <n v="1"/>
    <s v="Sommet"/>
    <n v="16.5"/>
    <n v="54.15"/>
    <n v="13.225065531063002"/>
    <n v="80.151912309472735"/>
    <n v="8.2750655310630012"/>
    <m/>
    <s v=""/>
    <n v="217"/>
    <n v="7.4853870905816589"/>
  </r>
  <r>
    <x v="0"/>
    <x v="0"/>
    <x v="0"/>
    <d v="2017-04-25T00:00:00"/>
    <x v="1"/>
    <n v="0"/>
    <s v="Industriel"/>
    <x v="1"/>
    <x v="0"/>
    <n v="1"/>
    <s v="TM1"/>
    <s v="Base"/>
    <n v="17.2"/>
    <n v="60.25"/>
    <n v="14.673030693502394"/>
    <n v="85.30831798547905"/>
    <n v="9.5130306935023956"/>
    <m/>
    <s v=""/>
    <n v="212.2"/>
    <n v="8.4457964671799797"/>
  </r>
  <r>
    <x v="0"/>
    <x v="0"/>
    <x v="0"/>
    <d v="2017-04-25T00:00:00"/>
    <x v="1"/>
    <n v="0"/>
    <s v="Industriel"/>
    <x v="1"/>
    <x v="0"/>
    <n v="1"/>
    <s v="TM1"/>
    <s v="Milieu"/>
    <n v="16.3"/>
    <n v="54.05"/>
    <n v="13.211371230261612"/>
    <n v="81.051357240868782"/>
    <n v="8.3213712302616116"/>
    <n v="1.3999999999999986"/>
    <n v="2.0067750063714209"/>
    <n v="214.9"/>
    <n v="7.5331238754951722"/>
  </r>
  <r>
    <x v="0"/>
    <x v="0"/>
    <x v="0"/>
    <d v="2017-04-25T00:00:00"/>
    <x v="1"/>
    <n v="0"/>
    <s v="Industriel"/>
    <x v="1"/>
    <x v="0"/>
    <n v="1"/>
    <s v="TM1"/>
    <s v="Sommet"/>
    <n v="15.8"/>
    <n v="50"/>
    <n v="12.246255687130976"/>
    <n v="77.507947386904902"/>
    <n v="7.5062556871309747"/>
    <m/>
    <s v=""/>
    <n v="214.9"/>
    <n v="6.9828149928020817"/>
  </r>
  <r>
    <x v="0"/>
    <x v="0"/>
    <x v="0"/>
    <d v="2017-04-25T00:00:00"/>
    <x v="1"/>
    <n v="0"/>
    <s v="Industriel"/>
    <x v="1"/>
    <x v="0"/>
    <n v="1"/>
    <s v="TB1"/>
    <s v="Base"/>
    <n v="16.8"/>
    <n v="58.1"/>
    <n v="14.172480209272216"/>
    <n v="84.360001245667945"/>
    <n v="9.1324802092722148"/>
    <m/>
    <s v=""/>
    <n v="213.2"/>
    <n v="8.129334648038542"/>
  </r>
  <r>
    <x v="0"/>
    <x v="0"/>
    <x v="0"/>
    <d v="2017-04-25T00:00:00"/>
    <x v="1"/>
    <n v="0"/>
    <s v="Industriel"/>
    <x v="1"/>
    <x v="0"/>
    <n v="1"/>
    <s v="TB1"/>
    <s v="Milieu"/>
    <n v="16.2"/>
    <n v="51.55"/>
    <n v="12.605416485997688"/>
    <n v="77.811212876528941"/>
    <n v="7.7454164859976879"/>
    <n v="1.6000000000000014"/>
    <n v="2.5212684742079823"/>
    <n v="212.8"/>
    <n v="7.240551229557072"/>
  </r>
  <r>
    <x v="0"/>
    <x v="0"/>
    <x v="0"/>
    <d v="2017-04-25T00:00:00"/>
    <x v="1"/>
    <n v="0"/>
    <s v="Industriel"/>
    <x v="1"/>
    <x v="0"/>
    <n v="1"/>
    <s v="TB1"/>
    <s v="Sommet"/>
    <n v="15.2"/>
    <n v="45.5"/>
    <n v="11.171211735064231"/>
    <n v="73.494814046475213"/>
    <n v="6.6112117350642325"/>
    <m/>
    <s v=""/>
    <n v="217.2"/>
    <n v="6.3184373573523311"/>
  </r>
  <r>
    <x v="0"/>
    <x v="0"/>
    <x v="0"/>
    <d v="2017-04-25T00:00:00"/>
    <x v="2"/>
    <n v="0"/>
    <s v="Industriel"/>
    <x v="1"/>
    <x v="0"/>
    <n v="1"/>
    <n v="1"/>
    <s v="Base"/>
    <n v="19.7"/>
    <n v="70.05"/>
    <n v="16.886229136422227"/>
    <n v="85.716899169655974"/>
    <n v="10.976229136422226"/>
    <m/>
    <s v=""/>
    <n v="204.6"/>
    <n v="9.9763841737982517"/>
  </r>
  <r>
    <x v="0"/>
    <x v="0"/>
    <x v="0"/>
    <d v="2017-04-25T00:00:00"/>
    <x v="2"/>
    <n v="0"/>
    <s v="Industriel"/>
    <x v="1"/>
    <x v="0"/>
    <n v="1"/>
    <n v="1"/>
    <s v="Milieu"/>
    <n v="18.8"/>
    <n v="65.05"/>
    <n v="15.738870109487547"/>
    <n v="83.717394199401838"/>
    <n v="10.098870109487546"/>
    <n v="1.3000000000000007"/>
    <n v="2.1735529177229367"/>
    <n v="210.5"/>
    <n v="9.1128057933932869"/>
  </r>
  <r>
    <x v="0"/>
    <x v="0"/>
    <x v="0"/>
    <d v="2017-04-25T00:00:00"/>
    <x v="2"/>
    <n v="0"/>
    <s v="Industriel"/>
    <x v="1"/>
    <x v="0"/>
    <n v="1"/>
    <n v="1"/>
    <s v="Sommet"/>
    <n v="18.399999999999999"/>
    <n v="59.1"/>
    <n v="14.322676218699289"/>
    <n v="77.840631623365709"/>
    <n v="8.8026762186992897"/>
    <m/>
    <s v=""/>
    <n v="218.6"/>
    <n v="8.0608021758839588"/>
  </r>
  <r>
    <x v="0"/>
    <x v="0"/>
    <x v="0"/>
    <d v="2017-04-25T00:00:00"/>
    <x v="2"/>
    <n v="0"/>
    <s v="Industriel"/>
    <x v="1"/>
    <x v="0"/>
    <n v="1"/>
    <n v="2"/>
    <s v="Base"/>
    <n v="20.399999999999999"/>
    <n v="73.400000000000006"/>
    <n v="17.642971492786884"/>
    <n v="86.4851543764063"/>
    <n v="11.522971492786885"/>
    <m/>
    <s v=""/>
    <n v="215.4"/>
    <n v="10.042379373694294"/>
  </r>
  <r>
    <x v="0"/>
    <x v="0"/>
    <x v="0"/>
    <d v="2017-04-25T00:00:00"/>
    <x v="2"/>
    <n v="0"/>
    <s v="Industriel"/>
    <x v="1"/>
    <x v="0"/>
    <n v="1"/>
    <n v="2"/>
    <s v="Milieu"/>
    <n v="19.5"/>
    <n v="67.3"/>
    <n v="16.236631126758649"/>
    <n v="83.264775009018706"/>
    <n v="10.386631126758648"/>
    <n v="4.4999999999999982"/>
    <n v="3.4640989874150225"/>
    <n v="220.4"/>
    <n v="9.0795241260834345"/>
  </r>
  <r>
    <x v="0"/>
    <x v="0"/>
    <x v="0"/>
    <d v="2017-04-25T00:00:00"/>
    <x v="2"/>
    <n v="0"/>
    <s v="Industriel"/>
    <x v="1"/>
    <x v="0"/>
    <n v="1"/>
    <n v="2"/>
    <s v="Sommet"/>
    <n v="15.9"/>
    <n v="52.4"/>
    <n v="12.828872505371862"/>
    <n v="80.684732738187819"/>
    <n v="8.0588725053718626"/>
    <m/>
    <s v=""/>
    <n v="210.3"/>
    <n v="7.433048729612457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3" cacheId="258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compact="0" compactData="0" gridDropZones="1" multipleFieldFilters="0">
  <location ref="A6:F12" firstHeaderRow="1" firstDataRow="2" firstDataCol="3" rowPageCount="3" colPageCount="1"/>
  <pivotFields count="21">
    <pivotField axis="axisRow" compact="0" outline="0" showAll="0">
      <items count="2">
        <item x="0"/>
        <item t="default"/>
      </items>
    </pivotField>
    <pivotField axis="axisPage" compact="0" outline="0" showAll="0">
      <items count="2">
        <item x="0"/>
        <item t="default"/>
      </items>
    </pivotField>
    <pivotField axis="axisRow" compact="0" outline="0" showAll="0" defaultSubtotal="0">
      <items count="1">
        <item x="0"/>
      </items>
    </pivotField>
    <pivotField compact="0" numFmtId="164" outline="0" showAll="0"/>
    <pivotField axis="axisRow" compact="0" outline="0" showAll="0">
      <items count="4">
        <item x="1"/>
        <item x="0"/>
        <item x="2"/>
        <item t="default"/>
      </items>
    </pivotField>
    <pivotField compact="0" outline="0" showAll="0"/>
    <pivotField compact="0" outline="0" showAll="0"/>
    <pivotField axis="axisPage" compact="0" outline="0" showAll="0">
      <items count="3">
        <item x="0"/>
        <item x="1"/>
        <item t="default"/>
      </items>
    </pivotField>
    <pivotField axis="axisPage" compact="0" outline="0" showAll="0">
      <items count="2">
        <item x="0"/>
        <item t="default"/>
      </items>
    </pivotField>
    <pivotField compact="0" outline="0" showAll="0"/>
    <pivotField compact="0" outline="0" showAll="0"/>
    <pivotField compact="0" outline="0" showAll="0"/>
    <pivotField dataField="1" compact="0" numFmtId="168" outline="0" showAll="0"/>
    <pivotField compact="0" numFmtId="2" outline="0" showAll="0"/>
    <pivotField compact="0" numFmtId="2" outline="0" showAll="0"/>
    <pivotField dataField="1" compact="0" numFmtId="2" outline="0" showAll="0"/>
    <pivotField dataField="1" compact="0" numFmtId="168" outline="0" showAll="0"/>
    <pivotField compact="0" outline="0" showAll="0"/>
    <pivotField compact="0" outline="0" showAll="0"/>
    <pivotField compact="0" numFmtId="168" outline="0" showAll="0"/>
    <pivotField compact="0" numFmtId="168" outline="0" showAll="0"/>
  </pivotFields>
  <rowFields count="3">
    <field x="0"/>
    <field x="2"/>
    <field x="4"/>
  </rowFields>
  <rowItems count="5">
    <i>
      <x/>
      <x/>
      <x/>
    </i>
    <i r="2">
      <x v="1"/>
    </i>
    <i r="2">
      <x v="2"/>
    </i>
    <i t="default">
      <x/>
    </i>
    <i t="grand">
      <x/>
    </i>
  </rowItems>
  <colFields count="1">
    <field x="-2"/>
  </colFields>
  <colItems count="3">
    <i>
      <x/>
    </i>
    <i i="1">
      <x v="1"/>
    </i>
    <i i="2">
      <x v="2"/>
    </i>
  </colItems>
  <pageFields count="3">
    <pageField fld="1" hier="-1"/>
    <pageField fld="7" hier="-1"/>
    <pageField fld="8" hier="-1"/>
  </pageFields>
  <dataFields count="3">
    <dataField name="   Brix " fld="12" subtotal="average" baseField="4" baseItem="7"/>
    <dataField name="  Pureté calculée" fld="15" subtotal="average" baseField="4" baseItem="7"/>
    <dataField name="  RHS calculée" fld="16" subtotal="average" baseField="4" baseItem="7"/>
  </dataFields>
  <formats count="1">
    <format dxfId="12">
      <pivotArea outline="0" collapsedLevelsAreSubtotals="1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13"/>
  <sheetViews>
    <sheetView topLeftCell="D101" workbookViewId="0">
      <selection activeCell="D114" sqref="A114:XFD194"/>
    </sheetView>
  </sheetViews>
  <sheetFormatPr baseColWidth="10" defaultRowHeight="12.75" x14ac:dyDescent="0.2"/>
  <sheetData>
    <row r="1" spans="1:21" s="35" customFormat="1" ht="17.25" thickBot="1" x14ac:dyDescent="0.35">
      <c r="A1" s="34"/>
      <c r="D1" s="36"/>
      <c r="E1" s="37"/>
      <c r="J1" s="38"/>
      <c r="K1" s="34"/>
      <c r="M1" s="39"/>
      <c r="N1" s="40" t="s">
        <v>21</v>
      </c>
      <c r="O1" s="41"/>
      <c r="P1" s="42" t="s">
        <v>22</v>
      </c>
      <c r="Q1" s="43"/>
      <c r="U1" s="43"/>
    </row>
    <row r="2" spans="1:21" s="35" customFormat="1" ht="49.5" x14ac:dyDescent="0.3">
      <c r="A2" s="44" t="s">
        <v>2</v>
      </c>
      <c r="B2" s="44" t="s">
        <v>8</v>
      </c>
      <c r="C2" s="44" t="s">
        <v>1</v>
      </c>
      <c r="D2" s="44" t="s">
        <v>6</v>
      </c>
      <c r="E2" s="44" t="s">
        <v>3</v>
      </c>
      <c r="F2" s="44" t="s">
        <v>10</v>
      </c>
      <c r="G2" s="44" t="s">
        <v>23</v>
      </c>
      <c r="H2" s="44" t="s">
        <v>4</v>
      </c>
      <c r="I2" s="45" t="s">
        <v>24</v>
      </c>
      <c r="J2" s="44" t="s">
        <v>13</v>
      </c>
      <c r="K2" s="45" t="s">
        <v>7</v>
      </c>
      <c r="L2" s="45" t="s">
        <v>25</v>
      </c>
      <c r="M2" s="46" t="s">
        <v>26</v>
      </c>
      <c r="N2" s="47" t="s">
        <v>27</v>
      </c>
      <c r="O2" s="45" t="s">
        <v>28</v>
      </c>
      <c r="P2" s="45" t="s">
        <v>29</v>
      </c>
      <c r="Q2" s="46" t="s">
        <v>30</v>
      </c>
      <c r="R2" s="45" t="s">
        <v>31</v>
      </c>
      <c r="S2" s="45" t="s">
        <v>32</v>
      </c>
      <c r="T2" s="45" t="s">
        <v>33</v>
      </c>
      <c r="U2" s="46" t="s">
        <v>34</v>
      </c>
    </row>
    <row r="3" spans="1:21" ht="16.5" x14ac:dyDescent="0.3">
      <c r="A3" s="1">
        <v>2017</v>
      </c>
      <c r="B3" s="2" t="s">
        <v>9</v>
      </c>
      <c r="C3" s="3" t="str">
        <f t="shared" ref="C3:C66" si="0">LEFT(E3,3)</f>
        <v xml:space="preserve">Ba </v>
      </c>
      <c r="D3" s="4">
        <v>42850</v>
      </c>
      <c r="E3" s="5" t="s">
        <v>37</v>
      </c>
      <c r="F3" s="6">
        <v>0</v>
      </c>
      <c r="G3" s="7" t="s">
        <v>15</v>
      </c>
      <c r="H3" s="8" t="str">
        <f>VLOOKUP(E3, '[1]Base-Suivi récolte'!$F$623:$H$737,3,FALSE)</f>
        <v>B46364</v>
      </c>
      <c r="I3" s="9">
        <f t="shared" ref="I3:I66" si="1">MONTH(D3)</f>
        <v>4</v>
      </c>
      <c r="J3" s="10">
        <f t="shared" ref="J3:J66" si="2">IF($B3="Presse",1,IF($B3="Moulin",IF($L3="Mélange",1,0),0))</f>
        <v>1</v>
      </c>
      <c r="K3" s="11">
        <v>1</v>
      </c>
      <c r="L3" s="12" t="s">
        <v>16</v>
      </c>
      <c r="M3" s="13">
        <v>18.3</v>
      </c>
      <c r="N3" s="14">
        <v>64.8</v>
      </c>
      <c r="O3" s="15">
        <f t="shared" ref="O3:O66" si="3">N3*0.26/(0.9972+0.00384722*M3+0.0000143*M3^2-0.0000000359652*M3^3+0.00000000276252*M3^4-4.12*(10^(-11))*M3^5+0.000000000000212*M3^6)</f>
        <v>15.710469830583678</v>
      </c>
      <c r="P3" s="15">
        <f t="shared" ref="P3:P66" si="4">O3/M3*100</f>
        <v>85.849561915757803</v>
      </c>
      <c r="Q3" s="16">
        <f t="shared" ref="Q3:Q66" si="5">(P3-30)*M3/100</f>
        <v>10.220469830583678</v>
      </c>
      <c r="R3" s="16"/>
      <c r="S3" s="16" t="str">
        <f>IF($B3="Moulin",IF($L3="Mélange",#REF!-$Q4,""),IF($L3="Milieu",#REF!-$Q4,""))</f>
        <v/>
      </c>
      <c r="T3" s="13">
        <v>217.6</v>
      </c>
      <c r="U3" s="16">
        <f t="shared" ref="U3:U66" si="6">IF($B3="Presse",M3*P3/100*(1-(T3/500)),"")</f>
        <v>8.8732733603136626</v>
      </c>
    </row>
    <row r="4" spans="1:21" ht="16.5" x14ac:dyDescent="0.3">
      <c r="A4" s="1">
        <v>2017</v>
      </c>
      <c r="B4" s="2" t="s">
        <v>9</v>
      </c>
      <c r="C4" s="3" t="str">
        <f t="shared" si="0"/>
        <v xml:space="preserve">Ba </v>
      </c>
      <c r="D4" s="4">
        <v>42850</v>
      </c>
      <c r="E4" s="5" t="s">
        <v>37</v>
      </c>
      <c r="F4" s="6">
        <v>0</v>
      </c>
      <c r="G4" s="7" t="s">
        <v>15</v>
      </c>
      <c r="H4" s="8" t="str">
        <f>VLOOKUP(E4, '[1]Base-Suivi récolte'!$F$623:$H$737,3,FALSE)</f>
        <v>B46364</v>
      </c>
      <c r="I4" s="8">
        <f t="shared" si="1"/>
        <v>4</v>
      </c>
      <c r="J4" s="1">
        <f t="shared" si="2"/>
        <v>1</v>
      </c>
      <c r="K4" s="17">
        <v>1</v>
      </c>
      <c r="L4" s="18" t="s">
        <v>17</v>
      </c>
      <c r="M4" s="19">
        <v>16.899999999999999</v>
      </c>
      <c r="N4" s="20">
        <v>57.7</v>
      </c>
      <c r="O4" s="21">
        <f t="shared" si="3"/>
        <v>14.069183153180102</v>
      </c>
      <c r="P4" s="21">
        <f t="shared" si="4"/>
        <v>83.249604456686995</v>
      </c>
      <c r="Q4" s="22">
        <f t="shared" si="5"/>
        <v>8.9991831531801019</v>
      </c>
      <c r="R4" s="22">
        <f>M3-M5</f>
        <v>2.6000000000000014</v>
      </c>
      <c r="S4" s="22">
        <f t="shared" ref="S4:S10" si="7">IF($B4="Moulin",IF($L4="Mélange",$Q3-$Q5,""),IF($L4="Milieu",$Q3-$Q5,""))</f>
        <v>2.458726536267835</v>
      </c>
      <c r="T4" s="19">
        <v>207</v>
      </c>
      <c r="U4" s="22">
        <f t="shared" si="6"/>
        <v>8.2445413277635407</v>
      </c>
    </row>
    <row r="5" spans="1:21" ht="16.5" x14ac:dyDescent="0.3">
      <c r="A5" s="1">
        <v>2017</v>
      </c>
      <c r="B5" s="2" t="s">
        <v>9</v>
      </c>
      <c r="C5" s="3" t="str">
        <f t="shared" si="0"/>
        <v xml:space="preserve">Ba </v>
      </c>
      <c r="D5" s="23">
        <v>42850</v>
      </c>
      <c r="E5" s="5" t="s">
        <v>37</v>
      </c>
      <c r="F5" s="25">
        <v>0</v>
      </c>
      <c r="G5" s="7" t="s">
        <v>15</v>
      </c>
      <c r="H5" s="26" t="str">
        <f>VLOOKUP(E5, '[1]Base-Suivi récolte'!$F$623:$H$737,3,FALSE)</f>
        <v>B46364</v>
      </c>
      <c r="I5" s="26">
        <f t="shared" si="1"/>
        <v>4</v>
      </c>
      <c r="J5" s="27">
        <f t="shared" si="2"/>
        <v>1</v>
      </c>
      <c r="K5" s="28">
        <v>1</v>
      </c>
      <c r="L5" s="29" t="s">
        <v>18</v>
      </c>
      <c r="M5" s="30">
        <v>15.7</v>
      </c>
      <c r="N5" s="31">
        <v>50.9</v>
      </c>
      <c r="O5" s="32">
        <f t="shared" si="3"/>
        <v>12.471743294315843</v>
      </c>
      <c r="P5" s="32">
        <f t="shared" si="4"/>
        <v>79.437855377807921</v>
      </c>
      <c r="Q5" s="33">
        <f t="shared" si="5"/>
        <v>7.7617432943158429</v>
      </c>
      <c r="R5" s="33"/>
      <c r="S5" s="33" t="str">
        <f>IF($B5="Moulin",IF($L5="Mélange",$Q4-$Q9,""),IF($L5="Milieu",$Q4-$Q9,""))</f>
        <v/>
      </c>
      <c r="T5" s="30">
        <v>220</v>
      </c>
      <c r="U5" s="33">
        <f t="shared" si="6"/>
        <v>6.9841762448168723</v>
      </c>
    </row>
    <row r="6" spans="1:21" ht="16.5" x14ac:dyDescent="0.3">
      <c r="A6" s="1">
        <v>2017</v>
      </c>
      <c r="B6" s="2" t="s">
        <v>9</v>
      </c>
      <c r="C6" s="3" t="str">
        <f t="shared" si="0"/>
        <v xml:space="preserve">Ba </v>
      </c>
      <c r="D6" s="4">
        <v>42850</v>
      </c>
      <c r="E6" s="5" t="s">
        <v>37</v>
      </c>
      <c r="F6" s="6">
        <v>0</v>
      </c>
      <c r="G6" s="7" t="s">
        <v>15</v>
      </c>
      <c r="H6" s="8" t="str">
        <f>VLOOKUP(E6, '[1]Base-Suivi récolte'!$F$623:$H$737,3,FALSE)</f>
        <v>B46364</v>
      </c>
      <c r="I6" s="9">
        <f t="shared" si="1"/>
        <v>4</v>
      </c>
      <c r="J6" s="10">
        <f t="shared" si="2"/>
        <v>1</v>
      </c>
      <c r="K6" s="11">
        <v>2</v>
      </c>
      <c r="L6" s="12" t="s">
        <v>16</v>
      </c>
      <c r="M6" s="13">
        <v>18</v>
      </c>
      <c r="N6" s="14">
        <v>65.849999999999994</v>
      </c>
      <c r="O6" s="15">
        <f t="shared" si="3"/>
        <v>15.984609816483383</v>
      </c>
      <c r="P6" s="15">
        <f t="shared" si="4"/>
        <v>88.803387869352122</v>
      </c>
      <c r="Q6" s="16">
        <f t="shared" si="5"/>
        <v>10.584609816483383</v>
      </c>
      <c r="R6" s="16"/>
      <c r="S6" s="16" t="str">
        <f t="shared" si="7"/>
        <v/>
      </c>
      <c r="T6" s="13">
        <v>209.3</v>
      </c>
      <c r="U6" s="16">
        <f t="shared" si="6"/>
        <v>9.2934521473034373</v>
      </c>
    </row>
    <row r="7" spans="1:21" ht="16.5" x14ac:dyDescent="0.3">
      <c r="A7" s="1">
        <v>2017</v>
      </c>
      <c r="B7" s="2" t="s">
        <v>9</v>
      </c>
      <c r="C7" s="3" t="str">
        <f t="shared" si="0"/>
        <v xml:space="preserve">Ba </v>
      </c>
      <c r="D7" s="4">
        <v>42850</v>
      </c>
      <c r="E7" s="5" t="s">
        <v>37</v>
      </c>
      <c r="F7" s="6">
        <v>0</v>
      </c>
      <c r="G7" s="7" t="s">
        <v>15</v>
      </c>
      <c r="H7" s="8" t="str">
        <f>VLOOKUP(E7, '[1]Base-Suivi récolte'!$F$623:$H$737,3,FALSE)</f>
        <v>B46364</v>
      </c>
      <c r="I7" s="8">
        <f t="shared" si="1"/>
        <v>4</v>
      </c>
      <c r="J7" s="1">
        <f t="shared" si="2"/>
        <v>1</v>
      </c>
      <c r="K7" s="17">
        <v>2</v>
      </c>
      <c r="L7" s="18" t="s">
        <v>17</v>
      </c>
      <c r="M7" s="19">
        <v>18</v>
      </c>
      <c r="N7" s="20">
        <v>64.599999999999994</v>
      </c>
      <c r="O7" s="21">
        <f t="shared" si="3"/>
        <v>15.681181384127965</v>
      </c>
      <c r="P7" s="21">
        <f t="shared" si="4"/>
        <v>87.117674356266477</v>
      </c>
      <c r="Q7" s="22">
        <f t="shared" si="5"/>
        <v>10.281181384127965</v>
      </c>
      <c r="R7" s="22">
        <f>M6-M8</f>
        <v>3.0999999999999996</v>
      </c>
      <c r="S7" s="22">
        <f t="shared" si="7"/>
        <v>2.2720071400068029</v>
      </c>
      <c r="T7" s="19">
        <v>212.8</v>
      </c>
      <c r="U7" s="22">
        <f t="shared" si="6"/>
        <v>9.007270587043104</v>
      </c>
    </row>
    <row r="8" spans="1:21" ht="16.5" x14ac:dyDescent="0.3">
      <c r="A8" s="1">
        <v>2017</v>
      </c>
      <c r="B8" s="2" t="s">
        <v>9</v>
      </c>
      <c r="C8" s="3" t="str">
        <f t="shared" si="0"/>
        <v xml:space="preserve">Ba </v>
      </c>
      <c r="D8" s="23">
        <v>42850</v>
      </c>
      <c r="E8" s="5" t="s">
        <v>37</v>
      </c>
      <c r="F8" s="25">
        <v>0</v>
      </c>
      <c r="G8" s="7" t="s">
        <v>15</v>
      </c>
      <c r="H8" s="26" t="str">
        <f>VLOOKUP(E8, '[1]Base-Suivi récolte'!$F$623:$H$737,3,FALSE)</f>
        <v>B46364</v>
      </c>
      <c r="I8" s="26">
        <f t="shared" si="1"/>
        <v>4</v>
      </c>
      <c r="J8" s="27">
        <f t="shared" si="2"/>
        <v>1</v>
      </c>
      <c r="K8" s="28">
        <v>2</v>
      </c>
      <c r="L8" s="29" t="s">
        <v>18</v>
      </c>
      <c r="M8" s="30">
        <v>14.9</v>
      </c>
      <c r="N8" s="31">
        <v>52</v>
      </c>
      <c r="O8" s="32">
        <f t="shared" si="3"/>
        <v>12.782602676476579</v>
      </c>
      <c r="P8" s="32">
        <f t="shared" si="4"/>
        <v>85.789279707896497</v>
      </c>
      <c r="Q8" s="33">
        <f t="shared" si="5"/>
        <v>8.3126026764765797</v>
      </c>
      <c r="R8" s="33"/>
      <c r="S8" s="33" t="str">
        <f>IF($B8="Moulin",IF($L8="Mélange",$Q7-$Q12,""),IF($L8="Milieu",$Q7-$Q12,""))</f>
        <v/>
      </c>
      <c r="T8" s="30">
        <v>206.7</v>
      </c>
      <c r="U8" s="33">
        <f t="shared" si="6"/>
        <v>7.4982747300211612</v>
      </c>
    </row>
    <row r="9" spans="1:21" ht="16.5" x14ac:dyDescent="0.3">
      <c r="A9" s="1">
        <v>2017</v>
      </c>
      <c r="B9" s="2" t="s">
        <v>9</v>
      </c>
      <c r="C9" s="3" t="str">
        <f t="shared" si="0"/>
        <v xml:space="preserve">Ba </v>
      </c>
      <c r="D9" s="4">
        <v>42850</v>
      </c>
      <c r="E9" s="5" t="s">
        <v>37</v>
      </c>
      <c r="F9" s="6">
        <v>0</v>
      </c>
      <c r="G9" s="7" t="s">
        <v>15</v>
      </c>
      <c r="H9" s="8" t="str">
        <f>VLOOKUP(E9, '[1]Base-Suivi récolte'!$F$623:$H$737,3,FALSE)</f>
        <v>B46364</v>
      </c>
      <c r="I9" s="9">
        <f t="shared" si="1"/>
        <v>4</v>
      </c>
      <c r="J9" s="10">
        <f t="shared" si="2"/>
        <v>1</v>
      </c>
      <c r="K9" s="11">
        <v>3</v>
      </c>
      <c r="L9" s="12" t="s">
        <v>16</v>
      </c>
      <c r="M9" s="13">
        <v>18.899999999999999</v>
      </c>
      <c r="N9" s="14">
        <v>68.5</v>
      </c>
      <c r="O9" s="15">
        <f t="shared" si="3"/>
        <v>16.566816958418865</v>
      </c>
      <c r="P9" s="15">
        <f t="shared" si="4"/>
        <v>87.655116182110405</v>
      </c>
      <c r="Q9" s="16">
        <f t="shared" si="5"/>
        <v>10.896816958418865</v>
      </c>
      <c r="R9" s="16"/>
      <c r="S9" s="16" t="str">
        <f t="shared" si="7"/>
        <v/>
      </c>
      <c r="T9" s="13">
        <v>208.6</v>
      </c>
      <c r="U9" s="16">
        <f t="shared" si="6"/>
        <v>9.6551409233665151</v>
      </c>
    </row>
    <row r="10" spans="1:21" ht="16.5" x14ac:dyDescent="0.3">
      <c r="A10" s="1">
        <v>2017</v>
      </c>
      <c r="B10" s="2" t="s">
        <v>9</v>
      </c>
      <c r="C10" s="3" t="str">
        <f t="shared" si="0"/>
        <v xml:space="preserve">Ba </v>
      </c>
      <c r="D10" s="4">
        <v>42850</v>
      </c>
      <c r="E10" s="5" t="s">
        <v>37</v>
      </c>
      <c r="F10" s="6">
        <v>0</v>
      </c>
      <c r="G10" s="7" t="s">
        <v>15</v>
      </c>
      <c r="H10" s="8" t="str">
        <f>VLOOKUP(E10, '[1]Base-Suivi récolte'!$F$623:$H$737,3,FALSE)</f>
        <v>B46364</v>
      </c>
      <c r="I10" s="8">
        <f t="shared" si="1"/>
        <v>4</v>
      </c>
      <c r="J10" s="1">
        <f t="shared" si="2"/>
        <v>1</v>
      </c>
      <c r="K10" s="17">
        <v>3</v>
      </c>
      <c r="L10" s="18" t="s">
        <v>17</v>
      </c>
      <c r="M10" s="19">
        <v>17.899999999999999</v>
      </c>
      <c r="N10" s="20">
        <v>63.35</v>
      </c>
      <c r="O10" s="21">
        <f t="shared" si="3"/>
        <v>15.384030584897454</v>
      </c>
      <c r="P10" s="21">
        <f t="shared" si="4"/>
        <v>85.944304943561207</v>
      </c>
      <c r="Q10" s="22">
        <f t="shared" si="5"/>
        <v>10.014030584897455</v>
      </c>
      <c r="R10" s="22">
        <f>M9-M11</f>
        <v>2.9999999999999982</v>
      </c>
      <c r="S10" s="22">
        <f t="shared" si="7"/>
        <v>3.0460463925425394</v>
      </c>
      <c r="T10" s="19">
        <v>218.7</v>
      </c>
      <c r="U10" s="22">
        <f t="shared" si="6"/>
        <v>8.6550556070633071</v>
      </c>
    </row>
    <row r="11" spans="1:21" ht="16.5" x14ac:dyDescent="0.3">
      <c r="A11" s="1">
        <v>2017</v>
      </c>
      <c r="B11" s="2" t="s">
        <v>9</v>
      </c>
      <c r="C11" s="3" t="str">
        <f t="shared" si="0"/>
        <v xml:space="preserve">Ba </v>
      </c>
      <c r="D11" s="23">
        <v>42850</v>
      </c>
      <c r="E11" s="5" t="s">
        <v>37</v>
      </c>
      <c r="F11" s="25">
        <v>0</v>
      </c>
      <c r="G11" s="7" t="s">
        <v>15</v>
      </c>
      <c r="H11" s="26" t="str">
        <f>VLOOKUP(E11, '[1]Base-Suivi récolte'!$F$623:$H$737,3,FALSE)</f>
        <v>B46364</v>
      </c>
      <c r="I11" s="26">
        <f t="shared" si="1"/>
        <v>4</v>
      </c>
      <c r="J11" s="27">
        <f t="shared" si="2"/>
        <v>1</v>
      </c>
      <c r="K11" s="28">
        <v>3</v>
      </c>
      <c r="L11" s="29" t="s">
        <v>18</v>
      </c>
      <c r="M11" s="30">
        <v>15.9</v>
      </c>
      <c r="N11" s="31">
        <v>51.55</v>
      </c>
      <c r="O11" s="32">
        <f t="shared" si="3"/>
        <v>12.620770565876326</v>
      </c>
      <c r="P11" s="32">
        <f t="shared" si="4"/>
        <v>79.375915508656135</v>
      </c>
      <c r="Q11" s="33">
        <f t="shared" si="5"/>
        <v>7.850770565876326</v>
      </c>
      <c r="R11" s="33"/>
      <c r="S11" s="33" t="str">
        <f>IF($B11="Moulin",IF($L11="Mélange",$Q10-$Q15,""),IF($L11="Milieu",$Q10-$Q15,""))</f>
        <v/>
      </c>
      <c r="T11" s="30">
        <v>220.8</v>
      </c>
      <c r="U11" s="33">
        <f t="shared" si="6"/>
        <v>7.0474382839853407</v>
      </c>
    </row>
    <row r="12" spans="1:21" ht="16.5" x14ac:dyDescent="0.3">
      <c r="A12" s="1">
        <v>2017</v>
      </c>
      <c r="B12" s="2" t="s">
        <v>9</v>
      </c>
      <c r="C12" s="3" t="str">
        <f t="shared" si="0"/>
        <v xml:space="preserve">Ba </v>
      </c>
      <c r="D12" s="4">
        <v>42850</v>
      </c>
      <c r="E12" s="5" t="s">
        <v>37</v>
      </c>
      <c r="F12" s="6">
        <v>0</v>
      </c>
      <c r="G12" s="7" t="s">
        <v>15</v>
      </c>
      <c r="H12" s="8" t="str">
        <f>VLOOKUP(E12, '[1]Base-Suivi récolte'!$F$623:$H$737,3,FALSE)</f>
        <v>B46364</v>
      </c>
      <c r="I12" s="9">
        <f t="shared" si="1"/>
        <v>4</v>
      </c>
      <c r="J12" s="10">
        <f t="shared" si="2"/>
        <v>1</v>
      </c>
      <c r="K12" s="11" t="s">
        <v>19</v>
      </c>
      <c r="L12" s="12" t="s">
        <v>16</v>
      </c>
      <c r="M12" s="13">
        <v>19.2</v>
      </c>
      <c r="N12" s="14">
        <v>70.099999999999994</v>
      </c>
      <c r="O12" s="15">
        <f t="shared" si="3"/>
        <v>16.932962509807361</v>
      </c>
      <c r="P12" s="15">
        <f t="shared" si="4"/>
        <v>88.192513071913339</v>
      </c>
      <c r="Q12" s="16">
        <f t="shared" si="5"/>
        <v>11.172962509807359</v>
      </c>
      <c r="R12" s="16"/>
      <c r="S12" s="16" t="str">
        <f>IF($B12="Moulin",IF($L12="Mélange",$Q11-$Q13,""),IF($L12="Milieu",$Q11-$Q13,""))</f>
        <v/>
      </c>
      <c r="T12" s="13">
        <v>214.4</v>
      </c>
      <c r="U12" s="16">
        <f t="shared" si="6"/>
        <v>9.6721081856019637</v>
      </c>
    </row>
    <row r="13" spans="1:21" ht="16.5" x14ac:dyDescent="0.3">
      <c r="A13" s="1">
        <v>2017</v>
      </c>
      <c r="B13" s="2" t="s">
        <v>9</v>
      </c>
      <c r="C13" s="3" t="str">
        <f t="shared" si="0"/>
        <v xml:space="preserve">Ba </v>
      </c>
      <c r="D13" s="4">
        <v>42850</v>
      </c>
      <c r="E13" s="5" t="s">
        <v>37</v>
      </c>
      <c r="F13" s="6">
        <v>0</v>
      </c>
      <c r="G13" s="7" t="s">
        <v>15</v>
      </c>
      <c r="H13" s="8" t="str">
        <f>VLOOKUP(E13, '[1]Base-Suivi récolte'!$F$623:$H$737,3,FALSE)</f>
        <v>B46364</v>
      </c>
      <c r="I13" s="8">
        <f t="shared" si="1"/>
        <v>4</v>
      </c>
      <c r="J13" s="1">
        <f t="shared" si="2"/>
        <v>1</v>
      </c>
      <c r="K13" s="17" t="s">
        <v>19</v>
      </c>
      <c r="L13" s="18" t="s">
        <v>17</v>
      </c>
      <c r="M13" s="19">
        <v>19.2</v>
      </c>
      <c r="N13" s="20">
        <v>67.2</v>
      </c>
      <c r="O13" s="21">
        <f t="shared" si="3"/>
        <v>16.232454788288941</v>
      </c>
      <c r="P13" s="21">
        <f t="shared" si="4"/>
        <v>84.544035355671568</v>
      </c>
      <c r="Q13" s="22">
        <f t="shared" si="5"/>
        <v>10.472454788288939</v>
      </c>
      <c r="R13" s="22">
        <f>M12-M14</f>
        <v>2</v>
      </c>
      <c r="S13" s="22">
        <f>IF($B13="Moulin",IF($L13="Mélange",$Q12-$Q14,""),IF($L13="Milieu",$Q12-$Q14,""))</f>
        <v>2.6462517218432993</v>
      </c>
      <c r="T13" s="19">
        <v>214.9</v>
      </c>
      <c r="U13" s="22">
        <f t="shared" si="6"/>
        <v>9.2557457202823539</v>
      </c>
    </row>
    <row r="14" spans="1:21" ht="16.5" x14ac:dyDescent="0.3">
      <c r="A14" s="1">
        <v>2017</v>
      </c>
      <c r="B14" s="2" t="s">
        <v>9</v>
      </c>
      <c r="C14" s="3" t="str">
        <f t="shared" si="0"/>
        <v xml:space="preserve">Ba </v>
      </c>
      <c r="D14" s="23">
        <v>42850</v>
      </c>
      <c r="E14" s="5" t="s">
        <v>37</v>
      </c>
      <c r="F14" s="25">
        <v>0</v>
      </c>
      <c r="G14" s="7" t="s">
        <v>15</v>
      </c>
      <c r="H14" s="26" t="str">
        <f>VLOOKUP(E14, '[1]Base-Suivi récolte'!$F$623:$H$737,3,FALSE)</f>
        <v>B46364</v>
      </c>
      <c r="I14" s="26">
        <f t="shared" si="1"/>
        <v>4</v>
      </c>
      <c r="J14" s="27">
        <f t="shared" si="2"/>
        <v>1</v>
      </c>
      <c r="K14" s="28" t="s">
        <v>19</v>
      </c>
      <c r="L14" s="29" t="s">
        <v>18</v>
      </c>
      <c r="M14" s="30">
        <v>17.2</v>
      </c>
      <c r="N14" s="31">
        <v>56.2</v>
      </c>
      <c r="O14" s="32">
        <f t="shared" si="3"/>
        <v>13.68671078796406</v>
      </c>
      <c r="P14" s="32">
        <f t="shared" si="4"/>
        <v>79.5738999300236</v>
      </c>
      <c r="Q14" s="33">
        <f t="shared" si="5"/>
        <v>8.5267107879640598</v>
      </c>
      <c r="R14" s="33"/>
      <c r="S14" s="33" t="str">
        <f>IF($B14="Moulin",IF($L14="Mélange",$Q13-$Q18,""),IF($L14="Milieu",$Q13-$Q18,""))</f>
        <v/>
      </c>
      <c r="T14" s="30">
        <v>209.7</v>
      </c>
      <c r="U14" s="33">
        <f t="shared" si="6"/>
        <v>7.9465042834919331</v>
      </c>
    </row>
    <row r="15" spans="1:21" ht="16.5" x14ac:dyDescent="0.3">
      <c r="A15" s="1">
        <v>2017</v>
      </c>
      <c r="B15" s="2" t="s">
        <v>9</v>
      </c>
      <c r="C15" s="3" t="str">
        <f t="shared" si="0"/>
        <v xml:space="preserve">Ba </v>
      </c>
      <c r="D15" s="4">
        <v>42850</v>
      </c>
      <c r="E15" s="5" t="s">
        <v>37</v>
      </c>
      <c r="F15" s="6">
        <v>0</v>
      </c>
      <c r="G15" s="7" t="s">
        <v>15</v>
      </c>
      <c r="H15" s="8" t="str">
        <f>VLOOKUP(E15, '[1]Base-Suivi récolte'!$F$623:$H$737,3,FALSE)</f>
        <v>B46364</v>
      </c>
      <c r="I15" s="9">
        <f t="shared" si="1"/>
        <v>4</v>
      </c>
      <c r="J15" s="10">
        <f t="shared" si="2"/>
        <v>1</v>
      </c>
      <c r="K15" s="11" t="s">
        <v>20</v>
      </c>
      <c r="L15" s="12" t="s">
        <v>16</v>
      </c>
      <c r="M15" s="13">
        <v>18.5</v>
      </c>
      <c r="N15" s="14">
        <v>65.5</v>
      </c>
      <c r="O15" s="15">
        <f t="shared" si="3"/>
        <v>15.867206173207698</v>
      </c>
      <c r="P15" s="15">
        <f t="shared" si="4"/>
        <v>85.768682017338918</v>
      </c>
      <c r="Q15" s="16">
        <f t="shared" si="5"/>
        <v>10.317206173207701</v>
      </c>
      <c r="R15" s="16"/>
      <c r="S15" s="16" t="str">
        <f t="shared" ref="S15:S25" si="8">IF($B15="Moulin",IF($L15="Mélange",$Q14-$Q16,""),IF($L15="Milieu",$Q14-$Q16,""))</f>
        <v/>
      </c>
      <c r="T15" s="13">
        <v>212</v>
      </c>
      <c r="U15" s="16">
        <f t="shared" si="6"/>
        <v>9.1395107557676365</v>
      </c>
    </row>
    <row r="16" spans="1:21" ht="16.5" x14ac:dyDescent="0.3">
      <c r="A16" s="1">
        <v>2017</v>
      </c>
      <c r="B16" s="2" t="s">
        <v>9</v>
      </c>
      <c r="C16" s="3" t="str">
        <f t="shared" si="0"/>
        <v xml:space="preserve">Ba </v>
      </c>
      <c r="D16" s="4">
        <v>42850</v>
      </c>
      <c r="E16" s="5" t="s">
        <v>37</v>
      </c>
      <c r="F16" s="6">
        <v>0</v>
      </c>
      <c r="G16" s="7" t="s">
        <v>15</v>
      </c>
      <c r="H16" s="8" t="str">
        <f>VLOOKUP(E16, '[1]Base-Suivi récolte'!$F$623:$H$737,3,FALSE)</f>
        <v>B46364</v>
      </c>
      <c r="I16" s="8">
        <f t="shared" si="1"/>
        <v>4</v>
      </c>
      <c r="J16" s="1">
        <f t="shared" si="2"/>
        <v>1</v>
      </c>
      <c r="K16" s="17" t="s">
        <v>20</v>
      </c>
      <c r="L16" s="18" t="s">
        <v>17</v>
      </c>
      <c r="M16" s="19">
        <v>17</v>
      </c>
      <c r="N16" s="20">
        <v>57.1</v>
      </c>
      <c r="O16" s="21">
        <f t="shared" si="3"/>
        <v>13.917219200464602</v>
      </c>
      <c r="P16" s="21">
        <f t="shared" si="4"/>
        <v>81.865995296850599</v>
      </c>
      <c r="Q16" s="22">
        <f t="shared" si="5"/>
        <v>8.8172192004646011</v>
      </c>
      <c r="R16" s="22">
        <f>M15-M17</f>
        <v>3.6999999999999993</v>
      </c>
      <c r="S16" s="22">
        <f t="shared" si="8"/>
        <v>3.4695385890814414</v>
      </c>
      <c r="T16" s="19">
        <v>210.3</v>
      </c>
      <c r="U16" s="22">
        <f t="shared" si="6"/>
        <v>8.0636368047491889</v>
      </c>
    </row>
    <row r="17" spans="1:21" ht="16.5" x14ac:dyDescent="0.3">
      <c r="A17" s="1">
        <v>2017</v>
      </c>
      <c r="B17" s="2" t="s">
        <v>9</v>
      </c>
      <c r="C17" s="3" t="str">
        <f t="shared" si="0"/>
        <v xml:space="preserve">Ba </v>
      </c>
      <c r="D17" s="23">
        <v>42850</v>
      </c>
      <c r="E17" s="5" t="s">
        <v>37</v>
      </c>
      <c r="F17" s="25">
        <v>0</v>
      </c>
      <c r="G17" s="7" t="s">
        <v>15</v>
      </c>
      <c r="H17" s="26" t="str">
        <f>VLOOKUP(E17, '[1]Base-Suivi récolte'!$F$623:$H$737,3,FALSE)</f>
        <v>B46364</v>
      </c>
      <c r="I17" s="26">
        <f t="shared" si="1"/>
        <v>4</v>
      </c>
      <c r="J17" s="27">
        <f t="shared" si="2"/>
        <v>1</v>
      </c>
      <c r="K17" s="28" t="s">
        <v>20</v>
      </c>
      <c r="L17" s="29" t="s">
        <v>18</v>
      </c>
      <c r="M17" s="30">
        <v>14.8</v>
      </c>
      <c r="N17" s="31">
        <v>45.9</v>
      </c>
      <c r="O17" s="32">
        <f t="shared" si="3"/>
        <v>11.287667584126261</v>
      </c>
      <c r="P17" s="32">
        <f t="shared" si="4"/>
        <v>76.268024217069325</v>
      </c>
      <c r="Q17" s="33">
        <f t="shared" si="5"/>
        <v>6.8476675841262598</v>
      </c>
      <c r="R17" s="33"/>
      <c r="S17" s="33" t="str">
        <f>IF($B17="Moulin",IF($L17="Mélange",$Q16-$Q21,""),IF($L17="Milieu",$Q16-$Q21,""))</f>
        <v/>
      </c>
      <c r="T17" s="30">
        <v>208.6</v>
      </c>
      <c r="U17" s="33">
        <f t="shared" si="6"/>
        <v>6.5784526680287847</v>
      </c>
    </row>
    <row r="18" spans="1:21" ht="16.5" x14ac:dyDescent="0.3">
      <c r="A18" s="1">
        <v>2017</v>
      </c>
      <c r="B18" s="2" t="s">
        <v>9</v>
      </c>
      <c r="C18" s="3" t="str">
        <f t="shared" si="0"/>
        <v xml:space="preserve">Ba </v>
      </c>
      <c r="D18" s="4">
        <v>42850</v>
      </c>
      <c r="E18" s="5" t="s">
        <v>39</v>
      </c>
      <c r="F18" s="6">
        <v>0</v>
      </c>
      <c r="G18" s="7" t="s">
        <v>15</v>
      </c>
      <c r="H18" s="8" t="str">
        <f>VLOOKUP(E18, '[1]Base-Suivi récolte'!$F$623:$H$737,3,FALSE)</f>
        <v>R570</v>
      </c>
      <c r="I18" s="9">
        <f t="shared" si="1"/>
        <v>4</v>
      </c>
      <c r="J18" s="10">
        <f t="shared" si="2"/>
        <v>1</v>
      </c>
      <c r="K18" s="11">
        <v>1</v>
      </c>
      <c r="L18" s="12" t="s">
        <v>16</v>
      </c>
      <c r="M18" s="13">
        <v>17.3</v>
      </c>
      <c r="N18" s="14">
        <v>60.4</v>
      </c>
      <c r="O18" s="15">
        <f t="shared" si="3"/>
        <v>14.703571563038087</v>
      </c>
      <c r="P18" s="15">
        <f t="shared" si="4"/>
        <v>84.991743138948479</v>
      </c>
      <c r="Q18" s="16">
        <f t="shared" si="5"/>
        <v>9.5135715630380879</v>
      </c>
      <c r="R18" s="16"/>
      <c r="S18" s="16" t="str">
        <f t="shared" si="8"/>
        <v/>
      </c>
      <c r="T18" s="13">
        <v>216.5</v>
      </c>
      <c r="U18" s="16">
        <f t="shared" si="6"/>
        <v>8.3369250762425953</v>
      </c>
    </row>
    <row r="19" spans="1:21" ht="16.5" x14ac:dyDescent="0.3">
      <c r="A19" s="1">
        <v>2017</v>
      </c>
      <c r="B19" s="2" t="s">
        <v>9</v>
      </c>
      <c r="C19" s="3" t="str">
        <f t="shared" si="0"/>
        <v xml:space="preserve">Ba </v>
      </c>
      <c r="D19" s="4">
        <v>42850</v>
      </c>
      <c r="E19" s="5" t="s">
        <v>39</v>
      </c>
      <c r="F19" s="6">
        <v>0</v>
      </c>
      <c r="G19" s="7" t="s">
        <v>15</v>
      </c>
      <c r="H19" s="8" t="str">
        <f>VLOOKUP(E19, '[1]Base-Suivi récolte'!$F$623:$H$737,3,FALSE)</f>
        <v>R570</v>
      </c>
      <c r="I19" s="8">
        <f t="shared" si="1"/>
        <v>4</v>
      </c>
      <c r="J19" s="1">
        <f t="shared" si="2"/>
        <v>1</v>
      </c>
      <c r="K19" s="17">
        <v>1</v>
      </c>
      <c r="L19" s="18" t="s">
        <v>17</v>
      </c>
      <c r="M19" s="19">
        <v>17.3</v>
      </c>
      <c r="N19" s="20">
        <v>59.15</v>
      </c>
      <c r="O19" s="21">
        <f t="shared" si="3"/>
        <v>14.399275793935477</v>
      </c>
      <c r="P19" s="21">
        <f t="shared" si="4"/>
        <v>83.232808057430503</v>
      </c>
      <c r="Q19" s="22">
        <f t="shared" si="5"/>
        <v>9.2092757939354772</v>
      </c>
      <c r="R19" s="22">
        <f>M18-M20</f>
        <v>0.80000000000000071</v>
      </c>
      <c r="S19" s="22">
        <f t="shared" si="8"/>
        <v>1.2385060319750867</v>
      </c>
      <c r="T19" s="19">
        <v>208.9</v>
      </c>
      <c r="U19" s="22">
        <f t="shared" si="6"/>
        <v>8.3832583672292369</v>
      </c>
    </row>
    <row r="20" spans="1:21" ht="16.5" x14ac:dyDescent="0.3">
      <c r="A20" s="1">
        <v>2017</v>
      </c>
      <c r="B20" s="2" t="s">
        <v>9</v>
      </c>
      <c r="C20" s="3" t="str">
        <f t="shared" si="0"/>
        <v xml:space="preserve">Ba </v>
      </c>
      <c r="D20" s="23">
        <v>42850</v>
      </c>
      <c r="E20" s="24" t="s">
        <v>39</v>
      </c>
      <c r="F20" s="25">
        <v>0</v>
      </c>
      <c r="G20" s="7" t="s">
        <v>15</v>
      </c>
      <c r="H20" s="26" t="str">
        <f>VLOOKUP(E20, '[1]Base-Suivi récolte'!$F$623:$H$737,3,FALSE)</f>
        <v>R570</v>
      </c>
      <c r="I20" s="26">
        <f t="shared" si="1"/>
        <v>4</v>
      </c>
      <c r="J20" s="27">
        <f t="shared" si="2"/>
        <v>1</v>
      </c>
      <c r="K20" s="28">
        <v>1</v>
      </c>
      <c r="L20" s="29" t="s">
        <v>18</v>
      </c>
      <c r="M20" s="30">
        <v>16.5</v>
      </c>
      <c r="N20" s="31">
        <v>54.15</v>
      </c>
      <c r="O20" s="32">
        <f t="shared" si="3"/>
        <v>13.225065531063002</v>
      </c>
      <c r="P20" s="32">
        <f t="shared" si="4"/>
        <v>80.151912309472735</v>
      </c>
      <c r="Q20" s="33">
        <f t="shared" si="5"/>
        <v>8.2750655310630012</v>
      </c>
      <c r="R20" s="33"/>
      <c r="S20" s="33" t="str">
        <f>IF($B20="Moulin",IF($L20="Mélange",$Q19-$Q24,""),IF($L20="Milieu",$Q19-$Q24,""))</f>
        <v/>
      </c>
      <c r="T20" s="30">
        <v>217</v>
      </c>
      <c r="U20" s="33">
        <f t="shared" si="6"/>
        <v>7.4853870905816589</v>
      </c>
    </row>
    <row r="21" spans="1:21" ht="16.5" x14ac:dyDescent="0.3">
      <c r="A21" s="1">
        <v>2017</v>
      </c>
      <c r="B21" s="2" t="s">
        <v>9</v>
      </c>
      <c r="C21" s="3" t="str">
        <f t="shared" si="0"/>
        <v xml:space="preserve">Ba </v>
      </c>
      <c r="D21" s="4">
        <v>42850</v>
      </c>
      <c r="E21" s="5" t="s">
        <v>39</v>
      </c>
      <c r="F21" s="6">
        <v>0</v>
      </c>
      <c r="G21" s="7" t="s">
        <v>15</v>
      </c>
      <c r="H21" s="8" t="str">
        <f>VLOOKUP(E21, '[1]Base-Suivi récolte'!$F$623:$H$737,3,FALSE)</f>
        <v>R570</v>
      </c>
      <c r="I21" s="9">
        <f t="shared" si="1"/>
        <v>4</v>
      </c>
      <c r="J21" s="10">
        <f t="shared" si="2"/>
        <v>1</v>
      </c>
      <c r="K21" s="11" t="s">
        <v>19</v>
      </c>
      <c r="L21" s="12" t="s">
        <v>16</v>
      </c>
      <c r="M21" s="13">
        <v>17.2</v>
      </c>
      <c r="N21" s="14">
        <v>60.25</v>
      </c>
      <c r="O21" s="15">
        <f t="shared" si="3"/>
        <v>14.673030693502394</v>
      </c>
      <c r="P21" s="15">
        <f t="shared" si="4"/>
        <v>85.30831798547905</v>
      </c>
      <c r="Q21" s="16">
        <f t="shared" si="5"/>
        <v>9.5130306935023956</v>
      </c>
      <c r="R21" s="16"/>
      <c r="S21" s="16" t="str">
        <f t="shared" si="8"/>
        <v/>
      </c>
      <c r="T21" s="13">
        <v>212.2</v>
      </c>
      <c r="U21" s="16">
        <f t="shared" si="6"/>
        <v>8.4457964671799797</v>
      </c>
    </row>
    <row r="22" spans="1:21" ht="16.5" x14ac:dyDescent="0.3">
      <c r="A22" s="1">
        <v>2017</v>
      </c>
      <c r="B22" s="2" t="s">
        <v>9</v>
      </c>
      <c r="C22" s="3" t="str">
        <f t="shared" si="0"/>
        <v xml:space="preserve">Ba </v>
      </c>
      <c r="D22" s="4">
        <v>42850</v>
      </c>
      <c r="E22" s="5" t="s">
        <v>39</v>
      </c>
      <c r="F22" s="6">
        <v>0</v>
      </c>
      <c r="G22" s="7" t="s">
        <v>15</v>
      </c>
      <c r="H22" s="8" t="str">
        <f>VLOOKUP(E22, '[1]Base-Suivi récolte'!$F$623:$H$737,3,FALSE)</f>
        <v>R570</v>
      </c>
      <c r="I22" s="8">
        <f t="shared" si="1"/>
        <v>4</v>
      </c>
      <c r="J22" s="1">
        <f t="shared" si="2"/>
        <v>1</v>
      </c>
      <c r="K22" s="17" t="s">
        <v>19</v>
      </c>
      <c r="L22" s="18" t="s">
        <v>17</v>
      </c>
      <c r="M22" s="19">
        <v>16.3</v>
      </c>
      <c r="N22" s="20">
        <v>54.05</v>
      </c>
      <c r="O22" s="21">
        <f t="shared" si="3"/>
        <v>13.211371230261612</v>
      </c>
      <c r="P22" s="21">
        <f t="shared" si="4"/>
        <v>81.051357240868782</v>
      </c>
      <c r="Q22" s="22">
        <f t="shared" si="5"/>
        <v>8.3213712302616116</v>
      </c>
      <c r="R22" s="22">
        <f>M21-M23</f>
        <v>1.3999999999999986</v>
      </c>
      <c r="S22" s="22">
        <f t="shared" si="8"/>
        <v>2.0067750063714209</v>
      </c>
      <c r="T22" s="19">
        <v>214.9</v>
      </c>
      <c r="U22" s="22">
        <f t="shared" si="6"/>
        <v>7.5331238754951722</v>
      </c>
    </row>
    <row r="23" spans="1:21" ht="16.5" x14ac:dyDescent="0.3">
      <c r="A23" s="1">
        <v>2017</v>
      </c>
      <c r="B23" s="2" t="s">
        <v>9</v>
      </c>
      <c r="C23" s="3" t="str">
        <f t="shared" si="0"/>
        <v xml:space="preserve">Ba </v>
      </c>
      <c r="D23" s="23">
        <v>42850</v>
      </c>
      <c r="E23" s="24" t="s">
        <v>39</v>
      </c>
      <c r="F23" s="25">
        <v>0</v>
      </c>
      <c r="G23" s="7" t="s">
        <v>15</v>
      </c>
      <c r="H23" s="26" t="str">
        <f>VLOOKUP(E23, '[1]Base-Suivi récolte'!$F$623:$H$737,3,FALSE)</f>
        <v>R570</v>
      </c>
      <c r="I23" s="26">
        <f t="shared" si="1"/>
        <v>4</v>
      </c>
      <c r="J23" s="27">
        <f t="shared" si="2"/>
        <v>1</v>
      </c>
      <c r="K23" s="28" t="s">
        <v>19</v>
      </c>
      <c r="L23" s="29" t="s">
        <v>18</v>
      </c>
      <c r="M23" s="30">
        <v>15.8</v>
      </c>
      <c r="N23" s="31">
        <v>50</v>
      </c>
      <c r="O23" s="32">
        <f t="shared" si="3"/>
        <v>12.246255687130976</v>
      </c>
      <c r="P23" s="32">
        <f t="shared" si="4"/>
        <v>77.507947386904902</v>
      </c>
      <c r="Q23" s="33">
        <f t="shared" si="5"/>
        <v>7.5062556871309747</v>
      </c>
      <c r="R23" s="33"/>
      <c r="S23" s="33" t="str">
        <f>IF($B23="Moulin",IF($L23="Mélange",$Q22-$Q27,""),IF($L23="Milieu",$Q22-$Q27,""))</f>
        <v/>
      </c>
      <c r="T23" s="30">
        <v>214.9</v>
      </c>
      <c r="U23" s="33">
        <f t="shared" si="6"/>
        <v>6.9828149928020817</v>
      </c>
    </row>
    <row r="24" spans="1:21" ht="16.5" x14ac:dyDescent="0.3">
      <c r="A24" s="1">
        <v>2017</v>
      </c>
      <c r="B24" s="2" t="s">
        <v>9</v>
      </c>
      <c r="C24" s="3" t="str">
        <f t="shared" si="0"/>
        <v xml:space="preserve">Ba </v>
      </c>
      <c r="D24" s="4">
        <v>42850</v>
      </c>
      <c r="E24" s="5" t="s">
        <v>39</v>
      </c>
      <c r="F24" s="6">
        <v>0</v>
      </c>
      <c r="G24" s="7" t="s">
        <v>15</v>
      </c>
      <c r="H24" s="8" t="str">
        <f>VLOOKUP(E24, '[1]Base-Suivi récolte'!$F$623:$H$737,3,FALSE)</f>
        <v>R570</v>
      </c>
      <c r="I24" s="9">
        <f t="shared" si="1"/>
        <v>4</v>
      </c>
      <c r="J24" s="10">
        <f t="shared" si="2"/>
        <v>1</v>
      </c>
      <c r="K24" s="11" t="s">
        <v>20</v>
      </c>
      <c r="L24" s="12" t="s">
        <v>16</v>
      </c>
      <c r="M24" s="13">
        <v>16.8</v>
      </c>
      <c r="N24" s="14">
        <v>58.1</v>
      </c>
      <c r="O24" s="15">
        <f t="shared" si="3"/>
        <v>14.172480209272216</v>
      </c>
      <c r="P24" s="15">
        <f t="shared" si="4"/>
        <v>84.360001245667945</v>
      </c>
      <c r="Q24" s="16">
        <f t="shared" si="5"/>
        <v>9.1324802092722148</v>
      </c>
      <c r="R24" s="16"/>
      <c r="S24" s="16" t="str">
        <f t="shared" si="8"/>
        <v/>
      </c>
      <c r="T24" s="13">
        <v>213.2</v>
      </c>
      <c r="U24" s="16">
        <f t="shared" si="6"/>
        <v>8.129334648038542</v>
      </c>
    </row>
    <row r="25" spans="1:21" ht="16.5" x14ac:dyDescent="0.3">
      <c r="A25" s="1">
        <v>2017</v>
      </c>
      <c r="B25" s="2" t="s">
        <v>9</v>
      </c>
      <c r="C25" s="3" t="str">
        <f t="shared" si="0"/>
        <v xml:space="preserve">Ba </v>
      </c>
      <c r="D25" s="4">
        <v>42850</v>
      </c>
      <c r="E25" s="5" t="s">
        <v>39</v>
      </c>
      <c r="F25" s="6">
        <v>0</v>
      </c>
      <c r="G25" s="7" t="s">
        <v>15</v>
      </c>
      <c r="H25" s="8" t="str">
        <f>VLOOKUP(E25, '[1]Base-Suivi récolte'!$F$623:$H$737,3,FALSE)</f>
        <v>R570</v>
      </c>
      <c r="I25" s="8">
        <f t="shared" si="1"/>
        <v>4</v>
      </c>
      <c r="J25" s="1">
        <f t="shared" si="2"/>
        <v>1</v>
      </c>
      <c r="K25" s="17" t="s">
        <v>20</v>
      </c>
      <c r="L25" s="18" t="s">
        <v>17</v>
      </c>
      <c r="M25" s="19">
        <v>16.2</v>
      </c>
      <c r="N25" s="20">
        <v>51.55</v>
      </c>
      <c r="O25" s="21">
        <f t="shared" si="3"/>
        <v>12.605416485997688</v>
      </c>
      <c r="P25" s="21">
        <f t="shared" si="4"/>
        <v>77.811212876528941</v>
      </c>
      <c r="Q25" s="22">
        <f t="shared" si="5"/>
        <v>7.7454164859976879</v>
      </c>
      <c r="R25" s="22">
        <f>M24-M26</f>
        <v>1.6000000000000014</v>
      </c>
      <c r="S25" s="22">
        <f t="shared" si="8"/>
        <v>2.5212684742079823</v>
      </c>
      <c r="T25" s="19">
        <v>212.8</v>
      </c>
      <c r="U25" s="22">
        <f t="shared" si="6"/>
        <v>7.240551229557072</v>
      </c>
    </row>
    <row r="26" spans="1:21" ht="16.5" x14ac:dyDescent="0.3">
      <c r="A26" s="1">
        <v>2017</v>
      </c>
      <c r="B26" s="2" t="s">
        <v>9</v>
      </c>
      <c r="C26" s="3" t="str">
        <f t="shared" si="0"/>
        <v xml:space="preserve">Ba </v>
      </c>
      <c r="D26" s="23">
        <v>42850</v>
      </c>
      <c r="E26" s="24" t="s">
        <v>39</v>
      </c>
      <c r="F26" s="25">
        <v>0</v>
      </c>
      <c r="G26" s="7" t="s">
        <v>15</v>
      </c>
      <c r="H26" s="26" t="str">
        <f>VLOOKUP(E26, '[1]Base-Suivi récolte'!$F$623:$H$737,3,FALSE)</f>
        <v>R570</v>
      </c>
      <c r="I26" s="26">
        <f t="shared" si="1"/>
        <v>4</v>
      </c>
      <c r="J26" s="27">
        <f t="shared" si="2"/>
        <v>1</v>
      </c>
      <c r="K26" s="28" t="s">
        <v>20</v>
      </c>
      <c r="L26" s="29" t="s">
        <v>18</v>
      </c>
      <c r="M26" s="30">
        <v>15.2</v>
      </c>
      <c r="N26" s="31">
        <v>45.5</v>
      </c>
      <c r="O26" s="32">
        <f t="shared" si="3"/>
        <v>11.171211735064231</v>
      </c>
      <c r="P26" s="32">
        <f t="shared" si="4"/>
        <v>73.494814046475213</v>
      </c>
      <c r="Q26" s="33">
        <f t="shared" si="5"/>
        <v>6.6112117350642325</v>
      </c>
      <c r="R26" s="33"/>
      <c r="S26" s="33" t="str">
        <f>IF($B26="Moulin",IF($L26="Mélange",$Q25-$Q30,""),IF($L26="Milieu",$Q25-$Q30,""))</f>
        <v/>
      </c>
      <c r="T26" s="30">
        <v>217.2</v>
      </c>
      <c r="U26" s="33">
        <f t="shared" si="6"/>
        <v>6.3184373573523311</v>
      </c>
    </row>
    <row r="27" spans="1:21" ht="16.5" x14ac:dyDescent="0.3">
      <c r="A27" s="1">
        <v>2017</v>
      </c>
      <c r="B27" s="2" t="s">
        <v>9</v>
      </c>
      <c r="C27" s="3" t="str">
        <f t="shared" si="0"/>
        <v xml:space="preserve">Ba </v>
      </c>
      <c r="D27" s="4">
        <v>42850</v>
      </c>
      <c r="E27" s="5" t="s">
        <v>38</v>
      </c>
      <c r="F27" s="6">
        <v>0</v>
      </c>
      <c r="G27" s="7" t="s">
        <v>15</v>
      </c>
      <c r="H27" s="8" t="str">
        <f>VLOOKUP(E27, '[1]Base-Suivi récolte'!$F$623:$H$737,3,FALSE)</f>
        <v>R570</v>
      </c>
      <c r="I27" s="9">
        <f t="shared" si="1"/>
        <v>4</v>
      </c>
      <c r="J27" s="10">
        <f t="shared" si="2"/>
        <v>1</v>
      </c>
      <c r="K27" s="11">
        <v>1</v>
      </c>
      <c r="L27" s="12" t="s">
        <v>16</v>
      </c>
      <c r="M27" s="13">
        <v>19.7</v>
      </c>
      <c r="N27" s="14">
        <v>70.05</v>
      </c>
      <c r="O27" s="15">
        <f t="shared" si="3"/>
        <v>16.886229136422227</v>
      </c>
      <c r="P27" s="15">
        <f t="shared" si="4"/>
        <v>85.716899169655974</v>
      </c>
      <c r="Q27" s="16">
        <f t="shared" si="5"/>
        <v>10.976229136422226</v>
      </c>
      <c r="R27" s="16"/>
      <c r="S27" s="16" t="str">
        <f>IF($B27="Moulin",IF($L27="Mélange",$Q26-$Q28,""),IF($L27="Milieu",$Q26-$Q28,""))</f>
        <v/>
      </c>
      <c r="T27" s="13">
        <v>204.6</v>
      </c>
      <c r="U27" s="16">
        <f t="shared" si="6"/>
        <v>9.9763841737982517</v>
      </c>
    </row>
    <row r="28" spans="1:21" ht="16.5" x14ac:dyDescent="0.3">
      <c r="A28" s="1">
        <v>2017</v>
      </c>
      <c r="B28" s="2" t="s">
        <v>9</v>
      </c>
      <c r="C28" s="3" t="str">
        <f t="shared" si="0"/>
        <v xml:space="preserve">Ba </v>
      </c>
      <c r="D28" s="4">
        <v>42850</v>
      </c>
      <c r="E28" s="5" t="s">
        <v>38</v>
      </c>
      <c r="F28" s="6">
        <v>0</v>
      </c>
      <c r="G28" s="7" t="s">
        <v>15</v>
      </c>
      <c r="H28" s="8" t="str">
        <f>VLOOKUP(E28, '[1]Base-Suivi récolte'!$F$623:$H$737,3,FALSE)</f>
        <v>R570</v>
      </c>
      <c r="I28" s="8">
        <f t="shared" si="1"/>
        <v>4</v>
      </c>
      <c r="J28" s="1">
        <f t="shared" si="2"/>
        <v>1</v>
      </c>
      <c r="K28" s="17">
        <v>1</v>
      </c>
      <c r="L28" s="18" t="s">
        <v>17</v>
      </c>
      <c r="M28" s="19">
        <v>18.8</v>
      </c>
      <c r="N28" s="20">
        <v>65.05</v>
      </c>
      <c r="O28" s="21">
        <f t="shared" si="3"/>
        <v>15.738870109487547</v>
      </c>
      <c r="P28" s="21">
        <f t="shared" si="4"/>
        <v>83.717394199401838</v>
      </c>
      <c r="Q28" s="22">
        <f t="shared" si="5"/>
        <v>10.098870109487546</v>
      </c>
      <c r="R28" s="22">
        <f>M27-M29</f>
        <v>1.3000000000000007</v>
      </c>
      <c r="S28" s="22">
        <f>IF($B28="Moulin",IF($L28="Mélange",$Q27-$Q29,""),IF($L28="Milieu",$Q27-$Q29,""))</f>
        <v>2.1735529177229367</v>
      </c>
      <c r="T28" s="19">
        <v>210.5</v>
      </c>
      <c r="U28" s="22">
        <f t="shared" si="6"/>
        <v>9.1128057933932869</v>
      </c>
    </row>
    <row r="29" spans="1:21" ht="16.5" x14ac:dyDescent="0.3">
      <c r="A29" s="1">
        <v>2017</v>
      </c>
      <c r="B29" s="2" t="s">
        <v>9</v>
      </c>
      <c r="C29" s="3" t="str">
        <f t="shared" si="0"/>
        <v xml:space="preserve">Ba </v>
      </c>
      <c r="D29" s="23">
        <v>42850</v>
      </c>
      <c r="E29" s="24" t="s">
        <v>38</v>
      </c>
      <c r="F29" s="25">
        <v>0</v>
      </c>
      <c r="G29" s="7" t="s">
        <v>15</v>
      </c>
      <c r="H29" s="26" t="str">
        <f>VLOOKUP(E29, '[1]Base-Suivi récolte'!$F$623:$H$737,3,FALSE)</f>
        <v>R570</v>
      </c>
      <c r="I29" s="26">
        <f t="shared" si="1"/>
        <v>4</v>
      </c>
      <c r="J29" s="27">
        <f t="shared" si="2"/>
        <v>1</v>
      </c>
      <c r="K29" s="28">
        <v>1</v>
      </c>
      <c r="L29" s="29" t="s">
        <v>18</v>
      </c>
      <c r="M29" s="30">
        <v>18.399999999999999</v>
      </c>
      <c r="N29" s="31">
        <v>59.1</v>
      </c>
      <c r="O29" s="32">
        <f t="shared" si="3"/>
        <v>14.322676218699289</v>
      </c>
      <c r="P29" s="32">
        <f t="shared" si="4"/>
        <v>77.840631623365709</v>
      </c>
      <c r="Q29" s="33">
        <f t="shared" si="5"/>
        <v>8.8026762186992897</v>
      </c>
      <c r="R29" s="33"/>
      <c r="S29" s="33" t="str">
        <f>IF($B29="Moulin",IF($L29="Mélange",$Q28-$Q33,""),IF($L29="Milieu",$Q28-$Q33,""))</f>
        <v/>
      </c>
      <c r="T29" s="30">
        <v>218.6</v>
      </c>
      <c r="U29" s="33">
        <f t="shared" si="6"/>
        <v>8.0608021758839588</v>
      </c>
    </row>
    <row r="30" spans="1:21" ht="16.5" x14ac:dyDescent="0.3">
      <c r="A30" s="1">
        <v>2017</v>
      </c>
      <c r="B30" s="2" t="s">
        <v>9</v>
      </c>
      <c r="C30" s="3" t="str">
        <f t="shared" si="0"/>
        <v xml:space="preserve">Ba </v>
      </c>
      <c r="D30" s="4">
        <v>42850</v>
      </c>
      <c r="E30" s="5" t="s">
        <v>38</v>
      </c>
      <c r="F30" s="6">
        <v>0</v>
      </c>
      <c r="G30" s="7" t="s">
        <v>15</v>
      </c>
      <c r="H30" s="8" t="str">
        <f>VLOOKUP(E30, '[1]Base-Suivi récolte'!$F$623:$H$737,3,FALSE)</f>
        <v>R570</v>
      </c>
      <c r="I30" s="9">
        <f t="shared" si="1"/>
        <v>4</v>
      </c>
      <c r="J30" s="10">
        <f t="shared" si="2"/>
        <v>1</v>
      </c>
      <c r="K30" s="11">
        <v>2</v>
      </c>
      <c r="L30" s="12" t="s">
        <v>16</v>
      </c>
      <c r="M30" s="13">
        <v>20.399999999999999</v>
      </c>
      <c r="N30" s="14">
        <v>73.400000000000006</v>
      </c>
      <c r="O30" s="15">
        <f t="shared" si="3"/>
        <v>17.642971492786884</v>
      </c>
      <c r="P30" s="15">
        <f t="shared" si="4"/>
        <v>86.4851543764063</v>
      </c>
      <c r="Q30" s="16">
        <f t="shared" si="5"/>
        <v>11.522971492786885</v>
      </c>
      <c r="R30" s="16"/>
      <c r="S30" s="16" t="str">
        <f t="shared" ref="S30:S40" si="9">IF($B30="Moulin",IF($L30="Mélange",$Q29-$Q31,""),IF($L30="Milieu",$Q29-$Q31,""))</f>
        <v/>
      </c>
      <c r="T30" s="13">
        <v>215.4</v>
      </c>
      <c r="U30" s="16">
        <f t="shared" si="6"/>
        <v>10.042379373694294</v>
      </c>
    </row>
    <row r="31" spans="1:21" ht="16.5" x14ac:dyDescent="0.3">
      <c r="A31" s="1">
        <v>2017</v>
      </c>
      <c r="B31" s="2" t="s">
        <v>9</v>
      </c>
      <c r="C31" s="3" t="str">
        <f t="shared" si="0"/>
        <v xml:space="preserve">Ba </v>
      </c>
      <c r="D31" s="4">
        <v>42850</v>
      </c>
      <c r="E31" s="5" t="s">
        <v>38</v>
      </c>
      <c r="F31" s="6">
        <v>0</v>
      </c>
      <c r="G31" s="7" t="s">
        <v>15</v>
      </c>
      <c r="H31" s="8" t="str">
        <f>VLOOKUP(E31, '[1]Base-Suivi récolte'!$F$623:$H$737,3,FALSE)</f>
        <v>R570</v>
      </c>
      <c r="I31" s="8">
        <f t="shared" si="1"/>
        <v>4</v>
      </c>
      <c r="J31" s="1">
        <f t="shared" si="2"/>
        <v>1</v>
      </c>
      <c r="K31" s="17">
        <v>2</v>
      </c>
      <c r="L31" s="18" t="s">
        <v>17</v>
      </c>
      <c r="M31" s="19">
        <v>19.5</v>
      </c>
      <c r="N31" s="20">
        <v>67.3</v>
      </c>
      <c r="O31" s="21">
        <f t="shared" si="3"/>
        <v>16.236631126758649</v>
      </c>
      <c r="P31" s="21">
        <f t="shared" si="4"/>
        <v>83.264775009018706</v>
      </c>
      <c r="Q31" s="22">
        <f t="shared" si="5"/>
        <v>10.386631126758648</v>
      </c>
      <c r="R31" s="22">
        <f>M30-M32</f>
        <v>4.4999999999999982</v>
      </c>
      <c r="S31" s="22">
        <f t="shared" si="9"/>
        <v>3.4640989874150225</v>
      </c>
      <c r="T31" s="19">
        <v>220.4</v>
      </c>
      <c r="U31" s="22">
        <f t="shared" si="6"/>
        <v>9.0795241260834345</v>
      </c>
    </row>
    <row r="32" spans="1:21" ht="16.5" x14ac:dyDescent="0.3">
      <c r="A32" s="1">
        <v>2017</v>
      </c>
      <c r="B32" s="2" t="s">
        <v>9</v>
      </c>
      <c r="C32" s="3" t="str">
        <f t="shared" si="0"/>
        <v xml:space="preserve">Ba </v>
      </c>
      <c r="D32" s="23">
        <v>42850</v>
      </c>
      <c r="E32" s="24" t="s">
        <v>38</v>
      </c>
      <c r="F32" s="25">
        <v>0</v>
      </c>
      <c r="G32" s="7" t="s">
        <v>15</v>
      </c>
      <c r="H32" s="26" t="str">
        <f>VLOOKUP(E32, '[1]Base-Suivi récolte'!$F$623:$H$737,3,FALSE)</f>
        <v>R570</v>
      </c>
      <c r="I32" s="26">
        <f t="shared" si="1"/>
        <v>4</v>
      </c>
      <c r="J32" s="27">
        <f t="shared" si="2"/>
        <v>1</v>
      </c>
      <c r="K32" s="28">
        <v>2</v>
      </c>
      <c r="L32" s="29" t="s">
        <v>18</v>
      </c>
      <c r="M32" s="30">
        <v>15.9</v>
      </c>
      <c r="N32" s="31">
        <v>52.4</v>
      </c>
      <c r="O32" s="32">
        <f t="shared" si="3"/>
        <v>12.828872505371862</v>
      </c>
      <c r="P32" s="32">
        <f t="shared" si="4"/>
        <v>80.684732738187819</v>
      </c>
      <c r="Q32" s="33">
        <f t="shared" si="5"/>
        <v>8.0588725053718626</v>
      </c>
      <c r="R32" s="33"/>
      <c r="S32" s="33" t="str">
        <f>IF($B32="Moulin",IF($L32="Mélange",$Q31-$Q36,""),IF($L32="Milieu",$Q31-$Q36,""))</f>
        <v/>
      </c>
      <c r="T32" s="30">
        <v>210.3</v>
      </c>
      <c r="U32" s="33">
        <f t="shared" si="6"/>
        <v>7.433048729612457</v>
      </c>
    </row>
    <row r="33" spans="1:21" ht="16.5" x14ac:dyDescent="0.3">
      <c r="A33" s="1">
        <v>2017</v>
      </c>
      <c r="B33" s="2" t="s">
        <v>9</v>
      </c>
      <c r="C33" s="3" t="str">
        <f t="shared" si="0"/>
        <v xml:space="preserve">Ba </v>
      </c>
      <c r="D33" s="4">
        <v>42857</v>
      </c>
      <c r="E33" s="5" t="s">
        <v>38</v>
      </c>
      <c r="F33" s="6">
        <v>0</v>
      </c>
      <c r="G33" s="7" t="s">
        <v>15</v>
      </c>
      <c r="H33" s="8" t="str">
        <f>VLOOKUP(E33, '[1]Base-Suivi récolte'!$F$623:$H$737,3,FALSE)</f>
        <v>R570</v>
      </c>
      <c r="I33" s="9">
        <f t="shared" si="1"/>
        <v>5</v>
      </c>
      <c r="J33" s="10">
        <f t="shared" si="2"/>
        <v>1</v>
      </c>
      <c r="K33" s="11">
        <v>1</v>
      </c>
      <c r="L33" s="12" t="s">
        <v>16</v>
      </c>
      <c r="M33" s="13">
        <v>13.8</v>
      </c>
      <c r="N33" s="14">
        <v>46.31</v>
      </c>
      <c r="O33" s="15">
        <f t="shared" si="3"/>
        <v>11.434552239162167</v>
      </c>
      <c r="P33" s="15">
        <f t="shared" si="4"/>
        <v>82.859074196827294</v>
      </c>
      <c r="Q33" s="16">
        <f t="shared" si="5"/>
        <v>7.2945522391621669</v>
      </c>
      <c r="R33" s="16"/>
      <c r="S33" s="16" t="str">
        <f t="shared" si="9"/>
        <v/>
      </c>
      <c r="T33" s="13">
        <v>212.8</v>
      </c>
      <c r="U33" s="16">
        <f t="shared" si="6"/>
        <v>6.5680068061747496</v>
      </c>
    </row>
    <row r="34" spans="1:21" ht="16.5" x14ac:dyDescent="0.3">
      <c r="A34" s="1">
        <v>2017</v>
      </c>
      <c r="B34" s="2" t="s">
        <v>9</v>
      </c>
      <c r="C34" s="3" t="str">
        <f t="shared" si="0"/>
        <v xml:space="preserve">Ba </v>
      </c>
      <c r="D34" s="4">
        <v>42857</v>
      </c>
      <c r="E34" s="5" t="s">
        <v>38</v>
      </c>
      <c r="F34" s="6">
        <v>0</v>
      </c>
      <c r="G34" s="7" t="s">
        <v>15</v>
      </c>
      <c r="H34" s="8" t="str">
        <f>VLOOKUP(E34, '[1]Base-Suivi récolte'!$F$623:$H$737,3,FALSE)</f>
        <v>R570</v>
      </c>
      <c r="I34" s="8">
        <f t="shared" si="1"/>
        <v>5</v>
      </c>
      <c r="J34" s="1">
        <f t="shared" si="2"/>
        <v>1</v>
      </c>
      <c r="K34" s="17">
        <v>1</v>
      </c>
      <c r="L34" s="18" t="s">
        <v>17</v>
      </c>
      <c r="M34" s="19">
        <v>12.4</v>
      </c>
      <c r="N34" s="20">
        <v>35.4</v>
      </c>
      <c r="O34" s="21">
        <f t="shared" si="3"/>
        <v>8.7900776339341054</v>
      </c>
      <c r="P34" s="21">
        <f t="shared" si="4"/>
        <v>70.887722854307299</v>
      </c>
      <c r="Q34" s="22">
        <f t="shared" si="5"/>
        <v>5.0700776339341056</v>
      </c>
      <c r="R34" s="22">
        <f>M33-M35</f>
        <v>2.6000000000000014</v>
      </c>
      <c r="S34" s="22">
        <f t="shared" si="9"/>
        <v>3.2817181805229501</v>
      </c>
      <c r="T34" s="19">
        <v>206.5</v>
      </c>
      <c r="U34" s="22">
        <f t="shared" si="6"/>
        <v>5.1597755711193196</v>
      </c>
    </row>
    <row r="35" spans="1:21" ht="16.5" x14ac:dyDescent="0.3">
      <c r="A35" s="1">
        <v>2017</v>
      </c>
      <c r="B35" s="2" t="s">
        <v>9</v>
      </c>
      <c r="C35" s="3" t="str">
        <f t="shared" si="0"/>
        <v xml:space="preserve">Ba </v>
      </c>
      <c r="D35" s="23">
        <v>42857</v>
      </c>
      <c r="E35" s="24" t="s">
        <v>38</v>
      </c>
      <c r="F35" s="25">
        <v>0</v>
      </c>
      <c r="G35" s="7" t="s">
        <v>15</v>
      </c>
      <c r="H35" s="26" t="str">
        <f>VLOOKUP(E35, '[1]Base-Suivi récolte'!$F$623:$H$737,3,FALSE)</f>
        <v>R570</v>
      </c>
      <c r="I35" s="26">
        <f t="shared" si="1"/>
        <v>5</v>
      </c>
      <c r="J35" s="27">
        <f t="shared" si="2"/>
        <v>1</v>
      </c>
      <c r="K35" s="28">
        <v>1</v>
      </c>
      <c r="L35" s="29" t="s">
        <v>18</v>
      </c>
      <c r="M35" s="30">
        <v>11.2</v>
      </c>
      <c r="N35" s="31">
        <v>29.55</v>
      </c>
      <c r="O35" s="32">
        <f t="shared" si="3"/>
        <v>7.3728340586392163</v>
      </c>
      <c r="P35" s="32">
        <f t="shared" si="4"/>
        <v>65.828875523564435</v>
      </c>
      <c r="Q35" s="33">
        <f t="shared" si="5"/>
        <v>4.0128340586392168</v>
      </c>
      <c r="R35" s="33"/>
      <c r="S35" s="33" t="str">
        <f>IF($B35="Moulin",IF($L35="Mélange",$Q34-$Q39,""),IF($L35="Milieu",$Q34-$Q39,""))</f>
        <v/>
      </c>
      <c r="T35" s="30">
        <v>200</v>
      </c>
      <c r="U35" s="33">
        <f t="shared" si="6"/>
        <v>4.4237004351835294</v>
      </c>
    </row>
    <row r="36" spans="1:21" ht="16.5" x14ac:dyDescent="0.3">
      <c r="A36" s="1">
        <v>2017</v>
      </c>
      <c r="B36" s="2" t="s">
        <v>9</v>
      </c>
      <c r="C36" s="3" t="str">
        <f t="shared" si="0"/>
        <v xml:space="preserve">Ba </v>
      </c>
      <c r="D36" s="4">
        <v>42857</v>
      </c>
      <c r="E36" s="5" t="s">
        <v>38</v>
      </c>
      <c r="F36" s="6">
        <v>0</v>
      </c>
      <c r="G36" s="7" t="s">
        <v>15</v>
      </c>
      <c r="H36" s="8" t="str">
        <f>VLOOKUP(E36, '[1]Base-Suivi récolte'!$F$623:$H$737,3,FALSE)</f>
        <v>R570</v>
      </c>
      <c r="I36" s="9">
        <f t="shared" si="1"/>
        <v>5</v>
      </c>
      <c r="J36" s="10">
        <f t="shared" si="2"/>
        <v>1</v>
      </c>
      <c r="K36" s="11">
        <v>2</v>
      </c>
      <c r="L36" s="12" t="s">
        <v>16</v>
      </c>
      <c r="M36" s="13">
        <v>15.7</v>
      </c>
      <c r="N36" s="14">
        <v>54.66</v>
      </c>
      <c r="O36" s="15">
        <f t="shared" si="3"/>
        <v>13.393035136882199</v>
      </c>
      <c r="P36" s="15">
        <f t="shared" si="4"/>
        <v>85.30595628587389</v>
      </c>
      <c r="Q36" s="16">
        <f t="shared" si="5"/>
        <v>8.6830351368822001</v>
      </c>
      <c r="R36" s="16"/>
      <c r="S36" s="16" t="str">
        <f t="shared" si="9"/>
        <v/>
      </c>
      <c r="T36" s="13">
        <v>208.1</v>
      </c>
      <c r="U36" s="16">
        <f t="shared" si="6"/>
        <v>7.8188539129118277</v>
      </c>
    </row>
    <row r="37" spans="1:21" ht="16.5" x14ac:dyDescent="0.3">
      <c r="A37" s="1">
        <v>2017</v>
      </c>
      <c r="B37" s="2" t="s">
        <v>9</v>
      </c>
      <c r="C37" s="3" t="str">
        <f t="shared" si="0"/>
        <v xml:space="preserve">Ba </v>
      </c>
      <c r="D37" s="4">
        <v>42857</v>
      </c>
      <c r="E37" s="5" t="s">
        <v>38</v>
      </c>
      <c r="F37" s="6">
        <v>0</v>
      </c>
      <c r="G37" s="7" t="s">
        <v>15</v>
      </c>
      <c r="H37" s="8" t="str">
        <f>VLOOKUP(E37, '[1]Base-Suivi récolte'!$F$623:$H$737,3,FALSE)</f>
        <v>R570</v>
      </c>
      <c r="I37" s="8">
        <f t="shared" si="1"/>
        <v>5</v>
      </c>
      <c r="J37" s="1">
        <f t="shared" si="2"/>
        <v>1</v>
      </c>
      <c r="K37" s="17">
        <v>2</v>
      </c>
      <c r="L37" s="18" t="s">
        <v>17</v>
      </c>
      <c r="M37" s="19">
        <v>13</v>
      </c>
      <c r="N37" s="20">
        <v>40.35</v>
      </c>
      <c r="O37" s="21">
        <f t="shared" si="3"/>
        <v>9.9950822899304814</v>
      </c>
      <c r="P37" s="21">
        <f t="shared" si="4"/>
        <v>76.885248384080626</v>
      </c>
      <c r="Q37" s="22">
        <f t="shared" si="5"/>
        <v>6.0950822899304811</v>
      </c>
      <c r="R37" s="22">
        <f>M36-M38</f>
        <v>4.2999999999999989</v>
      </c>
      <c r="S37" s="22">
        <f t="shared" si="9"/>
        <v>4.3746052031233384</v>
      </c>
      <c r="T37" s="19">
        <v>213.6</v>
      </c>
      <c r="U37" s="22">
        <f t="shared" si="6"/>
        <v>5.7251831356721796</v>
      </c>
    </row>
    <row r="38" spans="1:21" ht="16.5" x14ac:dyDescent="0.3">
      <c r="A38" s="1">
        <v>2017</v>
      </c>
      <c r="B38" s="2" t="s">
        <v>9</v>
      </c>
      <c r="C38" s="3" t="str">
        <f t="shared" si="0"/>
        <v xml:space="preserve">Ba </v>
      </c>
      <c r="D38" s="23">
        <v>42857</v>
      </c>
      <c r="E38" s="24" t="s">
        <v>38</v>
      </c>
      <c r="F38" s="25">
        <v>0</v>
      </c>
      <c r="G38" s="7" t="s">
        <v>15</v>
      </c>
      <c r="H38" s="26" t="str">
        <f>VLOOKUP(E38, '[1]Base-Suivi récolte'!$F$623:$H$737,3,FALSE)</f>
        <v>R570</v>
      </c>
      <c r="I38" s="26">
        <f t="shared" si="1"/>
        <v>5</v>
      </c>
      <c r="J38" s="27">
        <f t="shared" si="2"/>
        <v>1</v>
      </c>
      <c r="K38" s="28">
        <v>2</v>
      </c>
      <c r="L38" s="29" t="s">
        <v>18</v>
      </c>
      <c r="M38" s="30">
        <v>11.4</v>
      </c>
      <c r="N38" s="31">
        <v>31</v>
      </c>
      <c r="O38" s="32">
        <f t="shared" si="3"/>
        <v>7.7284299337588624</v>
      </c>
      <c r="P38" s="32">
        <f t="shared" si="4"/>
        <v>67.793245032972465</v>
      </c>
      <c r="Q38" s="33">
        <f t="shared" si="5"/>
        <v>4.3084299337588616</v>
      </c>
      <c r="R38" s="33"/>
      <c r="S38" s="33" t="str">
        <f>IF($B38="Moulin",IF($L38="Mélange",$Q37-$Q42,""),IF($L38="Milieu",$Q37-$Q42,""))</f>
        <v/>
      </c>
      <c r="T38" s="30">
        <v>208.2</v>
      </c>
      <c r="U38" s="33">
        <f t="shared" si="6"/>
        <v>4.5103117093416714</v>
      </c>
    </row>
    <row r="39" spans="1:21" ht="16.5" x14ac:dyDescent="0.3">
      <c r="A39" s="1">
        <v>2017</v>
      </c>
      <c r="B39" s="2" t="s">
        <v>9</v>
      </c>
      <c r="C39" s="3" t="str">
        <f t="shared" si="0"/>
        <v xml:space="preserve">Ba </v>
      </c>
      <c r="D39" s="4">
        <v>42857</v>
      </c>
      <c r="E39" s="5" t="s">
        <v>38</v>
      </c>
      <c r="F39" s="6">
        <v>0</v>
      </c>
      <c r="G39" s="7" t="s">
        <v>15</v>
      </c>
      <c r="H39" s="8" t="str">
        <f>VLOOKUP(E39, '[1]Base-Suivi récolte'!$F$623:$H$737,3,FALSE)</f>
        <v>R570</v>
      </c>
      <c r="I39" s="9">
        <f t="shared" si="1"/>
        <v>5</v>
      </c>
      <c r="J39" s="10">
        <f t="shared" si="2"/>
        <v>1</v>
      </c>
      <c r="K39" s="11">
        <v>3</v>
      </c>
      <c r="L39" s="12" t="s">
        <v>16</v>
      </c>
      <c r="M39" s="13">
        <v>14.8</v>
      </c>
      <c r="N39" s="14">
        <v>50.65</v>
      </c>
      <c r="O39" s="15">
        <f t="shared" si="3"/>
        <v>12.455781331938892</v>
      </c>
      <c r="P39" s="15">
        <f t="shared" si="4"/>
        <v>84.160684675262786</v>
      </c>
      <c r="Q39" s="16">
        <f t="shared" si="5"/>
        <v>8.0157813319388929</v>
      </c>
      <c r="R39" s="16"/>
      <c r="S39" s="16" t="str">
        <f t="shared" si="9"/>
        <v/>
      </c>
      <c r="T39" s="13">
        <v>209.2</v>
      </c>
      <c r="U39" s="16">
        <f t="shared" si="6"/>
        <v>7.2442824226556599</v>
      </c>
    </row>
    <row r="40" spans="1:21" ht="16.5" x14ac:dyDescent="0.3">
      <c r="A40" s="1">
        <v>2017</v>
      </c>
      <c r="B40" s="2" t="s">
        <v>9</v>
      </c>
      <c r="C40" s="3" t="str">
        <f t="shared" si="0"/>
        <v xml:space="preserve">Ba </v>
      </c>
      <c r="D40" s="4">
        <v>42857</v>
      </c>
      <c r="E40" s="5" t="s">
        <v>38</v>
      </c>
      <c r="F40" s="6">
        <v>0</v>
      </c>
      <c r="G40" s="7" t="s">
        <v>15</v>
      </c>
      <c r="H40" s="8" t="str">
        <f>VLOOKUP(E40, '[1]Base-Suivi récolte'!$F$623:$H$737,3,FALSE)</f>
        <v>R570</v>
      </c>
      <c r="I40" s="8">
        <f t="shared" si="1"/>
        <v>5</v>
      </c>
      <c r="J40" s="1">
        <f t="shared" si="2"/>
        <v>1</v>
      </c>
      <c r="K40" s="17">
        <v>3</v>
      </c>
      <c r="L40" s="18" t="s">
        <v>17</v>
      </c>
      <c r="M40" s="19">
        <v>12.6</v>
      </c>
      <c r="N40" s="20">
        <v>38.049999999999997</v>
      </c>
      <c r="O40" s="21">
        <f t="shared" si="3"/>
        <v>9.4405098606589313</v>
      </c>
      <c r="P40" s="21">
        <f t="shared" si="4"/>
        <v>74.924681433801041</v>
      </c>
      <c r="Q40" s="22">
        <f t="shared" si="5"/>
        <v>5.660509860658931</v>
      </c>
      <c r="R40" s="22">
        <f>M39-M41</f>
        <v>3.6000000000000014</v>
      </c>
      <c r="S40" s="22">
        <f t="shared" si="9"/>
        <v>4.1276991186235197</v>
      </c>
      <c r="T40" s="19">
        <v>207.1</v>
      </c>
      <c r="U40" s="22">
        <f t="shared" si="6"/>
        <v>5.5302506763740018</v>
      </c>
    </row>
    <row r="41" spans="1:21" ht="16.5" x14ac:dyDescent="0.3">
      <c r="A41" s="1">
        <v>2017</v>
      </c>
      <c r="B41" s="2" t="s">
        <v>9</v>
      </c>
      <c r="C41" s="3" t="str">
        <f t="shared" si="0"/>
        <v xml:space="preserve">Ba </v>
      </c>
      <c r="D41" s="23">
        <v>42857</v>
      </c>
      <c r="E41" s="24" t="s">
        <v>38</v>
      </c>
      <c r="F41" s="25">
        <v>0</v>
      </c>
      <c r="G41" s="7" t="s">
        <v>15</v>
      </c>
      <c r="H41" s="26" t="str">
        <f>VLOOKUP(E41, '[1]Base-Suivi récolte'!$F$623:$H$737,3,FALSE)</f>
        <v>R570</v>
      </c>
      <c r="I41" s="26">
        <f t="shared" si="1"/>
        <v>5</v>
      </c>
      <c r="J41" s="27">
        <f t="shared" si="2"/>
        <v>1</v>
      </c>
      <c r="K41" s="28">
        <v>3</v>
      </c>
      <c r="L41" s="29" t="s">
        <v>18</v>
      </c>
      <c r="M41" s="30">
        <v>11.2</v>
      </c>
      <c r="N41" s="31">
        <v>29.05</v>
      </c>
      <c r="O41" s="32">
        <f t="shared" si="3"/>
        <v>7.2480822133153717</v>
      </c>
      <c r="P41" s="32">
        <f t="shared" si="4"/>
        <v>64.715019761744401</v>
      </c>
      <c r="Q41" s="33">
        <f t="shared" si="5"/>
        <v>3.8880822133153727</v>
      </c>
      <c r="R41" s="33"/>
      <c r="S41" s="33" t="str">
        <f>IF($B41="Moulin",IF($L41="Mélange",$Q40-$Q45,""),IF($L41="Milieu",$Q40-$Q45,""))</f>
        <v/>
      </c>
      <c r="T41" s="30">
        <v>207.1</v>
      </c>
      <c r="U41" s="33">
        <f t="shared" si="6"/>
        <v>4.2459265605601448</v>
      </c>
    </row>
    <row r="42" spans="1:21" ht="16.5" x14ac:dyDescent="0.3">
      <c r="A42" s="1">
        <v>2017</v>
      </c>
      <c r="B42" s="2" t="s">
        <v>9</v>
      </c>
      <c r="C42" s="3" t="str">
        <f t="shared" si="0"/>
        <v xml:space="preserve">Ba </v>
      </c>
      <c r="D42" s="4">
        <v>42857</v>
      </c>
      <c r="E42" s="5" t="s">
        <v>38</v>
      </c>
      <c r="F42" s="6">
        <v>0</v>
      </c>
      <c r="G42" s="7" t="s">
        <v>15</v>
      </c>
      <c r="H42" s="8" t="str">
        <f>VLOOKUP(E42, '[1]Base-Suivi récolte'!$F$623:$H$737,3,FALSE)</f>
        <v>R570</v>
      </c>
      <c r="I42" s="9">
        <f t="shared" si="1"/>
        <v>5</v>
      </c>
      <c r="J42" s="10">
        <f t="shared" si="2"/>
        <v>1</v>
      </c>
      <c r="K42" s="11">
        <v>4</v>
      </c>
      <c r="L42" s="12" t="s">
        <v>16</v>
      </c>
      <c r="M42" s="13">
        <v>16.2</v>
      </c>
      <c r="N42" s="14">
        <v>56.71</v>
      </c>
      <c r="O42" s="15">
        <f t="shared" si="3"/>
        <v>13.867180774411811</v>
      </c>
      <c r="P42" s="15">
        <f t="shared" si="4"/>
        <v>85.599881323529701</v>
      </c>
      <c r="Q42" s="16">
        <f t="shared" si="5"/>
        <v>9.0071807744118111</v>
      </c>
      <c r="R42" s="16"/>
      <c r="S42" s="16" t="str">
        <f>IF($B42="Moulin",IF($L42="Mélange",$Q41-$Q43,""),IF($L42="Milieu",$Q41-$Q43,""))</f>
        <v/>
      </c>
      <c r="T42" s="13">
        <v>210.7</v>
      </c>
      <c r="U42" s="16">
        <f t="shared" si="6"/>
        <v>8.023550796074673</v>
      </c>
    </row>
    <row r="43" spans="1:21" ht="16.5" x14ac:dyDescent="0.3">
      <c r="A43" s="1">
        <v>2017</v>
      </c>
      <c r="B43" s="2" t="s">
        <v>9</v>
      </c>
      <c r="C43" s="3" t="str">
        <f t="shared" si="0"/>
        <v xml:space="preserve">Ba </v>
      </c>
      <c r="D43" s="4">
        <v>42857</v>
      </c>
      <c r="E43" s="5" t="s">
        <v>38</v>
      </c>
      <c r="F43" s="6">
        <v>0</v>
      </c>
      <c r="G43" s="7" t="s">
        <v>15</v>
      </c>
      <c r="H43" s="8" t="str">
        <f>VLOOKUP(E43, '[1]Base-Suivi récolte'!$F$623:$H$737,3,FALSE)</f>
        <v>R570</v>
      </c>
      <c r="I43" s="8">
        <f t="shared" si="1"/>
        <v>5</v>
      </c>
      <c r="J43" s="1">
        <f t="shared" si="2"/>
        <v>1</v>
      </c>
      <c r="K43" s="17">
        <v>4</v>
      </c>
      <c r="L43" s="18" t="s">
        <v>17</v>
      </c>
      <c r="M43" s="19">
        <v>15.9</v>
      </c>
      <c r="N43" s="20">
        <v>55</v>
      </c>
      <c r="O43" s="21">
        <f t="shared" si="3"/>
        <v>13.465419614417032</v>
      </c>
      <c r="P43" s="21">
        <f t="shared" si="4"/>
        <v>84.68817367557881</v>
      </c>
      <c r="Q43" s="22">
        <f t="shared" si="5"/>
        <v>8.6954196144170304</v>
      </c>
      <c r="R43" s="22">
        <f>M42-M44</f>
        <v>2.8999999999999986</v>
      </c>
      <c r="S43" s="22">
        <f>IF($B43="Moulin",IF($L43="Mélange",$Q42-$Q44,""),IF($L43="Milieu",$Q42-$Q44,""))</f>
        <v>3.1007451375703354</v>
      </c>
      <c r="T43" s="19">
        <v>214.8</v>
      </c>
      <c r="U43" s="22">
        <f t="shared" si="6"/>
        <v>7.680675348063474</v>
      </c>
    </row>
    <row r="44" spans="1:21" ht="16.5" x14ac:dyDescent="0.3">
      <c r="A44" s="1">
        <v>2017</v>
      </c>
      <c r="B44" s="2" t="s">
        <v>9</v>
      </c>
      <c r="C44" s="3" t="str">
        <f t="shared" si="0"/>
        <v xml:space="preserve">Ba </v>
      </c>
      <c r="D44" s="23">
        <v>42857</v>
      </c>
      <c r="E44" s="24" t="s">
        <v>38</v>
      </c>
      <c r="F44" s="25">
        <v>0</v>
      </c>
      <c r="G44" s="7" t="s">
        <v>15</v>
      </c>
      <c r="H44" s="26" t="str">
        <f>VLOOKUP(E44, '[1]Base-Suivi récolte'!$F$623:$H$737,3,FALSE)</f>
        <v>R570</v>
      </c>
      <c r="I44" s="26">
        <f t="shared" si="1"/>
        <v>5</v>
      </c>
      <c r="J44" s="27">
        <f t="shared" si="2"/>
        <v>1</v>
      </c>
      <c r="K44" s="28">
        <v>4</v>
      </c>
      <c r="L44" s="29" t="s">
        <v>18</v>
      </c>
      <c r="M44" s="30">
        <v>13.3</v>
      </c>
      <c r="N44" s="31">
        <v>40</v>
      </c>
      <c r="O44" s="32">
        <f t="shared" si="3"/>
        <v>9.8964356368414759</v>
      </c>
      <c r="P44" s="32">
        <f t="shared" si="4"/>
        <v>74.409290502567487</v>
      </c>
      <c r="Q44" s="33">
        <f t="shared" si="5"/>
        <v>5.9064356368414757</v>
      </c>
      <c r="R44" s="33"/>
      <c r="S44" s="33" t="str">
        <f>IF($B44="Moulin",IF($L44="Mélange",$Q43-$Q48,""),IF($L44="Milieu",$Q43-$Q48,""))</f>
        <v/>
      </c>
      <c r="T44" s="30">
        <v>212.1</v>
      </c>
      <c r="U44" s="33">
        <f t="shared" si="6"/>
        <v>5.6983676396933225</v>
      </c>
    </row>
    <row r="45" spans="1:21" ht="16.5" x14ac:dyDescent="0.3">
      <c r="A45" s="1">
        <v>2017</v>
      </c>
      <c r="B45" s="2" t="s">
        <v>9</v>
      </c>
      <c r="C45" s="3" t="str">
        <f t="shared" si="0"/>
        <v xml:space="preserve">Ba </v>
      </c>
      <c r="D45" s="4">
        <v>42857</v>
      </c>
      <c r="E45" s="5" t="s">
        <v>38</v>
      </c>
      <c r="F45" s="6">
        <v>0</v>
      </c>
      <c r="G45" s="7" t="s">
        <v>15</v>
      </c>
      <c r="H45" s="8" t="str">
        <f>VLOOKUP(E45, '[1]Base-Suivi récolte'!$F$623:$H$737,3,FALSE)</f>
        <v>R570</v>
      </c>
      <c r="I45" s="9">
        <f t="shared" si="1"/>
        <v>5</v>
      </c>
      <c r="J45" s="10">
        <f t="shared" si="2"/>
        <v>1</v>
      </c>
      <c r="K45" s="11">
        <v>5</v>
      </c>
      <c r="L45" s="12" t="s">
        <v>16</v>
      </c>
      <c r="M45" s="13">
        <v>16.3</v>
      </c>
      <c r="N45" s="14">
        <v>58.55</v>
      </c>
      <c r="O45" s="15">
        <f t="shared" si="3"/>
        <v>14.311300379867111</v>
      </c>
      <c r="P45" s="15">
        <f t="shared" si="4"/>
        <v>87.799388833540561</v>
      </c>
      <c r="Q45" s="16">
        <f t="shared" si="5"/>
        <v>9.4213003798671124</v>
      </c>
      <c r="R45" s="16"/>
      <c r="S45" s="16" t="str">
        <f t="shared" ref="S45:S55" si="10">IF($B45="Moulin",IF($L45="Mélange",$Q44-$Q46,""),IF($L45="Milieu",$Q44-$Q46,""))</f>
        <v/>
      </c>
      <c r="T45" s="13">
        <v>209.7</v>
      </c>
      <c r="U45" s="16">
        <f t="shared" si="6"/>
        <v>8.309141000550845</v>
      </c>
    </row>
    <row r="46" spans="1:21" ht="16.5" x14ac:dyDescent="0.3">
      <c r="A46" s="1">
        <v>2017</v>
      </c>
      <c r="B46" s="2" t="s">
        <v>9</v>
      </c>
      <c r="C46" s="3" t="str">
        <f t="shared" si="0"/>
        <v xml:space="preserve">Ba </v>
      </c>
      <c r="D46" s="4">
        <v>42857</v>
      </c>
      <c r="E46" s="5" t="s">
        <v>38</v>
      </c>
      <c r="F46" s="6">
        <v>0</v>
      </c>
      <c r="G46" s="7" t="s">
        <v>15</v>
      </c>
      <c r="H46" s="8" t="str">
        <f>VLOOKUP(E46, '[1]Base-Suivi récolte'!$F$623:$H$737,3,FALSE)</f>
        <v>R570</v>
      </c>
      <c r="I46" s="8">
        <f t="shared" si="1"/>
        <v>5</v>
      </c>
      <c r="J46" s="1">
        <f t="shared" si="2"/>
        <v>1</v>
      </c>
      <c r="K46" s="17">
        <v>5</v>
      </c>
      <c r="L46" s="18" t="s">
        <v>17</v>
      </c>
      <c r="M46" s="19">
        <v>14</v>
      </c>
      <c r="N46" s="20">
        <v>45.75</v>
      </c>
      <c r="O46" s="21">
        <f t="shared" si="3"/>
        <v>11.287177003620757</v>
      </c>
      <c r="P46" s="21">
        <f t="shared" si="4"/>
        <v>80.622692883005413</v>
      </c>
      <c r="Q46" s="22">
        <f t="shared" si="5"/>
        <v>7.0871770036207575</v>
      </c>
      <c r="R46" s="22">
        <f>M45-M47</f>
        <v>4.4000000000000004</v>
      </c>
      <c r="S46" s="22">
        <f t="shared" si="10"/>
        <v>4.646360121694455</v>
      </c>
      <c r="T46" s="19">
        <v>204</v>
      </c>
      <c r="U46" s="22">
        <f t="shared" si="6"/>
        <v>6.6820087861434896</v>
      </c>
    </row>
    <row r="47" spans="1:21" ht="16.5" x14ac:dyDescent="0.3">
      <c r="A47" s="1">
        <v>2017</v>
      </c>
      <c r="B47" s="2" t="s">
        <v>9</v>
      </c>
      <c r="C47" s="3" t="str">
        <f t="shared" si="0"/>
        <v xml:space="preserve">Ba </v>
      </c>
      <c r="D47" s="23">
        <v>42857</v>
      </c>
      <c r="E47" s="24" t="s">
        <v>38</v>
      </c>
      <c r="F47" s="25">
        <v>0</v>
      </c>
      <c r="G47" s="7" t="s">
        <v>15</v>
      </c>
      <c r="H47" s="26" t="str">
        <f>VLOOKUP(E47, '[1]Base-Suivi récolte'!$F$623:$H$737,3,FALSE)</f>
        <v>R570</v>
      </c>
      <c r="I47" s="26">
        <f t="shared" si="1"/>
        <v>5</v>
      </c>
      <c r="J47" s="27">
        <f t="shared" si="2"/>
        <v>1</v>
      </c>
      <c r="K47" s="28">
        <v>5</v>
      </c>
      <c r="L47" s="29" t="s">
        <v>18</v>
      </c>
      <c r="M47" s="30">
        <v>11.9</v>
      </c>
      <c r="N47" s="31">
        <v>33.54</v>
      </c>
      <c r="O47" s="32">
        <f t="shared" si="3"/>
        <v>8.3449402581726577</v>
      </c>
      <c r="P47" s="32">
        <f t="shared" si="4"/>
        <v>70.125548388005527</v>
      </c>
      <c r="Q47" s="33">
        <f t="shared" si="5"/>
        <v>4.7749402581726574</v>
      </c>
      <c r="R47" s="33"/>
      <c r="S47" s="33" t="str">
        <f>IF($B47="Moulin",IF($L47="Mélange",$Q46-$Q51,""),IF($L47="Milieu",$Q46-$Q51,""))</f>
        <v/>
      </c>
      <c r="T47" s="30">
        <v>201.7</v>
      </c>
      <c r="U47" s="33">
        <f t="shared" si="6"/>
        <v>4.9785913580258079</v>
      </c>
    </row>
    <row r="48" spans="1:21" ht="16.5" x14ac:dyDescent="0.3">
      <c r="A48" s="1">
        <v>2017</v>
      </c>
      <c r="B48" s="2" t="s">
        <v>9</v>
      </c>
      <c r="C48" s="3" t="str">
        <f t="shared" si="0"/>
        <v xml:space="preserve">Ba </v>
      </c>
      <c r="D48" s="4">
        <v>42857</v>
      </c>
      <c r="E48" s="5" t="s">
        <v>38</v>
      </c>
      <c r="F48" s="6">
        <v>0</v>
      </c>
      <c r="G48" s="7" t="s">
        <v>15</v>
      </c>
      <c r="H48" s="8" t="str">
        <f>VLOOKUP(E48, '[1]Base-Suivi récolte'!$F$623:$H$737,3,FALSE)</f>
        <v>R570</v>
      </c>
      <c r="I48" s="9">
        <f t="shared" si="1"/>
        <v>5</v>
      </c>
      <c r="J48" s="10">
        <f t="shared" si="2"/>
        <v>1</v>
      </c>
      <c r="K48" s="11" t="s">
        <v>19</v>
      </c>
      <c r="L48" s="12" t="s">
        <v>16</v>
      </c>
      <c r="M48" s="13">
        <v>16.399999999999999</v>
      </c>
      <c r="N48" s="14">
        <v>58</v>
      </c>
      <c r="O48" s="15">
        <f t="shared" si="3"/>
        <v>14.171107917845331</v>
      </c>
      <c r="P48" s="15">
        <f t="shared" si="4"/>
        <v>86.409194621008126</v>
      </c>
      <c r="Q48" s="16">
        <f t="shared" si="5"/>
        <v>9.2511079178453315</v>
      </c>
      <c r="R48" s="16"/>
      <c r="S48" s="16" t="str">
        <f t="shared" si="10"/>
        <v/>
      </c>
      <c r="T48" s="13">
        <v>206.1</v>
      </c>
      <c r="U48" s="16">
        <f t="shared" si="6"/>
        <v>8.3297772341094856</v>
      </c>
    </row>
    <row r="49" spans="1:21" ht="16.5" x14ac:dyDescent="0.3">
      <c r="A49" s="1">
        <v>2017</v>
      </c>
      <c r="B49" s="2" t="s">
        <v>9</v>
      </c>
      <c r="C49" s="3" t="str">
        <f t="shared" si="0"/>
        <v xml:space="preserve">Ba </v>
      </c>
      <c r="D49" s="4">
        <v>42857</v>
      </c>
      <c r="E49" s="5" t="s">
        <v>38</v>
      </c>
      <c r="F49" s="6">
        <v>0</v>
      </c>
      <c r="G49" s="7" t="s">
        <v>15</v>
      </c>
      <c r="H49" s="8" t="str">
        <f>VLOOKUP(E49, '[1]Base-Suivi récolte'!$F$623:$H$737,3,FALSE)</f>
        <v>R570</v>
      </c>
      <c r="I49" s="8">
        <f t="shared" si="1"/>
        <v>5</v>
      </c>
      <c r="J49" s="1">
        <f t="shared" si="2"/>
        <v>1</v>
      </c>
      <c r="K49" s="17" t="s">
        <v>19</v>
      </c>
      <c r="L49" s="18" t="s">
        <v>17</v>
      </c>
      <c r="M49" s="19">
        <v>14.2</v>
      </c>
      <c r="N49" s="20">
        <v>47</v>
      </c>
      <c r="O49" s="21">
        <f t="shared" si="3"/>
        <v>11.586219113628941</v>
      </c>
      <c r="P49" s="21">
        <f t="shared" si="4"/>
        <v>81.593092349499585</v>
      </c>
      <c r="Q49" s="22">
        <f t="shared" si="5"/>
        <v>7.3262191136289401</v>
      </c>
      <c r="R49" s="22">
        <f>M48-M50</f>
        <v>4.8999999999999986</v>
      </c>
      <c r="S49" s="22">
        <f t="shared" si="10"/>
        <v>5.1003720003593829</v>
      </c>
      <c r="T49" s="19">
        <v>201.2</v>
      </c>
      <c r="U49" s="22">
        <f t="shared" si="6"/>
        <v>6.9239245423046549</v>
      </c>
    </row>
    <row r="50" spans="1:21" ht="16.5" x14ac:dyDescent="0.3">
      <c r="A50" s="1">
        <v>2017</v>
      </c>
      <c r="B50" s="2" t="s">
        <v>9</v>
      </c>
      <c r="C50" s="3" t="str">
        <f t="shared" si="0"/>
        <v xml:space="preserve">Ba </v>
      </c>
      <c r="D50" s="23">
        <v>42857</v>
      </c>
      <c r="E50" s="24" t="s">
        <v>38</v>
      </c>
      <c r="F50" s="25">
        <v>0</v>
      </c>
      <c r="G50" s="7" t="s">
        <v>15</v>
      </c>
      <c r="H50" s="26" t="str">
        <f>VLOOKUP(E50, '[1]Base-Suivi récolte'!$F$623:$H$737,3,FALSE)</f>
        <v>R570</v>
      </c>
      <c r="I50" s="26">
        <f t="shared" si="1"/>
        <v>5</v>
      </c>
      <c r="J50" s="27">
        <f t="shared" si="2"/>
        <v>1</v>
      </c>
      <c r="K50" s="28" t="s">
        <v>19</v>
      </c>
      <c r="L50" s="29" t="s">
        <v>18</v>
      </c>
      <c r="M50" s="30">
        <v>11.5</v>
      </c>
      <c r="N50" s="31">
        <v>30.5</v>
      </c>
      <c r="O50" s="32">
        <f t="shared" si="3"/>
        <v>7.6007359174859488</v>
      </c>
      <c r="P50" s="32">
        <f t="shared" si="4"/>
        <v>66.093355804225638</v>
      </c>
      <c r="Q50" s="33">
        <f t="shared" si="5"/>
        <v>4.1507359174859486</v>
      </c>
      <c r="R50" s="33"/>
      <c r="S50" s="33" t="str">
        <f>IF($B50="Moulin",IF($L50="Mélange",$Q49-$Q54,""),IF($L50="Milieu",$Q49-$Q54,""))</f>
        <v/>
      </c>
      <c r="T50" s="30">
        <v>204.1</v>
      </c>
      <c r="U50" s="33">
        <f t="shared" si="6"/>
        <v>4.498115515968184</v>
      </c>
    </row>
    <row r="51" spans="1:21" ht="16.5" x14ac:dyDescent="0.3">
      <c r="A51" s="1">
        <v>2017</v>
      </c>
      <c r="B51" s="2" t="s">
        <v>9</v>
      </c>
      <c r="C51" s="3" t="str">
        <f t="shared" si="0"/>
        <v xml:space="preserve">Ba </v>
      </c>
      <c r="D51" s="4">
        <v>42857</v>
      </c>
      <c r="E51" s="5" t="s">
        <v>38</v>
      </c>
      <c r="F51" s="6">
        <v>0</v>
      </c>
      <c r="G51" s="7" t="s">
        <v>15</v>
      </c>
      <c r="H51" s="8" t="str">
        <f>VLOOKUP(E51, '[1]Base-Suivi récolte'!$F$623:$H$737,3,FALSE)</f>
        <v>R570</v>
      </c>
      <c r="I51" s="9">
        <f t="shared" si="1"/>
        <v>5</v>
      </c>
      <c r="J51" s="10">
        <f t="shared" si="2"/>
        <v>1</v>
      </c>
      <c r="K51" s="11" t="s">
        <v>20</v>
      </c>
      <c r="L51" s="12" t="s">
        <v>16</v>
      </c>
      <c r="M51" s="13">
        <v>14.6</v>
      </c>
      <c r="N51" s="14">
        <v>49</v>
      </c>
      <c r="O51" s="15">
        <f t="shared" si="3"/>
        <v>12.05975830457697</v>
      </c>
      <c r="P51" s="15">
        <f t="shared" si="4"/>
        <v>82.601084277924457</v>
      </c>
      <c r="Q51" s="16">
        <f t="shared" si="5"/>
        <v>7.6797583045769704</v>
      </c>
      <c r="R51" s="16"/>
      <c r="S51" s="16" t="str">
        <f t="shared" si="10"/>
        <v/>
      </c>
      <c r="T51" s="13">
        <v>209.6</v>
      </c>
      <c r="U51" s="16">
        <f t="shared" si="6"/>
        <v>7.0043076232983035</v>
      </c>
    </row>
    <row r="52" spans="1:21" ht="16.5" x14ac:dyDescent="0.3">
      <c r="A52" s="1">
        <v>2017</v>
      </c>
      <c r="B52" s="2" t="s">
        <v>9</v>
      </c>
      <c r="C52" s="3" t="str">
        <f t="shared" si="0"/>
        <v xml:space="preserve">Ba </v>
      </c>
      <c r="D52" s="4">
        <v>42857</v>
      </c>
      <c r="E52" s="5" t="s">
        <v>38</v>
      </c>
      <c r="F52" s="6">
        <v>0</v>
      </c>
      <c r="G52" s="7" t="s">
        <v>15</v>
      </c>
      <c r="H52" s="8" t="str">
        <f>VLOOKUP(E52, '[1]Base-Suivi récolte'!$F$623:$H$737,3,FALSE)</f>
        <v>R570</v>
      </c>
      <c r="I52" s="8">
        <f t="shared" si="1"/>
        <v>5</v>
      </c>
      <c r="J52" s="1">
        <f t="shared" si="2"/>
        <v>1</v>
      </c>
      <c r="K52" s="17" t="s">
        <v>20</v>
      </c>
      <c r="L52" s="18" t="s">
        <v>17</v>
      </c>
      <c r="M52" s="19">
        <v>12.2</v>
      </c>
      <c r="N52" s="20">
        <v>32.65</v>
      </c>
      <c r="O52" s="21">
        <f t="shared" si="3"/>
        <v>8.113739921384747</v>
      </c>
      <c r="P52" s="21">
        <f t="shared" si="4"/>
        <v>66.506064929383186</v>
      </c>
      <c r="Q52" s="22">
        <f t="shared" si="5"/>
        <v>4.4537399213847486</v>
      </c>
      <c r="R52" s="22">
        <f>M51-M53</f>
        <v>5</v>
      </c>
      <c r="S52" s="22">
        <f t="shared" si="10"/>
        <v>6.039939115909422</v>
      </c>
      <c r="T52" s="19">
        <v>203.8</v>
      </c>
      <c r="U52" s="22">
        <f t="shared" si="6"/>
        <v>4.8065795294283253</v>
      </c>
    </row>
    <row r="53" spans="1:21" ht="16.5" x14ac:dyDescent="0.3">
      <c r="A53" s="1">
        <v>2017</v>
      </c>
      <c r="B53" s="2" t="s">
        <v>9</v>
      </c>
      <c r="C53" s="3" t="str">
        <f t="shared" si="0"/>
        <v xml:space="preserve">Ba </v>
      </c>
      <c r="D53" s="23">
        <v>42857</v>
      </c>
      <c r="E53" s="24" t="s">
        <v>38</v>
      </c>
      <c r="F53" s="25">
        <v>0</v>
      </c>
      <c r="G53" s="7" t="s">
        <v>15</v>
      </c>
      <c r="H53" s="26" t="str">
        <f>VLOOKUP(E53, '[1]Base-Suivi récolte'!$F$623:$H$737,3,FALSE)</f>
        <v>R570</v>
      </c>
      <c r="I53" s="26">
        <f t="shared" si="1"/>
        <v>5</v>
      </c>
      <c r="J53" s="27">
        <f t="shared" si="2"/>
        <v>1</v>
      </c>
      <c r="K53" s="28" t="s">
        <v>20</v>
      </c>
      <c r="L53" s="29" t="s">
        <v>18</v>
      </c>
      <c r="M53" s="30">
        <v>9.6</v>
      </c>
      <c r="N53" s="31">
        <v>18</v>
      </c>
      <c r="O53" s="32">
        <f t="shared" si="3"/>
        <v>4.5198191886675483</v>
      </c>
      <c r="P53" s="32">
        <f t="shared" si="4"/>
        <v>47.081449881953631</v>
      </c>
      <c r="Q53" s="33">
        <f t="shared" si="5"/>
        <v>1.6398191886675486</v>
      </c>
      <c r="R53" s="33"/>
      <c r="S53" s="33" t="str">
        <f>IF($B53="Moulin",IF($L53="Mélange",$Q52-$Q57,""),IF($L53="Milieu",$Q52-$Q57,""))</f>
        <v/>
      </c>
      <c r="T53" s="30">
        <v>204</v>
      </c>
      <c r="U53" s="33">
        <f t="shared" si="6"/>
        <v>2.6757329596911887</v>
      </c>
    </row>
    <row r="54" spans="1:21" ht="16.5" x14ac:dyDescent="0.3">
      <c r="A54" s="1">
        <v>2017</v>
      </c>
      <c r="B54" s="2" t="s">
        <v>9</v>
      </c>
      <c r="C54" s="3" t="str">
        <f t="shared" si="0"/>
        <v xml:space="preserve">Ba </v>
      </c>
      <c r="D54" s="4">
        <v>42857</v>
      </c>
      <c r="E54" s="5" t="s">
        <v>37</v>
      </c>
      <c r="F54" s="6">
        <v>1</v>
      </c>
      <c r="G54" s="7" t="s">
        <v>15</v>
      </c>
      <c r="H54" s="8" t="str">
        <f>VLOOKUP(E54, '[1]Base-Suivi récolte'!$F$623:$H$737,3,FALSE)</f>
        <v>B46364</v>
      </c>
      <c r="I54" s="9">
        <f t="shared" si="1"/>
        <v>5</v>
      </c>
      <c r="J54" s="10">
        <f t="shared" si="2"/>
        <v>1</v>
      </c>
      <c r="K54" s="11">
        <v>1</v>
      </c>
      <c r="L54" s="12" t="s">
        <v>16</v>
      </c>
      <c r="M54" s="13">
        <v>15.5</v>
      </c>
      <c r="N54" s="14">
        <v>53.75</v>
      </c>
      <c r="O54" s="15">
        <f t="shared" si="3"/>
        <v>13.18074059592635</v>
      </c>
      <c r="P54" s="15">
        <f t="shared" si="4"/>
        <v>85.037036102750648</v>
      </c>
      <c r="Q54" s="16">
        <f t="shared" si="5"/>
        <v>8.5307405959263516</v>
      </c>
      <c r="R54" s="16"/>
      <c r="S54" s="16" t="str">
        <f t="shared" si="10"/>
        <v/>
      </c>
      <c r="T54" s="13">
        <v>210.5</v>
      </c>
      <c r="U54" s="16">
        <f t="shared" si="6"/>
        <v>7.6316488050413565</v>
      </c>
    </row>
    <row r="55" spans="1:21" ht="16.5" x14ac:dyDescent="0.3">
      <c r="A55" s="1">
        <v>2017</v>
      </c>
      <c r="B55" s="2" t="s">
        <v>9</v>
      </c>
      <c r="C55" s="3" t="str">
        <f t="shared" si="0"/>
        <v xml:space="preserve">Ba </v>
      </c>
      <c r="D55" s="4">
        <v>42857</v>
      </c>
      <c r="E55" s="5" t="s">
        <v>37</v>
      </c>
      <c r="F55" s="6">
        <v>1</v>
      </c>
      <c r="G55" s="7" t="s">
        <v>15</v>
      </c>
      <c r="H55" s="8" t="str">
        <f>VLOOKUP(E55, '[1]Base-Suivi récolte'!$F$623:$H$737,3,FALSE)</f>
        <v>B46364</v>
      </c>
      <c r="I55" s="8">
        <f t="shared" si="1"/>
        <v>5</v>
      </c>
      <c r="J55" s="1">
        <f t="shared" si="2"/>
        <v>1</v>
      </c>
      <c r="K55" s="17">
        <v>1</v>
      </c>
      <c r="L55" s="18" t="s">
        <v>17</v>
      </c>
      <c r="M55" s="19">
        <v>15.5</v>
      </c>
      <c r="N55" s="20">
        <v>50</v>
      </c>
      <c r="O55" s="21">
        <f t="shared" si="3"/>
        <v>12.261154042722186</v>
      </c>
      <c r="P55" s="21">
        <f t="shared" si="4"/>
        <v>79.104219630465721</v>
      </c>
      <c r="Q55" s="22">
        <f t="shared" si="5"/>
        <v>7.6111540427221875</v>
      </c>
      <c r="R55" s="22">
        <f>M54-M56</f>
        <v>1.6999999999999993</v>
      </c>
      <c r="S55" s="22">
        <f t="shared" si="10"/>
        <v>2.8189022382806908</v>
      </c>
      <c r="T55" s="19">
        <v>202.8</v>
      </c>
      <c r="U55" s="22">
        <f t="shared" si="6"/>
        <v>7.2880299629940692</v>
      </c>
    </row>
    <row r="56" spans="1:21" ht="16.5" x14ac:dyDescent="0.3">
      <c r="A56" s="1">
        <v>2017</v>
      </c>
      <c r="B56" s="2" t="s">
        <v>9</v>
      </c>
      <c r="C56" s="3" t="str">
        <f t="shared" si="0"/>
        <v xml:space="preserve">Ba </v>
      </c>
      <c r="D56" s="23">
        <v>42857</v>
      </c>
      <c r="E56" s="24" t="s">
        <v>37</v>
      </c>
      <c r="F56" s="25">
        <v>1</v>
      </c>
      <c r="G56" s="7" t="s">
        <v>15</v>
      </c>
      <c r="H56" s="26" t="str">
        <f>VLOOKUP(E56, '[1]Base-Suivi récolte'!$F$623:$H$737,3,FALSE)</f>
        <v>B46364</v>
      </c>
      <c r="I56" s="26">
        <f t="shared" si="1"/>
        <v>5</v>
      </c>
      <c r="J56" s="27">
        <f t="shared" si="2"/>
        <v>1</v>
      </c>
      <c r="K56" s="28">
        <v>1</v>
      </c>
      <c r="L56" s="29" t="s">
        <v>18</v>
      </c>
      <c r="M56" s="30">
        <v>13.8</v>
      </c>
      <c r="N56" s="31">
        <v>39.9</v>
      </c>
      <c r="O56" s="32">
        <f t="shared" si="3"/>
        <v>9.8518383576456596</v>
      </c>
      <c r="P56" s="32">
        <f t="shared" si="4"/>
        <v>71.390133026417828</v>
      </c>
      <c r="Q56" s="33">
        <f t="shared" si="5"/>
        <v>5.7118383576456608</v>
      </c>
      <c r="R56" s="33"/>
      <c r="S56" s="33" t="str">
        <f>IF($B56="Moulin",IF($L56="Mélange",$Q55-$Q60,""),IF($L56="Milieu",$Q55-$Q60,""))</f>
        <v/>
      </c>
      <c r="T56" s="30">
        <v>201.8</v>
      </c>
      <c r="U56" s="33">
        <f t="shared" si="6"/>
        <v>5.875636396499873</v>
      </c>
    </row>
    <row r="57" spans="1:21" ht="16.5" x14ac:dyDescent="0.3">
      <c r="A57" s="1">
        <v>2017</v>
      </c>
      <c r="B57" s="2" t="s">
        <v>9</v>
      </c>
      <c r="C57" s="3" t="str">
        <f t="shared" si="0"/>
        <v xml:space="preserve">Ba </v>
      </c>
      <c r="D57" s="4">
        <v>42857</v>
      </c>
      <c r="E57" s="5" t="s">
        <v>37</v>
      </c>
      <c r="F57" s="6">
        <v>1</v>
      </c>
      <c r="G57" s="7" t="s">
        <v>15</v>
      </c>
      <c r="H57" s="8" t="str">
        <f>VLOOKUP(E57, '[1]Base-Suivi récolte'!$F$623:$H$737,3,FALSE)</f>
        <v>B46364</v>
      </c>
      <c r="I57" s="9">
        <f t="shared" si="1"/>
        <v>5</v>
      </c>
      <c r="J57" s="10">
        <f t="shared" si="2"/>
        <v>1</v>
      </c>
      <c r="K57" s="11">
        <v>2</v>
      </c>
      <c r="L57" s="12" t="s">
        <v>16</v>
      </c>
      <c r="M57" s="13">
        <v>17.899999999999999</v>
      </c>
      <c r="N57" s="14">
        <v>66</v>
      </c>
      <c r="O57" s="15">
        <f t="shared" si="3"/>
        <v>16.027561461771615</v>
      </c>
      <c r="P57" s="15">
        <f t="shared" si="4"/>
        <v>89.53944950710401</v>
      </c>
      <c r="Q57" s="16">
        <f t="shared" si="5"/>
        <v>10.657561461771618</v>
      </c>
      <c r="R57" s="16"/>
      <c r="S57" s="16" t="str">
        <f>IF($B57="Moulin",IF($L57="Mélange",$Q56-$Q58,""),IF($L57="Milieu",$Q56-$Q58,""))</f>
        <v/>
      </c>
      <c r="T57" s="13">
        <v>212.2</v>
      </c>
      <c r="U57" s="16">
        <f t="shared" si="6"/>
        <v>9.2254643773957419</v>
      </c>
    </row>
    <row r="58" spans="1:21" ht="16.5" x14ac:dyDescent="0.3">
      <c r="A58" s="1">
        <v>2017</v>
      </c>
      <c r="B58" s="2" t="s">
        <v>9</v>
      </c>
      <c r="C58" s="3" t="str">
        <f t="shared" si="0"/>
        <v xml:space="preserve">Ba </v>
      </c>
      <c r="D58" s="4">
        <v>42857</v>
      </c>
      <c r="E58" s="5" t="s">
        <v>37</v>
      </c>
      <c r="F58" s="6">
        <v>1</v>
      </c>
      <c r="G58" s="7" t="s">
        <v>15</v>
      </c>
      <c r="H58" s="8" t="str">
        <f>VLOOKUP(E58, '[1]Base-Suivi récolte'!$F$623:$H$737,3,FALSE)</f>
        <v>B46364</v>
      </c>
      <c r="I58" s="8">
        <f t="shared" si="1"/>
        <v>5</v>
      </c>
      <c r="J58" s="1">
        <f t="shared" si="2"/>
        <v>1</v>
      </c>
      <c r="K58" s="17">
        <v>2</v>
      </c>
      <c r="L58" s="18" t="s">
        <v>17</v>
      </c>
      <c r="M58" s="19">
        <v>17.100000000000001</v>
      </c>
      <c r="N58" s="20">
        <v>59.7</v>
      </c>
      <c r="O58" s="21">
        <f t="shared" si="3"/>
        <v>14.54500668942601</v>
      </c>
      <c r="P58" s="21">
        <f t="shared" si="4"/>
        <v>85.058518651614094</v>
      </c>
      <c r="Q58" s="22">
        <f t="shared" si="5"/>
        <v>9.4150066894260114</v>
      </c>
      <c r="R58" s="22">
        <f>M57-M59</f>
        <v>3.8999999999999986</v>
      </c>
      <c r="S58" s="22">
        <f>IF($B58="Moulin",IF($L58="Mélange",$Q57-$Q59,""),IF($L58="Milieu",$Q57-$Q59,""))</f>
        <v>4.8409628530939619</v>
      </c>
      <c r="T58" s="19">
        <v>209.1</v>
      </c>
      <c r="U58" s="22">
        <f t="shared" si="6"/>
        <v>8.4622848919080518</v>
      </c>
    </row>
    <row r="59" spans="1:21" ht="16.5" x14ac:dyDescent="0.3">
      <c r="A59" s="1">
        <v>2017</v>
      </c>
      <c r="B59" s="2" t="s">
        <v>9</v>
      </c>
      <c r="C59" s="3" t="str">
        <f t="shared" si="0"/>
        <v xml:space="preserve">Ba </v>
      </c>
      <c r="D59" s="23">
        <v>42857</v>
      </c>
      <c r="E59" s="24" t="s">
        <v>37</v>
      </c>
      <c r="F59" s="25">
        <v>1</v>
      </c>
      <c r="G59" s="7" t="s">
        <v>15</v>
      </c>
      <c r="H59" s="26" t="str">
        <f>VLOOKUP(E59, '[1]Base-Suivi récolte'!$F$623:$H$737,3,FALSE)</f>
        <v>B46364</v>
      </c>
      <c r="I59" s="26">
        <f t="shared" si="1"/>
        <v>5</v>
      </c>
      <c r="J59" s="27">
        <f t="shared" si="2"/>
        <v>1</v>
      </c>
      <c r="K59" s="28">
        <v>2</v>
      </c>
      <c r="L59" s="29" t="s">
        <v>18</v>
      </c>
      <c r="M59" s="30">
        <v>14</v>
      </c>
      <c r="N59" s="31">
        <v>40.6</v>
      </c>
      <c r="O59" s="32">
        <f t="shared" si="3"/>
        <v>10.016598608677656</v>
      </c>
      <c r="P59" s="32">
        <f t="shared" si="4"/>
        <v>71.547132919126113</v>
      </c>
      <c r="Q59" s="33">
        <f t="shared" si="5"/>
        <v>5.8165986086776558</v>
      </c>
      <c r="R59" s="33"/>
      <c r="S59" s="33" t="str">
        <f>IF($B59="Moulin",IF($L59="Mélange",$Q58-$Q63,""),IF($L59="Milieu",$Q58-$Q63,""))</f>
        <v/>
      </c>
      <c r="T59" s="30">
        <v>209.9</v>
      </c>
      <c r="U59" s="33">
        <f t="shared" si="6"/>
        <v>5.8116305127547765</v>
      </c>
    </row>
    <row r="60" spans="1:21" ht="16.5" x14ac:dyDescent="0.3">
      <c r="A60" s="1">
        <v>2017</v>
      </c>
      <c r="B60" s="2" t="s">
        <v>9</v>
      </c>
      <c r="C60" s="3" t="str">
        <f t="shared" si="0"/>
        <v xml:space="preserve">Ba </v>
      </c>
      <c r="D60" s="4">
        <v>42857</v>
      </c>
      <c r="E60" s="5" t="s">
        <v>37</v>
      </c>
      <c r="F60" s="6">
        <v>1</v>
      </c>
      <c r="G60" s="7" t="s">
        <v>15</v>
      </c>
      <c r="H60" s="8" t="str">
        <f>VLOOKUP(E60, '[1]Base-Suivi récolte'!$F$623:$H$737,3,FALSE)</f>
        <v>B46364</v>
      </c>
      <c r="I60" s="9">
        <f t="shared" si="1"/>
        <v>5</v>
      </c>
      <c r="J60" s="10">
        <f t="shared" si="2"/>
        <v>1</v>
      </c>
      <c r="K60" s="11">
        <v>3</v>
      </c>
      <c r="L60" s="12" t="s">
        <v>16</v>
      </c>
      <c r="M60" s="13">
        <v>17</v>
      </c>
      <c r="N60" s="14">
        <v>60.8</v>
      </c>
      <c r="O60" s="15">
        <f t="shared" si="3"/>
        <v>14.819035505923779</v>
      </c>
      <c r="P60" s="15">
        <f t="shared" si="4"/>
        <v>87.170797093669279</v>
      </c>
      <c r="Q60" s="16">
        <f t="shared" si="5"/>
        <v>9.7190355059237774</v>
      </c>
      <c r="R60" s="16"/>
      <c r="S60" s="16" t="str">
        <f t="shared" ref="S60:S70" si="11">IF($B60="Moulin",IF($L60="Mélange",$Q59-$Q61,""),IF($L60="Milieu",$Q59-$Q61,""))</f>
        <v/>
      </c>
      <c r="T60" s="13">
        <v>214.3</v>
      </c>
      <c r="U60" s="16">
        <f t="shared" si="6"/>
        <v>8.4675968880848451</v>
      </c>
    </row>
    <row r="61" spans="1:21" ht="16.5" x14ac:dyDescent="0.3">
      <c r="A61" s="1">
        <v>2017</v>
      </c>
      <c r="B61" s="2" t="s">
        <v>9</v>
      </c>
      <c r="C61" s="3" t="str">
        <f t="shared" si="0"/>
        <v xml:space="preserve">Ba </v>
      </c>
      <c r="D61" s="4">
        <v>42857</v>
      </c>
      <c r="E61" s="5" t="s">
        <v>37</v>
      </c>
      <c r="F61" s="6">
        <v>1</v>
      </c>
      <c r="G61" s="7" t="s">
        <v>15</v>
      </c>
      <c r="H61" s="8" t="str">
        <f>VLOOKUP(E61, '[1]Base-Suivi récolte'!$F$623:$H$737,3,FALSE)</f>
        <v>B46364</v>
      </c>
      <c r="I61" s="8">
        <f t="shared" si="1"/>
        <v>5</v>
      </c>
      <c r="J61" s="1">
        <f t="shared" si="2"/>
        <v>1</v>
      </c>
      <c r="K61" s="17">
        <v>3</v>
      </c>
      <c r="L61" s="18" t="s">
        <v>17</v>
      </c>
      <c r="M61" s="19">
        <v>16.899999999999999</v>
      </c>
      <c r="N61" s="20">
        <v>59</v>
      </c>
      <c r="O61" s="21">
        <f t="shared" si="3"/>
        <v>14.386166482454522</v>
      </c>
      <c r="P61" s="21">
        <f t="shared" si="4"/>
        <v>85.125245458310786</v>
      </c>
      <c r="Q61" s="22">
        <f t="shared" si="5"/>
        <v>9.3161664824545216</v>
      </c>
      <c r="R61" s="22">
        <f>M60-M62</f>
        <v>0.30000000000000071</v>
      </c>
      <c r="S61" s="22">
        <f t="shared" si="11"/>
        <v>0.55079099687282884</v>
      </c>
      <c r="T61" s="19">
        <v>212.9</v>
      </c>
      <c r="U61" s="22">
        <f t="shared" si="6"/>
        <v>8.260536794225386</v>
      </c>
    </row>
    <row r="62" spans="1:21" ht="16.5" x14ac:dyDescent="0.3">
      <c r="A62" s="1">
        <v>2017</v>
      </c>
      <c r="B62" s="2" t="s">
        <v>9</v>
      </c>
      <c r="C62" s="3" t="str">
        <f t="shared" si="0"/>
        <v xml:space="preserve">Ba </v>
      </c>
      <c r="D62" s="23">
        <v>42857</v>
      </c>
      <c r="E62" s="24" t="s">
        <v>37</v>
      </c>
      <c r="F62" s="25">
        <v>1</v>
      </c>
      <c r="G62" s="7" t="s">
        <v>15</v>
      </c>
      <c r="H62" s="26" t="str">
        <f>VLOOKUP(E62, '[1]Base-Suivi récolte'!$F$623:$H$737,3,FALSE)</f>
        <v>B46364</v>
      </c>
      <c r="I62" s="26">
        <f t="shared" si="1"/>
        <v>5</v>
      </c>
      <c r="J62" s="27">
        <f t="shared" si="2"/>
        <v>1</v>
      </c>
      <c r="K62" s="28">
        <v>3</v>
      </c>
      <c r="L62" s="29" t="s">
        <v>18</v>
      </c>
      <c r="M62" s="30">
        <v>16.7</v>
      </c>
      <c r="N62" s="31">
        <v>58.1</v>
      </c>
      <c r="O62" s="32">
        <f t="shared" si="3"/>
        <v>14.178244509050948</v>
      </c>
      <c r="P62" s="32">
        <f t="shared" si="4"/>
        <v>84.89966771886796</v>
      </c>
      <c r="Q62" s="33">
        <f t="shared" si="5"/>
        <v>9.1682445090509486</v>
      </c>
      <c r="R62" s="33"/>
      <c r="S62" s="33" t="str">
        <f>IF($B62="Moulin",IF($L62="Mélange",$Q61-$Q66,""),IF($L62="Milieu",$Q61-$Q66,""))</f>
        <v/>
      </c>
      <c r="T62" s="30">
        <v>213.4</v>
      </c>
      <c r="U62" s="33">
        <f t="shared" si="6"/>
        <v>8.1269697525880034</v>
      </c>
    </row>
    <row r="63" spans="1:21" ht="16.5" x14ac:dyDescent="0.3">
      <c r="A63" s="1">
        <v>2017</v>
      </c>
      <c r="B63" s="2" t="s">
        <v>9</v>
      </c>
      <c r="C63" s="3" t="str">
        <f t="shared" si="0"/>
        <v xml:space="preserve">Ba </v>
      </c>
      <c r="D63" s="4">
        <v>42857</v>
      </c>
      <c r="E63" s="5" t="s">
        <v>37</v>
      </c>
      <c r="F63" s="6">
        <v>1</v>
      </c>
      <c r="G63" s="7" t="s">
        <v>15</v>
      </c>
      <c r="H63" s="8" t="str">
        <f>VLOOKUP(E63, '[1]Base-Suivi récolte'!$F$623:$H$737,3,FALSE)</f>
        <v>B46364</v>
      </c>
      <c r="I63" s="9">
        <f t="shared" si="1"/>
        <v>5</v>
      </c>
      <c r="J63" s="10">
        <f t="shared" si="2"/>
        <v>1</v>
      </c>
      <c r="K63" s="11" t="s">
        <v>19</v>
      </c>
      <c r="L63" s="12" t="s">
        <v>16</v>
      </c>
      <c r="M63" s="13">
        <v>17.5</v>
      </c>
      <c r="N63" s="14">
        <v>62.6</v>
      </c>
      <c r="O63" s="15">
        <f t="shared" si="3"/>
        <v>15.226718662909155</v>
      </c>
      <c r="P63" s="15">
        <f t="shared" si="4"/>
        <v>87.009820930909456</v>
      </c>
      <c r="Q63" s="16">
        <f t="shared" si="5"/>
        <v>9.9767186629091551</v>
      </c>
      <c r="R63" s="16"/>
      <c r="S63" s="16" t="str">
        <f t="shared" si="11"/>
        <v/>
      </c>
      <c r="T63" s="13">
        <v>207</v>
      </c>
      <c r="U63" s="16">
        <f t="shared" si="6"/>
        <v>8.9228571364647653</v>
      </c>
    </row>
    <row r="64" spans="1:21" ht="16.5" x14ac:dyDescent="0.3">
      <c r="A64" s="1">
        <v>2017</v>
      </c>
      <c r="B64" s="2" t="s">
        <v>9</v>
      </c>
      <c r="C64" s="3" t="str">
        <f t="shared" si="0"/>
        <v xml:space="preserve">Ba </v>
      </c>
      <c r="D64" s="4">
        <v>42857</v>
      </c>
      <c r="E64" s="5" t="s">
        <v>37</v>
      </c>
      <c r="F64" s="6">
        <v>1</v>
      </c>
      <c r="G64" s="7" t="s">
        <v>15</v>
      </c>
      <c r="H64" s="8" t="str">
        <f>VLOOKUP(E64, '[1]Base-Suivi récolte'!$F$623:$H$737,3,FALSE)</f>
        <v>B46364</v>
      </c>
      <c r="I64" s="8">
        <f t="shared" si="1"/>
        <v>5</v>
      </c>
      <c r="J64" s="1">
        <f t="shared" si="2"/>
        <v>1</v>
      </c>
      <c r="K64" s="17" t="s">
        <v>19</v>
      </c>
      <c r="L64" s="18" t="s">
        <v>17</v>
      </c>
      <c r="M64" s="19">
        <v>17.100000000000001</v>
      </c>
      <c r="N64" s="20">
        <v>61.3</v>
      </c>
      <c r="O64" s="21">
        <f t="shared" si="3"/>
        <v>14.934822614100742</v>
      </c>
      <c r="P64" s="21">
        <f t="shared" si="4"/>
        <v>87.338143942109596</v>
      </c>
      <c r="Q64" s="22">
        <f t="shared" si="5"/>
        <v>9.8048226141007415</v>
      </c>
      <c r="R64" s="22">
        <f>M63-M65</f>
        <v>2.8000000000000007</v>
      </c>
      <c r="S64" s="22">
        <f t="shared" si="11"/>
        <v>3.1313908100657102</v>
      </c>
      <c r="T64" s="19">
        <v>212.4</v>
      </c>
      <c r="U64" s="22">
        <f t="shared" si="6"/>
        <v>8.5905099676307461</v>
      </c>
    </row>
    <row r="65" spans="1:21" ht="16.5" x14ac:dyDescent="0.3">
      <c r="A65" s="1">
        <v>2017</v>
      </c>
      <c r="B65" s="2" t="s">
        <v>9</v>
      </c>
      <c r="C65" s="3" t="str">
        <f t="shared" si="0"/>
        <v xml:space="preserve">Ba </v>
      </c>
      <c r="D65" s="23">
        <v>42857</v>
      </c>
      <c r="E65" s="24" t="s">
        <v>37</v>
      </c>
      <c r="F65" s="25">
        <v>1</v>
      </c>
      <c r="G65" s="7" t="s">
        <v>15</v>
      </c>
      <c r="H65" s="26" t="str">
        <f>VLOOKUP(E65, '[1]Base-Suivi récolte'!$F$623:$H$737,3,FALSE)</f>
        <v>B46364</v>
      </c>
      <c r="I65" s="26">
        <f t="shared" si="1"/>
        <v>5</v>
      </c>
      <c r="J65" s="27">
        <f t="shared" si="2"/>
        <v>1</v>
      </c>
      <c r="K65" s="28" t="s">
        <v>19</v>
      </c>
      <c r="L65" s="29" t="s">
        <v>18</v>
      </c>
      <c r="M65" s="30">
        <v>14.7</v>
      </c>
      <c r="N65" s="31">
        <v>45.75</v>
      </c>
      <c r="O65" s="32">
        <f t="shared" si="3"/>
        <v>11.255327852843445</v>
      </c>
      <c r="P65" s="32">
        <f t="shared" si="4"/>
        <v>76.566856141792144</v>
      </c>
      <c r="Q65" s="33">
        <f t="shared" si="5"/>
        <v>6.8453278528434449</v>
      </c>
      <c r="R65" s="33"/>
      <c r="S65" s="33" t="str">
        <f>IF($B65="Moulin",IF($L65="Mélange",$Q64-$Q69,""),IF($L65="Milieu",$Q64-$Q69,""))</f>
        <v/>
      </c>
      <c r="T65" s="30">
        <v>212</v>
      </c>
      <c r="U65" s="33">
        <f t="shared" si="6"/>
        <v>6.4830688432378247</v>
      </c>
    </row>
    <row r="66" spans="1:21" ht="16.5" x14ac:dyDescent="0.3">
      <c r="A66" s="1">
        <v>2017</v>
      </c>
      <c r="B66" s="2" t="s">
        <v>9</v>
      </c>
      <c r="C66" s="3" t="str">
        <f t="shared" si="0"/>
        <v xml:space="preserve">Ba </v>
      </c>
      <c r="D66" s="4">
        <v>42857</v>
      </c>
      <c r="E66" s="5" t="s">
        <v>37</v>
      </c>
      <c r="F66" s="6">
        <v>1</v>
      </c>
      <c r="G66" s="7" t="s">
        <v>15</v>
      </c>
      <c r="H66" s="8" t="str">
        <f>VLOOKUP(E66, '[1]Base-Suivi récolte'!$F$623:$H$737,3,FALSE)</f>
        <v>B46364</v>
      </c>
      <c r="I66" s="9">
        <f t="shared" si="1"/>
        <v>5</v>
      </c>
      <c r="J66" s="10">
        <f t="shared" si="2"/>
        <v>1</v>
      </c>
      <c r="K66" s="11" t="s">
        <v>20</v>
      </c>
      <c r="L66" s="12" t="s">
        <v>16</v>
      </c>
      <c r="M66" s="13">
        <v>16.399999999999999</v>
      </c>
      <c r="N66" s="14">
        <v>56.8</v>
      </c>
      <c r="O66" s="15">
        <f t="shared" si="3"/>
        <v>13.877912581614048</v>
      </c>
      <c r="P66" s="15">
        <f t="shared" si="4"/>
        <v>84.621418180573471</v>
      </c>
      <c r="Q66" s="16">
        <f t="shared" si="5"/>
        <v>8.9579125816140479</v>
      </c>
      <c r="R66" s="16"/>
      <c r="S66" s="16" t="str">
        <f t="shared" si="11"/>
        <v/>
      </c>
      <c r="T66" s="13">
        <v>212.8</v>
      </c>
      <c r="U66" s="16">
        <f t="shared" si="6"/>
        <v>7.9714729868791094</v>
      </c>
    </row>
    <row r="67" spans="1:21" ht="16.5" x14ac:dyDescent="0.3">
      <c r="A67" s="1">
        <v>2017</v>
      </c>
      <c r="B67" s="2" t="s">
        <v>9</v>
      </c>
      <c r="C67" s="3" t="str">
        <f t="shared" ref="C67:C113" si="12">LEFT(E67,3)</f>
        <v xml:space="preserve">Ba </v>
      </c>
      <c r="D67" s="4">
        <v>42857</v>
      </c>
      <c r="E67" s="5" t="s">
        <v>37</v>
      </c>
      <c r="F67" s="6">
        <v>1</v>
      </c>
      <c r="G67" s="7" t="s">
        <v>15</v>
      </c>
      <c r="H67" s="8" t="str">
        <f>VLOOKUP(E67, '[1]Base-Suivi récolte'!$F$623:$H$737,3,FALSE)</f>
        <v>B46364</v>
      </c>
      <c r="I67" s="8">
        <f t="shared" ref="I67:I113" si="13">MONTH(D67)</f>
        <v>5</v>
      </c>
      <c r="J67" s="1">
        <f t="shared" ref="J67:J113" si="14">IF($B67="Presse",1,IF($B67="Moulin",IF($L67="Mélange",1,0),0))</f>
        <v>1</v>
      </c>
      <c r="K67" s="17" t="s">
        <v>20</v>
      </c>
      <c r="L67" s="18" t="s">
        <v>17</v>
      </c>
      <c r="M67" s="19">
        <v>16.3</v>
      </c>
      <c r="N67" s="20">
        <v>55.5</v>
      </c>
      <c r="O67" s="21">
        <f t="shared" ref="O67:O113" si="15">N67*0.26/(0.9972+0.00384722*M67+0.0000143*M67^2-0.0000000359652*M67^3+0.00000000276252*M67^4-4.12*(10^(-11))*M67^5+0.000000000000212*M67^6)</f>
        <v>13.565792845134496</v>
      </c>
      <c r="P67" s="21">
        <f t="shared" ref="P67:P113" si="16">O67/M67*100</f>
        <v>83.22572297628524</v>
      </c>
      <c r="Q67" s="22">
        <f t="shared" ref="Q67:Q113" si="17">(P67-30)*M67/100</f>
        <v>8.6757928451344952</v>
      </c>
      <c r="R67" s="22">
        <f>M66-M68</f>
        <v>3.2999999999999989</v>
      </c>
      <c r="S67" s="22">
        <f t="shared" si="11"/>
        <v>4.1596594003623251</v>
      </c>
      <c r="T67" s="19">
        <v>210.7</v>
      </c>
      <c r="U67" s="22">
        <f t="shared" ref="U67:U113" si="18">IF($B67="Presse",M67*P67/100*(1-(T67/500)),"")</f>
        <v>7.8491677401948179</v>
      </c>
    </row>
    <row r="68" spans="1:21" ht="16.5" x14ac:dyDescent="0.3">
      <c r="A68" s="1">
        <v>2017</v>
      </c>
      <c r="B68" s="2" t="s">
        <v>9</v>
      </c>
      <c r="C68" s="3" t="str">
        <f t="shared" si="12"/>
        <v xml:space="preserve">Ba </v>
      </c>
      <c r="D68" s="23">
        <v>42857</v>
      </c>
      <c r="E68" s="24" t="s">
        <v>37</v>
      </c>
      <c r="F68" s="25">
        <v>1</v>
      </c>
      <c r="G68" s="7" t="s">
        <v>15</v>
      </c>
      <c r="H68" s="26" t="str">
        <f>VLOOKUP(E68, '[1]Base-Suivi récolte'!$F$623:$H$737,3,FALSE)</f>
        <v>B46364</v>
      </c>
      <c r="I68" s="26">
        <f t="shared" si="13"/>
        <v>5</v>
      </c>
      <c r="J68" s="27">
        <f t="shared" si="14"/>
        <v>1</v>
      </c>
      <c r="K68" s="28" t="s">
        <v>20</v>
      </c>
      <c r="L68" s="29" t="s">
        <v>18</v>
      </c>
      <c r="M68" s="30">
        <v>13.1</v>
      </c>
      <c r="N68" s="31">
        <v>35.25</v>
      </c>
      <c r="O68" s="32">
        <f t="shared" si="15"/>
        <v>8.7282531812517217</v>
      </c>
      <c r="P68" s="32">
        <f t="shared" si="16"/>
        <v>66.627886879784143</v>
      </c>
      <c r="Q68" s="33">
        <f t="shared" si="17"/>
        <v>4.7982531812517228</v>
      </c>
      <c r="R68" s="33"/>
      <c r="S68" s="33" t="str">
        <f>IF($B68="Moulin",IF($L68="Mélange",$Q67-$Q72,""),IF($L68="Milieu",$Q67-$Q72,""))</f>
        <v/>
      </c>
      <c r="T68" s="30">
        <v>200.6</v>
      </c>
      <c r="U68" s="33">
        <f t="shared" si="18"/>
        <v>5.2264780049335311</v>
      </c>
    </row>
    <row r="69" spans="1:21" ht="16.5" x14ac:dyDescent="0.3">
      <c r="A69" s="1">
        <v>2017</v>
      </c>
      <c r="B69" s="2" t="s">
        <v>9</v>
      </c>
      <c r="C69" s="3" t="str">
        <f t="shared" si="12"/>
        <v xml:space="preserve">PB </v>
      </c>
      <c r="D69" s="4">
        <v>42857</v>
      </c>
      <c r="E69" s="5" t="s">
        <v>14</v>
      </c>
      <c r="F69" s="6">
        <v>0</v>
      </c>
      <c r="G69" s="7" t="s">
        <v>15</v>
      </c>
      <c r="H69" s="8" t="str">
        <f>VLOOKUP(E69, '[1]Base-Suivi récolte'!$F$623:$H$737,3,FALSE)</f>
        <v>B46364</v>
      </c>
      <c r="I69" s="9">
        <f t="shared" si="13"/>
        <v>5</v>
      </c>
      <c r="J69" s="10">
        <f t="shared" si="14"/>
        <v>1</v>
      </c>
      <c r="K69" s="11">
        <v>1</v>
      </c>
      <c r="L69" s="12" t="s">
        <v>16</v>
      </c>
      <c r="M69" s="13">
        <v>15.2</v>
      </c>
      <c r="N69" s="14">
        <v>54.8</v>
      </c>
      <c r="O69" s="15">
        <f t="shared" si="15"/>
        <v>13.454558309483952</v>
      </c>
      <c r="P69" s="15">
        <f t="shared" si="16"/>
        <v>88.516830983447065</v>
      </c>
      <c r="Q69" s="16">
        <f t="shared" si="17"/>
        <v>8.8945583094839531</v>
      </c>
      <c r="R69" s="16"/>
      <c r="S69" s="16" t="str">
        <f t="shared" si="11"/>
        <v/>
      </c>
      <c r="T69" s="13">
        <v>212.1</v>
      </c>
      <c r="U69" s="16">
        <f t="shared" si="18"/>
        <v>7.7471346746008605</v>
      </c>
    </row>
    <row r="70" spans="1:21" ht="16.5" x14ac:dyDescent="0.3">
      <c r="A70" s="1">
        <v>2017</v>
      </c>
      <c r="B70" s="2" t="s">
        <v>9</v>
      </c>
      <c r="C70" s="3" t="str">
        <f t="shared" si="12"/>
        <v xml:space="preserve">PB </v>
      </c>
      <c r="D70" s="4">
        <v>42857</v>
      </c>
      <c r="E70" s="5" t="s">
        <v>14</v>
      </c>
      <c r="F70" s="6">
        <v>0</v>
      </c>
      <c r="G70" s="7" t="s">
        <v>15</v>
      </c>
      <c r="H70" s="8" t="str">
        <f>VLOOKUP(E70, '[1]Base-Suivi récolte'!$F$623:$H$737,3,FALSE)</f>
        <v>B46364</v>
      </c>
      <c r="I70" s="8">
        <f t="shared" si="13"/>
        <v>5</v>
      </c>
      <c r="J70" s="1">
        <f t="shared" si="14"/>
        <v>1</v>
      </c>
      <c r="K70" s="17">
        <v>1</v>
      </c>
      <c r="L70" s="18" t="s">
        <v>17</v>
      </c>
      <c r="M70" s="19">
        <v>14.1</v>
      </c>
      <c r="N70" s="20">
        <v>46.6</v>
      </c>
      <c r="O70" s="21">
        <f t="shared" si="15"/>
        <v>11.492248325579256</v>
      </c>
      <c r="P70" s="21">
        <f t="shared" si="16"/>
        <v>81.505307273611749</v>
      </c>
      <c r="Q70" s="22">
        <f t="shared" si="17"/>
        <v>7.2622483255792565</v>
      </c>
      <c r="R70" s="22">
        <f>M69-M71</f>
        <v>3.1999999999999993</v>
      </c>
      <c r="S70" s="22">
        <f t="shared" si="11"/>
        <v>4.1131685893761247</v>
      </c>
      <c r="T70" s="19">
        <v>205.2</v>
      </c>
      <c r="U70" s="22">
        <f t="shared" si="18"/>
        <v>6.7758296127615294</v>
      </c>
    </row>
    <row r="71" spans="1:21" ht="16.5" x14ac:dyDescent="0.3">
      <c r="A71" s="1">
        <v>2017</v>
      </c>
      <c r="B71" s="2" t="s">
        <v>9</v>
      </c>
      <c r="C71" s="3" t="str">
        <f t="shared" si="12"/>
        <v xml:space="preserve">PB </v>
      </c>
      <c r="D71" s="23">
        <v>42857</v>
      </c>
      <c r="E71" s="24" t="s">
        <v>14</v>
      </c>
      <c r="F71" s="25">
        <v>0</v>
      </c>
      <c r="G71" s="7" t="s">
        <v>15</v>
      </c>
      <c r="H71" s="26" t="str">
        <f>VLOOKUP(E71, '[1]Base-Suivi récolte'!$F$623:$H$737,3,FALSE)</f>
        <v>B46364</v>
      </c>
      <c r="I71" s="26">
        <f t="shared" si="13"/>
        <v>5</v>
      </c>
      <c r="J71" s="27">
        <f t="shared" si="14"/>
        <v>1</v>
      </c>
      <c r="K71" s="28">
        <v>1</v>
      </c>
      <c r="L71" s="29" t="s">
        <v>18</v>
      </c>
      <c r="M71" s="30">
        <v>12</v>
      </c>
      <c r="N71" s="31">
        <v>33.700000000000003</v>
      </c>
      <c r="O71" s="32">
        <f t="shared" si="15"/>
        <v>8.381389720107828</v>
      </c>
      <c r="P71" s="32">
        <f t="shared" si="16"/>
        <v>69.844914334231902</v>
      </c>
      <c r="Q71" s="33">
        <f t="shared" si="17"/>
        <v>4.7813897201078284</v>
      </c>
      <c r="R71" s="33"/>
      <c r="S71" s="33" t="str">
        <f>IF($B71="Moulin",IF($L71="Mélange",$Q70-$Q75,""),IF($L71="Milieu",$Q70-$Q75,""))</f>
        <v/>
      </c>
      <c r="T71" s="30">
        <v>200.2</v>
      </c>
      <c r="U71" s="33">
        <f t="shared" si="18"/>
        <v>5.0254812761766541</v>
      </c>
    </row>
    <row r="72" spans="1:21" ht="16.5" x14ac:dyDescent="0.3">
      <c r="A72" s="1">
        <v>2017</v>
      </c>
      <c r="B72" s="2" t="s">
        <v>9</v>
      </c>
      <c r="C72" s="3" t="str">
        <f t="shared" si="12"/>
        <v xml:space="preserve">PB </v>
      </c>
      <c r="D72" s="4">
        <v>42857</v>
      </c>
      <c r="E72" s="5" t="s">
        <v>14</v>
      </c>
      <c r="F72" s="6">
        <v>0</v>
      </c>
      <c r="G72" s="7" t="s">
        <v>15</v>
      </c>
      <c r="H72" s="8" t="str">
        <f>VLOOKUP(E72, '[1]Base-Suivi récolte'!$F$623:$H$737,3,FALSE)</f>
        <v>B46364</v>
      </c>
      <c r="I72" s="9">
        <f t="shared" si="13"/>
        <v>5</v>
      </c>
      <c r="J72" s="10">
        <f t="shared" si="14"/>
        <v>1</v>
      </c>
      <c r="K72" s="11">
        <v>2</v>
      </c>
      <c r="L72" s="12" t="s">
        <v>16</v>
      </c>
      <c r="M72" s="13">
        <v>15.5</v>
      </c>
      <c r="N72" s="14">
        <v>50.85</v>
      </c>
      <c r="O72" s="15">
        <f t="shared" si="15"/>
        <v>12.469593661448464</v>
      </c>
      <c r="P72" s="15">
        <f t="shared" si="16"/>
        <v>80.448991364183641</v>
      </c>
      <c r="Q72" s="16">
        <f t="shared" si="17"/>
        <v>7.8195936614484642</v>
      </c>
      <c r="R72" s="16"/>
      <c r="S72" s="16" t="str">
        <f>IF($B72="Moulin",IF($L72="Mélange",$Q71-$Q73,""),IF($L72="Milieu",$Q71-$Q73,""))</f>
        <v/>
      </c>
      <c r="T72" s="13">
        <v>203</v>
      </c>
      <c r="U72" s="16">
        <f t="shared" si="18"/>
        <v>7.4069386349003867</v>
      </c>
    </row>
    <row r="73" spans="1:21" ht="16.5" x14ac:dyDescent="0.3">
      <c r="A73" s="1">
        <v>2017</v>
      </c>
      <c r="B73" s="2" t="s">
        <v>9</v>
      </c>
      <c r="C73" s="3" t="str">
        <f t="shared" si="12"/>
        <v xml:space="preserve">PB </v>
      </c>
      <c r="D73" s="4">
        <v>42857</v>
      </c>
      <c r="E73" s="5" t="s">
        <v>14</v>
      </c>
      <c r="F73" s="6">
        <v>0</v>
      </c>
      <c r="G73" s="7" t="s">
        <v>15</v>
      </c>
      <c r="H73" s="8" t="str">
        <f>VLOOKUP(E73, '[1]Base-Suivi récolte'!$F$623:$H$737,3,FALSE)</f>
        <v>B46364</v>
      </c>
      <c r="I73" s="8">
        <f t="shared" si="13"/>
        <v>5</v>
      </c>
      <c r="J73" s="1">
        <f t="shared" si="14"/>
        <v>1</v>
      </c>
      <c r="K73" s="17">
        <v>2</v>
      </c>
      <c r="L73" s="18" t="s">
        <v>17</v>
      </c>
      <c r="M73" s="19">
        <v>13.9</v>
      </c>
      <c r="N73" s="20">
        <v>43.75</v>
      </c>
      <c r="O73" s="21">
        <f t="shared" si="15"/>
        <v>10.79810120448602</v>
      </c>
      <c r="P73" s="21">
        <f t="shared" si="16"/>
        <v>77.684181327237553</v>
      </c>
      <c r="Q73" s="22">
        <f t="shared" si="17"/>
        <v>6.6281012044860201</v>
      </c>
      <c r="R73" s="22">
        <f>M72-M74</f>
        <v>4.5999999999999996</v>
      </c>
      <c r="S73" s="22">
        <f>IF($B73="Moulin",IF($L73="Mélange",$Q72-$Q74,""),IF($L73="Milieu",$Q72-$Q74,""))</f>
        <v>3.782855563042828</v>
      </c>
      <c r="T73" s="19">
        <v>212.3</v>
      </c>
      <c r="U73" s="22">
        <f t="shared" si="18"/>
        <v>6.2132274330612551</v>
      </c>
    </row>
    <row r="74" spans="1:21" ht="16.5" x14ac:dyDescent="0.3">
      <c r="A74" s="1">
        <v>2017</v>
      </c>
      <c r="B74" s="2" t="s">
        <v>9</v>
      </c>
      <c r="C74" s="3" t="str">
        <f t="shared" si="12"/>
        <v xml:space="preserve">PB </v>
      </c>
      <c r="D74" s="23">
        <v>42857</v>
      </c>
      <c r="E74" s="24" t="s">
        <v>14</v>
      </c>
      <c r="F74" s="25">
        <v>0</v>
      </c>
      <c r="G74" s="7" t="s">
        <v>15</v>
      </c>
      <c r="H74" s="26" t="str">
        <f>VLOOKUP(E74, '[1]Base-Suivi récolte'!$F$623:$H$737,3,FALSE)</f>
        <v>B46364</v>
      </c>
      <c r="I74" s="26">
        <f t="shared" si="13"/>
        <v>5</v>
      </c>
      <c r="J74" s="27">
        <f t="shared" si="14"/>
        <v>1</v>
      </c>
      <c r="K74" s="28">
        <v>2</v>
      </c>
      <c r="L74" s="29" t="s">
        <v>18</v>
      </c>
      <c r="M74" s="30">
        <v>10.9</v>
      </c>
      <c r="N74" s="31">
        <v>29.25</v>
      </c>
      <c r="O74" s="32">
        <f t="shared" si="15"/>
        <v>7.3067380984056358</v>
      </c>
      <c r="P74" s="32">
        <f t="shared" si="16"/>
        <v>67.034294480785647</v>
      </c>
      <c r="Q74" s="33">
        <f t="shared" si="17"/>
        <v>4.0367380984056362</v>
      </c>
      <c r="R74" s="33"/>
      <c r="S74" s="33" t="str">
        <f>IF($B74="Moulin",IF($L74="Mélange",$Q73-$Q78,""),IF($L74="Milieu",$Q73-$Q78,""))</f>
        <v/>
      </c>
      <c r="T74" s="30">
        <v>204.7</v>
      </c>
      <c r="U74" s="33">
        <f t="shared" si="18"/>
        <v>4.3153595209183679</v>
      </c>
    </row>
    <row r="75" spans="1:21" ht="16.5" x14ac:dyDescent="0.3">
      <c r="A75" s="1">
        <v>2017</v>
      </c>
      <c r="B75" s="2" t="s">
        <v>9</v>
      </c>
      <c r="C75" s="3" t="str">
        <f t="shared" si="12"/>
        <v xml:space="preserve">PB </v>
      </c>
      <c r="D75" s="4">
        <v>42857</v>
      </c>
      <c r="E75" s="5" t="s">
        <v>14</v>
      </c>
      <c r="F75" s="6">
        <v>0</v>
      </c>
      <c r="G75" s="7" t="s">
        <v>15</v>
      </c>
      <c r="H75" s="8" t="str">
        <f>VLOOKUP(E75, '[1]Base-Suivi récolte'!$F$623:$H$737,3,FALSE)</f>
        <v>B46364</v>
      </c>
      <c r="I75" s="9">
        <f t="shared" si="13"/>
        <v>5</v>
      </c>
      <c r="J75" s="10">
        <f t="shared" si="14"/>
        <v>1</v>
      </c>
      <c r="K75" s="11" t="s">
        <v>19</v>
      </c>
      <c r="L75" s="12" t="s">
        <v>16</v>
      </c>
      <c r="M75" s="13">
        <v>14.8</v>
      </c>
      <c r="N75" s="14">
        <v>50.12</v>
      </c>
      <c r="O75" s="15">
        <f t="shared" si="15"/>
        <v>12.325444429551377</v>
      </c>
      <c r="P75" s="15">
        <f t="shared" si="16"/>
        <v>83.280029929401195</v>
      </c>
      <c r="Q75" s="16">
        <f t="shared" si="17"/>
        <v>7.8854444295513773</v>
      </c>
      <c r="R75" s="16"/>
      <c r="S75" s="16" t="str">
        <f t="shared" ref="S75:S85" si="19">IF($B75="Moulin",IF($L75="Mélange",$Q74-$Q76,""),IF($L75="Milieu",$Q74-$Q76,""))</f>
        <v/>
      </c>
      <c r="T75" s="13">
        <v>208.1</v>
      </c>
      <c r="U75" s="16">
        <f t="shared" si="18"/>
        <v>7.1955944579720947</v>
      </c>
    </row>
    <row r="76" spans="1:21" ht="16.5" x14ac:dyDescent="0.3">
      <c r="A76" s="1">
        <v>2017</v>
      </c>
      <c r="B76" s="2" t="s">
        <v>9</v>
      </c>
      <c r="C76" s="3" t="str">
        <f t="shared" si="12"/>
        <v xml:space="preserve">PB </v>
      </c>
      <c r="D76" s="4">
        <v>42857</v>
      </c>
      <c r="E76" s="5" t="s">
        <v>14</v>
      </c>
      <c r="F76" s="6">
        <v>0</v>
      </c>
      <c r="G76" s="7" t="s">
        <v>15</v>
      </c>
      <c r="H76" s="8" t="str">
        <f>VLOOKUP(E76, '[1]Base-Suivi récolte'!$F$623:$H$737,3,FALSE)</f>
        <v>B46364</v>
      </c>
      <c r="I76" s="8">
        <f t="shared" si="13"/>
        <v>5</v>
      </c>
      <c r="J76" s="1">
        <f t="shared" si="14"/>
        <v>1</v>
      </c>
      <c r="K76" s="17" t="s">
        <v>19</v>
      </c>
      <c r="L76" s="18" t="s">
        <v>17</v>
      </c>
      <c r="M76" s="19">
        <v>12.7</v>
      </c>
      <c r="N76" s="20">
        <v>37.15</v>
      </c>
      <c r="O76" s="21">
        <f t="shared" si="15"/>
        <v>9.2135118350250327</v>
      </c>
      <c r="P76" s="21">
        <f t="shared" si="16"/>
        <v>72.54733728366169</v>
      </c>
      <c r="Q76" s="22">
        <f t="shared" si="17"/>
        <v>5.403511835025034</v>
      </c>
      <c r="R76" s="22">
        <f>M75-M77</f>
        <v>2.3000000000000007</v>
      </c>
      <c r="S76" s="22">
        <f t="shared" si="19"/>
        <v>2.7247901514244592</v>
      </c>
      <c r="T76" s="19">
        <v>207.4</v>
      </c>
      <c r="U76" s="22">
        <f t="shared" si="18"/>
        <v>5.3917471258566501</v>
      </c>
    </row>
    <row r="77" spans="1:21" ht="16.5" x14ac:dyDescent="0.3">
      <c r="A77" s="1">
        <v>2017</v>
      </c>
      <c r="B77" s="2" t="s">
        <v>9</v>
      </c>
      <c r="C77" s="3" t="str">
        <f t="shared" si="12"/>
        <v xml:space="preserve">PB </v>
      </c>
      <c r="D77" s="23">
        <v>42857</v>
      </c>
      <c r="E77" s="24" t="s">
        <v>14</v>
      </c>
      <c r="F77" s="25">
        <v>0</v>
      </c>
      <c r="G77" s="7" t="s">
        <v>15</v>
      </c>
      <c r="H77" s="26" t="str">
        <f>VLOOKUP(E77, '[1]Base-Suivi récolte'!$F$623:$H$737,3,FALSE)</f>
        <v>B46364</v>
      </c>
      <c r="I77" s="26">
        <f t="shared" si="13"/>
        <v>5</v>
      </c>
      <c r="J77" s="27">
        <f t="shared" si="14"/>
        <v>1</v>
      </c>
      <c r="K77" s="28" t="s">
        <v>19</v>
      </c>
      <c r="L77" s="29" t="s">
        <v>18</v>
      </c>
      <c r="M77" s="30">
        <v>12.5</v>
      </c>
      <c r="N77" s="31">
        <v>35.9</v>
      </c>
      <c r="O77" s="32">
        <f t="shared" si="15"/>
        <v>8.910654278126918</v>
      </c>
      <c r="P77" s="32">
        <f t="shared" si="16"/>
        <v>71.285234225015344</v>
      </c>
      <c r="Q77" s="33">
        <f t="shared" si="17"/>
        <v>5.160654278126918</v>
      </c>
      <c r="R77" s="33"/>
      <c r="S77" s="33" t="str">
        <f>IF($B77="Moulin",IF($L77="Mélange",$Q76-$Q81,""),IF($L77="Milieu",$Q76-$Q81,""))</f>
        <v/>
      </c>
      <c r="T77" s="30">
        <v>202.4</v>
      </c>
      <c r="U77" s="33">
        <f t="shared" si="18"/>
        <v>5.3036214263411408</v>
      </c>
    </row>
    <row r="78" spans="1:21" ht="16.5" x14ac:dyDescent="0.3">
      <c r="A78" s="1">
        <v>2017</v>
      </c>
      <c r="B78" s="2" t="s">
        <v>9</v>
      </c>
      <c r="C78" s="3" t="str">
        <f t="shared" si="12"/>
        <v xml:space="preserve">PB </v>
      </c>
      <c r="D78" s="4">
        <v>42857</v>
      </c>
      <c r="E78" s="5" t="s">
        <v>14</v>
      </c>
      <c r="F78" s="6">
        <v>0</v>
      </c>
      <c r="G78" s="7" t="s">
        <v>15</v>
      </c>
      <c r="H78" s="8" t="str">
        <f>VLOOKUP(E78, '[1]Base-Suivi récolte'!$F$623:$H$737,3,FALSE)</f>
        <v>B46364</v>
      </c>
      <c r="I78" s="9">
        <f t="shared" si="13"/>
        <v>5</v>
      </c>
      <c r="J78" s="10">
        <f t="shared" si="14"/>
        <v>1</v>
      </c>
      <c r="K78" s="11" t="s">
        <v>20</v>
      </c>
      <c r="L78" s="12" t="s">
        <v>16</v>
      </c>
      <c r="M78" s="13">
        <v>15.5</v>
      </c>
      <c r="N78" s="14">
        <v>50.3</v>
      </c>
      <c r="O78" s="15">
        <f t="shared" si="15"/>
        <v>12.334720966978519</v>
      </c>
      <c r="P78" s="15">
        <f t="shared" si="16"/>
        <v>79.578844948248516</v>
      </c>
      <c r="Q78" s="16">
        <f t="shared" si="17"/>
        <v>7.6847209669785199</v>
      </c>
      <c r="R78" s="16"/>
      <c r="S78" s="16" t="str">
        <f t="shared" si="19"/>
        <v/>
      </c>
      <c r="T78" s="13">
        <v>209.7</v>
      </c>
      <c r="U78" s="16">
        <f t="shared" si="18"/>
        <v>7.1615389934277296</v>
      </c>
    </row>
    <row r="79" spans="1:21" ht="16.5" x14ac:dyDescent="0.3">
      <c r="A79" s="1">
        <v>2017</v>
      </c>
      <c r="B79" s="2" t="s">
        <v>9</v>
      </c>
      <c r="C79" s="3" t="str">
        <f t="shared" si="12"/>
        <v xml:space="preserve">PB </v>
      </c>
      <c r="D79" s="4">
        <v>42857</v>
      </c>
      <c r="E79" s="5" t="s">
        <v>14</v>
      </c>
      <c r="F79" s="6">
        <v>0</v>
      </c>
      <c r="G79" s="7" t="s">
        <v>15</v>
      </c>
      <c r="H79" s="8" t="str">
        <f>VLOOKUP(E79, '[1]Base-Suivi récolte'!$F$623:$H$737,3,FALSE)</f>
        <v>B46364</v>
      </c>
      <c r="I79" s="8">
        <f t="shared" si="13"/>
        <v>5</v>
      </c>
      <c r="J79" s="1">
        <f t="shared" si="14"/>
        <v>1</v>
      </c>
      <c r="K79" s="17" t="s">
        <v>20</v>
      </c>
      <c r="L79" s="18" t="s">
        <v>17</v>
      </c>
      <c r="M79" s="19">
        <v>13.2</v>
      </c>
      <c r="N79" s="20">
        <v>41.45</v>
      </c>
      <c r="O79" s="21">
        <f t="shared" si="15"/>
        <v>10.259308161218797</v>
      </c>
      <c r="P79" s="21">
        <f t="shared" si="16"/>
        <v>77.722031524384832</v>
      </c>
      <c r="Q79" s="22">
        <f t="shared" si="17"/>
        <v>6.2993081612187973</v>
      </c>
      <c r="R79" s="22">
        <f>M78-M80</f>
        <v>2.9000000000000004</v>
      </c>
      <c r="S79" s="22">
        <f t="shared" si="19"/>
        <v>2.7189135402182734</v>
      </c>
      <c r="T79" s="19">
        <v>220</v>
      </c>
      <c r="U79" s="22">
        <f t="shared" si="18"/>
        <v>5.7452125702825256</v>
      </c>
    </row>
    <row r="80" spans="1:21" ht="16.5" x14ac:dyDescent="0.3">
      <c r="A80" s="1">
        <v>2017</v>
      </c>
      <c r="B80" s="2" t="s">
        <v>9</v>
      </c>
      <c r="C80" s="3" t="str">
        <f t="shared" si="12"/>
        <v xml:space="preserve">PB </v>
      </c>
      <c r="D80" s="23">
        <v>42857</v>
      </c>
      <c r="E80" s="24" t="s">
        <v>14</v>
      </c>
      <c r="F80" s="25">
        <v>0</v>
      </c>
      <c r="G80" s="7" t="s">
        <v>15</v>
      </c>
      <c r="H80" s="26" t="str">
        <f>VLOOKUP(E80, '[1]Base-Suivi récolte'!$F$623:$H$737,3,FALSE)</f>
        <v>B46364</v>
      </c>
      <c r="I80" s="26">
        <f t="shared" si="13"/>
        <v>5</v>
      </c>
      <c r="J80" s="27">
        <f t="shared" si="14"/>
        <v>1</v>
      </c>
      <c r="K80" s="28" t="s">
        <v>20</v>
      </c>
      <c r="L80" s="29" t="s">
        <v>18</v>
      </c>
      <c r="M80" s="30">
        <v>12.6</v>
      </c>
      <c r="N80" s="31">
        <v>35.25</v>
      </c>
      <c r="O80" s="32">
        <f t="shared" si="15"/>
        <v>8.7458074267602459</v>
      </c>
      <c r="P80" s="32">
        <f t="shared" si="16"/>
        <v>69.411170053652754</v>
      </c>
      <c r="Q80" s="33">
        <f t="shared" si="17"/>
        <v>4.9658074267602466</v>
      </c>
      <c r="R80" s="33"/>
      <c r="S80" s="33" t="str">
        <f>IF($B80="Moulin",IF($L80="Mélange",$Q79-$Q84,""),IF($L80="Milieu",$Q79-$Q84,""))</f>
        <v/>
      </c>
      <c r="T80" s="30">
        <v>205.4</v>
      </c>
      <c r="U80" s="33">
        <f t="shared" si="18"/>
        <v>5.1530297358471362</v>
      </c>
    </row>
    <row r="81" spans="1:21" ht="16.5" x14ac:dyDescent="0.3">
      <c r="A81" s="1">
        <v>2017</v>
      </c>
      <c r="B81" s="2" t="s">
        <v>9</v>
      </c>
      <c r="C81" s="3" t="str">
        <f t="shared" si="12"/>
        <v xml:space="preserve">Ba </v>
      </c>
      <c r="D81" s="4">
        <v>42857</v>
      </c>
      <c r="E81" s="5" t="s">
        <v>37</v>
      </c>
      <c r="F81" s="6">
        <v>1</v>
      </c>
      <c r="G81" s="7" t="s">
        <v>15</v>
      </c>
      <c r="H81" s="8" t="str">
        <f>VLOOKUP(E81, '[1]Base-Suivi récolte'!$F$623:$H$737,3,FALSE)</f>
        <v>B46364</v>
      </c>
      <c r="I81" s="9">
        <f t="shared" si="13"/>
        <v>5</v>
      </c>
      <c r="J81" s="10">
        <f t="shared" si="14"/>
        <v>1</v>
      </c>
      <c r="K81" s="11">
        <v>1</v>
      </c>
      <c r="L81" s="12" t="s">
        <v>16</v>
      </c>
      <c r="M81" s="13">
        <v>19.600000000000001</v>
      </c>
      <c r="N81" s="14">
        <v>72.2</v>
      </c>
      <c r="O81" s="15">
        <f t="shared" si="15"/>
        <v>17.411649831348424</v>
      </c>
      <c r="P81" s="15">
        <f t="shared" si="16"/>
        <v>88.834948119124604</v>
      </c>
      <c r="Q81" s="16">
        <f t="shared" si="17"/>
        <v>11.531649831348423</v>
      </c>
      <c r="R81" s="16"/>
      <c r="S81" s="16" t="str">
        <f t="shared" si="19"/>
        <v/>
      </c>
      <c r="T81" s="13">
        <v>231.4</v>
      </c>
      <c r="U81" s="16">
        <f t="shared" si="18"/>
        <v>9.3535382894003725</v>
      </c>
    </row>
    <row r="82" spans="1:21" ht="16.5" x14ac:dyDescent="0.3">
      <c r="A82" s="1">
        <v>2017</v>
      </c>
      <c r="B82" s="2" t="s">
        <v>9</v>
      </c>
      <c r="C82" s="3" t="str">
        <f t="shared" si="12"/>
        <v xml:space="preserve">Ba </v>
      </c>
      <c r="D82" s="4">
        <v>42857</v>
      </c>
      <c r="E82" s="5" t="s">
        <v>37</v>
      </c>
      <c r="F82" s="6">
        <v>1</v>
      </c>
      <c r="G82" s="7" t="s">
        <v>15</v>
      </c>
      <c r="H82" s="8" t="str">
        <f>VLOOKUP(E82, '[1]Base-Suivi récolte'!$F$623:$H$737,3,FALSE)</f>
        <v>B46364</v>
      </c>
      <c r="I82" s="8">
        <f t="shared" si="13"/>
        <v>5</v>
      </c>
      <c r="J82" s="1">
        <f t="shared" si="14"/>
        <v>1</v>
      </c>
      <c r="K82" s="17">
        <v>1</v>
      </c>
      <c r="L82" s="18" t="s">
        <v>17</v>
      </c>
      <c r="M82" s="19">
        <v>19.5</v>
      </c>
      <c r="N82" s="20">
        <v>70.599999999999994</v>
      </c>
      <c r="O82" s="21">
        <f t="shared" si="15"/>
        <v>17.032780944266872</v>
      </c>
      <c r="P82" s="21">
        <f t="shared" si="16"/>
        <v>87.347594585983956</v>
      </c>
      <c r="Q82" s="22">
        <f t="shared" si="17"/>
        <v>11.182780944266872</v>
      </c>
      <c r="R82" s="22">
        <f>M81-M83</f>
        <v>1.4000000000000021</v>
      </c>
      <c r="S82" s="22">
        <f t="shared" si="19"/>
        <v>1.8229113755850754</v>
      </c>
      <c r="T82" s="19">
        <v>215.3</v>
      </c>
      <c r="U82" s="22">
        <f t="shared" si="18"/>
        <v>9.698465469665555</v>
      </c>
    </row>
    <row r="83" spans="1:21" ht="16.5" x14ac:dyDescent="0.3">
      <c r="A83" s="1">
        <v>2017</v>
      </c>
      <c r="B83" s="2" t="s">
        <v>9</v>
      </c>
      <c r="C83" s="3" t="str">
        <f t="shared" si="12"/>
        <v xml:space="preserve">Ba </v>
      </c>
      <c r="D83" s="23">
        <v>42857</v>
      </c>
      <c r="E83" s="24" t="s">
        <v>37</v>
      </c>
      <c r="F83" s="25">
        <v>1</v>
      </c>
      <c r="G83" s="7" t="s">
        <v>15</v>
      </c>
      <c r="H83" s="26" t="str">
        <f>VLOOKUP(E83, '[1]Base-Suivi récolte'!$F$623:$H$737,3,FALSE)</f>
        <v>B46364</v>
      </c>
      <c r="I83" s="26">
        <f t="shared" si="13"/>
        <v>5</v>
      </c>
      <c r="J83" s="27">
        <f t="shared" si="14"/>
        <v>1</v>
      </c>
      <c r="K83" s="28">
        <v>1</v>
      </c>
      <c r="L83" s="29" t="s">
        <v>18</v>
      </c>
      <c r="M83" s="30">
        <v>18.2</v>
      </c>
      <c r="N83" s="31">
        <v>62.54</v>
      </c>
      <c r="O83" s="32">
        <f t="shared" si="15"/>
        <v>15.168738455763346</v>
      </c>
      <c r="P83" s="32">
        <f t="shared" si="16"/>
        <v>83.344716789908503</v>
      </c>
      <c r="Q83" s="33">
        <f t="shared" si="17"/>
        <v>9.7087384557633474</v>
      </c>
      <c r="R83" s="33"/>
      <c r="S83" s="33" t="str">
        <f>IF($B83="Moulin",IF($L83="Mélange",$Q82-$Q87,""),IF($L83="Milieu",$Q82-$Q87,""))</f>
        <v/>
      </c>
      <c r="T83" s="30">
        <v>219.6</v>
      </c>
      <c r="U83" s="33">
        <f t="shared" si="18"/>
        <v>8.5066285259920846</v>
      </c>
    </row>
    <row r="84" spans="1:21" ht="16.5" x14ac:dyDescent="0.3">
      <c r="A84" s="1">
        <v>2017</v>
      </c>
      <c r="B84" s="2" t="s">
        <v>9</v>
      </c>
      <c r="C84" s="3" t="str">
        <f t="shared" si="12"/>
        <v xml:space="preserve">Ba </v>
      </c>
      <c r="D84" s="4">
        <v>42857</v>
      </c>
      <c r="E84" s="5" t="s">
        <v>37</v>
      </c>
      <c r="F84" s="6">
        <v>1</v>
      </c>
      <c r="G84" s="7" t="s">
        <v>15</v>
      </c>
      <c r="H84" s="8" t="str">
        <f>VLOOKUP(E84, '[1]Base-Suivi récolte'!$F$623:$H$737,3,FALSE)</f>
        <v>B46364</v>
      </c>
      <c r="I84" s="9">
        <f t="shared" si="13"/>
        <v>5</v>
      </c>
      <c r="J84" s="10">
        <f t="shared" si="14"/>
        <v>1</v>
      </c>
      <c r="K84" s="11">
        <v>2</v>
      </c>
      <c r="L84" s="12" t="s">
        <v>16</v>
      </c>
      <c r="M84" s="13">
        <v>20.100000000000001</v>
      </c>
      <c r="N84" s="14">
        <v>74.599999999999994</v>
      </c>
      <c r="O84" s="15">
        <f t="shared" si="15"/>
        <v>17.953538617132505</v>
      </c>
      <c r="P84" s="15">
        <f t="shared" si="16"/>
        <v>89.321087647425387</v>
      </c>
      <c r="Q84" s="16">
        <f t="shared" si="17"/>
        <v>11.923538617132504</v>
      </c>
      <c r="R84" s="16"/>
      <c r="S84" s="16" t="str">
        <f t="shared" si="19"/>
        <v/>
      </c>
      <c r="T84" s="13">
        <v>221.1</v>
      </c>
      <c r="U84" s="16">
        <f t="shared" si="18"/>
        <v>10.014483840636514</v>
      </c>
    </row>
    <row r="85" spans="1:21" ht="16.5" x14ac:dyDescent="0.3">
      <c r="A85" s="1">
        <v>2017</v>
      </c>
      <c r="B85" s="2" t="s">
        <v>9</v>
      </c>
      <c r="C85" s="3" t="str">
        <f t="shared" si="12"/>
        <v xml:space="preserve">Ba </v>
      </c>
      <c r="D85" s="4">
        <v>42857</v>
      </c>
      <c r="E85" s="5" t="s">
        <v>37</v>
      </c>
      <c r="F85" s="6">
        <v>1</v>
      </c>
      <c r="G85" s="7" t="s">
        <v>15</v>
      </c>
      <c r="H85" s="8" t="str">
        <f>VLOOKUP(E85, '[1]Base-Suivi récolte'!$F$623:$H$737,3,FALSE)</f>
        <v>B46364</v>
      </c>
      <c r="I85" s="8">
        <f t="shared" si="13"/>
        <v>5</v>
      </c>
      <c r="J85" s="1">
        <f t="shared" si="14"/>
        <v>1</v>
      </c>
      <c r="K85" s="17">
        <v>2</v>
      </c>
      <c r="L85" s="18" t="s">
        <v>17</v>
      </c>
      <c r="M85" s="19">
        <v>19.5</v>
      </c>
      <c r="N85" s="20">
        <v>70.45</v>
      </c>
      <c r="O85" s="21">
        <f t="shared" si="15"/>
        <v>16.996592316198317</v>
      </c>
      <c r="P85" s="21">
        <f t="shared" si="16"/>
        <v>87.162011877940088</v>
      </c>
      <c r="Q85" s="22">
        <f t="shared" si="17"/>
        <v>11.146592316198316</v>
      </c>
      <c r="R85" s="22">
        <f>M84-M86</f>
        <v>2.7000000000000028</v>
      </c>
      <c r="S85" s="22">
        <f t="shared" si="19"/>
        <v>2.5189571910190214</v>
      </c>
      <c r="T85" s="19">
        <v>209.4</v>
      </c>
      <c r="U85" s="22">
        <f t="shared" si="18"/>
        <v>9.8784194541744608</v>
      </c>
    </row>
    <row r="86" spans="1:21" ht="16.5" x14ac:dyDescent="0.3">
      <c r="A86" s="1">
        <v>2017</v>
      </c>
      <c r="B86" s="2" t="s">
        <v>9</v>
      </c>
      <c r="C86" s="3" t="str">
        <f t="shared" si="12"/>
        <v xml:space="preserve">Ba </v>
      </c>
      <c r="D86" s="23">
        <v>42857</v>
      </c>
      <c r="E86" s="24" t="s">
        <v>37</v>
      </c>
      <c r="F86" s="25">
        <v>1</v>
      </c>
      <c r="G86" s="7" t="s">
        <v>15</v>
      </c>
      <c r="H86" s="26" t="str">
        <f>VLOOKUP(E86, '[1]Base-Suivi récolte'!$F$623:$H$737,3,FALSE)</f>
        <v>B46364</v>
      </c>
      <c r="I86" s="26">
        <f t="shared" si="13"/>
        <v>5</v>
      </c>
      <c r="J86" s="27">
        <f t="shared" si="14"/>
        <v>1</v>
      </c>
      <c r="K86" s="28">
        <v>2</v>
      </c>
      <c r="L86" s="29" t="s">
        <v>18</v>
      </c>
      <c r="M86" s="30">
        <v>17.399999999999999</v>
      </c>
      <c r="N86" s="31">
        <v>60.1</v>
      </c>
      <c r="O86" s="32">
        <f t="shared" si="15"/>
        <v>14.624581426113481</v>
      </c>
      <c r="P86" s="32">
        <f t="shared" si="16"/>
        <v>84.049318540882084</v>
      </c>
      <c r="Q86" s="33">
        <f t="shared" si="17"/>
        <v>9.4045814261134826</v>
      </c>
      <c r="R86" s="33"/>
      <c r="S86" s="33" t="str">
        <f>IF($B86="Moulin",IF($L86="Mélange",$Q85-$Q90,""),IF($L86="Milieu",$Q85-$Q90,""))</f>
        <v/>
      </c>
      <c r="T86" s="30">
        <v>213.5</v>
      </c>
      <c r="U86" s="33">
        <f t="shared" si="18"/>
        <v>8.3798851571630237</v>
      </c>
    </row>
    <row r="87" spans="1:21" ht="16.5" x14ac:dyDescent="0.3">
      <c r="A87" s="1">
        <v>2017</v>
      </c>
      <c r="B87" s="2" t="s">
        <v>9</v>
      </c>
      <c r="C87" s="3" t="str">
        <f t="shared" si="12"/>
        <v xml:space="preserve">Ba </v>
      </c>
      <c r="D87" s="4">
        <v>42857</v>
      </c>
      <c r="E87" s="5" t="s">
        <v>37</v>
      </c>
      <c r="F87" s="6">
        <v>1</v>
      </c>
      <c r="G87" s="7" t="s">
        <v>15</v>
      </c>
      <c r="H87" s="8" t="str">
        <f>VLOOKUP(E87, '[1]Base-Suivi récolte'!$F$623:$H$737,3,FALSE)</f>
        <v>B46364</v>
      </c>
      <c r="I87" s="9">
        <f t="shared" si="13"/>
        <v>5</v>
      </c>
      <c r="J87" s="10">
        <f t="shared" si="14"/>
        <v>1</v>
      </c>
      <c r="K87" s="11">
        <v>1</v>
      </c>
      <c r="L87" s="12" t="s">
        <v>16</v>
      </c>
      <c r="M87" s="13">
        <v>17.5</v>
      </c>
      <c r="N87" s="14">
        <v>61.75</v>
      </c>
      <c r="O87" s="15">
        <f t="shared" si="15"/>
        <v>15.019966093205117</v>
      </c>
      <c r="P87" s="15">
        <f t="shared" si="16"/>
        <v>85.828377675457816</v>
      </c>
      <c r="Q87" s="16">
        <f t="shared" si="17"/>
        <v>9.7699660932051184</v>
      </c>
      <c r="R87" s="16"/>
      <c r="S87" s="16" t="str">
        <f>IF($B87="Moulin",IF($L87="Mélange",$Q86-$Q88,""),IF($L87="Milieu",$Q86-$Q88,""))</f>
        <v/>
      </c>
      <c r="T87" s="13">
        <v>212.4</v>
      </c>
      <c r="U87" s="16">
        <f t="shared" si="18"/>
        <v>8.6394844968115834</v>
      </c>
    </row>
    <row r="88" spans="1:21" ht="16.5" x14ac:dyDescent="0.3">
      <c r="A88" s="1">
        <v>2017</v>
      </c>
      <c r="B88" s="2" t="s">
        <v>9</v>
      </c>
      <c r="C88" s="3" t="str">
        <f t="shared" si="12"/>
        <v xml:space="preserve">Ba </v>
      </c>
      <c r="D88" s="4">
        <v>42857</v>
      </c>
      <c r="E88" s="5" t="s">
        <v>37</v>
      </c>
      <c r="F88" s="6">
        <v>1</v>
      </c>
      <c r="G88" s="7" t="s">
        <v>15</v>
      </c>
      <c r="H88" s="8" t="str">
        <f>VLOOKUP(E88, '[1]Base-Suivi récolte'!$F$623:$H$737,3,FALSE)</f>
        <v>B46364</v>
      </c>
      <c r="I88" s="8">
        <f t="shared" si="13"/>
        <v>5</v>
      </c>
      <c r="J88" s="1">
        <f t="shared" si="14"/>
        <v>1</v>
      </c>
      <c r="K88" s="17">
        <v>1</v>
      </c>
      <c r="L88" s="18" t="s">
        <v>17</v>
      </c>
      <c r="M88" s="19">
        <v>16.600000000000001</v>
      </c>
      <c r="N88" s="20">
        <v>57.3</v>
      </c>
      <c r="O88" s="21">
        <f t="shared" si="15"/>
        <v>13.988704608173567</v>
      </c>
      <c r="P88" s="21">
        <f t="shared" si="16"/>
        <v>84.269304868515462</v>
      </c>
      <c r="Q88" s="22">
        <f t="shared" si="17"/>
        <v>9.0087046081735664</v>
      </c>
      <c r="R88" s="22">
        <f>M87-M89</f>
        <v>1.1000000000000014</v>
      </c>
      <c r="S88" s="22">
        <f>IF($B88="Moulin",IF($L88="Mélange",$Q87-$Q89,""),IF($L88="Milieu",$Q87-$Q89,""))</f>
        <v>1.0197335414215605</v>
      </c>
      <c r="T88" s="19">
        <v>209.5</v>
      </c>
      <c r="U88" s="22">
        <f t="shared" si="18"/>
        <v>8.1274373773488424</v>
      </c>
    </row>
    <row r="89" spans="1:21" ht="16.5" x14ac:dyDescent="0.3">
      <c r="A89" s="1">
        <v>2017</v>
      </c>
      <c r="B89" s="2" t="s">
        <v>9</v>
      </c>
      <c r="C89" s="3" t="str">
        <f t="shared" si="12"/>
        <v xml:space="preserve">Ba </v>
      </c>
      <c r="D89" s="23">
        <v>42857</v>
      </c>
      <c r="E89" s="24" t="s">
        <v>37</v>
      </c>
      <c r="F89" s="25">
        <v>1</v>
      </c>
      <c r="G89" s="7" t="s">
        <v>15</v>
      </c>
      <c r="H89" s="26" t="str">
        <f>VLOOKUP(E89, '[1]Base-Suivi récolte'!$F$623:$H$737,3,FALSE)</f>
        <v>B46364</v>
      </c>
      <c r="I89" s="26">
        <f t="shared" si="13"/>
        <v>5</v>
      </c>
      <c r="J89" s="27">
        <f t="shared" si="14"/>
        <v>1</v>
      </c>
      <c r="K89" s="28">
        <v>1</v>
      </c>
      <c r="L89" s="29" t="s">
        <v>18</v>
      </c>
      <c r="M89" s="30">
        <v>16.399999999999999</v>
      </c>
      <c r="N89" s="31">
        <v>55.95</v>
      </c>
      <c r="O89" s="32">
        <f t="shared" si="15"/>
        <v>13.670232551783556</v>
      </c>
      <c r="P89" s="32">
        <f t="shared" si="16"/>
        <v>83.355076535265596</v>
      </c>
      <c r="Q89" s="33">
        <f t="shared" si="17"/>
        <v>8.750232551783558</v>
      </c>
      <c r="R89" s="33"/>
      <c r="S89" s="33" t="str">
        <f>IF($B89="Moulin",IF($L89="Mélange",$Q88-$Q93,""),IF($L89="Milieu",$Q88-$Q93,""))</f>
        <v/>
      </c>
      <c r="T89" s="30">
        <v>203.5</v>
      </c>
      <c r="U89" s="33">
        <f t="shared" si="18"/>
        <v>8.1064479032076484</v>
      </c>
    </row>
    <row r="90" spans="1:21" ht="16.5" x14ac:dyDescent="0.3">
      <c r="A90" s="1">
        <v>2017</v>
      </c>
      <c r="B90" s="2" t="s">
        <v>9</v>
      </c>
      <c r="C90" s="3" t="str">
        <f t="shared" si="12"/>
        <v xml:space="preserve">Ba </v>
      </c>
      <c r="D90" s="4">
        <v>42857</v>
      </c>
      <c r="E90" s="5" t="s">
        <v>37</v>
      </c>
      <c r="F90" s="6">
        <v>1</v>
      </c>
      <c r="G90" s="7" t="s">
        <v>15</v>
      </c>
      <c r="H90" s="8" t="str">
        <f>VLOOKUP(E90, '[1]Base-Suivi récolte'!$F$623:$H$737,3,FALSE)</f>
        <v>B46364</v>
      </c>
      <c r="I90" s="9">
        <f t="shared" si="13"/>
        <v>5</v>
      </c>
      <c r="J90" s="10">
        <f t="shared" si="14"/>
        <v>1</v>
      </c>
      <c r="K90" s="11" t="s">
        <v>19</v>
      </c>
      <c r="L90" s="12" t="s">
        <v>16</v>
      </c>
      <c r="M90" s="13">
        <v>18.100000000000001</v>
      </c>
      <c r="N90" s="14">
        <v>65.75</v>
      </c>
      <c r="O90" s="15">
        <f t="shared" si="15"/>
        <v>15.953820734391179</v>
      </c>
      <c r="P90" s="15">
        <f t="shared" si="16"/>
        <v>88.142655991111482</v>
      </c>
      <c r="Q90" s="16">
        <f t="shared" si="17"/>
        <v>10.52382073439118</v>
      </c>
      <c r="R90" s="16"/>
      <c r="S90" s="16" t="str">
        <f t="shared" ref="S90:S100" si="20">IF($B90="Moulin",IF($L90="Mélange",$Q89-$Q91,""),IF($L90="Milieu",$Q89-$Q91,""))</f>
        <v/>
      </c>
      <c r="T90" s="13">
        <v>213</v>
      </c>
      <c r="U90" s="16">
        <f t="shared" si="18"/>
        <v>9.1574931015405383</v>
      </c>
    </row>
    <row r="91" spans="1:21" ht="16.5" x14ac:dyDescent="0.3">
      <c r="A91" s="1">
        <v>2017</v>
      </c>
      <c r="B91" s="2" t="s">
        <v>9</v>
      </c>
      <c r="C91" s="3" t="str">
        <f t="shared" si="12"/>
        <v xml:space="preserve">Ba </v>
      </c>
      <c r="D91" s="4">
        <v>42857</v>
      </c>
      <c r="E91" s="5" t="s">
        <v>37</v>
      </c>
      <c r="F91" s="6">
        <v>1</v>
      </c>
      <c r="G91" s="7" t="s">
        <v>15</v>
      </c>
      <c r="H91" s="8" t="str">
        <f>VLOOKUP(E91, '[1]Base-Suivi récolte'!$F$623:$H$737,3,FALSE)</f>
        <v>B46364</v>
      </c>
      <c r="I91" s="8">
        <f t="shared" si="13"/>
        <v>5</v>
      </c>
      <c r="J91" s="1">
        <f t="shared" si="14"/>
        <v>1</v>
      </c>
      <c r="K91" s="17" t="s">
        <v>19</v>
      </c>
      <c r="L91" s="18" t="s">
        <v>17</v>
      </c>
      <c r="M91" s="19">
        <v>17.8</v>
      </c>
      <c r="N91" s="20">
        <v>62.7</v>
      </c>
      <c r="O91" s="21">
        <f t="shared" si="15"/>
        <v>15.232397232382871</v>
      </c>
      <c r="P91" s="21">
        <f t="shared" si="16"/>
        <v>85.575265350465571</v>
      </c>
      <c r="Q91" s="22">
        <f t="shared" si="17"/>
        <v>9.8923972323828711</v>
      </c>
      <c r="R91" s="22">
        <f>M90-M92</f>
        <v>3.0000000000000018</v>
      </c>
      <c r="S91" s="22">
        <f t="shared" si="20"/>
        <v>3.4605327152475756</v>
      </c>
      <c r="T91" s="19">
        <v>211.2</v>
      </c>
      <c r="U91" s="22">
        <f t="shared" si="18"/>
        <v>8.798232641424347</v>
      </c>
    </row>
    <row r="92" spans="1:21" ht="16.5" x14ac:dyDescent="0.3">
      <c r="A92" s="1">
        <v>2017</v>
      </c>
      <c r="B92" s="2" t="s">
        <v>9</v>
      </c>
      <c r="C92" s="3" t="str">
        <f t="shared" si="12"/>
        <v xml:space="preserve">Ba </v>
      </c>
      <c r="D92" s="23">
        <v>42857</v>
      </c>
      <c r="E92" s="24" t="s">
        <v>37</v>
      </c>
      <c r="F92" s="25">
        <v>1</v>
      </c>
      <c r="G92" s="7" t="s">
        <v>15</v>
      </c>
      <c r="H92" s="26" t="str">
        <f>VLOOKUP(E92, '[1]Base-Suivi récolte'!$F$623:$H$737,3,FALSE)</f>
        <v>B46364</v>
      </c>
      <c r="I92" s="26">
        <f t="shared" si="13"/>
        <v>5</v>
      </c>
      <c r="J92" s="27">
        <f t="shared" si="14"/>
        <v>1</v>
      </c>
      <c r="K92" s="28" t="s">
        <v>19</v>
      </c>
      <c r="L92" s="29" t="s">
        <v>18</v>
      </c>
      <c r="M92" s="30">
        <v>15.1</v>
      </c>
      <c r="N92" s="31">
        <v>47.2</v>
      </c>
      <c r="O92" s="32">
        <f t="shared" si="15"/>
        <v>11.593288019143603</v>
      </c>
      <c r="P92" s="32">
        <f t="shared" si="16"/>
        <v>76.776741848633137</v>
      </c>
      <c r="Q92" s="33">
        <f t="shared" si="17"/>
        <v>7.063288019143604</v>
      </c>
      <c r="R92" s="33"/>
      <c r="S92" s="33" t="str">
        <f>IF($B92="Moulin",IF($L92="Mélange",$Q91-$Q96,""),IF($L92="Milieu",$Q91-$Q96,""))</f>
        <v/>
      </c>
      <c r="T92" s="30">
        <v>206.2</v>
      </c>
      <c r="U92" s="33">
        <f t="shared" si="18"/>
        <v>6.8122160400487815</v>
      </c>
    </row>
    <row r="93" spans="1:21" ht="16.5" x14ac:dyDescent="0.3">
      <c r="A93" s="1">
        <v>2017</v>
      </c>
      <c r="B93" s="2" t="s">
        <v>9</v>
      </c>
      <c r="C93" s="3" t="str">
        <f t="shared" si="12"/>
        <v xml:space="preserve">Ba </v>
      </c>
      <c r="D93" s="4">
        <v>42857</v>
      </c>
      <c r="E93" s="5" t="s">
        <v>37</v>
      </c>
      <c r="F93" s="6">
        <v>1</v>
      </c>
      <c r="G93" s="7" t="s">
        <v>15</v>
      </c>
      <c r="H93" s="8" t="str">
        <f>VLOOKUP(E93, '[1]Base-Suivi récolte'!$F$623:$H$737,3,FALSE)</f>
        <v>B46364</v>
      </c>
      <c r="I93" s="9">
        <f t="shared" si="13"/>
        <v>5</v>
      </c>
      <c r="J93" s="10">
        <f t="shared" si="14"/>
        <v>1</v>
      </c>
      <c r="K93" s="11" t="s">
        <v>20</v>
      </c>
      <c r="L93" s="12" t="s">
        <v>16</v>
      </c>
      <c r="M93" s="13">
        <v>18.100000000000001</v>
      </c>
      <c r="N93" s="14">
        <v>65.2</v>
      </c>
      <c r="O93" s="15">
        <f t="shared" si="15"/>
        <v>15.820366720643422</v>
      </c>
      <c r="P93" s="15">
        <f t="shared" si="16"/>
        <v>87.405340998029942</v>
      </c>
      <c r="Q93" s="16">
        <f t="shared" si="17"/>
        <v>10.390366720643419</v>
      </c>
      <c r="R93" s="16"/>
      <c r="S93" s="16" t="str">
        <f t="shared" si="20"/>
        <v/>
      </c>
      <c r="T93" s="13">
        <v>212.4</v>
      </c>
      <c r="U93" s="16">
        <f t="shared" si="18"/>
        <v>9.0998749377140946</v>
      </c>
    </row>
    <row r="94" spans="1:21" ht="16.5" x14ac:dyDescent="0.3">
      <c r="A94" s="1">
        <v>2017</v>
      </c>
      <c r="B94" s="2" t="s">
        <v>9</v>
      </c>
      <c r="C94" s="3" t="str">
        <f t="shared" si="12"/>
        <v xml:space="preserve">Ba </v>
      </c>
      <c r="D94" s="4">
        <v>42857</v>
      </c>
      <c r="E94" s="5" t="s">
        <v>37</v>
      </c>
      <c r="F94" s="6">
        <v>1</v>
      </c>
      <c r="G94" s="7" t="s">
        <v>15</v>
      </c>
      <c r="H94" s="8" t="str">
        <f>VLOOKUP(E94, '[1]Base-Suivi récolte'!$F$623:$H$737,3,FALSE)</f>
        <v>B46364</v>
      </c>
      <c r="I94" s="8">
        <f t="shared" si="13"/>
        <v>5</v>
      </c>
      <c r="J94" s="1">
        <f t="shared" si="14"/>
        <v>1</v>
      </c>
      <c r="K94" s="17" t="s">
        <v>20</v>
      </c>
      <c r="L94" s="18" t="s">
        <v>17</v>
      </c>
      <c r="M94" s="19">
        <v>17.5</v>
      </c>
      <c r="N94" s="20">
        <v>60.65</v>
      </c>
      <c r="O94" s="21">
        <f t="shared" si="15"/>
        <v>14.752403944176361</v>
      </c>
      <c r="P94" s="21">
        <f t="shared" si="16"/>
        <v>84.299451109579209</v>
      </c>
      <c r="Q94" s="22">
        <f t="shared" si="17"/>
        <v>9.5024039441763613</v>
      </c>
      <c r="R94" s="22">
        <f>M93-M95</f>
        <v>3.7000000000000011</v>
      </c>
      <c r="S94" s="22">
        <f t="shared" si="20"/>
        <v>3.8231823442157182</v>
      </c>
      <c r="T94" s="19">
        <v>207.7</v>
      </c>
      <c r="U94" s="22">
        <f t="shared" si="18"/>
        <v>8.6242553457655013</v>
      </c>
    </row>
    <row r="95" spans="1:21" ht="16.5" x14ac:dyDescent="0.3">
      <c r="A95" s="1">
        <v>2017</v>
      </c>
      <c r="B95" s="2" t="s">
        <v>9</v>
      </c>
      <c r="C95" s="3" t="str">
        <f t="shared" si="12"/>
        <v xml:space="preserve">Ba </v>
      </c>
      <c r="D95" s="23">
        <v>42857</v>
      </c>
      <c r="E95" s="24" t="s">
        <v>37</v>
      </c>
      <c r="F95" s="25">
        <v>1</v>
      </c>
      <c r="G95" s="7" t="s">
        <v>15</v>
      </c>
      <c r="H95" s="26" t="str">
        <f>VLOOKUP(E95, '[1]Base-Suivi récolte'!$F$623:$H$737,3,FALSE)</f>
        <v>B46364</v>
      </c>
      <c r="I95" s="26">
        <f t="shared" si="13"/>
        <v>5</v>
      </c>
      <c r="J95" s="27">
        <f t="shared" si="14"/>
        <v>1</v>
      </c>
      <c r="K95" s="28" t="s">
        <v>20</v>
      </c>
      <c r="L95" s="29" t="s">
        <v>18</v>
      </c>
      <c r="M95" s="30">
        <v>14.4</v>
      </c>
      <c r="N95" s="31">
        <v>44.2</v>
      </c>
      <c r="O95" s="32">
        <f t="shared" si="15"/>
        <v>10.887184376427701</v>
      </c>
      <c r="P95" s="32">
        <f t="shared" si="16"/>
        <v>75.605447058525698</v>
      </c>
      <c r="Q95" s="33">
        <f t="shared" si="17"/>
        <v>6.5671843764277007</v>
      </c>
      <c r="R95" s="33"/>
      <c r="S95" s="33" t="str">
        <f>IF($B95="Moulin",IF($L95="Mélange",$Q94-$Q99,""),IF($L95="Milieu",$Q94-$Q99,""))</f>
        <v/>
      </c>
      <c r="T95" s="30">
        <v>208.7</v>
      </c>
      <c r="U95" s="33">
        <f t="shared" si="18"/>
        <v>6.342873617706779</v>
      </c>
    </row>
    <row r="96" spans="1:21" ht="16.5" x14ac:dyDescent="0.3">
      <c r="A96" s="1">
        <v>2017</v>
      </c>
      <c r="B96" s="2" t="s">
        <v>9</v>
      </c>
      <c r="C96" s="3" t="str">
        <f t="shared" si="12"/>
        <v xml:space="preserve">OU </v>
      </c>
      <c r="D96" s="4">
        <v>42858</v>
      </c>
      <c r="E96" s="5" t="s">
        <v>12</v>
      </c>
      <c r="F96" s="6">
        <v>0</v>
      </c>
      <c r="G96" s="7" t="s">
        <v>15</v>
      </c>
      <c r="H96" s="8" t="str">
        <f>VLOOKUP(E96, '[1]Base-Suivi récolte'!$F$623:$H$737,3,FALSE)</f>
        <v>NCo376</v>
      </c>
      <c r="I96" s="9">
        <f t="shared" si="13"/>
        <v>5</v>
      </c>
      <c r="J96" s="10">
        <f t="shared" si="14"/>
        <v>1</v>
      </c>
      <c r="K96" s="11">
        <v>1</v>
      </c>
      <c r="L96" s="12" t="s">
        <v>16</v>
      </c>
      <c r="M96" s="13">
        <v>20.399999999999999</v>
      </c>
      <c r="N96" s="14">
        <v>72.7</v>
      </c>
      <c r="O96" s="15">
        <f t="shared" si="15"/>
        <v>17.474714271466024</v>
      </c>
      <c r="P96" s="15">
        <f t="shared" si="16"/>
        <v>85.660364075813845</v>
      </c>
      <c r="Q96" s="16">
        <f t="shared" si="17"/>
        <v>11.354714271466023</v>
      </c>
      <c r="R96" s="16"/>
      <c r="S96" s="16" t="str">
        <f t="shared" si="20"/>
        <v/>
      </c>
      <c r="T96" s="13">
        <v>218.5</v>
      </c>
      <c r="U96" s="16">
        <f t="shared" si="18"/>
        <v>9.8382641348353701</v>
      </c>
    </row>
    <row r="97" spans="1:21" ht="16.5" x14ac:dyDescent="0.3">
      <c r="A97" s="1">
        <v>2017</v>
      </c>
      <c r="B97" s="2" t="s">
        <v>9</v>
      </c>
      <c r="C97" s="3" t="str">
        <f t="shared" si="12"/>
        <v xml:space="preserve">OU </v>
      </c>
      <c r="D97" s="4">
        <v>42858</v>
      </c>
      <c r="E97" s="5" t="s">
        <v>12</v>
      </c>
      <c r="F97" s="6">
        <v>0</v>
      </c>
      <c r="G97" s="7" t="s">
        <v>15</v>
      </c>
      <c r="H97" s="8" t="str">
        <f>VLOOKUP(E97, '[1]Base-Suivi récolte'!$F$623:$H$737,3,FALSE)</f>
        <v>NCo376</v>
      </c>
      <c r="I97" s="8">
        <f t="shared" si="13"/>
        <v>5</v>
      </c>
      <c r="J97" s="1">
        <f t="shared" si="14"/>
        <v>1</v>
      </c>
      <c r="K97" s="17">
        <v>1</v>
      </c>
      <c r="L97" s="18" t="s">
        <v>17</v>
      </c>
      <c r="M97" s="19">
        <v>19.5</v>
      </c>
      <c r="N97" s="20">
        <v>67.45</v>
      </c>
      <c r="O97" s="21">
        <f t="shared" si="15"/>
        <v>16.272819754827207</v>
      </c>
      <c r="P97" s="21">
        <f t="shared" si="16"/>
        <v>83.450357717062602</v>
      </c>
      <c r="Q97" s="22">
        <f t="shared" si="17"/>
        <v>10.422819754827207</v>
      </c>
      <c r="R97" s="22">
        <f>M96-M98</f>
        <v>3.5999999999999979</v>
      </c>
      <c r="S97" s="22">
        <f t="shared" si="20"/>
        <v>3.0516046768500136</v>
      </c>
      <c r="T97" s="19">
        <v>213.6</v>
      </c>
      <c r="U97" s="22">
        <f t="shared" si="18"/>
        <v>9.3210711555650239</v>
      </c>
    </row>
    <row r="98" spans="1:21" ht="16.5" x14ac:dyDescent="0.3">
      <c r="A98" s="1">
        <v>2017</v>
      </c>
      <c r="B98" s="2" t="s">
        <v>9</v>
      </c>
      <c r="C98" s="3" t="str">
        <f t="shared" si="12"/>
        <v xml:space="preserve">OU </v>
      </c>
      <c r="D98" s="23">
        <v>42858</v>
      </c>
      <c r="E98" s="24" t="s">
        <v>12</v>
      </c>
      <c r="F98" s="25">
        <v>0</v>
      </c>
      <c r="G98" s="7" t="s">
        <v>15</v>
      </c>
      <c r="H98" s="26" t="str">
        <f>VLOOKUP(E98, '[1]Base-Suivi récolte'!$F$623:$H$737,3,FALSE)</f>
        <v>NCo376</v>
      </c>
      <c r="I98" s="26">
        <f t="shared" si="13"/>
        <v>5</v>
      </c>
      <c r="J98" s="27">
        <f t="shared" si="14"/>
        <v>1</v>
      </c>
      <c r="K98" s="28">
        <v>1</v>
      </c>
      <c r="L98" s="29" t="s">
        <v>18</v>
      </c>
      <c r="M98" s="30">
        <v>16.8</v>
      </c>
      <c r="N98" s="31">
        <v>54.7</v>
      </c>
      <c r="O98" s="32">
        <f t="shared" si="15"/>
        <v>13.34310959461601</v>
      </c>
      <c r="P98" s="32">
        <f t="shared" si="16"/>
        <v>79.423271396523859</v>
      </c>
      <c r="Q98" s="33">
        <f t="shared" si="17"/>
        <v>8.3031095946160089</v>
      </c>
      <c r="R98" s="33"/>
      <c r="S98" s="33" t="str">
        <f>IF($B98="Moulin",IF($L98="Mélange",$Q97-$Q102,""),IF($L98="Milieu",$Q97-$Q102,""))</f>
        <v/>
      </c>
      <c r="T98" s="30">
        <v>211.6</v>
      </c>
      <c r="U98" s="33">
        <f t="shared" si="18"/>
        <v>7.6963056141745145</v>
      </c>
    </row>
    <row r="99" spans="1:21" ht="16.5" x14ac:dyDescent="0.3">
      <c r="A99" s="1">
        <v>2017</v>
      </c>
      <c r="B99" s="2" t="s">
        <v>9</v>
      </c>
      <c r="C99" s="3" t="str">
        <f t="shared" si="12"/>
        <v xml:space="preserve">OU </v>
      </c>
      <c r="D99" s="4">
        <v>42858</v>
      </c>
      <c r="E99" s="5" t="s">
        <v>12</v>
      </c>
      <c r="F99" s="6">
        <v>0</v>
      </c>
      <c r="G99" s="7" t="s">
        <v>15</v>
      </c>
      <c r="H99" s="8" t="str">
        <f>VLOOKUP(E99, '[1]Base-Suivi récolte'!$F$623:$H$737,3,FALSE)</f>
        <v>NCo376</v>
      </c>
      <c r="I99" s="9">
        <f t="shared" si="13"/>
        <v>5</v>
      </c>
      <c r="J99" s="10">
        <f t="shared" si="14"/>
        <v>1</v>
      </c>
      <c r="K99" s="11">
        <v>2</v>
      </c>
      <c r="L99" s="12" t="s">
        <v>16</v>
      </c>
      <c r="M99" s="13">
        <v>20.2</v>
      </c>
      <c r="N99" s="14">
        <v>75.25</v>
      </c>
      <c r="O99" s="15">
        <f t="shared" si="15"/>
        <v>18.102529849846768</v>
      </c>
      <c r="P99" s="15">
        <f t="shared" si="16"/>
        <v>89.616484405182021</v>
      </c>
      <c r="Q99" s="16">
        <f t="shared" si="17"/>
        <v>12.042529849846767</v>
      </c>
      <c r="R99" s="16"/>
      <c r="S99" s="16" t="str">
        <f t="shared" si="20"/>
        <v/>
      </c>
      <c r="T99" s="13">
        <v>217</v>
      </c>
      <c r="U99" s="16">
        <f t="shared" si="18"/>
        <v>10.246031895013271</v>
      </c>
    </row>
    <row r="100" spans="1:21" ht="16.5" x14ac:dyDescent="0.3">
      <c r="A100" s="1">
        <v>2017</v>
      </c>
      <c r="B100" s="2" t="s">
        <v>9</v>
      </c>
      <c r="C100" s="3" t="str">
        <f t="shared" si="12"/>
        <v xml:space="preserve">OU </v>
      </c>
      <c r="D100" s="4">
        <v>42858</v>
      </c>
      <c r="E100" s="5" t="s">
        <v>12</v>
      </c>
      <c r="F100" s="6">
        <v>0</v>
      </c>
      <c r="G100" s="7" t="s">
        <v>15</v>
      </c>
      <c r="H100" s="8" t="str">
        <f>VLOOKUP(E100, '[1]Base-Suivi récolte'!$F$623:$H$737,3,FALSE)</f>
        <v>NCo376</v>
      </c>
      <c r="I100" s="8">
        <f t="shared" si="13"/>
        <v>5</v>
      </c>
      <c r="J100" s="1">
        <f t="shared" si="14"/>
        <v>1</v>
      </c>
      <c r="K100" s="17">
        <v>2</v>
      </c>
      <c r="L100" s="18" t="s">
        <v>17</v>
      </c>
      <c r="M100" s="19">
        <v>19.2</v>
      </c>
      <c r="N100" s="20">
        <v>69.05</v>
      </c>
      <c r="O100" s="21">
        <f t="shared" si="15"/>
        <v>16.679330403740348</v>
      </c>
      <c r="P100" s="21">
        <f t="shared" si="16"/>
        <v>86.871512519480987</v>
      </c>
      <c r="Q100" s="22">
        <f t="shared" si="17"/>
        <v>10.919330403740348</v>
      </c>
      <c r="R100" s="22">
        <f>M99-M101</f>
        <v>4.1999999999999993</v>
      </c>
      <c r="S100" s="22">
        <f t="shared" si="20"/>
        <v>3.3703350063437814</v>
      </c>
      <c r="T100" s="19">
        <v>212.9</v>
      </c>
      <c r="U100" s="22">
        <f t="shared" si="18"/>
        <v>9.5772715178277092</v>
      </c>
    </row>
    <row r="101" spans="1:21" ht="16.5" x14ac:dyDescent="0.3">
      <c r="A101" s="1">
        <v>2017</v>
      </c>
      <c r="B101" s="2" t="s">
        <v>9</v>
      </c>
      <c r="C101" s="3" t="str">
        <f t="shared" si="12"/>
        <v xml:space="preserve">OU </v>
      </c>
      <c r="D101" s="23">
        <v>42858</v>
      </c>
      <c r="E101" s="24" t="s">
        <v>12</v>
      </c>
      <c r="F101" s="25">
        <v>0</v>
      </c>
      <c r="G101" s="7" t="s">
        <v>15</v>
      </c>
      <c r="H101" s="26" t="str">
        <f>VLOOKUP(E101, '[1]Base-Suivi récolte'!$F$623:$H$737,3,FALSE)</f>
        <v>NCo376</v>
      </c>
      <c r="I101" s="26">
        <f t="shared" si="13"/>
        <v>5</v>
      </c>
      <c r="J101" s="27">
        <f t="shared" si="14"/>
        <v>1</v>
      </c>
      <c r="K101" s="28">
        <v>2</v>
      </c>
      <c r="L101" s="29" t="s">
        <v>18</v>
      </c>
      <c r="M101" s="30">
        <v>16</v>
      </c>
      <c r="N101" s="31">
        <v>55.05</v>
      </c>
      <c r="O101" s="32">
        <f t="shared" si="15"/>
        <v>13.472194843502987</v>
      </c>
      <c r="P101" s="32">
        <f t="shared" si="16"/>
        <v>84.201217771893667</v>
      </c>
      <c r="Q101" s="33">
        <f t="shared" si="17"/>
        <v>8.6721948435029859</v>
      </c>
      <c r="R101" s="33"/>
      <c r="S101" s="33" t="str">
        <f>IF($B101="Moulin",IF($L101="Mélange",$Q100-$Q105,""),IF($L101="Milieu",$Q100-$Q105,""))</f>
        <v/>
      </c>
      <c r="T101" s="30">
        <v>210.7</v>
      </c>
      <c r="U101" s="33">
        <f t="shared" si="18"/>
        <v>7.7950119364508277</v>
      </c>
    </row>
    <row r="102" spans="1:21" ht="16.5" x14ac:dyDescent="0.3">
      <c r="A102" s="1">
        <v>2017</v>
      </c>
      <c r="B102" s="2" t="s">
        <v>9</v>
      </c>
      <c r="C102" s="3" t="str">
        <f t="shared" si="12"/>
        <v xml:space="preserve">OU </v>
      </c>
      <c r="D102" s="4">
        <v>42858</v>
      </c>
      <c r="E102" s="5" t="s">
        <v>12</v>
      </c>
      <c r="F102" s="6">
        <v>0</v>
      </c>
      <c r="G102" s="7" t="s">
        <v>15</v>
      </c>
      <c r="H102" s="8" t="str">
        <f>VLOOKUP(E102, '[1]Base-Suivi récolte'!$F$623:$H$737,3,FALSE)</f>
        <v>NCo376</v>
      </c>
      <c r="I102" s="9">
        <f t="shared" si="13"/>
        <v>5</v>
      </c>
      <c r="J102" s="10">
        <f t="shared" si="14"/>
        <v>1</v>
      </c>
      <c r="K102" s="11">
        <v>3</v>
      </c>
      <c r="L102" s="12" t="s">
        <v>16</v>
      </c>
      <c r="M102" s="13">
        <v>19.100000000000001</v>
      </c>
      <c r="N102" s="14">
        <v>70.099999999999994</v>
      </c>
      <c r="O102" s="15">
        <f t="shared" si="15"/>
        <v>16.93990067876355</v>
      </c>
      <c r="P102" s="15">
        <f t="shared" si="16"/>
        <v>88.690579469966224</v>
      </c>
      <c r="Q102" s="16">
        <f t="shared" si="17"/>
        <v>11.20990067876355</v>
      </c>
      <c r="R102" s="16"/>
      <c r="S102" s="16" t="str">
        <f>IF($B102="Moulin",IF($L102="Mélange",$Q101-$Q103,""),IF($L102="Milieu",$Q101-$Q103,""))</f>
        <v/>
      </c>
      <c r="T102" s="13">
        <v>209.7</v>
      </c>
      <c r="U102" s="16">
        <f t="shared" si="18"/>
        <v>9.8353063340901166</v>
      </c>
    </row>
    <row r="103" spans="1:21" ht="16.5" x14ac:dyDescent="0.3">
      <c r="A103" s="1">
        <v>2017</v>
      </c>
      <c r="B103" s="2" t="s">
        <v>9</v>
      </c>
      <c r="C103" s="3" t="str">
        <f t="shared" si="12"/>
        <v xml:space="preserve">OU </v>
      </c>
      <c r="D103" s="4">
        <v>42858</v>
      </c>
      <c r="E103" s="5" t="s">
        <v>12</v>
      </c>
      <c r="F103" s="6">
        <v>0</v>
      </c>
      <c r="G103" s="7" t="s">
        <v>15</v>
      </c>
      <c r="H103" s="8" t="str">
        <f>VLOOKUP(E103, '[1]Base-Suivi récolte'!$F$623:$H$737,3,FALSE)</f>
        <v>NCo376</v>
      </c>
      <c r="I103" s="8">
        <f t="shared" si="13"/>
        <v>5</v>
      </c>
      <c r="J103" s="1">
        <f t="shared" si="14"/>
        <v>1</v>
      </c>
      <c r="K103" s="17">
        <v>3</v>
      </c>
      <c r="L103" s="18" t="s">
        <v>17</v>
      </c>
      <c r="M103" s="19">
        <v>17.899999999999999</v>
      </c>
      <c r="N103" s="20">
        <v>62</v>
      </c>
      <c r="O103" s="21">
        <f t="shared" si="15"/>
        <v>15.056194100452126</v>
      </c>
      <c r="P103" s="21">
        <f t="shared" si="16"/>
        <v>84.112816203643177</v>
      </c>
      <c r="Q103" s="22">
        <f t="shared" si="17"/>
        <v>9.6861941004521288</v>
      </c>
      <c r="R103" s="22">
        <f>M102-M104</f>
        <v>5.4000000000000021</v>
      </c>
      <c r="S103" s="22">
        <f>IF($B103="Moulin",IF($L103="Mélange",$Q102-$Q104,""),IF($L103="Milieu",$Q102-$Q104,""))</f>
        <v>4.3154825713826526</v>
      </c>
      <c r="T103" s="19">
        <v>217</v>
      </c>
      <c r="U103" s="22">
        <f t="shared" si="18"/>
        <v>8.5218058608559062</v>
      </c>
    </row>
    <row r="104" spans="1:21" ht="16.5" x14ac:dyDescent="0.3">
      <c r="A104" s="1">
        <v>2017</v>
      </c>
      <c r="B104" s="2" t="s">
        <v>9</v>
      </c>
      <c r="C104" s="3" t="str">
        <f t="shared" si="12"/>
        <v xml:space="preserve">OU </v>
      </c>
      <c r="D104" s="23">
        <v>42858</v>
      </c>
      <c r="E104" s="24" t="s">
        <v>12</v>
      </c>
      <c r="F104" s="25">
        <v>0</v>
      </c>
      <c r="G104" s="7" t="s">
        <v>15</v>
      </c>
      <c r="H104" s="26" t="str">
        <f>VLOOKUP(E104, '[1]Base-Suivi récolte'!$F$623:$H$737,3,FALSE)</f>
        <v>NCo376</v>
      </c>
      <c r="I104" s="26">
        <f t="shared" si="13"/>
        <v>5</v>
      </c>
      <c r="J104" s="27">
        <f t="shared" si="14"/>
        <v>1</v>
      </c>
      <c r="K104" s="28">
        <v>3</v>
      </c>
      <c r="L104" s="29" t="s">
        <v>18</v>
      </c>
      <c r="M104" s="30">
        <v>13.7</v>
      </c>
      <c r="N104" s="31">
        <v>44.55</v>
      </c>
      <c r="O104" s="32">
        <f t="shared" si="15"/>
        <v>11.004418107380896</v>
      </c>
      <c r="P104" s="32">
        <f t="shared" si="16"/>
        <v>80.324219761904359</v>
      </c>
      <c r="Q104" s="33">
        <f t="shared" si="17"/>
        <v>6.894418107380897</v>
      </c>
      <c r="R104" s="33"/>
      <c r="S104" s="33" t="str">
        <f>IF($B104="Moulin",IF($L104="Mélange",$Q103-$Q108,""),IF($L104="Milieu",$Q103-$Q108,""))</f>
        <v/>
      </c>
      <c r="T104" s="30">
        <v>216.6</v>
      </c>
      <c r="U104" s="33">
        <f t="shared" si="18"/>
        <v>6.2373041832634923</v>
      </c>
    </row>
    <row r="105" spans="1:21" ht="16.5" x14ac:dyDescent="0.3">
      <c r="A105" s="1">
        <v>2017</v>
      </c>
      <c r="B105" s="2" t="s">
        <v>9</v>
      </c>
      <c r="C105" s="3" t="str">
        <f t="shared" si="12"/>
        <v xml:space="preserve">OU </v>
      </c>
      <c r="D105" s="4">
        <v>42858</v>
      </c>
      <c r="E105" s="5" t="s">
        <v>12</v>
      </c>
      <c r="F105" s="6">
        <v>0</v>
      </c>
      <c r="G105" s="7" t="s">
        <v>15</v>
      </c>
      <c r="H105" s="8" t="str">
        <f>VLOOKUP(E105, '[1]Base-Suivi récolte'!$F$623:$H$737,3,FALSE)</f>
        <v>NCo376</v>
      </c>
      <c r="I105" s="9">
        <f t="shared" si="13"/>
        <v>5</v>
      </c>
      <c r="J105" s="10">
        <f t="shared" si="14"/>
        <v>1</v>
      </c>
      <c r="K105" s="11">
        <v>4</v>
      </c>
      <c r="L105" s="12" t="s">
        <v>16</v>
      </c>
      <c r="M105" s="13">
        <v>19.899999999999999</v>
      </c>
      <c r="N105" s="14">
        <v>73.150000000000006</v>
      </c>
      <c r="O105" s="15">
        <f t="shared" si="15"/>
        <v>17.619043451051642</v>
      </c>
      <c r="P105" s="15">
        <f t="shared" si="16"/>
        <v>88.537906789204229</v>
      </c>
      <c r="Q105" s="16">
        <f t="shared" si="17"/>
        <v>11.649043451051641</v>
      </c>
      <c r="R105" s="16"/>
      <c r="S105" s="16" t="str">
        <f t="shared" ref="S105:S112" si="21">IF($B105="Moulin",IF($L105="Mélange",$Q104-$Q106,""),IF($L105="Milieu",$Q104-$Q106,""))</f>
        <v/>
      </c>
      <c r="T105" s="13">
        <v>215.4</v>
      </c>
      <c r="U105" s="16">
        <f t="shared" si="18"/>
        <v>10.028759532338594</v>
      </c>
    </row>
    <row r="106" spans="1:21" ht="16.5" x14ac:dyDescent="0.3">
      <c r="A106" s="1">
        <v>2017</v>
      </c>
      <c r="B106" s="2" t="s">
        <v>9</v>
      </c>
      <c r="C106" s="3" t="str">
        <f t="shared" si="12"/>
        <v xml:space="preserve">OU </v>
      </c>
      <c r="D106" s="4">
        <v>42858</v>
      </c>
      <c r="E106" s="5" t="s">
        <v>12</v>
      </c>
      <c r="F106" s="6">
        <v>0</v>
      </c>
      <c r="G106" s="7" t="s">
        <v>15</v>
      </c>
      <c r="H106" s="8" t="str">
        <f>VLOOKUP(E106, '[1]Base-Suivi récolte'!$F$623:$H$737,3,FALSE)</f>
        <v>NCo376</v>
      </c>
      <c r="I106" s="8">
        <f t="shared" si="13"/>
        <v>5</v>
      </c>
      <c r="J106" s="1">
        <f t="shared" si="14"/>
        <v>1</v>
      </c>
      <c r="K106" s="17">
        <v>4</v>
      </c>
      <c r="L106" s="18" t="s">
        <v>17</v>
      </c>
      <c r="M106" s="19">
        <v>19.3</v>
      </c>
      <c r="N106" s="20">
        <v>70.150000000000006</v>
      </c>
      <c r="O106" s="21">
        <f t="shared" si="15"/>
        <v>16.938097808667155</v>
      </c>
      <c r="P106" s="21">
        <f t="shared" si="16"/>
        <v>87.762164811746914</v>
      </c>
      <c r="Q106" s="22">
        <f t="shared" si="17"/>
        <v>11.148097808667154</v>
      </c>
      <c r="R106" s="22">
        <f>M105-M107</f>
        <v>3.9999999999999982</v>
      </c>
      <c r="S106" s="22">
        <f t="shared" si="21"/>
        <v>3.2351735194815099</v>
      </c>
      <c r="T106" s="19">
        <v>212.4</v>
      </c>
      <c r="U106" s="22">
        <f t="shared" si="18"/>
        <v>9.7427938595453458</v>
      </c>
    </row>
    <row r="107" spans="1:21" ht="16.5" x14ac:dyDescent="0.3">
      <c r="A107" s="1">
        <v>2017</v>
      </c>
      <c r="B107" s="2" t="s">
        <v>9</v>
      </c>
      <c r="C107" s="3" t="str">
        <f t="shared" si="12"/>
        <v xml:space="preserve">OU </v>
      </c>
      <c r="D107" s="23">
        <v>42858</v>
      </c>
      <c r="E107" s="24" t="s">
        <v>12</v>
      </c>
      <c r="F107" s="25">
        <v>0</v>
      </c>
      <c r="G107" s="7" t="s">
        <v>15</v>
      </c>
      <c r="H107" s="26" t="str">
        <f>VLOOKUP(E107, '[1]Base-Suivi récolte'!$F$623:$H$737,3,FALSE)</f>
        <v>NCo376</v>
      </c>
      <c r="I107" s="26">
        <f t="shared" si="13"/>
        <v>5</v>
      </c>
      <c r="J107" s="27">
        <f t="shared" si="14"/>
        <v>1</v>
      </c>
      <c r="K107" s="28">
        <v>4</v>
      </c>
      <c r="L107" s="29" t="s">
        <v>18</v>
      </c>
      <c r="M107" s="30">
        <v>15.9</v>
      </c>
      <c r="N107" s="31">
        <v>53.85</v>
      </c>
      <c r="O107" s="32">
        <f t="shared" si="15"/>
        <v>13.183869931570131</v>
      </c>
      <c r="P107" s="32">
        <f t="shared" si="16"/>
        <v>82.917420953271261</v>
      </c>
      <c r="Q107" s="33">
        <f t="shared" si="17"/>
        <v>8.4138699315701313</v>
      </c>
      <c r="R107" s="33"/>
      <c r="S107" s="33" t="str">
        <f>IF($B107="Moulin",IF($L107="Mélange",$Q106-$Q111,""),IF($L107="Milieu",$Q106-$Q111,""))</f>
        <v/>
      </c>
      <c r="T107" s="30">
        <v>214.9</v>
      </c>
      <c r="U107" s="33">
        <f t="shared" si="18"/>
        <v>7.517442634981288</v>
      </c>
    </row>
    <row r="108" spans="1:21" ht="16.5" x14ac:dyDescent="0.3">
      <c r="A108" s="1">
        <v>2017</v>
      </c>
      <c r="B108" s="2" t="s">
        <v>9</v>
      </c>
      <c r="C108" s="3" t="str">
        <f t="shared" si="12"/>
        <v xml:space="preserve">OU </v>
      </c>
      <c r="D108" s="4">
        <v>42858</v>
      </c>
      <c r="E108" s="5" t="s">
        <v>12</v>
      </c>
      <c r="F108" s="6">
        <v>0</v>
      </c>
      <c r="G108" s="7" t="s">
        <v>15</v>
      </c>
      <c r="H108" s="8" t="str">
        <f>VLOOKUP(E108, '[1]Base-Suivi récolte'!$F$623:$H$737,3,FALSE)</f>
        <v>NCo376</v>
      </c>
      <c r="I108" s="9">
        <f t="shared" si="13"/>
        <v>5</v>
      </c>
      <c r="J108" s="10">
        <f t="shared" si="14"/>
        <v>1</v>
      </c>
      <c r="K108" s="11" t="s">
        <v>19</v>
      </c>
      <c r="L108" s="12" t="s">
        <v>16</v>
      </c>
      <c r="M108" s="13">
        <v>19.399999999999999</v>
      </c>
      <c r="N108" s="14">
        <v>71.95</v>
      </c>
      <c r="O108" s="15">
        <f t="shared" si="15"/>
        <v>17.365597724275805</v>
      </c>
      <c r="P108" s="15">
        <f t="shared" si="16"/>
        <v>89.51339033131859</v>
      </c>
      <c r="Q108" s="16">
        <f t="shared" si="17"/>
        <v>11.545597724275806</v>
      </c>
      <c r="R108" s="16"/>
      <c r="S108" s="16" t="str">
        <f t="shared" si="21"/>
        <v/>
      </c>
      <c r="T108" s="13">
        <v>220.2</v>
      </c>
      <c r="U108" s="16">
        <f t="shared" si="18"/>
        <v>9.7177884865047428</v>
      </c>
    </row>
    <row r="109" spans="1:21" ht="16.5" x14ac:dyDescent="0.3">
      <c r="A109" s="1">
        <v>2017</v>
      </c>
      <c r="B109" s="2" t="s">
        <v>9</v>
      </c>
      <c r="C109" s="3" t="str">
        <f t="shared" si="12"/>
        <v xml:space="preserve">OU </v>
      </c>
      <c r="D109" s="4">
        <v>42858</v>
      </c>
      <c r="E109" s="5" t="s">
        <v>12</v>
      </c>
      <c r="F109" s="6">
        <v>0</v>
      </c>
      <c r="G109" s="7" t="s">
        <v>15</v>
      </c>
      <c r="H109" s="8" t="str">
        <f>VLOOKUP(E109, '[1]Base-Suivi récolte'!$F$623:$H$737,3,FALSE)</f>
        <v>NCo376</v>
      </c>
      <c r="I109" s="8">
        <f t="shared" si="13"/>
        <v>5</v>
      </c>
      <c r="J109" s="1">
        <f t="shared" si="14"/>
        <v>1</v>
      </c>
      <c r="K109" s="17" t="s">
        <v>19</v>
      </c>
      <c r="L109" s="18" t="s">
        <v>17</v>
      </c>
      <c r="M109" s="19">
        <v>19</v>
      </c>
      <c r="N109" s="20">
        <v>68.150000000000006</v>
      </c>
      <c r="O109" s="21">
        <f t="shared" si="15"/>
        <v>16.475422467128151</v>
      </c>
      <c r="P109" s="21">
        <f t="shared" si="16"/>
        <v>86.712749826990262</v>
      </c>
      <c r="Q109" s="22">
        <f t="shared" si="17"/>
        <v>10.77542246712815</v>
      </c>
      <c r="R109" s="22">
        <f>M108-M110</f>
        <v>2.8999999999999986</v>
      </c>
      <c r="S109" s="22">
        <f t="shared" si="21"/>
        <v>2.6477451737444628</v>
      </c>
      <c r="T109" s="19">
        <v>214.7</v>
      </c>
      <c r="U109" s="22">
        <f t="shared" si="18"/>
        <v>9.4008760597433234</v>
      </c>
    </row>
    <row r="110" spans="1:21" ht="16.5" x14ac:dyDescent="0.3">
      <c r="A110" s="1">
        <v>2017</v>
      </c>
      <c r="B110" s="2" t="s">
        <v>9</v>
      </c>
      <c r="C110" s="3" t="str">
        <f t="shared" si="12"/>
        <v xml:space="preserve">OU </v>
      </c>
      <c r="D110" s="23">
        <v>42858</v>
      </c>
      <c r="E110" s="24" t="s">
        <v>12</v>
      </c>
      <c r="F110" s="25">
        <v>0</v>
      </c>
      <c r="G110" s="7" t="s">
        <v>15</v>
      </c>
      <c r="H110" s="26" t="str">
        <f>VLOOKUP(E110, '[1]Base-Suivi récolte'!$F$623:$H$737,3,FALSE)</f>
        <v>NCo376</v>
      </c>
      <c r="I110" s="26">
        <f t="shared" si="13"/>
        <v>5</v>
      </c>
      <c r="J110" s="27">
        <f t="shared" si="14"/>
        <v>1</v>
      </c>
      <c r="K110" s="28" t="s">
        <v>19</v>
      </c>
      <c r="L110" s="29" t="s">
        <v>18</v>
      </c>
      <c r="M110" s="30">
        <v>16.5</v>
      </c>
      <c r="N110" s="31">
        <v>56.7</v>
      </c>
      <c r="O110" s="32">
        <f t="shared" si="15"/>
        <v>13.847852550531343</v>
      </c>
      <c r="P110" s="32">
        <f t="shared" si="16"/>
        <v>83.926379094129359</v>
      </c>
      <c r="Q110" s="33">
        <f t="shared" si="17"/>
        <v>8.8978525505313435</v>
      </c>
      <c r="R110" s="33"/>
      <c r="S110" s="33" t="str">
        <f>IF($B110="Moulin",IF($L110="Mélange",$Q109-#REF!,""),IF($L110="Milieu",$Q109-#REF!,""))</f>
        <v/>
      </c>
      <c r="T110" s="30">
        <v>216.5</v>
      </c>
      <c r="U110" s="33">
        <f t="shared" si="18"/>
        <v>7.8517323961512719</v>
      </c>
    </row>
    <row r="111" spans="1:21" ht="16.5" x14ac:dyDescent="0.3">
      <c r="A111" s="1">
        <v>2017</v>
      </c>
      <c r="B111" s="2" t="s">
        <v>9</v>
      </c>
      <c r="C111" s="3" t="str">
        <f t="shared" si="12"/>
        <v xml:space="preserve">OU </v>
      </c>
      <c r="D111" s="4">
        <v>42858</v>
      </c>
      <c r="E111" s="5" t="s">
        <v>12</v>
      </c>
      <c r="F111" s="6">
        <v>0</v>
      </c>
      <c r="G111" s="7" t="s">
        <v>15</v>
      </c>
      <c r="H111" s="8" t="str">
        <f>VLOOKUP(E111, '[1]Base-Suivi récolte'!$F$623:$H$737,3,FALSE)</f>
        <v>NCo376</v>
      </c>
      <c r="I111" s="9">
        <f t="shared" si="13"/>
        <v>5</v>
      </c>
      <c r="J111" s="10">
        <f t="shared" si="14"/>
        <v>1</v>
      </c>
      <c r="K111" s="11" t="s">
        <v>20</v>
      </c>
      <c r="L111" s="12" t="s">
        <v>16</v>
      </c>
      <c r="M111" s="13">
        <v>18</v>
      </c>
      <c r="N111" s="14">
        <v>64.3</v>
      </c>
      <c r="O111" s="15">
        <f t="shared" si="15"/>
        <v>15.608358560362666</v>
      </c>
      <c r="P111" s="15">
        <f t="shared" si="16"/>
        <v>86.713103113125925</v>
      </c>
      <c r="Q111" s="16">
        <f t="shared" si="17"/>
        <v>10.208358560362667</v>
      </c>
      <c r="R111" s="16"/>
      <c r="S111" s="16" t="str">
        <f t="shared" si="21"/>
        <v/>
      </c>
      <c r="T111" s="13">
        <v>221.8</v>
      </c>
      <c r="U111" s="16">
        <f t="shared" si="18"/>
        <v>8.684490702985789</v>
      </c>
    </row>
    <row r="112" spans="1:21" ht="16.5" x14ac:dyDescent="0.3">
      <c r="A112" s="1">
        <v>2017</v>
      </c>
      <c r="B112" s="2" t="s">
        <v>9</v>
      </c>
      <c r="C112" s="3" t="str">
        <f t="shared" si="12"/>
        <v xml:space="preserve">OU </v>
      </c>
      <c r="D112" s="4">
        <v>42858</v>
      </c>
      <c r="E112" s="5" t="s">
        <v>12</v>
      </c>
      <c r="F112" s="6">
        <v>0</v>
      </c>
      <c r="G112" s="7" t="s">
        <v>15</v>
      </c>
      <c r="H112" s="8" t="str">
        <f>VLOOKUP(E112, '[1]Base-Suivi récolte'!$F$623:$H$737,3,FALSE)</f>
        <v>NCo376</v>
      </c>
      <c r="I112" s="8">
        <f t="shared" si="13"/>
        <v>5</v>
      </c>
      <c r="J112" s="1">
        <f t="shared" si="14"/>
        <v>1</v>
      </c>
      <c r="K112" s="17" t="s">
        <v>20</v>
      </c>
      <c r="L112" s="18" t="s">
        <v>17</v>
      </c>
      <c r="M112" s="19">
        <v>17.5</v>
      </c>
      <c r="N112" s="20">
        <v>59.8</v>
      </c>
      <c r="O112" s="21">
        <f t="shared" si="15"/>
        <v>14.545651374472323</v>
      </c>
      <c r="P112" s="21">
        <f t="shared" si="16"/>
        <v>83.118007854127569</v>
      </c>
      <c r="Q112" s="22">
        <f t="shared" si="17"/>
        <v>9.2956513744723246</v>
      </c>
      <c r="R112" s="22">
        <f>M111-M113</f>
        <v>2.9000000000000004</v>
      </c>
      <c r="S112" s="22">
        <f t="shared" si="21"/>
        <v>2.7029536252347768</v>
      </c>
      <c r="T112" s="19">
        <v>213.1</v>
      </c>
      <c r="U112" s="22">
        <f t="shared" si="18"/>
        <v>8.3462947586722205</v>
      </c>
    </row>
    <row r="113" spans="1:21" ht="16.5" x14ac:dyDescent="0.3">
      <c r="A113" s="1">
        <v>2017</v>
      </c>
      <c r="B113" s="2" t="s">
        <v>9</v>
      </c>
      <c r="C113" s="3" t="str">
        <f t="shared" si="12"/>
        <v xml:space="preserve">OU </v>
      </c>
      <c r="D113" s="23">
        <v>42858</v>
      </c>
      <c r="E113" s="24" t="s">
        <v>12</v>
      </c>
      <c r="F113" s="25">
        <v>0</v>
      </c>
      <c r="G113" s="7" t="s">
        <v>15</v>
      </c>
      <c r="H113" s="26" t="str">
        <f>VLOOKUP(E113, '[1]Base-Suivi récolte'!$F$623:$H$737,3,FALSE)</f>
        <v>NCo376</v>
      </c>
      <c r="I113" s="26">
        <f t="shared" si="13"/>
        <v>5</v>
      </c>
      <c r="J113" s="27">
        <f t="shared" si="14"/>
        <v>1</v>
      </c>
      <c r="K113" s="28" t="s">
        <v>20</v>
      </c>
      <c r="L113" s="29" t="s">
        <v>18</v>
      </c>
      <c r="M113" s="30">
        <v>15.1</v>
      </c>
      <c r="N113" s="31">
        <v>49</v>
      </c>
      <c r="O113" s="32">
        <f t="shared" si="15"/>
        <v>12.035404935127891</v>
      </c>
      <c r="P113" s="32">
        <f t="shared" si="16"/>
        <v>79.704668444555566</v>
      </c>
      <c r="Q113" s="33">
        <f t="shared" si="17"/>
        <v>7.5054049351278902</v>
      </c>
      <c r="R113" s="33"/>
      <c r="S113" s="33" t="str">
        <f>IF($B113="Moulin",IF($L113="Mélange",$Q112-#REF!,""),IF($L113="Milieu",$Q112-#REF!,""))</f>
        <v/>
      </c>
      <c r="T113" s="30">
        <v>210.4</v>
      </c>
      <c r="U113" s="33">
        <f t="shared" si="18"/>
        <v>6.9709065384260729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F12"/>
  <sheetViews>
    <sheetView tabSelected="1" workbookViewId="0">
      <selection activeCell="F22" sqref="F22"/>
    </sheetView>
  </sheetViews>
  <sheetFormatPr baseColWidth="10" defaultRowHeight="12.75" x14ac:dyDescent="0.2"/>
  <cols>
    <col min="1" max="1" width="14.140625" customWidth="1"/>
    <col min="2" max="2" width="8.7109375" customWidth="1"/>
    <col min="3" max="3" width="10.85546875" customWidth="1"/>
    <col min="4" max="4" width="7.85546875" customWidth="1"/>
    <col min="5" max="5" width="16.5703125" bestFit="1" customWidth="1"/>
    <col min="6" max="6" width="14.28515625" customWidth="1"/>
    <col min="7" max="7" width="19.5703125" bestFit="1" customWidth="1"/>
  </cols>
  <sheetData>
    <row r="2" spans="1:6" x14ac:dyDescent="0.2">
      <c r="A2" s="48" t="s">
        <v>8</v>
      </c>
      <c r="B2" t="s">
        <v>0</v>
      </c>
    </row>
    <row r="3" spans="1:6" x14ac:dyDescent="0.2">
      <c r="A3" s="48" t="s">
        <v>4</v>
      </c>
      <c r="B3" t="s">
        <v>0</v>
      </c>
    </row>
    <row r="4" spans="1:6" x14ac:dyDescent="0.2">
      <c r="A4" s="48" t="s">
        <v>24</v>
      </c>
      <c r="B4" t="s">
        <v>0</v>
      </c>
    </row>
    <row r="6" spans="1:6" x14ac:dyDescent="0.2">
      <c r="D6" s="48" t="s">
        <v>41</v>
      </c>
    </row>
    <row r="7" spans="1:6" x14ac:dyDescent="0.2">
      <c r="A7" s="48" t="s">
        <v>2</v>
      </c>
      <c r="B7" s="48" t="s">
        <v>1</v>
      </c>
      <c r="C7" s="48" t="s">
        <v>3</v>
      </c>
      <c r="D7" t="s">
        <v>42</v>
      </c>
      <c r="E7" t="s">
        <v>36</v>
      </c>
      <c r="F7" t="s">
        <v>35</v>
      </c>
    </row>
    <row r="8" spans="1:6" x14ac:dyDescent="0.2">
      <c r="A8">
        <v>2017</v>
      </c>
      <c r="B8" t="s">
        <v>40</v>
      </c>
      <c r="C8" t="s">
        <v>39</v>
      </c>
      <c r="D8" s="49">
        <v>16.511111111111106</v>
      </c>
      <c r="E8" s="49">
        <v>80.87890158753072</v>
      </c>
      <c r="F8" s="49">
        <v>8.425297658807299</v>
      </c>
    </row>
    <row r="9" spans="1:6" x14ac:dyDescent="0.2">
      <c r="C9" t="s">
        <v>37</v>
      </c>
      <c r="D9" s="49">
        <v>17.36</v>
      </c>
      <c r="E9" s="49">
        <v>83.962390013797531</v>
      </c>
      <c r="F9" s="49">
        <v>9.4050419538812751</v>
      </c>
    </row>
    <row r="10" spans="1:6" x14ac:dyDescent="0.2">
      <c r="C10" t="s">
        <v>38</v>
      </c>
      <c r="D10" s="49">
        <v>18.783333333333335</v>
      </c>
      <c r="E10" s="49">
        <v>82.95159785267272</v>
      </c>
      <c r="F10" s="49">
        <v>9.974375098254411</v>
      </c>
    </row>
    <row r="11" spans="1:6" x14ac:dyDescent="0.2">
      <c r="A11" t="s">
        <v>11</v>
      </c>
      <c r="D11" s="49">
        <v>17.389999999999993</v>
      </c>
      <c r="E11" s="49">
        <v>82.835185053692527</v>
      </c>
      <c r="F11" s="49">
        <v>9.2249852942337078</v>
      </c>
    </row>
    <row r="12" spans="1:6" x14ac:dyDescent="0.2">
      <c r="A12" t="s">
        <v>5</v>
      </c>
      <c r="D12" s="49">
        <v>17.389999999999993</v>
      </c>
      <c r="E12" s="49">
        <v>82.835185053692527</v>
      </c>
      <c r="F12" s="49">
        <v>9.2249852942337078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Source TDC</vt:lpstr>
      <vt:lpstr>TDC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Harvey Germain ASSOUNG SALAH</dc:creator>
  <cp:lastModifiedBy>Harvey Germain ASSOUNG SALAH</cp:lastModifiedBy>
  <dcterms:created xsi:type="dcterms:W3CDTF">2020-04-22T12:28:53Z</dcterms:created>
  <dcterms:modified xsi:type="dcterms:W3CDTF">2020-04-22T13:20:56Z</dcterms:modified>
</cp:coreProperties>
</file>