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smb.frparnas10.fr.kworld.kpmg.com\datadir01\Aburguiere\Desktop\"/>
    </mc:Choice>
  </mc:AlternateContent>
  <bookViews>
    <workbookView xWindow="-110" yWindow="-110" windowWidth="23260" windowHeight="12580"/>
  </bookViews>
  <sheets>
    <sheet name="Planning" sheetId="7" r:id="rId1"/>
    <sheet name="Sources" sheetId="9" r:id="rId2"/>
  </sheets>
  <definedNames>
    <definedName name="Année">Planning!$B$1</definedName>
    <definedName name="feries">Sources!$G$2:$G$14</definedName>
    <definedName name="L_Activités">T_Activités[Activités]</definedName>
    <definedName name="L_Mois">T_Mois[Mois]</definedName>
    <definedName name="Mois">Planning!$B$2</definedName>
    <definedName name="Nb_Mois">T_Mois[Nb]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6" i="7" l="1"/>
  <c r="I6" i="7" s="1"/>
  <c r="K6" i="7" s="1"/>
  <c r="M6" i="7" s="1"/>
  <c r="O6" i="7" s="1"/>
  <c r="Q6" i="7" s="1"/>
  <c r="S6" i="7" s="1"/>
  <c r="U6" i="7" s="1"/>
  <c r="W6" i="7" s="1"/>
  <c r="Y6" i="7" s="1"/>
  <c r="AA6" i="7" s="1"/>
  <c r="AC6" i="7" s="1"/>
  <c r="AE6" i="7" s="1"/>
  <c r="AG6" i="7" s="1"/>
  <c r="AI6" i="7" s="1"/>
  <c r="AK6" i="7" s="1"/>
  <c r="AM6" i="7" s="1"/>
  <c r="AO6" i="7" s="1"/>
  <c r="AQ6" i="7" s="1"/>
  <c r="AS6" i="7" s="1"/>
  <c r="AU6" i="7" s="1"/>
  <c r="AW6" i="7" s="1"/>
  <c r="AY6" i="7" s="1"/>
  <c r="BA6" i="7" s="1"/>
  <c r="BC6" i="7" s="1"/>
  <c r="BE6" i="7" s="1"/>
  <c r="BG6" i="7" s="1"/>
  <c r="BI6" i="7" s="1"/>
  <c r="BK6" i="7" s="1"/>
  <c r="BM6" i="7" s="1"/>
  <c r="H6" i="7"/>
  <c r="J6" i="7" s="1"/>
  <c r="L6" i="7" s="1"/>
  <c r="N6" i="7" s="1"/>
  <c r="P6" i="7" s="1"/>
  <c r="R6" i="7" s="1"/>
  <c r="T6" i="7" s="1"/>
  <c r="V6" i="7" s="1"/>
  <c r="X6" i="7" s="1"/>
  <c r="Z6" i="7" s="1"/>
  <c r="AB6" i="7" s="1"/>
  <c r="AD6" i="7" s="1"/>
  <c r="AF6" i="7" s="1"/>
  <c r="AH6" i="7" s="1"/>
  <c r="AJ6" i="7" s="1"/>
  <c r="AL6" i="7" s="1"/>
  <c r="AN6" i="7" s="1"/>
  <c r="AP6" i="7" s="1"/>
  <c r="AR6" i="7" s="1"/>
  <c r="AT6" i="7" s="1"/>
  <c r="AV6" i="7" s="1"/>
  <c r="AX6" i="7" s="1"/>
  <c r="AZ6" i="7" s="1"/>
  <c r="BB6" i="7" s="1"/>
  <c r="BD6" i="7" s="1"/>
  <c r="BF6" i="7" s="1"/>
  <c r="BH6" i="7" s="1"/>
  <c r="BJ6" i="7" s="1"/>
  <c r="BL6" i="7" s="1"/>
  <c r="F6" i="7"/>
  <c r="BO9" i="7" l="1"/>
  <c r="BP9" i="7"/>
  <c r="BQ9" i="7"/>
  <c r="BR9" i="7"/>
  <c r="BS9" i="7"/>
  <c r="BT9" i="7"/>
  <c r="BO10" i="7"/>
  <c r="BP10" i="7"/>
  <c r="BQ10" i="7"/>
  <c r="BR10" i="7"/>
  <c r="BS10" i="7"/>
  <c r="BT10" i="7"/>
  <c r="BO11" i="7"/>
  <c r="BP11" i="7"/>
  <c r="BQ11" i="7"/>
  <c r="BR11" i="7"/>
  <c r="BS11" i="7"/>
  <c r="BT11" i="7"/>
  <c r="BO12" i="7"/>
  <c r="BP12" i="7"/>
  <c r="BQ12" i="7"/>
  <c r="BR12" i="7"/>
  <c r="BS12" i="7"/>
  <c r="BT12" i="7"/>
  <c r="BO13" i="7"/>
  <c r="BP13" i="7"/>
  <c r="BQ13" i="7"/>
  <c r="BR13" i="7"/>
  <c r="BS13" i="7"/>
  <c r="BT13" i="7"/>
  <c r="BO14" i="7"/>
  <c r="BP14" i="7"/>
  <c r="BQ14" i="7"/>
  <c r="BR14" i="7"/>
  <c r="BS14" i="7"/>
  <c r="BT14" i="7"/>
  <c r="BO15" i="7"/>
  <c r="BP15" i="7"/>
  <c r="BQ15" i="7"/>
  <c r="BR15" i="7"/>
  <c r="BS15" i="7"/>
  <c r="BT15" i="7"/>
  <c r="BO16" i="7"/>
  <c r="BP16" i="7"/>
  <c r="BQ16" i="7"/>
  <c r="BR16" i="7"/>
  <c r="BS16" i="7"/>
  <c r="BT16" i="7"/>
  <c r="BO17" i="7"/>
  <c r="BP17" i="7"/>
  <c r="BQ17" i="7"/>
  <c r="BR17" i="7"/>
  <c r="BS17" i="7"/>
  <c r="BT17" i="7"/>
  <c r="BO18" i="7"/>
  <c r="BP18" i="7"/>
  <c r="BQ18" i="7"/>
  <c r="BR18" i="7"/>
  <c r="BS18" i="7"/>
  <c r="BT18" i="7"/>
  <c r="BP8" i="7"/>
  <c r="BP19" i="7" s="1"/>
  <c r="BQ8" i="7"/>
  <c r="BR8" i="7"/>
  <c r="BS8" i="7"/>
  <c r="BT8" i="7"/>
  <c r="BO8" i="7"/>
  <c r="G1" i="9"/>
  <c r="BR19" i="7" l="1"/>
  <c r="BQ19" i="7"/>
  <c r="BT19" i="7"/>
  <c r="BS19" i="7"/>
  <c r="BO19" i="7"/>
  <c r="B3" i="7"/>
  <c r="D6" i="7" s="1"/>
  <c r="G10" i="9"/>
  <c r="E6" i="7" l="1"/>
  <c r="G12" i="9"/>
  <c r="G3" i="9"/>
  <c r="G11" i="9"/>
  <c r="G14" i="9"/>
  <c r="G5" i="9"/>
  <c r="G13" i="9"/>
  <c r="G2" i="9"/>
  <c r="G6" i="9"/>
  <c r="C2" i="9"/>
  <c r="C4" i="9"/>
  <c r="C5" i="9"/>
  <c r="C3" i="9"/>
  <c r="G9" i="9" l="1"/>
  <c r="G8" i="9"/>
  <c r="G4" i="9"/>
  <c r="G7" i="9"/>
  <c r="BI7" i="7" l="1"/>
  <c r="BH7" i="7" l="1"/>
  <c r="BL7" i="7"/>
  <c r="BK7" i="7"/>
  <c r="BJ7" i="7"/>
  <c r="BM7" i="7"/>
</calcChain>
</file>

<file path=xl/sharedStrings.xml><?xml version="1.0" encoding="utf-8"?>
<sst xmlns="http://schemas.openxmlformats.org/spreadsheetml/2006/main" count="162" uniqueCount="61">
  <si>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</si>
  <si>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</si>
  <si>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</si>
  <si>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</si>
  <si>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</si>
  <si>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</si>
  <si>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</si>
  <si>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</si>
  <si>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</si>
  <si>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</si>
  <si>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</si>
  <si>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</si>
  <si>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Lundi de Pâques</t>
  </si>
  <si>
    <t>Salarié 1</t>
  </si>
  <si>
    <t>Salarié 2</t>
  </si>
  <si>
    <t>Salarié 3</t>
  </si>
  <si>
    <t>Salarié 4</t>
  </si>
  <si>
    <t>Salarié 5</t>
  </si>
  <si>
    <t>Salarié 6</t>
  </si>
  <si>
    <t>Salarié 7</t>
  </si>
  <si>
    <t>Salarié 8</t>
  </si>
  <si>
    <t>Salarié 9</t>
  </si>
  <si>
    <t>Salarié 10</t>
  </si>
  <si>
    <t>Salarié 11</t>
  </si>
  <si>
    <t>Année</t>
  </si>
  <si>
    <t>1er Janvier</t>
  </si>
  <si>
    <t>Pâques</t>
  </si>
  <si>
    <t>1er Mai</t>
  </si>
  <si>
    <t>Ascenscion</t>
  </si>
  <si>
    <t>Pentecôte</t>
  </si>
  <si>
    <t>Lundi de la Pentecôte</t>
  </si>
  <si>
    <t>Totaux</t>
  </si>
  <si>
    <t>Activités</t>
  </si>
  <si>
    <t>Télétravail</t>
  </si>
  <si>
    <t>Sur site</t>
  </si>
  <si>
    <t>Congés payés</t>
  </si>
  <si>
    <t>RTT</t>
  </si>
  <si>
    <t>Maladie</t>
  </si>
  <si>
    <t>Autres</t>
  </si>
  <si>
    <t>Choix horaire journalier</t>
  </si>
  <si>
    <t>Equivalent hebdomadaire</t>
  </si>
  <si>
    <t>Forfait jour</t>
  </si>
  <si>
    <t xml:space="preserve">matin </t>
  </si>
  <si>
    <t>après-midi</t>
  </si>
  <si>
    <t>Légende :</t>
  </si>
  <si>
    <t>Armistice</t>
  </si>
  <si>
    <t>Fête Nationale</t>
  </si>
  <si>
    <t>Assomption</t>
  </si>
  <si>
    <t>Toussaint</t>
  </si>
  <si>
    <t>Noël</t>
  </si>
  <si>
    <t>Mois</t>
  </si>
  <si>
    <t>Nb</t>
  </si>
  <si>
    <t>Date</t>
  </si>
  <si>
    <t>CP</t>
  </si>
  <si>
    <t>Mal.</t>
  </si>
  <si>
    <t>Aut.</t>
  </si>
  <si>
    <t>TTr</t>
  </si>
  <si>
    <t>Sit</t>
  </si>
  <si>
    <t>Salariés</t>
  </si>
  <si>
    <t>Horaires hebdomadaires</t>
  </si>
  <si>
    <t>Horaires journaliers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</si>
</sst>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"/>
    <numFmt numFmtId="165" formatCode="ddd\ dd"/>
    <numFmt numFmtId="166" formatCode="[h]:mm"/>
    <numFmt numFmtId="167" formatCode="0;;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3"/>
      <name val="Calibri Light"/>
      <family val="1"/>
      <scheme val="major"/>
    </font>
    <font>
      <sz val="12"/>
      <color theme="0"/>
      <name val="Calibri"/>
      <family val="2"/>
      <scheme val="minor"/>
    </font>
    <font>
      <b/>
      <sz val="30"/>
      <color theme="0"/>
      <name val="Calibri Light"/>
      <family val="1"/>
      <scheme val="major"/>
    </font>
    <font>
      <sz val="11"/>
      <color theme="1"/>
      <name val="Calibri Light"/>
      <family val="1"/>
      <scheme val="major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n">
        <color theme="3" tint="0.39994506668294322"/>
      </right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0">
    <xf numFmtId="0" fontId="0" fillId="0" borderId="0"/>
    <xf numFmtId="0" fontId="3" fillId="2" borderId="1">
      <alignment horizontal="left" vertical="center" wrapText="1" indent="1"/>
    </xf>
    <xf numFmtId="0" fontId="2" fillId="0" borderId="0">
      <alignment horizontal="left" vertical="center" indent="2"/>
    </xf>
    <xf numFmtId="164" fontId="1" fillId="0" borderId="0" applyFont="0" applyFill="0" applyBorder="0">
      <alignment horizontal="center" vertical="center"/>
    </xf>
    <xf numFmtId="0" fontId="2" fillId="0" borderId="2" applyNumberFormat="0" applyFont="0" applyFill="0" applyAlignment="0">
      <alignment horizontal="center" vertical="center"/>
    </xf>
    <xf numFmtId="0" fontId="4" fillId="2" borderId="0">
      <alignment horizontal="center" vertical="center"/>
    </xf>
    <xf numFmtId="0" fontId="5" fillId="0" borderId="0">
      <alignment horizontal="left" vertical="center" indent="1"/>
    </xf>
    <xf numFmtId="0" fontId="1" fillId="0" borderId="0">
      <alignment horizontal="left" vertical="center" wrapText="1" indent="1"/>
    </xf>
    <xf numFmtId="14" fontId="1" fillId="0" borderId="0">
      <alignment horizontal="left" vertical="center" indent="1"/>
    </xf>
    <xf numFmtId="1" fontId="1" fillId="0" borderId="0">
      <alignment horizontal="center" vertical="center"/>
    </xf>
  </cellStyleXfs>
  <cellXfs count="40">
    <xf numFmtId="0" fontId="0" fillId="0" borderId="0" xfId="0"/>
    <xf numFmtId="0" fontId="0" fillId="0" borderId="0" xfId="0" applyAlignment="1">
      <alignment horizontal="center" vertical="center"/>
    </xf>
    <xf numFmtId="0" fontId="6" fillId="0" borderId="0" xfId="0" applyFont="1"/>
    <xf numFmtId="166" fontId="0" fillId="0" borderId="0" xfId="0" applyNumberFormat="1"/>
    <xf numFmtId="0" fontId="0" fillId="0" borderId="3" xfId="0" applyFont="1" applyBorder="1"/>
    <xf numFmtId="166" fontId="0" fillId="0" borderId="0" xfId="0" applyNumberFormat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 vertical="center"/>
    </xf>
    <xf numFmtId="14" fontId="6" fillId="0" borderId="3" xfId="0" applyNumberFormat="1" applyFont="1" applyBorder="1"/>
    <xf numFmtId="0" fontId="7" fillId="3" borderId="4" xfId="0" applyFont="1" applyFill="1" applyBorder="1" applyAlignment="1">
      <alignment horizontal="center" vertical="center" wrapText="1"/>
    </xf>
    <xf numFmtId="0" fontId="9" fillId="4" borderId="0" xfId="0" applyFont="1" applyFill="1" applyAlignment="1">
      <alignment vertical="center"/>
    </xf>
    <xf numFmtId="0" fontId="10" fillId="4" borderId="0" xfId="0" applyFont="1" applyFill="1" applyAlignment="1">
      <alignment horizontal="center" vertical="center"/>
    </xf>
    <xf numFmtId="0" fontId="10" fillId="4" borderId="0" xfId="0" applyFont="1" applyFill="1" applyAlignment="1">
      <alignment vertical="center"/>
    </xf>
    <xf numFmtId="0" fontId="8" fillId="4" borderId="0" xfId="0" applyFont="1" applyFill="1" applyAlignment="1">
      <alignment vertical="center"/>
    </xf>
    <xf numFmtId="14" fontId="0" fillId="4" borderId="0" xfId="0" applyNumberFormat="1" applyFont="1" applyFill="1" applyAlignment="1">
      <alignment horizontal="center" vertical="center"/>
    </xf>
    <xf numFmtId="0" fontId="0" fillId="4" borderId="0" xfId="0" applyFont="1" applyFill="1" applyAlignment="1">
      <alignment vertical="center"/>
    </xf>
    <xf numFmtId="0" fontId="0" fillId="4" borderId="0" xfId="0" applyFont="1" applyFill="1" applyAlignment="1">
      <alignment horizontal="center" vertical="center"/>
    </xf>
    <xf numFmtId="0" fontId="0" fillId="4" borderId="0" xfId="0" applyFill="1" applyAlignment="1">
      <alignment vertical="center"/>
    </xf>
    <xf numFmtId="0" fontId="0" fillId="4" borderId="0" xfId="0" applyFill="1" applyBorder="1" applyAlignment="1">
      <alignment vertical="center"/>
    </xf>
    <xf numFmtId="165" fontId="0" fillId="4" borderId="0" xfId="0" applyNumberFormat="1" applyFill="1" applyBorder="1" applyAlignment="1">
      <alignment horizontal="center" vertical="center" textRotation="90"/>
    </xf>
    <xf numFmtId="0" fontId="12" fillId="4" borderId="15" xfId="0" applyFont="1" applyFill="1" applyBorder="1" applyAlignment="1">
      <alignment horizontal="centerContinuous" vertical="center"/>
    </xf>
    <xf numFmtId="0" fontId="8" fillId="4" borderId="16" xfId="0" applyFont="1" applyFill="1" applyBorder="1" applyAlignment="1">
      <alignment horizontal="centerContinuous" vertical="center"/>
    </xf>
    <xf numFmtId="0" fontId="8" fillId="4" borderId="17" xfId="0" applyFont="1" applyFill="1" applyBorder="1" applyAlignment="1">
      <alignment horizontal="centerContinuous" vertical="center"/>
    </xf>
    <xf numFmtId="0" fontId="12" fillId="4" borderId="9" xfId="0" applyFont="1" applyFill="1" applyBorder="1" applyAlignment="1">
      <alignment horizontal="center" vertical="center"/>
    </xf>
    <xf numFmtId="0" fontId="12" fillId="4" borderId="8" xfId="0" applyFont="1" applyFill="1" applyBorder="1" applyAlignment="1">
      <alignment horizontal="center" vertical="center"/>
    </xf>
    <xf numFmtId="0" fontId="12" fillId="4" borderId="10" xfId="0" applyFont="1" applyFill="1" applyBorder="1" applyAlignment="1">
      <alignment horizontal="center" vertical="center"/>
    </xf>
    <xf numFmtId="0" fontId="0" fillId="4" borderId="6" xfId="0" applyFill="1" applyBorder="1" applyAlignment="1">
      <alignment vertical="center"/>
    </xf>
    <xf numFmtId="0" fontId="0" fillId="4" borderId="0" xfId="0" applyFill="1" applyBorder="1" applyAlignment="1">
      <alignment horizontal="center" vertical="center"/>
    </xf>
    <xf numFmtId="167" fontId="0" fillId="4" borderId="11" xfId="0" applyNumberFormat="1" applyFill="1" applyBorder="1" applyAlignment="1">
      <alignment horizontal="center" vertical="center"/>
    </xf>
    <xf numFmtId="167" fontId="0" fillId="4" borderId="6" xfId="0" applyNumberFormat="1" applyFill="1" applyBorder="1" applyAlignment="1">
      <alignment horizontal="center" vertical="center"/>
    </xf>
    <xf numFmtId="167" fontId="0" fillId="4" borderId="12" xfId="0" applyNumberForma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167" fontId="11" fillId="4" borderId="13" xfId="0" applyNumberFormat="1" applyFont="1" applyFill="1" applyBorder="1" applyAlignment="1">
      <alignment horizontal="center" vertical="center"/>
    </xf>
    <xf numFmtId="167" fontId="11" fillId="4" borderId="7" xfId="0" applyNumberFormat="1" applyFont="1" applyFill="1" applyBorder="1" applyAlignment="1">
      <alignment horizontal="center" vertical="center"/>
    </xf>
    <xf numFmtId="167" fontId="11" fillId="4" borderId="14" xfId="0" applyNumberFormat="1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Continuous" vertical="center"/>
    </xf>
    <xf numFmtId="0" fontId="0" fillId="4" borderId="5" xfId="0" applyFill="1" applyBorder="1" applyAlignment="1">
      <alignment vertical="center"/>
    </xf>
    <xf numFmtId="0" fontId="0" fillId="4" borderId="0" xfId="0" applyFill="1" applyAlignment="1">
      <alignment vertical="center" wrapText="1"/>
    </xf>
    <xf numFmtId="166" fontId="0" fillId="4" borderId="0" xfId="0" applyNumberFormat="1" applyFill="1" applyAlignment="1">
      <alignment horizontal="center" vertical="center"/>
    </xf>
  </cellXfs>
  <cellStyles count="10">
    <cellStyle name="Bordure droite" xfId="4"/>
    <cellStyle name="Dates du tableau" xfId="8"/>
    <cellStyle name="Détails du tableau" xfId="7"/>
    <cellStyle name="En-têtes du tableau" xfId="6"/>
    <cellStyle name="Jours" xfId="3"/>
    <cellStyle name="Jours du tableau" xfId="9"/>
    <cellStyle name="Jours_congés" xfId="5"/>
    <cellStyle name="Mois" xfId="2"/>
    <cellStyle name="Normal" xfId="0" builtinId="0"/>
    <cellStyle name="Sélection" xfId="1"/>
  </cellStyles>
  <dxfs count="58"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6" formatCode="[h]:mm"/>
      <alignment horizontal="center" vertical="bottom" textRotation="0" wrapText="0" indent="0" justifyLastLine="0" shrinkToFit="0" readingOrder="0"/>
    </dxf>
    <dxf>
      <numFmt numFmtId="166" formatCode="[h]:mm"/>
      <alignment horizontal="center" vertical="bottom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7" formatCode="0;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/>
        <top/>
        <bottom/>
      </border>
    </dxf>
    <dxf>
      <numFmt numFmtId="167" formatCode="0;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/>
        <top style="thin">
          <color theme="0" tint="-0.34998626667073579"/>
        </top>
        <bottom style="thin">
          <color theme="0" tint="-0.34998626667073579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7" formatCode="0;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/>
        <bottom/>
      </border>
    </dxf>
    <dxf>
      <numFmt numFmtId="167" formatCode="0;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7" formatCode="0;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/>
        <bottom/>
      </border>
    </dxf>
    <dxf>
      <numFmt numFmtId="167" formatCode="0;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7" formatCode="0;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/>
        <bottom/>
      </border>
    </dxf>
    <dxf>
      <numFmt numFmtId="167" formatCode="0;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7" formatCode="0;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/>
        <bottom/>
      </border>
    </dxf>
    <dxf>
      <numFmt numFmtId="167" formatCode="0;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7" formatCode="0;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 tint="-0.34998626667073579"/>
        </right>
        <top/>
        <bottom/>
      </border>
    </dxf>
    <dxf>
      <numFmt numFmtId="167" formatCode="0;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border>
        <top style="thin">
          <color theme="0" tint="-0.34998626667073579"/>
        </top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  <alignment vertical="center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/>
        <bottom/>
      </border>
    </dxf>
    <dxf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indexed="64"/>
          <bgColor theme="0"/>
        </patternFill>
      </fill>
      <alignment vertical="center" wrapText="0" indent="0" justifyLastLine="0" shrinkToFit="0" readingOrder="0"/>
    </dxf>
    <dxf>
      <border>
        <bottom style="thin">
          <color theme="0" tint="-0.3499862666707357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/>
        <bottom/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color theme="0"/>
      </font>
      <fill>
        <patternFill>
          <bgColor rgb="FF890B01"/>
        </patternFill>
      </fill>
    </dxf>
    <dxf>
      <font>
        <color theme="0" tint="-0.24994659260841701"/>
      </font>
      <fill>
        <patternFill>
          <bgColor rgb="FFFCFC18"/>
        </patternFill>
      </fill>
    </dxf>
    <dxf>
      <font>
        <color theme="0"/>
      </font>
      <fill>
        <patternFill>
          <bgColor rgb="FF6A71FE"/>
        </patternFill>
      </fill>
    </dxf>
    <dxf>
      <font>
        <color theme="0"/>
      </font>
      <fill>
        <patternFill>
          <bgColor rgb="FF21FFFF"/>
        </patternFill>
      </fill>
    </dxf>
    <dxf>
      <font>
        <color theme="0"/>
      </font>
      <fill>
        <patternFill>
          <bgColor rgb="FFFF99FF"/>
        </patternFill>
      </fill>
    </dxf>
    <dxf>
      <font>
        <color theme="0"/>
      </font>
      <fill>
        <patternFill>
          <bgColor rgb="FF99FF99"/>
        </patternFill>
      </fill>
    </dxf>
    <dxf>
      <font>
        <b val="0"/>
        <i/>
      </font>
      <fill>
        <patternFill>
          <bgColor rgb="FFF1DBDB"/>
        </patternFill>
      </fill>
    </dxf>
    <dxf>
      <fill>
        <patternFill>
          <bgColor theme="6"/>
        </patternFill>
      </fill>
    </dxf>
    <dxf>
      <font>
        <b val="0"/>
        <i val="0"/>
      </font>
    </dxf>
    <dxf>
      <fill>
        <patternFill>
          <bgColor theme="2"/>
        </patternFill>
      </fill>
    </dxf>
    <dxf>
      <font>
        <b/>
        <i val="0"/>
      </font>
    </dxf>
    <dxf>
      <font>
        <color theme="0"/>
      </font>
      <fill>
        <patternFill>
          <bgColor theme="3"/>
        </patternFill>
      </fill>
      <border>
        <right/>
        <vertical style="thin">
          <color theme="0"/>
        </vertical>
      </border>
    </dxf>
    <dxf>
      <font>
        <color theme="3"/>
      </font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ck">
          <color theme="3"/>
        </bottom>
        <vertical style="thin">
          <color theme="3" tint="0.39994506668294322"/>
        </vertical>
        <horizontal/>
      </border>
    </dxf>
    <dxf>
      <font>
        <b val="0"/>
        <i val="0"/>
      </font>
    </dxf>
    <dxf>
      <fill>
        <patternFill>
          <bgColor theme="2"/>
        </patternFill>
      </fill>
    </dxf>
    <dxf>
      <font>
        <b/>
        <i val="0"/>
      </font>
    </dxf>
    <dxf>
      <font>
        <color theme="0"/>
      </font>
      <fill>
        <patternFill>
          <bgColor theme="3"/>
        </patternFill>
      </fill>
      <border>
        <right/>
        <vertical style="thin">
          <color theme="0"/>
        </vertical>
      </border>
    </dxf>
    <dxf>
      <font>
        <color theme="3"/>
      </font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ck">
          <color theme="3"/>
        </bottom>
        <vertical style="thin">
          <color theme="3" tint="0.39994506668294322"/>
        </vertical>
        <horizontal/>
      </border>
    </dxf>
    <dxf>
      <font>
        <b val="0"/>
        <i val="0"/>
      </font>
    </dxf>
    <dxf>
      <fill>
        <patternFill>
          <bgColor theme="2"/>
        </patternFill>
      </fill>
    </dxf>
    <dxf>
      <font>
        <b/>
        <i val="0"/>
      </font>
    </dxf>
    <dxf>
      <font>
        <color theme="0"/>
      </font>
      <fill>
        <patternFill>
          <bgColor theme="3"/>
        </patternFill>
      </fill>
      <border>
        <right/>
        <vertical style="thin">
          <color theme="0"/>
        </vertical>
      </border>
    </dxf>
    <dxf>
      <font>
        <color theme="3"/>
      </font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ck">
          <color theme="3"/>
        </bottom>
        <vertical style="thin">
          <color theme="3" tint="0.39994506668294322"/>
        </vertical>
        <horizontal/>
      </border>
    </dxf>
    <dxf>
      <font>
        <b val="0"/>
        <i val="0"/>
      </font>
    </dxf>
    <dxf>
      <fill>
        <patternFill>
          <bgColor theme="2"/>
        </patternFill>
      </fill>
    </dxf>
    <dxf>
      <font>
        <b/>
        <i val="0"/>
      </font>
    </dxf>
    <dxf>
      <font>
        <color theme="0"/>
      </font>
      <fill>
        <patternFill>
          <bgColor theme="3"/>
        </patternFill>
      </fill>
      <border>
        <right/>
        <vertical style="thin">
          <color theme="0"/>
        </vertical>
      </border>
    </dxf>
    <dxf>
      <font>
        <color theme="3"/>
      </font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ck">
          <color theme="3"/>
        </bottom>
        <vertical style="thin">
          <color theme="3" tint="0.39994506668294322"/>
        </vertical>
        <horizontal/>
      </border>
    </dxf>
    <dxf>
      <font>
        <b val="0"/>
        <i val="0"/>
      </font>
    </dxf>
    <dxf>
      <fill>
        <patternFill>
          <bgColor theme="2"/>
        </patternFill>
      </fill>
    </dxf>
    <dxf>
      <font>
        <b/>
        <i val="0"/>
      </font>
    </dxf>
    <dxf>
      <font>
        <color theme="0"/>
      </font>
      <fill>
        <patternFill>
          <bgColor theme="3"/>
        </patternFill>
      </fill>
      <border>
        <right/>
        <vertical style="thin">
          <color theme="0"/>
        </vertical>
      </border>
    </dxf>
    <dxf>
      <font>
        <color theme="3"/>
      </font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ck">
          <color theme="3"/>
        </bottom>
        <vertical style="thin">
          <color theme="3" tint="0.39994506668294322"/>
        </vertical>
        <horizontal/>
      </border>
    </dxf>
  </dxfs>
  <tableStyles count="5" defaultTableStyle="TableStyleMedium2" defaultPivotStyle="PivotStyleLight16">
    <tableStyle name="Style de tableau Registre de présence" pivot="0" count="5">
      <tableStyleElement type="wholeTable" dxfId="57"/>
      <tableStyleElement type="headerRow" dxfId="56"/>
      <tableStyleElement type="firstColumn" dxfId="55"/>
      <tableStyleElement type="firstRowStripe" dxfId="54"/>
      <tableStyleElement type="firstHeaderCell" dxfId="53"/>
    </tableStyle>
    <tableStyle name="Style de tableau Registre de présence 2" pivot="0" count="5">
      <tableStyleElement type="wholeTable" dxfId="52"/>
      <tableStyleElement type="headerRow" dxfId="51"/>
      <tableStyleElement type="firstColumn" dxfId="50"/>
      <tableStyleElement type="firstRowStripe" dxfId="49"/>
      <tableStyleElement type="firstHeaderCell" dxfId="48"/>
    </tableStyle>
    <tableStyle name="Style de tableau Registre de présence 3" pivot="0" count="5">
      <tableStyleElement type="wholeTable" dxfId="47"/>
      <tableStyleElement type="headerRow" dxfId="46"/>
      <tableStyleElement type="firstColumn" dxfId="45"/>
      <tableStyleElement type="firstRowStripe" dxfId="44"/>
      <tableStyleElement type="firstHeaderCell" dxfId="43"/>
    </tableStyle>
    <tableStyle name="Style de tableau Registre de présence 4" pivot="0" count="5">
      <tableStyleElement type="wholeTable" dxfId="42"/>
      <tableStyleElement type="headerRow" dxfId="41"/>
      <tableStyleElement type="firstColumn" dxfId="40"/>
      <tableStyleElement type="firstRowStripe" dxfId="39"/>
      <tableStyleElement type="firstHeaderCell" dxfId="38"/>
    </tableStyle>
    <tableStyle name="Style de tableau Registre de présence 5" pivot="0" count="5">
      <tableStyleElement type="wholeTable" dxfId="37"/>
      <tableStyleElement type="headerRow" dxfId="36"/>
      <tableStyleElement type="firstColumn" dxfId="35"/>
      <tableStyleElement type="firstRowStripe" dxfId="34"/>
      <tableStyleElement type="firstHeaderCell" dxfId="33"/>
    </tableStyle>
  </tableStyles>
  <colors>
    <mruColors>
      <color rgb="FF890B01"/>
      <color rgb="FFFCFC18"/>
      <color rgb="FF6A71FE"/>
      <color rgb="FF21FFFF"/>
      <color rgb="FFFF99FF"/>
      <color rgb="FF79F92B"/>
      <color rgb="FF99FF99"/>
      <color rgb="FF6699FF"/>
      <color rgb="FFFF7575"/>
      <color rgb="FFFF979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26" fmlaLink="B1" max="2030" min="2020" page="10" val="202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12700</xdr:colOff>
          <xdr:row>0</xdr:row>
          <xdr:rowOff>12700</xdr:rowOff>
        </xdr:from>
        <xdr:to>
          <xdr:col>2</xdr:col>
          <xdr:colOff>228600</xdr:colOff>
          <xdr:row>0</xdr:row>
          <xdr:rowOff>222250</xdr:rowOff>
        </xdr:to>
        <xdr:sp macro="" textlink="">
          <xdr:nvSpPr>
            <xdr:cNvPr id="3076" name="Spinner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xmlns="" id="{402DD938-6157-4661-897D-59EF52FB3DC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6" name="Tableau6" displayName="Tableau6" ref="BO7:BT19" totalsRowCount="1" headerRowDxfId="23" dataDxfId="21" totalsRowDxfId="19" headerRowBorderDxfId="22" tableBorderDxfId="20" totalsRowBorderDxfId="18">
  <autoFilter ref="BO7:BT1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name="TTr" totalsRowFunction="sum" dataDxfId="17" totalsRowDxfId="16">
      <calculatedColumnFormula>COUNTIF($D8:$BM8,BO$7)</calculatedColumnFormula>
    </tableColumn>
    <tableColumn id="2" name="Sit" totalsRowFunction="sum" dataDxfId="15" totalsRowDxfId="14">
      <calculatedColumnFormula>COUNTIF($D8:$BM8,BP$7)</calculatedColumnFormula>
    </tableColumn>
    <tableColumn id="3" name="CP" totalsRowFunction="sum" dataDxfId="13" totalsRowDxfId="12">
      <calculatedColumnFormula>COUNTIF($D8:$BM8,BQ$7)</calculatedColumnFormula>
    </tableColumn>
    <tableColumn id="4" name="RTT" totalsRowFunction="sum" dataDxfId="11" totalsRowDxfId="10">
      <calculatedColumnFormula>COUNTIF($D8:$BM8,BR$7)</calculatedColumnFormula>
    </tableColumn>
    <tableColumn id="5" name="Mal." totalsRowFunction="sum" dataDxfId="9" totalsRowDxfId="8">
      <calculatedColumnFormula>COUNTIF($D8:$BM8,BS$7)</calculatedColumnFormula>
    </tableColumn>
    <tableColumn id="6" name="Aut." totalsRowFunction="sum" dataDxfId="7" totalsRowDxfId="6">
      <calculatedColumnFormula>COUNTIF($D8:$BM8,BT$7)</calculatedColumnFormula>
    </tableColumn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id="3" name="T_Activités" displayName="T_Activités" ref="A1:A7" totalsRowShown="0" headerRowDxfId="5">
  <autoFilter ref="A1:A7">
    <filterColumn colId="0" hiddenButton="1"/>
  </autoFilter>
  <tableColumns count="1">
    <tableColumn id="1" name="Activités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1" name="T_Horaires" displayName="T_Horaires" ref="C1:D6" totalsRowShown="0" headerRowDxfId="4">
  <autoFilter ref="C1:D6">
    <filterColumn colId="0" hiddenButton="1"/>
    <filterColumn colId="1" hiddenButton="1"/>
  </autoFilter>
  <tableColumns count="2">
    <tableColumn id="1" name="Choix horaire journalier" dataDxfId="3"/>
    <tableColumn id="2" name="Equivalent hebdomadaire" dataDxfId="2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_Mois" displayName="T_Mois" ref="I1:J13" totalsRowShown="0" headerRowDxfId="1">
  <autoFilter ref="I1:J13">
    <filterColumn colId="0" hiddenButton="1"/>
    <filterColumn colId="1" hiddenButton="1"/>
  </autoFilter>
  <tableColumns count="2">
    <tableColumn id="1" name="Mois"/>
    <tableColumn id="2" name="Nb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T35"/>
  <sheetViews>
    <sheetView showGridLines="0" tabSelected="1" topLeftCell="A5" zoomScale="107" zoomScaleNormal="107" workbookViewId="0">
      <selection activeCell="BF13" sqref="BF13"/>
    </sheetView>
  </sheetViews>
  <sheetFormatPr baseColWidth="10" defaultColWidth="11.54296875" defaultRowHeight="14.5" x14ac:dyDescent="0.35"/>
  <cols>
    <col min="1" max="1" width="12.81640625" style="18" bestFit="1" customWidth="1"/>
    <col min="2" max="2" width="15.7265625" style="18" customWidth="1"/>
    <col min="3" max="3" width="22.90625" style="18" customWidth="1"/>
    <col min="4" max="65" width="3.81640625" style="32" customWidth="1"/>
    <col min="66" max="66" width="11.54296875" style="18"/>
    <col min="67" max="67" width="5.81640625" style="18" customWidth="1"/>
    <col min="68" max="68" width="6.90625" style="18" customWidth="1"/>
    <col min="69" max="69" width="5.81640625" style="18" customWidth="1"/>
    <col min="70" max="70" width="6" style="18" customWidth="1"/>
    <col min="71" max="71" width="6.81640625" style="18" customWidth="1"/>
    <col min="72" max="72" width="6.54296875" style="18" customWidth="1"/>
    <col min="73" max="16384" width="11.54296875" style="18"/>
  </cols>
  <sheetData>
    <row r="1" spans="1:72" s="13" customFormat="1" ht="18.5" x14ac:dyDescent="0.35">
      <c r="A1" s="11" t="s">
        <v>24</v>
      </c>
      <c r="B1" s="12">
        <v>2020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</row>
    <row r="2" spans="1:72" s="13" customFormat="1" ht="18.5" x14ac:dyDescent="0.35">
      <c r="A2" s="11" t="s">
        <v>50</v>
      </c>
      <c r="B2" s="12" t="s">
        <v>1</v>
      </c>
      <c r="D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</row>
    <row r="3" spans="1:72" s="16" customFormat="1" x14ac:dyDescent="0.35">
      <c r="A3" s="14" t="s">
        <v>52</v>
      </c>
      <c r="B3" s="15">
        <f>DATE(Année,VLOOKUP(Mois,T_Mois[],2,0),1)</f>
        <v>43862</v>
      </c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</row>
    <row r="6" spans="1:72" ht="40" customHeight="1" x14ac:dyDescent="0.35">
      <c r="C6" s="19"/>
      <c r="D6" s="20">
        <f>B3</f>
        <v>43862</v>
      </c>
      <c r="E6" s="20">
        <f>D6</f>
        <v>43862</v>
      </c>
      <c r="F6" s="20">
        <f>IFERROR(IF(MONTH(D6+1)&gt;MONTH(D6),"",D6+1),"")</f>
        <v>43863</v>
      </c>
      <c r="G6" s="20">
        <f t="shared" ref="G6:BM6" si="0">IFERROR(IF(MONTH(E6+1)&gt;MONTH(E6),"",E6+1),"")</f>
        <v>43863</v>
      </c>
      <c r="H6" s="20">
        <f t="shared" si="0"/>
        <v>43864</v>
      </c>
      <c r="I6" s="20">
        <f t="shared" si="0"/>
        <v>43864</v>
      </c>
      <c r="J6" s="20">
        <f t="shared" si="0"/>
        <v>43865</v>
      </c>
      <c r="K6" s="20">
        <f t="shared" si="0"/>
        <v>43865</v>
      </c>
      <c r="L6" s="20">
        <f t="shared" si="0"/>
        <v>43866</v>
      </c>
      <c r="M6" s="20">
        <f t="shared" si="0"/>
        <v>43866</v>
      </c>
      <c r="N6" s="20">
        <f t="shared" si="0"/>
        <v>43867</v>
      </c>
      <c r="O6" s="20">
        <f t="shared" si="0"/>
        <v>43867</v>
      </c>
      <c r="P6" s="20">
        <f t="shared" si="0"/>
        <v>43868</v>
      </c>
      <c r="Q6" s="20">
        <f t="shared" si="0"/>
        <v>43868</v>
      </c>
      <c r="R6" s="20">
        <f t="shared" si="0"/>
        <v>43869</v>
      </c>
      <c r="S6" s="20">
        <f t="shared" si="0"/>
        <v>43869</v>
      </c>
      <c r="T6" s="20">
        <f t="shared" si="0"/>
        <v>43870</v>
      </c>
      <c r="U6" s="20">
        <f t="shared" si="0"/>
        <v>43870</v>
      </c>
      <c r="V6" s="20">
        <f t="shared" si="0"/>
        <v>43871</v>
      </c>
      <c r="W6" s="20">
        <f t="shared" si="0"/>
        <v>43871</v>
      </c>
      <c r="X6" s="20">
        <f t="shared" si="0"/>
        <v>43872</v>
      </c>
      <c r="Y6" s="20">
        <f t="shared" si="0"/>
        <v>43872</v>
      </c>
      <c r="Z6" s="20">
        <f t="shared" si="0"/>
        <v>43873</v>
      </c>
      <c r="AA6" s="20">
        <f t="shared" si="0"/>
        <v>43873</v>
      </c>
      <c r="AB6" s="20">
        <f t="shared" si="0"/>
        <v>43874</v>
      </c>
      <c r="AC6" s="20">
        <f t="shared" si="0"/>
        <v>43874</v>
      </c>
      <c r="AD6" s="20">
        <f t="shared" si="0"/>
        <v>43875</v>
      </c>
      <c r="AE6" s="20">
        <f t="shared" si="0"/>
        <v>43875</v>
      </c>
      <c r="AF6" s="20">
        <f t="shared" si="0"/>
        <v>43876</v>
      </c>
      <c r="AG6" s="20">
        <f t="shared" si="0"/>
        <v>43876</v>
      </c>
      <c r="AH6" s="20">
        <f t="shared" si="0"/>
        <v>43877</v>
      </c>
      <c r="AI6" s="20">
        <f t="shared" si="0"/>
        <v>43877</v>
      </c>
      <c r="AJ6" s="20">
        <f t="shared" si="0"/>
        <v>43878</v>
      </c>
      <c r="AK6" s="20">
        <f t="shared" si="0"/>
        <v>43878</v>
      </c>
      <c r="AL6" s="20">
        <f t="shared" si="0"/>
        <v>43879</v>
      </c>
      <c r="AM6" s="20">
        <f t="shared" si="0"/>
        <v>43879</v>
      </c>
      <c r="AN6" s="20">
        <f t="shared" si="0"/>
        <v>43880</v>
      </c>
      <c r="AO6" s="20">
        <f t="shared" si="0"/>
        <v>43880</v>
      </c>
      <c r="AP6" s="20">
        <f t="shared" si="0"/>
        <v>43881</v>
      </c>
      <c r="AQ6" s="20">
        <f t="shared" si="0"/>
        <v>43881</v>
      </c>
      <c r="AR6" s="20">
        <f t="shared" si="0"/>
        <v>43882</v>
      </c>
      <c r="AS6" s="20">
        <f t="shared" si="0"/>
        <v>43882</v>
      </c>
      <c r="AT6" s="20">
        <f t="shared" si="0"/>
        <v>43883</v>
      </c>
      <c r="AU6" s="20">
        <f t="shared" si="0"/>
        <v>43883</v>
      </c>
      <c r="AV6" s="20">
        <f t="shared" si="0"/>
        <v>43884</v>
      </c>
      <c r="AW6" s="20">
        <f t="shared" si="0"/>
        <v>43884</v>
      </c>
      <c r="AX6" s="20">
        <f t="shared" si="0"/>
        <v>43885</v>
      </c>
      <c r="AY6" s="20">
        <f t="shared" si="0"/>
        <v>43885</v>
      </c>
      <c r="AZ6" s="20">
        <f t="shared" si="0"/>
        <v>43886</v>
      </c>
      <c r="BA6" s="20">
        <f t="shared" si="0"/>
        <v>43886</v>
      </c>
      <c r="BB6" s="20">
        <f t="shared" si="0"/>
        <v>43887</v>
      </c>
      <c r="BC6" s="20">
        <f t="shared" si="0"/>
        <v>43887</v>
      </c>
      <c r="BD6" s="20">
        <f t="shared" si="0"/>
        <v>43888</v>
      </c>
      <c r="BE6" s="20">
        <f t="shared" si="0"/>
        <v>43888</v>
      </c>
      <c r="BF6" s="20">
        <f t="shared" si="0"/>
        <v>43889</v>
      </c>
      <c r="BG6" s="20">
        <f t="shared" si="0"/>
        <v>43889</v>
      </c>
      <c r="BH6" s="20">
        <f t="shared" si="0"/>
        <v>43890</v>
      </c>
      <c r="BI6" s="20">
        <f t="shared" si="0"/>
        <v>43890</v>
      </c>
      <c r="BJ6" s="20" t="str">
        <f t="shared" si="0"/>
        <v/>
      </c>
      <c r="BK6" s="20" t="str">
        <f t="shared" si="0"/>
        <v/>
      </c>
      <c r="BL6" s="20" t="str">
        <f t="shared" si="0"/>
        <v/>
      </c>
      <c r="BM6" s="20" t="str">
        <f t="shared" si="0"/>
        <v/>
      </c>
      <c r="BO6" s="21" t="s">
        <v>31</v>
      </c>
      <c r="BP6" s="22"/>
      <c r="BQ6" s="22"/>
      <c r="BR6" s="22"/>
      <c r="BS6" s="22"/>
      <c r="BT6" s="23"/>
    </row>
    <row r="7" spans="1:72" ht="55" customHeight="1" x14ac:dyDescent="0.35">
      <c r="A7" s="38" t="s">
        <v>60</v>
      </c>
      <c r="B7" s="38" t="s">
        <v>59</v>
      </c>
      <c r="C7" s="19" t="s">
        <v>58</v>
      </c>
      <c r="D7" s="20" t="s">
        <v>42</v>
      </c>
      <c r="E7" s="20" t="s">
        <v>43</v>
      </c>
      <c r="F7" s="20" t="s">
        <v>42</v>
      </c>
      <c r="G7" s="20" t="s">
        <v>43</v>
      </c>
      <c r="H7" s="20" t="s">
        <v>42</v>
      </c>
      <c r="I7" s="20" t="s">
        <v>43</v>
      </c>
      <c r="J7" s="20" t="s">
        <v>42</v>
      </c>
      <c r="K7" s="20" t="s">
        <v>43</v>
      </c>
      <c r="L7" s="20" t="s">
        <v>42</v>
      </c>
      <c r="M7" s="20" t="s">
        <v>43</v>
      </c>
      <c r="N7" s="20" t="s">
        <v>42</v>
      </c>
      <c r="O7" s="20" t="s">
        <v>43</v>
      </c>
      <c r="P7" s="20" t="s">
        <v>42</v>
      </c>
      <c r="Q7" s="20" t="s">
        <v>43</v>
      </c>
      <c r="R7" s="20" t="s">
        <v>42</v>
      </c>
      <c r="S7" s="20" t="s">
        <v>43</v>
      </c>
      <c r="T7" s="20" t="s">
        <v>42</v>
      </c>
      <c r="U7" s="20" t="s">
        <v>43</v>
      </c>
      <c r="V7" s="20" t="s">
        <v>42</v>
      </c>
      <c r="W7" s="20" t="s">
        <v>43</v>
      </c>
      <c r="X7" s="20" t="s">
        <v>42</v>
      </c>
      <c r="Y7" s="20" t="s">
        <v>43</v>
      </c>
      <c r="Z7" s="20" t="s">
        <v>42</v>
      </c>
      <c r="AA7" s="20" t="s">
        <v>43</v>
      </c>
      <c r="AB7" s="20" t="s">
        <v>42</v>
      </c>
      <c r="AC7" s="20" t="s">
        <v>43</v>
      </c>
      <c r="AD7" s="20" t="s">
        <v>42</v>
      </c>
      <c r="AE7" s="20" t="s">
        <v>43</v>
      </c>
      <c r="AF7" s="20" t="s">
        <v>42</v>
      </c>
      <c r="AG7" s="20" t="s">
        <v>43</v>
      </c>
      <c r="AH7" s="20" t="s">
        <v>42</v>
      </c>
      <c r="AI7" s="20" t="s">
        <v>43</v>
      </c>
      <c r="AJ7" s="20" t="s">
        <v>42</v>
      </c>
      <c r="AK7" s="20" t="s">
        <v>43</v>
      </c>
      <c r="AL7" s="20" t="s">
        <v>42</v>
      </c>
      <c r="AM7" s="20" t="s">
        <v>43</v>
      </c>
      <c r="AN7" s="20" t="s">
        <v>42</v>
      </c>
      <c r="AO7" s="20" t="s">
        <v>43</v>
      </c>
      <c r="AP7" s="20" t="s">
        <v>42</v>
      </c>
      <c r="AQ7" s="20" t="s">
        <v>43</v>
      </c>
      <c r="AR7" s="20" t="s">
        <v>42</v>
      </c>
      <c r="AS7" s="20" t="s">
        <v>43</v>
      </c>
      <c r="AT7" s="20" t="s">
        <v>42</v>
      </c>
      <c r="AU7" s="20" t="s">
        <v>43</v>
      </c>
      <c r="AV7" s="20" t="s">
        <v>42</v>
      </c>
      <c r="AW7" s="20" t="s">
        <v>43</v>
      </c>
      <c r="AX7" s="20" t="s">
        <v>42</v>
      </c>
      <c r="AY7" s="20" t="s">
        <v>43</v>
      </c>
      <c r="AZ7" s="20" t="s">
        <v>42</v>
      </c>
      <c r="BA7" s="20" t="s">
        <v>43</v>
      </c>
      <c r="BB7" s="20" t="s">
        <v>42</v>
      </c>
      <c r="BC7" s="20" t="s">
        <v>43</v>
      </c>
      <c r="BD7" s="20" t="s">
        <v>42</v>
      </c>
      <c r="BE7" s="20" t="s">
        <v>43</v>
      </c>
      <c r="BF7" s="20" t="s">
        <v>42</v>
      </c>
      <c r="BG7" s="20" t="s">
        <v>43</v>
      </c>
      <c r="BH7" s="20" t="str">
        <f>IF(BH6&lt;&gt;"","matin","")</f>
        <v>matin</v>
      </c>
      <c r="BI7" s="20" t="str">
        <f>IF(BI6&lt;&gt;"","après-midi","")</f>
        <v>après-midi</v>
      </c>
      <c r="BJ7" s="20" t="str">
        <f>IF(BJ6&lt;&gt;"","matin","")</f>
        <v/>
      </c>
      <c r="BK7" s="20" t="str">
        <f>IF(BK6&lt;&gt;"","après-midi","")</f>
        <v/>
      </c>
      <c r="BL7" s="20" t="str">
        <f>IF(BL6&lt;&gt;"","matin","")</f>
        <v/>
      </c>
      <c r="BM7" s="20" t="str">
        <f>IF(BM6&lt;&gt;"","après-midi","")</f>
        <v/>
      </c>
      <c r="BO7" s="24" t="s">
        <v>56</v>
      </c>
      <c r="BP7" s="25" t="s">
        <v>57</v>
      </c>
      <c r="BQ7" s="25" t="s">
        <v>53</v>
      </c>
      <c r="BR7" s="25" t="s">
        <v>36</v>
      </c>
      <c r="BS7" s="25" t="s">
        <v>54</v>
      </c>
      <c r="BT7" s="26" t="s">
        <v>55</v>
      </c>
    </row>
    <row r="8" spans="1:72" x14ac:dyDescent="0.35">
      <c r="A8" s="39"/>
      <c r="B8" s="39">
        <v>1.4583333333333333</v>
      </c>
      <c r="C8" s="27" t="s">
        <v>13</v>
      </c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 t="s">
        <v>56</v>
      </c>
      <c r="BF8" s="28"/>
      <c r="BG8" s="28"/>
      <c r="BH8" s="28"/>
      <c r="BI8" s="28"/>
      <c r="BJ8" s="28"/>
      <c r="BK8" s="28"/>
      <c r="BL8" s="28"/>
      <c r="BM8" s="28"/>
      <c r="BO8" s="29">
        <f>COUNTIF($D8:$BM8,BO$7)</f>
        <v>1</v>
      </c>
      <c r="BP8" s="30">
        <f t="shared" ref="BP8:BT18" si="1">COUNTIF($D8:$BM8,BP$7)</f>
        <v>0</v>
      </c>
      <c r="BQ8" s="30">
        <f t="shared" si="1"/>
        <v>0</v>
      </c>
      <c r="BR8" s="30">
        <f t="shared" si="1"/>
        <v>0</v>
      </c>
      <c r="BS8" s="30">
        <f t="shared" si="1"/>
        <v>0</v>
      </c>
      <c r="BT8" s="31">
        <f t="shared" si="1"/>
        <v>0</v>
      </c>
    </row>
    <row r="9" spans="1:72" x14ac:dyDescent="0.35">
      <c r="A9" s="39"/>
      <c r="B9" s="39">
        <v>1.6666666666666667</v>
      </c>
      <c r="C9" s="27" t="s">
        <v>14</v>
      </c>
      <c r="D9" s="28"/>
      <c r="E9" s="28"/>
      <c r="F9" s="28"/>
      <c r="G9" s="28"/>
      <c r="H9" s="28" t="s">
        <v>53</v>
      </c>
      <c r="I9" s="28" t="s">
        <v>53</v>
      </c>
      <c r="J9" s="28" t="s">
        <v>53</v>
      </c>
      <c r="K9" s="28" t="s">
        <v>53</v>
      </c>
      <c r="L9" s="28" t="s">
        <v>53</v>
      </c>
      <c r="M9" s="28" t="s">
        <v>53</v>
      </c>
      <c r="N9" s="28" t="s">
        <v>53</v>
      </c>
      <c r="O9" s="28" t="s">
        <v>53</v>
      </c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O9" s="29">
        <f t="shared" ref="BO9:BO18" si="2">COUNTIF($D9:$BM9,BO$7)</f>
        <v>0</v>
      </c>
      <c r="BP9" s="30">
        <f t="shared" si="1"/>
        <v>0</v>
      </c>
      <c r="BQ9" s="30">
        <f t="shared" si="1"/>
        <v>8</v>
      </c>
      <c r="BR9" s="30">
        <f t="shared" si="1"/>
        <v>0</v>
      </c>
      <c r="BS9" s="30">
        <f t="shared" si="1"/>
        <v>0</v>
      </c>
      <c r="BT9" s="31">
        <f t="shared" si="1"/>
        <v>0</v>
      </c>
    </row>
    <row r="10" spans="1:72" x14ac:dyDescent="0.35">
      <c r="A10" s="39"/>
      <c r="B10" s="39" t="s">
        <v>41</v>
      </c>
      <c r="C10" s="27" t="s">
        <v>15</v>
      </c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28"/>
      <c r="BD10" s="28"/>
      <c r="BE10" s="28"/>
      <c r="BF10" s="28"/>
      <c r="BG10" s="28"/>
      <c r="BH10" s="28"/>
      <c r="BI10" s="28"/>
      <c r="BJ10" s="28"/>
      <c r="BK10" s="28"/>
      <c r="BL10" s="28"/>
      <c r="BM10" s="28"/>
      <c r="BO10" s="29">
        <f t="shared" si="2"/>
        <v>0</v>
      </c>
      <c r="BP10" s="30">
        <f t="shared" si="1"/>
        <v>0</v>
      </c>
      <c r="BQ10" s="30">
        <f t="shared" si="1"/>
        <v>0</v>
      </c>
      <c r="BR10" s="30">
        <f t="shared" si="1"/>
        <v>0</v>
      </c>
      <c r="BS10" s="30">
        <f t="shared" si="1"/>
        <v>0</v>
      </c>
      <c r="BT10" s="31">
        <f t="shared" si="1"/>
        <v>0</v>
      </c>
    </row>
    <row r="11" spans="1:72" x14ac:dyDescent="0.35">
      <c r="A11" s="39"/>
      <c r="B11" s="39"/>
      <c r="C11" s="27" t="s">
        <v>16</v>
      </c>
      <c r="D11" s="28"/>
      <c r="E11" s="28"/>
      <c r="F11" s="28"/>
      <c r="G11" s="28"/>
      <c r="H11" s="28"/>
      <c r="I11" s="28"/>
      <c r="J11" s="28"/>
      <c r="K11" s="28"/>
      <c r="L11" s="28" t="s">
        <v>57</v>
      </c>
      <c r="M11" s="28" t="s">
        <v>57</v>
      </c>
      <c r="N11" s="28" t="s">
        <v>57</v>
      </c>
      <c r="O11" s="28" t="s">
        <v>57</v>
      </c>
      <c r="P11" s="28" t="s">
        <v>57</v>
      </c>
      <c r="Q11" s="28" t="s">
        <v>57</v>
      </c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  <c r="BD11" s="28"/>
      <c r="BE11" s="28"/>
      <c r="BF11" s="28"/>
      <c r="BG11" s="28"/>
      <c r="BH11" s="28"/>
      <c r="BI11" s="28"/>
      <c r="BJ11" s="28"/>
      <c r="BK11" s="28"/>
      <c r="BL11" s="28"/>
      <c r="BM11" s="28"/>
      <c r="BO11" s="29">
        <f t="shared" si="2"/>
        <v>0</v>
      </c>
      <c r="BP11" s="30">
        <f t="shared" si="1"/>
        <v>6</v>
      </c>
      <c r="BQ11" s="30">
        <f t="shared" si="1"/>
        <v>0</v>
      </c>
      <c r="BR11" s="30">
        <f t="shared" si="1"/>
        <v>0</v>
      </c>
      <c r="BS11" s="30">
        <f t="shared" si="1"/>
        <v>0</v>
      </c>
      <c r="BT11" s="31">
        <f t="shared" si="1"/>
        <v>0</v>
      </c>
    </row>
    <row r="12" spans="1:72" x14ac:dyDescent="0.35">
      <c r="A12" s="39"/>
      <c r="B12" s="39"/>
      <c r="C12" s="27" t="s">
        <v>17</v>
      </c>
      <c r="D12" s="28"/>
      <c r="E12" s="28"/>
      <c r="F12" s="28"/>
      <c r="G12" s="28"/>
      <c r="H12" s="28"/>
      <c r="I12" s="28"/>
      <c r="J12" s="28" t="s">
        <v>36</v>
      </c>
      <c r="K12" s="28" t="s">
        <v>36</v>
      </c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28"/>
      <c r="BA12" s="28"/>
      <c r="BB12" s="28"/>
      <c r="BC12" s="28"/>
      <c r="BD12" s="28"/>
      <c r="BE12" s="28"/>
      <c r="BF12" s="28"/>
      <c r="BG12" s="28"/>
      <c r="BH12" s="28"/>
      <c r="BI12" s="28"/>
      <c r="BJ12" s="28"/>
      <c r="BK12" s="28"/>
      <c r="BL12" s="28"/>
      <c r="BM12" s="28"/>
      <c r="BO12" s="29">
        <f t="shared" si="2"/>
        <v>0</v>
      </c>
      <c r="BP12" s="30">
        <f t="shared" si="1"/>
        <v>0</v>
      </c>
      <c r="BQ12" s="30">
        <f t="shared" si="1"/>
        <v>0</v>
      </c>
      <c r="BR12" s="30">
        <f t="shared" si="1"/>
        <v>2</v>
      </c>
      <c r="BS12" s="30">
        <f t="shared" si="1"/>
        <v>0</v>
      </c>
      <c r="BT12" s="31">
        <f t="shared" si="1"/>
        <v>0</v>
      </c>
    </row>
    <row r="13" spans="1:72" x14ac:dyDescent="0.35">
      <c r="A13" s="39"/>
      <c r="B13" s="39"/>
      <c r="C13" s="27" t="s">
        <v>18</v>
      </c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 t="s">
        <v>54</v>
      </c>
      <c r="W13" s="28" t="s">
        <v>54</v>
      </c>
      <c r="X13" s="28" t="s">
        <v>54</v>
      </c>
      <c r="Y13" s="28" t="s">
        <v>54</v>
      </c>
      <c r="Z13" s="28" t="s">
        <v>54</v>
      </c>
      <c r="AA13" s="28" t="s">
        <v>54</v>
      </c>
      <c r="AB13" s="28" t="s">
        <v>54</v>
      </c>
      <c r="AC13" s="28" t="s">
        <v>54</v>
      </c>
      <c r="AD13" s="28" t="s">
        <v>54</v>
      </c>
      <c r="AE13" s="28" t="s">
        <v>54</v>
      </c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8"/>
      <c r="BC13" s="28"/>
      <c r="BD13" s="28"/>
      <c r="BE13" s="28"/>
      <c r="BF13" s="28"/>
      <c r="BG13" s="28"/>
      <c r="BH13" s="28"/>
      <c r="BI13" s="28"/>
      <c r="BJ13" s="28"/>
      <c r="BK13" s="28"/>
      <c r="BL13" s="28"/>
      <c r="BM13" s="28"/>
      <c r="BO13" s="29">
        <f t="shared" si="2"/>
        <v>0</v>
      </c>
      <c r="BP13" s="30">
        <f t="shared" si="1"/>
        <v>0</v>
      </c>
      <c r="BQ13" s="30">
        <f t="shared" si="1"/>
        <v>0</v>
      </c>
      <c r="BR13" s="30">
        <f t="shared" si="1"/>
        <v>0</v>
      </c>
      <c r="BS13" s="30">
        <f t="shared" si="1"/>
        <v>10</v>
      </c>
      <c r="BT13" s="31">
        <f t="shared" si="1"/>
        <v>0</v>
      </c>
    </row>
    <row r="14" spans="1:72" x14ac:dyDescent="0.35">
      <c r="A14" s="39"/>
      <c r="B14" s="39"/>
      <c r="C14" s="27" t="s">
        <v>19</v>
      </c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8"/>
      <c r="BC14" s="28"/>
      <c r="BD14" s="28"/>
      <c r="BE14" s="28"/>
      <c r="BF14" s="28"/>
      <c r="BG14" s="28"/>
      <c r="BH14" s="28"/>
      <c r="BI14" s="28"/>
      <c r="BJ14" s="28"/>
      <c r="BK14" s="28"/>
      <c r="BL14" s="28"/>
      <c r="BM14" s="28"/>
      <c r="BO14" s="29">
        <f t="shared" si="2"/>
        <v>0</v>
      </c>
      <c r="BP14" s="30">
        <f t="shared" si="1"/>
        <v>0</v>
      </c>
      <c r="BQ14" s="30">
        <f t="shared" si="1"/>
        <v>0</v>
      </c>
      <c r="BR14" s="30">
        <f t="shared" si="1"/>
        <v>0</v>
      </c>
      <c r="BS14" s="30">
        <f t="shared" si="1"/>
        <v>0</v>
      </c>
      <c r="BT14" s="31">
        <f t="shared" si="1"/>
        <v>0</v>
      </c>
    </row>
    <row r="15" spans="1:72" x14ac:dyDescent="0.35">
      <c r="A15" s="39"/>
      <c r="B15" s="39"/>
      <c r="C15" s="27" t="s">
        <v>20</v>
      </c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  <c r="BB15" s="28"/>
      <c r="BC15" s="28"/>
      <c r="BD15" s="28"/>
      <c r="BE15" s="28"/>
      <c r="BF15" s="28"/>
      <c r="BG15" s="28"/>
      <c r="BH15" s="28"/>
      <c r="BI15" s="28"/>
      <c r="BJ15" s="28"/>
      <c r="BK15" s="28"/>
      <c r="BL15" s="28"/>
      <c r="BM15" s="28"/>
      <c r="BO15" s="29">
        <f t="shared" si="2"/>
        <v>0</v>
      </c>
      <c r="BP15" s="30">
        <f t="shared" si="1"/>
        <v>0</v>
      </c>
      <c r="BQ15" s="30">
        <f t="shared" si="1"/>
        <v>0</v>
      </c>
      <c r="BR15" s="30">
        <f t="shared" si="1"/>
        <v>0</v>
      </c>
      <c r="BS15" s="30">
        <f t="shared" si="1"/>
        <v>0</v>
      </c>
      <c r="BT15" s="31">
        <f t="shared" si="1"/>
        <v>0</v>
      </c>
    </row>
    <row r="16" spans="1:72" x14ac:dyDescent="0.35">
      <c r="A16" s="39"/>
      <c r="B16" s="39"/>
      <c r="C16" s="27" t="s">
        <v>21</v>
      </c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 t="s">
        <v>55</v>
      </c>
      <c r="AA16" s="28" t="s">
        <v>55</v>
      </c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28"/>
      <c r="BA16" s="28"/>
      <c r="BB16" s="28"/>
      <c r="BC16" s="28"/>
      <c r="BD16" s="28"/>
      <c r="BE16" s="28"/>
      <c r="BF16" s="28"/>
      <c r="BG16" s="28"/>
      <c r="BH16" s="28"/>
      <c r="BI16" s="28"/>
      <c r="BJ16" s="28"/>
      <c r="BK16" s="28"/>
      <c r="BL16" s="28"/>
      <c r="BM16" s="28"/>
      <c r="BO16" s="29">
        <f t="shared" si="2"/>
        <v>0</v>
      </c>
      <c r="BP16" s="30">
        <f t="shared" si="1"/>
        <v>0</v>
      </c>
      <c r="BQ16" s="30">
        <f t="shared" si="1"/>
        <v>0</v>
      </c>
      <c r="BR16" s="30">
        <f t="shared" si="1"/>
        <v>0</v>
      </c>
      <c r="BS16" s="30">
        <f t="shared" si="1"/>
        <v>0</v>
      </c>
      <c r="BT16" s="31">
        <f t="shared" si="1"/>
        <v>2</v>
      </c>
    </row>
    <row r="17" spans="1:72" x14ac:dyDescent="0.35">
      <c r="A17" s="39"/>
      <c r="B17" s="39"/>
      <c r="C17" s="27" t="s">
        <v>22</v>
      </c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  <c r="BB17" s="28"/>
      <c r="BC17" s="28"/>
      <c r="BD17" s="28"/>
      <c r="BE17" s="28"/>
      <c r="BF17" s="28"/>
      <c r="BG17" s="28"/>
      <c r="BH17" s="28"/>
      <c r="BI17" s="28"/>
      <c r="BJ17" s="28"/>
      <c r="BK17" s="28"/>
      <c r="BL17" s="28"/>
      <c r="BM17" s="28"/>
      <c r="BO17" s="29">
        <f t="shared" si="2"/>
        <v>0</v>
      </c>
      <c r="BP17" s="30">
        <f t="shared" si="1"/>
        <v>0</v>
      </c>
      <c r="BQ17" s="30">
        <f t="shared" si="1"/>
        <v>0</v>
      </c>
      <c r="BR17" s="30">
        <f t="shared" si="1"/>
        <v>0</v>
      </c>
      <c r="BS17" s="30">
        <f t="shared" si="1"/>
        <v>0</v>
      </c>
      <c r="BT17" s="31">
        <f t="shared" si="1"/>
        <v>0</v>
      </c>
    </row>
    <row r="18" spans="1:72" x14ac:dyDescent="0.35">
      <c r="A18" s="39"/>
      <c r="B18" s="39"/>
      <c r="C18" s="27" t="s">
        <v>23</v>
      </c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28"/>
      <c r="BA18" s="28"/>
      <c r="BB18" s="28"/>
      <c r="BC18" s="28"/>
      <c r="BD18" s="28"/>
      <c r="BE18" s="28"/>
      <c r="BF18" s="28"/>
      <c r="BG18" s="28"/>
      <c r="BH18" s="28"/>
      <c r="BI18" s="28"/>
      <c r="BJ18" s="28"/>
      <c r="BK18" s="28"/>
      <c r="BL18" s="28"/>
      <c r="BM18" s="28"/>
      <c r="BO18" s="29">
        <f t="shared" si="2"/>
        <v>0</v>
      </c>
      <c r="BP18" s="30">
        <f t="shared" si="1"/>
        <v>0</v>
      </c>
      <c r="BQ18" s="30">
        <f t="shared" si="1"/>
        <v>0</v>
      </c>
      <c r="BR18" s="30">
        <f t="shared" si="1"/>
        <v>0</v>
      </c>
      <c r="BS18" s="30">
        <f t="shared" si="1"/>
        <v>0</v>
      </c>
      <c r="BT18" s="31">
        <f t="shared" si="1"/>
        <v>0</v>
      </c>
    </row>
    <row r="19" spans="1:72" ht="15.5" x14ac:dyDescent="0.35">
      <c r="BO19" s="33">
        <f>SUBTOTAL(109,Tableau6[TTr])</f>
        <v>1</v>
      </c>
      <c r="BP19" s="34">
        <f>SUBTOTAL(109,Tableau6[Sit])</f>
        <v>6</v>
      </c>
      <c r="BQ19" s="34">
        <f>SUBTOTAL(109,Tableau6[CP])</f>
        <v>8</v>
      </c>
      <c r="BR19" s="34">
        <f>SUBTOTAL(109,Tableau6[RTT])</f>
        <v>2</v>
      </c>
      <c r="BS19" s="34">
        <f>SUBTOTAL(109,Tableau6[Mal.])</f>
        <v>10</v>
      </c>
      <c r="BT19" s="35">
        <f>SUBTOTAL(109,Tableau6[Aut.])</f>
        <v>2</v>
      </c>
    </row>
    <row r="20" spans="1:72" x14ac:dyDescent="0.35">
      <c r="A20" s="36" t="s">
        <v>44</v>
      </c>
      <c r="B20" s="36"/>
    </row>
    <row r="21" spans="1:72" x14ac:dyDescent="0.35">
      <c r="A21" s="37" t="s">
        <v>33</v>
      </c>
      <c r="B21" s="37" t="s">
        <v>56</v>
      </c>
    </row>
    <row r="22" spans="1:72" x14ac:dyDescent="0.35">
      <c r="A22" s="37" t="s">
        <v>34</v>
      </c>
      <c r="B22" s="37" t="s">
        <v>57</v>
      </c>
    </row>
    <row r="23" spans="1:72" x14ac:dyDescent="0.35">
      <c r="A23" s="37" t="s">
        <v>35</v>
      </c>
      <c r="B23" s="37" t="s">
        <v>53</v>
      </c>
    </row>
    <row r="24" spans="1:72" x14ac:dyDescent="0.35">
      <c r="A24" s="37" t="s">
        <v>36</v>
      </c>
      <c r="B24" s="37" t="s">
        <v>36</v>
      </c>
      <c r="BI24" s="18"/>
      <c r="BJ24" s="18"/>
      <c r="BK24" s="18"/>
      <c r="BL24" s="18"/>
      <c r="BM24" s="18"/>
    </row>
    <row r="25" spans="1:72" x14ac:dyDescent="0.35">
      <c r="A25" s="37" t="s">
        <v>37</v>
      </c>
      <c r="B25" s="37" t="s">
        <v>54</v>
      </c>
      <c r="BI25" s="18"/>
      <c r="BJ25" s="18"/>
      <c r="BK25" s="18"/>
      <c r="BL25" s="18"/>
      <c r="BM25" s="18"/>
    </row>
    <row r="26" spans="1:72" x14ac:dyDescent="0.35">
      <c r="A26" s="37" t="s">
        <v>38</v>
      </c>
      <c r="B26" s="37" t="s">
        <v>55</v>
      </c>
      <c r="BI26" s="18"/>
      <c r="BJ26" s="18"/>
      <c r="BK26" s="18"/>
      <c r="BL26" s="18"/>
      <c r="BM26" s="18"/>
    </row>
    <row r="27" spans="1:72" x14ac:dyDescent="0.35">
      <c r="BI27" s="18"/>
      <c r="BJ27" s="18"/>
      <c r="BK27" s="18"/>
      <c r="BL27" s="18"/>
      <c r="BM27" s="18"/>
    </row>
    <row r="28" spans="1:72" x14ac:dyDescent="0.35">
      <c r="BI28" s="18"/>
      <c r="BJ28" s="18"/>
      <c r="BK28" s="18"/>
      <c r="BL28" s="18"/>
      <c r="BM28" s="18"/>
    </row>
    <row r="29" spans="1:72" x14ac:dyDescent="0.35">
      <c r="BI29" s="18"/>
      <c r="BJ29" s="18"/>
      <c r="BK29" s="18"/>
      <c r="BL29" s="18"/>
      <c r="BM29" s="18"/>
    </row>
    <row r="30" spans="1:72" x14ac:dyDescent="0.35">
      <c r="BI30" s="18"/>
      <c r="BJ30" s="18"/>
      <c r="BK30" s="18"/>
      <c r="BL30" s="18"/>
      <c r="BM30" s="18"/>
    </row>
    <row r="31" spans="1:72" x14ac:dyDescent="0.35">
      <c r="BI31" s="18"/>
      <c r="BJ31" s="18"/>
      <c r="BK31" s="18"/>
      <c r="BL31" s="18"/>
      <c r="BM31" s="18"/>
    </row>
    <row r="32" spans="1:72" x14ac:dyDescent="0.35">
      <c r="BI32" s="18"/>
      <c r="BJ32" s="18"/>
      <c r="BK32" s="18"/>
      <c r="BL32" s="18"/>
      <c r="BM32" s="18"/>
    </row>
    <row r="33" spans="61:65" x14ac:dyDescent="0.35">
      <c r="BI33" s="18"/>
      <c r="BJ33" s="18"/>
      <c r="BK33" s="18"/>
      <c r="BL33" s="18"/>
      <c r="BM33" s="18"/>
    </row>
    <row r="34" spans="61:65" x14ac:dyDescent="0.35">
      <c r="BI34" s="18"/>
      <c r="BJ34" s="18"/>
      <c r="BK34" s="18"/>
      <c r="BL34" s="18"/>
      <c r="BM34" s="18"/>
    </row>
    <row r="35" spans="61:65" x14ac:dyDescent="0.35">
      <c r="BI35" s="18"/>
      <c r="BJ35" s="18"/>
      <c r="BK35" s="18"/>
      <c r="BL35" s="18"/>
      <c r="BM35" s="18"/>
    </row>
  </sheetData>
  <conditionalFormatting sqref="D6:BM18">
    <cfRule type="expression" dxfId="32" priority="18">
      <formula>WEEKDAY(D$6,2)&gt;5</formula>
    </cfRule>
  </conditionalFormatting>
  <conditionalFormatting sqref="D6:BM18">
    <cfRule type="expression" dxfId="31" priority="16">
      <formula>COUNTIF(feries,D$6)</formula>
    </cfRule>
  </conditionalFormatting>
  <conditionalFormatting sqref="D8:BM18 B21:B26">
    <cfRule type="cellIs" dxfId="30" priority="2" operator="equal">
      <formula>"Aut."</formula>
    </cfRule>
    <cfRule type="cellIs" dxfId="29" priority="3" operator="equal">
      <formula>"Mal."</formula>
    </cfRule>
    <cfRule type="cellIs" dxfId="28" priority="4" operator="equal">
      <formula>"RTT"</formula>
    </cfRule>
    <cfRule type="cellIs" dxfId="27" priority="5" operator="equal">
      <formula>"CP"</formula>
    </cfRule>
    <cfRule type="cellIs" dxfId="26" priority="6" operator="equal">
      <formula>"Sit"</formula>
    </cfRule>
    <cfRule type="cellIs" dxfId="25" priority="7" operator="equal">
      <formula>"Ttr"</formula>
    </cfRule>
  </conditionalFormatting>
  <conditionalFormatting sqref="A6:BM18">
    <cfRule type="expression" dxfId="24" priority="1">
      <formula>A$6&lt;&gt;""</formula>
    </cfRule>
  </conditionalFormatting>
  <dataValidations count="1">
    <dataValidation type="list" allowBlank="1" showInputMessage="1" showErrorMessage="1" sqref="B2">
      <formula1>L_Mois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6" r:id="rId4" name="Spinner 4">
              <controlPr defaultSize="0" autoPict="0">
                <anchor moveWithCells="1" sizeWithCells="1">
                  <from>
                    <xdr:col>2</xdr:col>
                    <xdr:colOff>12700</xdr:colOff>
                    <xdr:row>0</xdr:row>
                    <xdr:rowOff>12700</xdr:rowOff>
                  </from>
                  <to>
                    <xdr:col>2</xdr:col>
                    <xdr:colOff>228600</xdr:colOff>
                    <xdr:row>0</xdr:row>
                    <xdr:rowOff>222250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Sources!$A$2:$A$7</xm:f>
          </x14:formula1>
          <xm:sqref>D8:BM18</xm:sqref>
        </x14:dataValidation>
        <x14:dataValidation type="list" allowBlank="1" showInputMessage="1" showErrorMessage="1">
          <x14:formula1>
            <xm:f>Sources!$D$2:$D$6</xm:f>
          </x14:formula1>
          <xm:sqref>B8:B18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14"/>
  <sheetViews>
    <sheetView showGridLines="0" workbookViewId="0">
      <selection activeCell="M5" sqref="M5"/>
    </sheetView>
  </sheetViews>
  <sheetFormatPr baseColWidth="10" defaultRowHeight="14.5" x14ac:dyDescent="0.35"/>
  <cols>
    <col min="2" max="2" width="3.81640625" customWidth="1"/>
    <col min="3" max="3" width="10.81640625" customWidth="1"/>
    <col min="4" max="4" width="13.36328125" bestFit="1" customWidth="1"/>
    <col min="5" max="5" width="3.81640625" customWidth="1"/>
    <col min="6" max="6" width="18.6328125" bestFit="1" customWidth="1"/>
    <col min="7" max="7" width="10.08984375" bestFit="1" customWidth="1"/>
    <col min="8" max="8" width="3.81640625" customWidth="1"/>
    <col min="10" max="11" width="3.81640625" customWidth="1"/>
  </cols>
  <sheetData>
    <row r="1" spans="1:11" s="1" customFormat="1" ht="43.5" x14ac:dyDescent="0.35">
      <c r="A1" s="1" t="s">
        <v>32</v>
      </c>
      <c r="C1" s="6" t="s">
        <v>39</v>
      </c>
      <c r="D1" s="6" t="s">
        <v>40</v>
      </c>
      <c r="F1" s="10" t="s">
        <v>24</v>
      </c>
      <c r="G1" s="10">
        <f>Année</f>
        <v>2020</v>
      </c>
      <c r="H1" s="8"/>
      <c r="I1" s="1" t="s">
        <v>50</v>
      </c>
      <c r="J1" s="1" t="s">
        <v>51</v>
      </c>
      <c r="K1"/>
    </row>
    <row r="2" spans="1:11" x14ac:dyDescent="0.35">
      <c r="A2" t="s">
        <v>56</v>
      </c>
      <c r="C2" s="5">
        <f t="shared" ref="C2:C5" si="0">D2/5</f>
        <v>0.29166666666666663</v>
      </c>
      <c r="D2" s="5">
        <v>1.4583333333333333</v>
      </c>
      <c r="F2" s="4" t="s">
        <v>25</v>
      </c>
      <c r="G2" s="9">
        <f>DATE($G$1,1,1)</f>
        <v>43831</v>
      </c>
      <c r="H2" s="2"/>
      <c r="I2" t="s">
        <v>0</v>
      </c>
      <c r="J2" s="7">
        <v>1</v>
      </c>
    </row>
    <row r="3" spans="1:11" x14ac:dyDescent="0.35">
      <c r="A3" t="s">
        <v>57</v>
      </c>
      <c r="C3" s="5">
        <f>D3/5</f>
        <v>0.30833333333333335</v>
      </c>
      <c r="D3" s="5">
        <v>1.5416666666666667</v>
      </c>
      <c r="F3" s="4" t="s">
        <v>26</v>
      </c>
      <c r="G3" s="9">
        <f>ROUND(DATE($G$1,4,MOD(234-11*MOD($G$1,19),30))/7,)*7-6</f>
        <v>43933</v>
      </c>
      <c r="I3" t="s">
        <v>1</v>
      </c>
      <c r="J3" s="7">
        <v>2</v>
      </c>
    </row>
    <row r="4" spans="1:11" x14ac:dyDescent="0.35">
      <c r="A4" t="s">
        <v>53</v>
      </c>
      <c r="C4" s="5">
        <f t="shared" si="0"/>
        <v>0.32500000000000001</v>
      </c>
      <c r="D4" s="5">
        <v>1.625</v>
      </c>
      <c r="F4" s="4" t="s">
        <v>12</v>
      </c>
      <c r="G4" s="9">
        <f>G3+1</f>
        <v>43934</v>
      </c>
      <c r="I4" t="s">
        <v>2</v>
      </c>
      <c r="J4" s="7">
        <v>3</v>
      </c>
    </row>
    <row r="5" spans="1:11" x14ac:dyDescent="0.35">
      <c r="A5" t="s">
        <v>36</v>
      </c>
      <c r="C5" s="5">
        <f t="shared" si="0"/>
        <v>0.33333333333333337</v>
      </c>
      <c r="D5" s="5">
        <v>1.6666666666666667</v>
      </c>
      <c r="F5" s="4" t="s">
        <v>27</v>
      </c>
      <c r="G5" s="9">
        <f>DATE($G$1,5,1)</f>
        <v>43952</v>
      </c>
      <c r="I5" t="s">
        <v>3</v>
      </c>
      <c r="J5" s="7">
        <v>4</v>
      </c>
    </row>
    <row r="6" spans="1:11" x14ac:dyDescent="0.35">
      <c r="A6" t="s">
        <v>54</v>
      </c>
      <c r="C6" s="5">
        <v>0.29166666666666669</v>
      </c>
      <c r="D6" s="5" t="s">
        <v>41</v>
      </c>
      <c r="F6" s="4" t="s">
        <v>45</v>
      </c>
      <c r="G6" s="9">
        <f>DATE($G$1,5,8)</f>
        <v>43959</v>
      </c>
      <c r="I6" t="s">
        <v>4</v>
      </c>
      <c r="J6" s="7">
        <v>5</v>
      </c>
    </row>
    <row r="7" spans="1:11" x14ac:dyDescent="0.35">
      <c r="A7" t="s">
        <v>55</v>
      </c>
      <c r="C7" s="3"/>
      <c r="D7" s="3"/>
      <c r="F7" s="4" t="s">
        <v>28</v>
      </c>
      <c r="G7" s="9">
        <f>G3+39</f>
        <v>43972</v>
      </c>
      <c r="I7" t="s">
        <v>5</v>
      </c>
      <c r="J7" s="7">
        <v>6</v>
      </c>
    </row>
    <row r="8" spans="1:11" x14ac:dyDescent="0.35">
      <c r="F8" s="4" t="s">
        <v>29</v>
      </c>
      <c r="G8" s="9">
        <f>G3+49</f>
        <v>43982</v>
      </c>
      <c r="I8" t="s">
        <v>6</v>
      </c>
      <c r="J8" s="7">
        <v>7</v>
      </c>
    </row>
    <row r="9" spans="1:11" x14ac:dyDescent="0.35">
      <c r="F9" s="4" t="s">
        <v>30</v>
      </c>
      <c r="G9" s="9">
        <f>G3+50</f>
        <v>43983</v>
      </c>
      <c r="I9" t="s">
        <v>7</v>
      </c>
      <c r="J9" s="7">
        <v>8</v>
      </c>
    </row>
    <row r="10" spans="1:11" x14ac:dyDescent="0.35">
      <c r="F10" s="4" t="s">
        <v>46</v>
      </c>
      <c r="G10" s="9">
        <f>DATE($G$1,7,14)</f>
        <v>44026</v>
      </c>
      <c r="I10" t="s">
        <v>8</v>
      </c>
      <c r="J10" s="7">
        <v>9</v>
      </c>
    </row>
    <row r="11" spans="1:11" x14ac:dyDescent="0.35">
      <c r="F11" s="4" t="s">
        <v>47</v>
      </c>
      <c r="G11" s="9">
        <f>DATE($G$1,8,15)</f>
        <v>44058</v>
      </c>
      <c r="I11" t="s">
        <v>9</v>
      </c>
      <c r="J11" s="7">
        <v>10</v>
      </c>
    </row>
    <row r="12" spans="1:11" x14ac:dyDescent="0.35">
      <c r="F12" s="4" t="s">
        <v>48</v>
      </c>
      <c r="G12" s="9">
        <f>DATE($G$1,11,1)</f>
        <v>44136</v>
      </c>
      <c r="I12" t="s">
        <v>10</v>
      </c>
      <c r="J12" s="7">
        <v>11</v>
      </c>
    </row>
    <row r="13" spans="1:11" x14ac:dyDescent="0.35">
      <c r="F13" s="4" t="s">
        <v>45</v>
      </c>
      <c r="G13" s="9">
        <f>DATE($G$1,11,11)</f>
        <v>44146</v>
      </c>
      <c r="I13" t="s">
        <v>11</v>
      </c>
      <c r="J13" s="7">
        <v>12</v>
      </c>
    </row>
    <row r="14" spans="1:11" x14ac:dyDescent="0.35">
      <c r="F14" s="4" t="s">
        <v>49</v>
      </c>
      <c r="G14" s="9">
        <f>DATE($G$1,12,25)</f>
        <v>44190</v>
      </c>
    </row>
  </sheetData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Planning</vt:lpstr>
      <vt:lpstr>Sources</vt:lpstr>
      <vt:lpstr>Année</vt:lpstr>
      <vt:lpstr>feries</vt:lpstr>
      <vt:lpstr>L_Activités</vt:lpstr>
      <vt:lpstr>L_Mois</vt:lpstr>
      <vt:lpstr>Mois</vt:lpstr>
      <vt:lpstr>Nb_Mois</vt:lpstr>
    </vt:vector>
  </TitlesOfParts>
  <Company>KPMG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KPMG</dc:creator>
  <cp:lastModifiedBy>KPMG</cp:lastModifiedBy>
  <dcterms:created xsi:type="dcterms:W3CDTF">2020-04-20T08:45:13Z</dcterms:created>
  <dcterms:modified xsi:type="dcterms:W3CDTF">2020-04-22T07:09:35Z</dcterms:modified>
</cp:coreProperties>
</file>