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filterPrivacy="1" codeName="ThisWorkbook"/>
  <xr:revisionPtr revIDLastSave="0" documentId="13_ncr:1_{E6178C39-4ACD-4102-AEC2-AF79E1AF2B45}" xr6:coauthVersionLast="45" xr6:coauthVersionMax="45" xr10:uidLastSave="{00000000-0000-0000-0000-000000000000}"/>
  <bookViews>
    <workbookView xWindow="-120" yWindow="-120" windowWidth="29040" windowHeight="16440" tabRatio="740" activeTab="1" xr2:uid="{00000000-000D-0000-FFFF-FFFF00000000}"/>
  </bookViews>
  <sheets>
    <sheet name="journal" sheetId="11" r:id="rId1"/>
    <sheet name="suivi" sheetId="2" r:id="rId2"/>
    <sheet name="appel" sheetId="5" r:id="rId3"/>
    <sheet name="entrée" sheetId="3" r:id="rId4"/>
    <sheet name="sortie" sheetId="4" r:id="rId5"/>
    <sheet name="stock base" sheetId="9" r:id="rId6"/>
    <sheet name="affaires" sheetId="13" r:id="rId7"/>
    <sheet name="infos" sheetId="12" r:id="rId8"/>
  </sheets>
  <definedNames>
    <definedName name="Liste">#REF!</definedName>
    <definedName name="_xlnm.Print_Area" localSheetId="2">appel!$A$1:$E$275</definedName>
    <definedName name="_xlnm.Print_Area" localSheetId="3">entrée!$A$1:$E$275</definedName>
    <definedName name="_xlnm.Print_Area" localSheetId="7">infos!$A$1:$C$349</definedName>
    <definedName name="_xlnm.Print_Area" localSheetId="0">journal!$A$1:$I$23</definedName>
    <definedName name="_xlnm.Print_Area" localSheetId="4">sortie!$A$1:$E$275</definedName>
    <definedName name="_xlnm.Print_Area" localSheetId="5">'stock base'!$A$1:$E$275</definedName>
    <definedName name="_xlnm.Print_Area" localSheetId="1">suivi!$A$1:$H$275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5" i="13" l="1"/>
  <c r="M3" i="13"/>
  <c r="M4" i="13"/>
  <c r="M5" i="13"/>
  <c r="M6" i="13"/>
  <c r="M7" i="13"/>
  <c r="M8" i="13"/>
  <c r="M9" i="13"/>
  <c r="M10" i="13"/>
  <c r="M11" i="13"/>
  <c r="M12" i="13"/>
  <c r="M13" i="13"/>
  <c r="M14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  <c r="M35" i="13"/>
  <c r="M36" i="13"/>
  <c r="M37" i="13"/>
  <c r="M38" i="13"/>
  <c r="M39" i="13"/>
  <c r="M40" i="13"/>
  <c r="M41" i="13"/>
  <c r="M42" i="13"/>
  <c r="M43" i="13"/>
  <c r="M44" i="13"/>
  <c r="M45" i="13"/>
  <c r="M46" i="13"/>
  <c r="M47" i="13"/>
  <c r="M48" i="13"/>
  <c r="M49" i="13"/>
  <c r="M50" i="13"/>
  <c r="M51" i="13"/>
  <c r="M52" i="13"/>
  <c r="M53" i="13"/>
  <c r="M54" i="13"/>
  <c r="M55" i="13"/>
  <c r="M56" i="13"/>
  <c r="M57" i="13"/>
  <c r="M58" i="13"/>
  <c r="M59" i="13"/>
  <c r="M60" i="13"/>
  <c r="M61" i="13"/>
  <c r="M62" i="13"/>
  <c r="M63" i="13"/>
  <c r="M64" i="13"/>
  <c r="M65" i="13"/>
  <c r="M66" i="13"/>
  <c r="M67" i="13"/>
  <c r="M68" i="13"/>
  <c r="M69" i="13"/>
  <c r="M70" i="13"/>
  <c r="C3" i="13"/>
  <c r="E4" i="11" l="1"/>
  <c r="C3" i="9" l="1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3" i="5"/>
  <c r="B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3" i="2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3" i="2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E3" i="9"/>
  <c r="H3" i="2" s="1"/>
  <c r="E4" i="9"/>
  <c r="H4" i="2" s="1"/>
  <c r="E5" i="9"/>
  <c r="H5" i="2" s="1"/>
  <c r="E6" i="9"/>
  <c r="H6" i="2" s="1"/>
  <c r="E7" i="9"/>
  <c r="E8" i="9"/>
  <c r="E9" i="9"/>
  <c r="H9" i="2" s="1"/>
  <c r="E10" i="9"/>
  <c r="H10" i="2" s="1"/>
  <c r="E11" i="9"/>
  <c r="H11" i="2" s="1"/>
  <c r="E12" i="9"/>
  <c r="H12" i="2" s="1"/>
  <c r="E13" i="9"/>
  <c r="E14" i="9"/>
  <c r="H14" i="2" s="1"/>
  <c r="E15" i="9"/>
  <c r="E16" i="9"/>
  <c r="H16" i="2" s="1"/>
  <c r="E17" i="9"/>
  <c r="H17" i="2" s="1"/>
  <c r="E18" i="9"/>
  <c r="H18" i="2" s="1"/>
  <c r="E19" i="9"/>
  <c r="H19" i="2" s="1"/>
  <c r="E20" i="9"/>
  <c r="H20" i="2" s="1"/>
  <c r="E21" i="9"/>
  <c r="H21" i="2" s="1"/>
  <c r="E22" i="9"/>
  <c r="H22" i="2" s="1"/>
  <c r="E23" i="9"/>
  <c r="E24" i="9"/>
  <c r="H24" i="2" s="1"/>
  <c r="E25" i="9"/>
  <c r="H25" i="2" s="1"/>
  <c r="E26" i="9"/>
  <c r="H26" i="2" s="1"/>
  <c r="E27" i="9"/>
  <c r="H27" i="2" s="1"/>
  <c r="E28" i="9"/>
  <c r="H28" i="2" s="1"/>
  <c r="E29" i="9"/>
  <c r="E30" i="9"/>
  <c r="H30" i="2" s="1"/>
  <c r="E31" i="9"/>
  <c r="H31" i="2" s="1"/>
  <c r="E32" i="9"/>
  <c r="H32" i="2" s="1"/>
  <c r="E33" i="9"/>
  <c r="H33" i="2" s="1"/>
  <c r="E34" i="9"/>
  <c r="H34" i="2" s="1"/>
  <c r="E35" i="9"/>
  <c r="E36" i="9"/>
  <c r="E37" i="9"/>
  <c r="H37" i="2" s="1"/>
  <c r="E38" i="9"/>
  <c r="H38" i="2" s="1"/>
  <c r="E39" i="9"/>
  <c r="H39" i="2" s="1"/>
  <c r="E40" i="9"/>
  <c r="H40" i="2" s="1"/>
  <c r="E41" i="9"/>
  <c r="H41" i="2" s="1"/>
  <c r="E42" i="9"/>
  <c r="H42" i="2" s="1"/>
  <c r="E43" i="9"/>
  <c r="E44" i="9"/>
  <c r="E45" i="9"/>
  <c r="E46" i="9"/>
  <c r="H46" i="2" s="1"/>
  <c r="E47" i="9"/>
  <c r="H47" i="2" s="1"/>
  <c r="E48" i="9"/>
  <c r="H48" i="2" s="1"/>
  <c r="E49" i="9"/>
  <c r="H49" i="2" s="1"/>
  <c r="E50" i="9"/>
  <c r="H50" i="2" s="1"/>
  <c r="E51" i="9"/>
  <c r="E52" i="9"/>
  <c r="H52" i="2" s="1"/>
  <c r="E53" i="9"/>
  <c r="H53" i="2" s="1"/>
  <c r="E54" i="9"/>
  <c r="H54" i="2" s="1"/>
  <c r="E55" i="9"/>
  <c r="H55" i="2" s="1"/>
  <c r="E56" i="9"/>
  <c r="H56" i="2" s="1"/>
  <c r="E57" i="9"/>
  <c r="H57" i="2" s="1"/>
  <c r="E58" i="9"/>
  <c r="H58" i="2" s="1"/>
  <c r="E59" i="9"/>
  <c r="E60" i="9"/>
  <c r="H60" i="2" s="1"/>
  <c r="E61" i="9"/>
  <c r="E62" i="9"/>
  <c r="H62" i="2" s="1"/>
  <c r="E63" i="9"/>
  <c r="E64" i="9"/>
  <c r="E65" i="9"/>
  <c r="H65" i="2" s="1"/>
  <c r="E66" i="9"/>
  <c r="H66" i="2" s="1"/>
  <c r="E67" i="9"/>
  <c r="H67" i="2" s="1"/>
  <c r="E68" i="9"/>
  <c r="H68" i="2" s="1"/>
  <c r="E69" i="9"/>
  <c r="H69" i="2" s="1"/>
  <c r="E70" i="9"/>
  <c r="H70" i="2" s="1"/>
  <c r="E71" i="9"/>
  <c r="E72" i="9"/>
  <c r="E73" i="9"/>
  <c r="H73" i="2" s="1"/>
  <c r="E74" i="9"/>
  <c r="H74" i="2" s="1"/>
  <c r="E75" i="9"/>
  <c r="H75" i="2" s="1"/>
  <c r="E76" i="9"/>
  <c r="H76" i="2" s="1"/>
  <c r="E77" i="9"/>
  <c r="E78" i="9"/>
  <c r="H78" i="2" s="1"/>
  <c r="E79" i="9"/>
  <c r="E80" i="9"/>
  <c r="H80" i="2" s="1"/>
  <c r="E81" i="9"/>
  <c r="H81" i="2" s="1"/>
  <c r="E82" i="9"/>
  <c r="H82" i="2" s="1"/>
  <c r="E83" i="9"/>
  <c r="H83" i="2" s="1"/>
  <c r="E84" i="9"/>
  <c r="H84" i="2" s="1"/>
  <c r="E85" i="9"/>
  <c r="H85" i="2" s="1"/>
  <c r="H86" i="2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3" i="3"/>
  <c r="E4" i="3"/>
  <c r="E5" i="3"/>
  <c r="E6" i="3"/>
  <c r="E6" i="2" s="1"/>
  <c r="E7" i="3"/>
  <c r="E8" i="3"/>
  <c r="E9" i="3"/>
  <c r="E10" i="3"/>
  <c r="E10" i="2" s="1"/>
  <c r="E11" i="3"/>
  <c r="E12" i="3"/>
  <c r="E13" i="3"/>
  <c r="E14" i="3"/>
  <c r="E14" i="2" s="1"/>
  <c r="E15" i="3"/>
  <c r="E16" i="3"/>
  <c r="E17" i="3"/>
  <c r="E17" i="2" s="1"/>
  <c r="E18" i="3"/>
  <c r="E18" i="2" s="1"/>
  <c r="E19" i="3"/>
  <c r="E20" i="3"/>
  <c r="E21" i="3"/>
  <c r="E22" i="3"/>
  <c r="E22" i="2" s="1"/>
  <c r="E23" i="3"/>
  <c r="E24" i="3"/>
  <c r="E25" i="3"/>
  <c r="E25" i="2" s="1"/>
  <c r="E26" i="3"/>
  <c r="E26" i="2" s="1"/>
  <c r="E27" i="3"/>
  <c r="E28" i="3"/>
  <c r="E29" i="3"/>
  <c r="E30" i="3"/>
  <c r="E30" i="2" s="1"/>
  <c r="E31" i="3"/>
  <c r="E32" i="3"/>
  <c r="E33" i="3"/>
  <c r="E33" i="2" s="1"/>
  <c r="E34" i="3"/>
  <c r="E34" i="2" s="1"/>
  <c r="E35" i="3"/>
  <c r="E36" i="3"/>
  <c r="E37" i="3"/>
  <c r="E38" i="3"/>
  <c r="E38" i="2" s="1"/>
  <c r="E39" i="3"/>
  <c r="E40" i="3"/>
  <c r="E41" i="3"/>
  <c r="E42" i="3"/>
  <c r="E42" i="2" s="1"/>
  <c r="E43" i="3"/>
  <c r="E44" i="3"/>
  <c r="E45" i="3"/>
  <c r="E45" i="2" s="1"/>
  <c r="E46" i="3"/>
  <c r="E46" i="2" s="1"/>
  <c r="E47" i="3"/>
  <c r="E48" i="3"/>
  <c r="E49" i="3"/>
  <c r="E50" i="3"/>
  <c r="E50" i="2" s="1"/>
  <c r="E51" i="3"/>
  <c r="E52" i="3"/>
  <c r="E53" i="3"/>
  <c r="E54" i="3"/>
  <c r="E54" i="2" s="1"/>
  <c r="E55" i="3"/>
  <c r="E56" i="3"/>
  <c r="E57" i="3"/>
  <c r="E58" i="3"/>
  <c r="E58" i="2" s="1"/>
  <c r="E59" i="3"/>
  <c r="E60" i="3"/>
  <c r="E61" i="3"/>
  <c r="E61" i="2" s="1"/>
  <c r="E62" i="3"/>
  <c r="E62" i="2" s="1"/>
  <c r="E63" i="3"/>
  <c r="E64" i="3"/>
  <c r="E65" i="3"/>
  <c r="E66" i="3"/>
  <c r="E66" i="2" s="1"/>
  <c r="E67" i="3"/>
  <c r="E68" i="3"/>
  <c r="E69" i="3"/>
  <c r="E70" i="3"/>
  <c r="E70" i="2" s="1"/>
  <c r="E71" i="3"/>
  <c r="E72" i="3"/>
  <c r="E73" i="3"/>
  <c r="E74" i="3"/>
  <c r="E74" i="2" s="1"/>
  <c r="E75" i="3"/>
  <c r="E76" i="3"/>
  <c r="E77" i="3"/>
  <c r="E78" i="3"/>
  <c r="E78" i="2" s="1"/>
  <c r="E79" i="3"/>
  <c r="E80" i="3"/>
  <c r="E81" i="3"/>
  <c r="E82" i="3"/>
  <c r="E82" i="2" s="1"/>
  <c r="E83" i="3"/>
  <c r="E13" i="2"/>
  <c r="E24" i="2"/>
  <c r="E29" i="2"/>
  <c r="E49" i="2"/>
  <c r="E52" i="2"/>
  <c r="E57" i="2"/>
  <c r="E65" i="2"/>
  <c r="E77" i="2"/>
  <c r="E85" i="2"/>
  <c r="E86" i="2"/>
  <c r="H7" i="2"/>
  <c r="H8" i="2"/>
  <c r="H13" i="2"/>
  <c r="H15" i="2"/>
  <c r="H23" i="2"/>
  <c r="H29" i="2"/>
  <c r="H35" i="2"/>
  <c r="H36" i="2"/>
  <c r="H43" i="2"/>
  <c r="H44" i="2"/>
  <c r="H45" i="2"/>
  <c r="H51" i="2"/>
  <c r="H59" i="2"/>
  <c r="H61" i="2"/>
  <c r="H63" i="2"/>
  <c r="H64" i="2"/>
  <c r="H71" i="2"/>
  <c r="H72" i="2"/>
  <c r="H77" i="2"/>
  <c r="H79" i="2"/>
  <c r="E81" i="2" l="1"/>
  <c r="E73" i="2"/>
  <c r="E69" i="2"/>
  <c r="E53" i="2"/>
  <c r="E41" i="2"/>
  <c r="E37" i="2"/>
  <c r="E21" i="2"/>
  <c r="E9" i="2"/>
  <c r="E5" i="2"/>
  <c r="E72" i="2"/>
  <c r="E68" i="2"/>
  <c r="E56" i="2"/>
  <c r="E44" i="2"/>
  <c r="E40" i="2"/>
  <c r="E36" i="2"/>
  <c r="E20" i="2"/>
  <c r="E12" i="2"/>
  <c r="E8" i="2"/>
  <c r="E4" i="2"/>
  <c r="E64" i="2"/>
  <c r="E60" i="2"/>
  <c r="E48" i="2"/>
  <c r="E32" i="2"/>
  <c r="E28" i="2"/>
  <c r="E16" i="2"/>
  <c r="E84" i="2"/>
  <c r="E80" i="2"/>
  <c r="E76" i="2"/>
  <c r="E83" i="2"/>
  <c r="E79" i="2"/>
  <c r="E75" i="2"/>
  <c r="E71" i="2"/>
  <c r="E67" i="2"/>
  <c r="E63" i="2"/>
  <c r="E59" i="2"/>
  <c r="E55" i="2"/>
  <c r="E51" i="2"/>
  <c r="E47" i="2"/>
  <c r="E43" i="2"/>
  <c r="E39" i="2"/>
  <c r="E35" i="2"/>
  <c r="E31" i="2"/>
  <c r="E27" i="2"/>
  <c r="E23" i="2"/>
  <c r="E19" i="2"/>
  <c r="E15" i="2"/>
  <c r="E11" i="2"/>
  <c r="E7" i="2"/>
  <c r="E3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A84" i="2"/>
  <c r="A85" i="2"/>
  <c r="A86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D84" i="2" l="1"/>
  <c r="D85" i="2"/>
  <c r="D86" i="2"/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E74" i="5" l="1"/>
  <c r="E70" i="5"/>
  <c r="E50" i="5"/>
  <c r="E30" i="5"/>
  <c r="E26" i="5"/>
  <c r="E14" i="5"/>
  <c r="E85" i="5"/>
  <c r="D85" i="5"/>
  <c r="E81" i="5"/>
  <c r="E77" i="5"/>
  <c r="E73" i="5"/>
  <c r="E69" i="5"/>
  <c r="E65" i="5"/>
  <c r="E61" i="5"/>
  <c r="E57" i="5"/>
  <c r="E53" i="5"/>
  <c r="E49" i="5"/>
  <c r="E45" i="5"/>
  <c r="E41" i="5"/>
  <c r="E37" i="5"/>
  <c r="E33" i="5"/>
  <c r="E29" i="5"/>
  <c r="E25" i="5"/>
  <c r="E21" i="5"/>
  <c r="E17" i="5"/>
  <c r="E13" i="5"/>
  <c r="E9" i="5"/>
  <c r="E5" i="5"/>
  <c r="E78" i="5"/>
  <c r="E58" i="5"/>
  <c r="E38" i="5"/>
  <c r="E22" i="5"/>
  <c r="E10" i="5"/>
  <c r="E84" i="5"/>
  <c r="D84" i="5"/>
  <c r="E80" i="5"/>
  <c r="E76" i="5"/>
  <c r="E72" i="5"/>
  <c r="E68" i="5"/>
  <c r="E64" i="5"/>
  <c r="E60" i="5"/>
  <c r="E56" i="5"/>
  <c r="E52" i="5"/>
  <c r="E48" i="5"/>
  <c r="E44" i="5"/>
  <c r="E40" i="5"/>
  <c r="E36" i="5"/>
  <c r="E32" i="5"/>
  <c r="E28" i="5"/>
  <c r="E24" i="5"/>
  <c r="E20" i="5"/>
  <c r="E16" i="5"/>
  <c r="E12" i="5"/>
  <c r="E8" i="5"/>
  <c r="E4" i="5"/>
  <c r="E86" i="5"/>
  <c r="D86" i="5"/>
  <c r="E82" i="5"/>
  <c r="E66" i="5"/>
  <c r="E62" i="5"/>
  <c r="E54" i="5"/>
  <c r="E46" i="5"/>
  <c r="E42" i="5"/>
  <c r="E34" i="5"/>
  <c r="E18" i="5"/>
  <c r="E6" i="5"/>
  <c r="E83" i="5"/>
  <c r="E79" i="5"/>
  <c r="E75" i="5"/>
  <c r="E71" i="5"/>
  <c r="E67" i="5"/>
  <c r="E63" i="5"/>
  <c r="E59" i="5"/>
  <c r="E55" i="5"/>
  <c r="E51" i="5"/>
  <c r="E47" i="5"/>
  <c r="E43" i="5"/>
  <c r="E39" i="5"/>
  <c r="E35" i="5"/>
  <c r="E31" i="5"/>
  <c r="E27" i="5"/>
  <c r="E23" i="5"/>
  <c r="E19" i="5"/>
  <c r="E15" i="5"/>
  <c r="E11" i="5"/>
  <c r="E7" i="5"/>
  <c r="E3" i="5"/>
  <c r="C83" i="13"/>
  <c r="D83" i="13"/>
  <c r="C4" i="13" l="1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76" i="13"/>
  <c r="D77" i="13"/>
  <c r="D78" i="13"/>
  <c r="D79" i="13"/>
  <c r="D80" i="13"/>
  <c r="D81" i="13"/>
  <c r="D82" i="13"/>
  <c r="D3" i="9" l="1"/>
  <c r="D7" i="9"/>
  <c r="D11" i="9"/>
  <c r="D15" i="9"/>
  <c r="D19" i="9"/>
  <c r="D23" i="9"/>
  <c r="D27" i="9"/>
  <c r="D31" i="9"/>
  <c r="D35" i="9"/>
  <c r="D39" i="9"/>
  <c r="D43" i="9"/>
  <c r="D47" i="9"/>
  <c r="D51" i="9"/>
  <c r="D55" i="9"/>
  <c r="D59" i="9"/>
  <c r="D63" i="9"/>
  <c r="D67" i="9"/>
  <c r="D71" i="9"/>
  <c r="D75" i="9"/>
  <c r="D79" i="9"/>
  <c r="D83" i="9"/>
  <c r="D6" i="4"/>
  <c r="D10" i="4"/>
  <c r="D14" i="4"/>
  <c r="D18" i="4"/>
  <c r="D22" i="4"/>
  <c r="D26" i="4"/>
  <c r="D30" i="4"/>
  <c r="D34" i="4"/>
  <c r="D38" i="4"/>
  <c r="D42" i="4"/>
  <c r="D46" i="4"/>
  <c r="D50" i="4"/>
  <c r="D54" i="4"/>
  <c r="D58" i="4"/>
  <c r="D62" i="4"/>
  <c r="D66" i="4"/>
  <c r="D4" i="9"/>
  <c r="D8" i="9"/>
  <c r="D12" i="9"/>
  <c r="D16" i="9"/>
  <c r="D20" i="9"/>
  <c r="D24" i="9"/>
  <c r="D28" i="9"/>
  <c r="D32" i="9"/>
  <c r="D36" i="9"/>
  <c r="D40" i="9"/>
  <c r="D44" i="9"/>
  <c r="D48" i="9"/>
  <c r="D52" i="9"/>
  <c r="D56" i="9"/>
  <c r="D60" i="9"/>
  <c r="D64" i="9"/>
  <c r="D68" i="9"/>
  <c r="D72" i="9"/>
  <c r="D76" i="9"/>
  <c r="D80" i="9"/>
  <c r="D84" i="9"/>
  <c r="D3" i="4"/>
  <c r="D7" i="4"/>
  <c r="D11" i="4"/>
  <c r="D15" i="4"/>
  <c r="D19" i="4"/>
  <c r="D5" i="9"/>
  <c r="D9" i="9"/>
  <c r="D13" i="9"/>
  <c r="D17" i="9"/>
  <c r="D21" i="9"/>
  <c r="D25" i="9"/>
  <c r="D29" i="9"/>
  <c r="D33" i="9"/>
  <c r="D37" i="9"/>
  <c r="D41" i="9"/>
  <c r="D45" i="9"/>
  <c r="D49" i="9"/>
  <c r="D53" i="9"/>
  <c r="D57" i="9"/>
  <c r="D61" i="9"/>
  <c r="D65" i="9"/>
  <c r="D69" i="9"/>
  <c r="D73" i="9"/>
  <c r="D77" i="9"/>
  <c r="D81" i="9"/>
  <c r="D85" i="9"/>
  <c r="D4" i="4"/>
  <c r="D8" i="4"/>
  <c r="D12" i="4"/>
  <c r="D16" i="4"/>
  <c r="D20" i="4"/>
  <c r="D24" i="4"/>
  <c r="D28" i="4"/>
  <c r="D32" i="4"/>
  <c r="D36" i="4"/>
  <c r="D40" i="4"/>
  <c r="D44" i="4"/>
  <c r="D48" i="4"/>
  <c r="D52" i="4"/>
  <c r="D56" i="4"/>
  <c r="D60" i="4"/>
  <c r="D64" i="4"/>
  <c r="D68" i="4"/>
  <c r="D6" i="9"/>
  <c r="D22" i="9"/>
  <c r="D38" i="9"/>
  <c r="D54" i="9"/>
  <c r="D70" i="9"/>
  <c r="D5" i="4"/>
  <c r="D21" i="4"/>
  <c r="D29" i="4"/>
  <c r="D37" i="4"/>
  <c r="D45" i="4"/>
  <c r="D53" i="4"/>
  <c r="D61" i="4"/>
  <c r="D69" i="4"/>
  <c r="D73" i="4"/>
  <c r="D77" i="4"/>
  <c r="D81" i="4"/>
  <c r="D85" i="4"/>
  <c r="D4" i="3"/>
  <c r="D8" i="3"/>
  <c r="D12" i="3"/>
  <c r="D16" i="3"/>
  <c r="D20" i="3"/>
  <c r="D24" i="3"/>
  <c r="D28" i="3"/>
  <c r="D32" i="3"/>
  <c r="D36" i="3"/>
  <c r="D40" i="3"/>
  <c r="D10" i="9"/>
  <c r="D26" i="9"/>
  <c r="D42" i="9"/>
  <c r="D58" i="9"/>
  <c r="D74" i="9"/>
  <c r="D9" i="4"/>
  <c r="D23" i="4"/>
  <c r="D31" i="4"/>
  <c r="D39" i="4"/>
  <c r="D47" i="4"/>
  <c r="D55" i="4"/>
  <c r="D63" i="4"/>
  <c r="D70" i="4"/>
  <c r="D74" i="4"/>
  <c r="D78" i="4"/>
  <c r="D82" i="4"/>
  <c r="D5" i="3"/>
  <c r="D9" i="3"/>
  <c r="D13" i="3"/>
  <c r="D17" i="3"/>
  <c r="D21" i="3"/>
  <c r="D25" i="3"/>
  <c r="D29" i="3"/>
  <c r="D33" i="3"/>
  <c r="D37" i="3"/>
  <c r="D14" i="9"/>
  <c r="D30" i="9"/>
  <c r="D46" i="9"/>
  <c r="D62" i="9"/>
  <c r="D78" i="9"/>
  <c r="D13" i="4"/>
  <c r="D25" i="4"/>
  <c r="D33" i="4"/>
  <c r="D41" i="4"/>
  <c r="D49" i="4"/>
  <c r="D57" i="4"/>
  <c r="D65" i="4"/>
  <c r="D71" i="4"/>
  <c r="D75" i="4"/>
  <c r="D79" i="4"/>
  <c r="D83" i="4"/>
  <c r="D6" i="3"/>
  <c r="D10" i="3"/>
  <c r="D14" i="3"/>
  <c r="D18" i="3"/>
  <c r="D22" i="3"/>
  <c r="D26" i="3"/>
  <c r="D30" i="3"/>
  <c r="D34" i="3"/>
  <c r="D38" i="3"/>
  <c r="D18" i="9"/>
  <c r="D34" i="9"/>
  <c r="D50" i="9"/>
  <c r="D66" i="9"/>
  <c r="D82" i="9"/>
  <c r="D17" i="4"/>
  <c r="D27" i="4"/>
  <c r="D35" i="4"/>
  <c r="D43" i="4"/>
  <c r="D51" i="4"/>
  <c r="D59" i="4"/>
  <c r="D67" i="4"/>
  <c r="D72" i="4"/>
  <c r="D76" i="4"/>
  <c r="D80" i="4"/>
  <c r="D84" i="4"/>
  <c r="D3" i="3"/>
  <c r="D7" i="3"/>
  <c r="D11" i="3"/>
  <c r="D15" i="3"/>
  <c r="D19" i="3"/>
  <c r="D23" i="3"/>
  <c r="D27" i="3"/>
  <c r="D31" i="3"/>
  <c r="D35" i="3"/>
  <c r="D39" i="3"/>
  <c r="D41" i="3"/>
  <c r="D45" i="3"/>
  <c r="D49" i="3"/>
  <c r="D53" i="3"/>
  <c r="D57" i="3"/>
  <c r="D61" i="3"/>
  <c r="D65" i="3"/>
  <c r="D69" i="3"/>
  <c r="D73" i="3"/>
  <c r="D77" i="3"/>
  <c r="D81" i="3"/>
  <c r="D42" i="3"/>
  <c r="D46" i="3"/>
  <c r="D50" i="3"/>
  <c r="D54" i="3"/>
  <c r="D58" i="3"/>
  <c r="D62" i="3"/>
  <c r="D66" i="3"/>
  <c r="D70" i="3"/>
  <c r="D74" i="3"/>
  <c r="D78" i="3"/>
  <c r="D82" i="3"/>
  <c r="D43" i="3"/>
  <c r="D47" i="3"/>
  <c r="D51" i="3"/>
  <c r="D55" i="3"/>
  <c r="D59" i="3"/>
  <c r="D63" i="3"/>
  <c r="D67" i="3"/>
  <c r="D71" i="3"/>
  <c r="D75" i="3"/>
  <c r="D79" i="3"/>
  <c r="D83" i="3"/>
  <c r="D44" i="3"/>
  <c r="D48" i="3"/>
  <c r="D52" i="3"/>
  <c r="D56" i="3"/>
  <c r="D60" i="3"/>
  <c r="D64" i="3"/>
  <c r="D68" i="3"/>
  <c r="D72" i="3"/>
  <c r="D76" i="3"/>
  <c r="D80" i="3"/>
  <c r="D3" i="2"/>
  <c r="D70" i="5"/>
  <c r="D30" i="5"/>
  <c r="D14" i="5"/>
  <c r="D81" i="5"/>
  <c r="D73" i="5"/>
  <c r="D65" i="5"/>
  <c r="D57" i="5"/>
  <c r="D49" i="5"/>
  <c r="D41" i="5"/>
  <c r="D33" i="5"/>
  <c r="D25" i="5"/>
  <c r="D17" i="5"/>
  <c r="D9" i="5"/>
  <c r="D58" i="5"/>
  <c r="D22" i="5"/>
  <c r="D80" i="5"/>
  <c r="D72" i="5"/>
  <c r="D64" i="5"/>
  <c r="D56" i="5"/>
  <c r="D48" i="5"/>
  <c r="D40" i="5"/>
  <c r="D32" i="5"/>
  <c r="D24" i="5"/>
  <c r="D16" i="5"/>
  <c r="D8" i="5"/>
  <c r="D82" i="5"/>
  <c r="D62" i="5"/>
  <c r="D46" i="5"/>
  <c r="D34" i="5"/>
  <c r="D6" i="5"/>
  <c r="D83" i="5"/>
  <c r="D75" i="5"/>
  <c r="D67" i="5"/>
  <c r="D59" i="5"/>
  <c r="D51" i="5"/>
  <c r="D43" i="5"/>
  <c r="D35" i="5"/>
  <c r="D27" i="5"/>
  <c r="D19" i="5"/>
  <c r="D11" i="5"/>
  <c r="D3" i="5"/>
  <c r="D74" i="5"/>
  <c r="D50" i="5"/>
  <c r="D26" i="5"/>
  <c r="D77" i="5"/>
  <c r="D69" i="5"/>
  <c r="D61" i="5"/>
  <c r="D45" i="5"/>
  <c r="D37" i="5"/>
  <c r="D29" i="5"/>
  <c r="D21" i="5"/>
  <c r="D13" i="5"/>
  <c r="D5" i="5"/>
  <c r="D38" i="5"/>
  <c r="D10" i="5"/>
  <c r="D68" i="5"/>
  <c r="D52" i="5"/>
  <c r="D36" i="5"/>
  <c r="D20" i="5"/>
  <c r="D4" i="5"/>
  <c r="D54" i="5"/>
  <c r="D18" i="5"/>
  <c r="D79" i="5"/>
  <c r="D63" i="5"/>
  <c r="D47" i="5"/>
  <c r="D31" i="5"/>
  <c r="D7" i="5"/>
  <c r="D53" i="5"/>
  <c r="D78" i="5"/>
  <c r="D76" i="5"/>
  <c r="D60" i="5"/>
  <c r="D44" i="5"/>
  <c r="D28" i="5"/>
  <c r="D12" i="5"/>
  <c r="D66" i="5"/>
  <c r="D42" i="5"/>
  <c r="D71" i="5"/>
  <c r="D55" i="5"/>
  <c r="D39" i="5"/>
  <c r="D23" i="5"/>
  <c r="D15" i="5"/>
  <c r="D6" i="2"/>
  <c r="D10" i="2"/>
  <c r="D14" i="2"/>
  <c r="D18" i="2"/>
  <c r="D22" i="2"/>
  <c r="D26" i="2"/>
  <c r="D30" i="2"/>
  <c r="D34" i="2"/>
  <c r="D37" i="2"/>
  <c r="D41" i="2"/>
  <c r="D45" i="2"/>
  <c r="D49" i="2"/>
  <c r="D53" i="2"/>
  <c r="D57" i="2"/>
  <c r="D61" i="2"/>
  <c r="D65" i="2"/>
  <c r="D69" i="2"/>
  <c r="D73" i="2"/>
  <c r="D77" i="2"/>
  <c r="D81" i="2"/>
  <c r="D13" i="2"/>
  <c r="D29" i="2"/>
  <c r="D48" i="2"/>
  <c r="D64" i="2"/>
  <c r="D76" i="2"/>
  <c r="D7" i="2"/>
  <c r="D11" i="2"/>
  <c r="D15" i="2"/>
  <c r="D19" i="2"/>
  <c r="D23" i="2"/>
  <c r="D27" i="2"/>
  <c r="D31" i="2"/>
  <c r="D35" i="2"/>
  <c r="D38" i="2"/>
  <c r="D42" i="2"/>
  <c r="D46" i="2"/>
  <c r="D50" i="2"/>
  <c r="D54" i="2"/>
  <c r="D58" i="2"/>
  <c r="D62" i="2"/>
  <c r="D66" i="2"/>
  <c r="D70" i="2"/>
  <c r="D74" i="2"/>
  <c r="D78" i="2"/>
  <c r="D82" i="2"/>
  <c r="D21" i="2"/>
  <c r="D40" i="2"/>
  <c r="D52" i="2"/>
  <c r="D60" i="2"/>
  <c r="D68" i="2"/>
  <c r="D80" i="2"/>
  <c r="D4" i="2"/>
  <c r="D8" i="2"/>
  <c r="D12" i="2"/>
  <c r="D16" i="2"/>
  <c r="D20" i="2"/>
  <c r="D24" i="2"/>
  <c r="D28" i="2"/>
  <c r="D32" i="2"/>
  <c r="D36" i="2"/>
  <c r="D39" i="2"/>
  <c r="D43" i="2"/>
  <c r="D47" i="2"/>
  <c r="D51" i="2"/>
  <c r="D55" i="2"/>
  <c r="D59" i="2"/>
  <c r="D63" i="2"/>
  <c r="D67" i="2"/>
  <c r="D71" i="2"/>
  <c r="D75" i="2"/>
  <c r="D79" i="2"/>
  <c r="D83" i="2"/>
  <c r="D5" i="2"/>
  <c r="D9" i="2"/>
  <c r="D17" i="2"/>
  <c r="D25" i="2"/>
  <c r="D33" i="2"/>
  <c r="D44" i="2"/>
  <c r="D56" i="2"/>
  <c r="D72" i="2"/>
  <c r="E3" i="11" l="1"/>
  <c r="K3" i="13" l="1"/>
  <c r="K4" i="13"/>
  <c r="K5" i="13"/>
  <c r="K6" i="13"/>
  <c r="K7" i="13"/>
  <c r="K8" i="13"/>
  <c r="K9" i="13"/>
  <c r="K10" i="13"/>
  <c r="K11" i="13"/>
  <c r="K12" i="13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K50" i="13"/>
  <c r="K51" i="13"/>
  <c r="K52" i="13"/>
  <c r="K53" i="13"/>
  <c r="K54" i="13"/>
  <c r="K55" i="13"/>
  <c r="K56" i="13"/>
  <c r="K57" i="13"/>
  <c r="K58" i="13"/>
  <c r="K59" i="13"/>
  <c r="K60" i="13"/>
  <c r="K61" i="13"/>
  <c r="K62" i="13"/>
  <c r="K63" i="13"/>
  <c r="K64" i="13"/>
  <c r="K65" i="13"/>
  <c r="K66" i="13"/>
  <c r="K67" i="13"/>
  <c r="K68" i="13"/>
  <c r="K69" i="13"/>
  <c r="K70" i="13"/>
  <c r="D1" i="4" l="1"/>
  <c r="D1" i="3"/>
  <c r="D1" i="5"/>
  <c r="D1" i="9"/>
  <c r="G84" i="2" l="1"/>
  <c r="F84" i="2"/>
  <c r="G80" i="2"/>
  <c r="F80" i="2"/>
  <c r="G76" i="2"/>
  <c r="F76" i="2"/>
  <c r="G72" i="2"/>
  <c r="F72" i="2"/>
  <c r="G68" i="2"/>
  <c r="F68" i="2"/>
  <c r="G64" i="2"/>
  <c r="F64" i="2"/>
  <c r="G60" i="2"/>
  <c r="F60" i="2"/>
  <c r="G56" i="2"/>
  <c r="F56" i="2"/>
  <c r="G52" i="2"/>
  <c r="F52" i="2"/>
  <c r="G48" i="2"/>
  <c r="F48" i="2"/>
  <c r="G44" i="2"/>
  <c r="F44" i="2"/>
  <c r="G40" i="2"/>
  <c r="F40" i="2"/>
  <c r="G36" i="2"/>
  <c r="F36" i="2"/>
  <c r="G32" i="2"/>
  <c r="F32" i="2"/>
  <c r="G28" i="2"/>
  <c r="F28" i="2"/>
  <c r="G24" i="2"/>
  <c r="F24" i="2"/>
  <c r="G20" i="2"/>
  <c r="F20" i="2"/>
  <c r="G16" i="2"/>
  <c r="F16" i="2"/>
  <c r="G12" i="2"/>
  <c r="F12" i="2"/>
  <c r="G8" i="2"/>
  <c r="F8" i="2"/>
  <c r="G4" i="2"/>
  <c r="F4" i="2"/>
  <c r="G83" i="2"/>
  <c r="F83" i="2"/>
  <c r="G79" i="2"/>
  <c r="F79" i="2"/>
  <c r="G75" i="2"/>
  <c r="F75" i="2"/>
  <c r="G71" i="2"/>
  <c r="F71" i="2"/>
  <c r="G67" i="2"/>
  <c r="F67" i="2"/>
  <c r="G63" i="2"/>
  <c r="F63" i="2"/>
  <c r="G59" i="2"/>
  <c r="F59" i="2"/>
  <c r="G55" i="2"/>
  <c r="F55" i="2"/>
  <c r="G51" i="2"/>
  <c r="F51" i="2"/>
  <c r="G47" i="2"/>
  <c r="F47" i="2"/>
  <c r="G43" i="2"/>
  <c r="F43" i="2"/>
  <c r="G39" i="2"/>
  <c r="F39" i="2"/>
  <c r="G35" i="2"/>
  <c r="F35" i="2"/>
  <c r="G31" i="2"/>
  <c r="F31" i="2"/>
  <c r="G27" i="2"/>
  <c r="F27" i="2"/>
  <c r="G23" i="2"/>
  <c r="F23" i="2"/>
  <c r="G19" i="2"/>
  <c r="F19" i="2"/>
  <c r="G15" i="2"/>
  <c r="F15" i="2"/>
  <c r="G11" i="2"/>
  <c r="F11" i="2"/>
  <c r="G7" i="2"/>
  <c r="F7" i="2"/>
  <c r="G3" i="2"/>
  <c r="F3" i="2"/>
  <c r="G86" i="2"/>
  <c r="F86" i="2"/>
  <c r="F82" i="2"/>
  <c r="G82" i="2"/>
  <c r="F78" i="2"/>
  <c r="G78" i="2"/>
  <c r="F74" i="2"/>
  <c r="G74" i="2"/>
  <c r="G70" i="2"/>
  <c r="F70" i="2"/>
  <c r="F66" i="2"/>
  <c r="G66" i="2"/>
  <c r="G62" i="2"/>
  <c r="F62" i="2"/>
  <c r="G58" i="2"/>
  <c r="F58" i="2"/>
  <c r="G54" i="2"/>
  <c r="F54" i="2"/>
  <c r="G50" i="2"/>
  <c r="F50" i="2"/>
  <c r="G46" i="2"/>
  <c r="F46" i="2"/>
  <c r="G42" i="2"/>
  <c r="F42" i="2"/>
  <c r="G38" i="2"/>
  <c r="F38" i="2"/>
  <c r="F34" i="2"/>
  <c r="G34" i="2"/>
  <c r="G30" i="2"/>
  <c r="F30" i="2"/>
  <c r="G26" i="2"/>
  <c r="F26" i="2"/>
  <c r="G22" i="2"/>
  <c r="F22" i="2"/>
  <c r="F18" i="2"/>
  <c r="G18" i="2"/>
  <c r="G14" i="2"/>
  <c r="F14" i="2"/>
  <c r="F10" i="2"/>
  <c r="G10" i="2"/>
  <c r="F6" i="2"/>
  <c r="G6" i="2"/>
  <c r="G85" i="2"/>
  <c r="F85" i="2"/>
  <c r="G81" i="2"/>
  <c r="F81" i="2"/>
  <c r="G77" i="2"/>
  <c r="F77" i="2"/>
  <c r="G73" i="2"/>
  <c r="F73" i="2"/>
  <c r="G69" i="2"/>
  <c r="F69" i="2"/>
  <c r="G65" i="2"/>
  <c r="F65" i="2"/>
  <c r="G61" i="2"/>
  <c r="F61" i="2"/>
  <c r="G57" i="2"/>
  <c r="F57" i="2"/>
  <c r="G53" i="2"/>
  <c r="F53" i="2"/>
  <c r="G49" i="2"/>
  <c r="F49" i="2"/>
  <c r="G45" i="2"/>
  <c r="F45" i="2"/>
  <c r="G41" i="2"/>
  <c r="F41" i="2"/>
  <c r="G37" i="2"/>
  <c r="F37" i="2"/>
  <c r="G33" i="2"/>
  <c r="F33" i="2"/>
  <c r="G29" i="2"/>
  <c r="F29" i="2"/>
  <c r="G25" i="2"/>
  <c r="F25" i="2"/>
  <c r="G21" i="2"/>
  <c r="F21" i="2"/>
  <c r="G17" i="2"/>
  <c r="F17" i="2"/>
  <c r="G13" i="2"/>
  <c r="F13" i="2"/>
  <c r="G9" i="2"/>
  <c r="F9" i="2"/>
  <c r="G5" i="2"/>
  <c r="F5" i="2"/>
  <c r="B1" i="11"/>
</calcChain>
</file>

<file path=xl/sharedStrings.xml><?xml version="1.0" encoding="utf-8"?>
<sst xmlns="http://schemas.openxmlformats.org/spreadsheetml/2006/main" count="696" uniqueCount="301">
  <si>
    <t>Mise à jour</t>
  </si>
  <si>
    <t>Désignation</t>
  </si>
  <si>
    <t>Total Appel</t>
  </si>
  <si>
    <t>Repère</t>
  </si>
  <si>
    <t>Total Consommation</t>
  </si>
  <si>
    <t>Total Reception</t>
  </si>
  <si>
    <t>Appel</t>
  </si>
  <si>
    <t>Entrée</t>
  </si>
  <si>
    <t>Sortie</t>
  </si>
  <si>
    <t>Dates</t>
  </si>
  <si>
    <t>P02-24</t>
  </si>
  <si>
    <t>P02-25</t>
  </si>
  <si>
    <t>P03-01</t>
  </si>
  <si>
    <t>Affaires</t>
  </si>
  <si>
    <t>Quantité</t>
  </si>
  <si>
    <t>Référence</t>
  </si>
  <si>
    <t>BL</t>
  </si>
  <si>
    <t>R01-01</t>
  </si>
  <si>
    <t>R01-02</t>
  </si>
  <si>
    <t>R01-03</t>
  </si>
  <si>
    <t>R01-04</t>
  </si>
  <si>
    <t>R01-05</t>
  </si>
  <si>
    <t>R01-06</t>
  </si>
  <si>
    <t>R01-07</t>
  </si>
  <si>
    <t>R01-08</t>
  </si>
  <si>
    <t>R01-09</t>
  </si>
  <si>
    <t>R01-10</t>
  </si>
  <si>
    <t>R01-11</t>
  </si>
  <si>
    <t>R01-12</t>
  </si>
  <si>
    <t>R01-13</t>
  </si>
  <si>
    <t>R01-14</t>
  </si>
  <si>
    <t>R01-15</t>
  </si>
  <si>
    <t>R01-16</t>
  </si>
  <si>
    <t>R01-17</t>
  </si>
  <si>
    <t>R01-18</t>
  </si>
  <si>
    <t>R01-19</t>
  </si>
  <si>
    <t>R01-20</t>
  </si>
  <si>
    <t>R02-01</t>
  </si>
  <si>
    <t>R02-02</t>
  </si>
  <si>
    <t>R02-03</t>
  </si>
  <si>
    <t>R02-04</t>
  </si>
  <si>
    <t>R02-05</t>
  </si>
  <si>
    <t>R02-06</t>
  </si>
  <si>
    <t>R02-07</t>
  </si>
  <si>
    <t>R02-08</t>
  </si>
  <si>
    <t>R02-09</t>
  </si>
  <si>
    <t>R02-10</t>
  </si>
  <si>
    <t>R02-11</t>
  </si>
  <si>
    <t>R02-12</t>
  </si>
  <si>
    <t>R02-13</t>
  </si>
  <si>
    <t>R02-14</t>
  </si>
  <si>
    <t>R02-15</t>
  </si>
  <si>
    <t>R02-16</t>
  </si>
  <si>
    <t>R02-17</t>
  </si>
  <si>
    <t>R02-18</t>
  </si>
  <si>
    <t>R02-19</t>
  </si>
  <si>
    <t>R02-20</t>
  </si>
  <si>
    <t>R03-01</t>
  </si>
  <si>
    <t>R03-02</t>
  </si>
  <si>
    <t>R03-03</t>
  </si>
  <si>
    <t>R03-04</t>
  </si>
  <si>
    <t>R03-05</t>
  </si>
  <si>
    <t>R03-06</t>
  </si>
  <si>
    <t>R03-07</t>
  </si>
  <si>
    <t>R03-08</t>
  </si>
  <si>
    <t>R03-09</t>
  </si>
  <si>
    <t>R03-10</t>
  </si>
  <si>
    <t>R03-11</t>
  </si>
  <si>
    <t>R03-12</t>
  </si>
  <si>
    <t>R03-13</t>
  </si>
  <si>
    <t>R03-14</t>
  </si>
  <si>
    <t>R03-15</t>
  </si>
  <si>
    <t>R03-16</t>
  </si>
  <si>
    <t>R03-17</t>
  </si>
  <si>
    <t>R03-18</t>
  </si>
  <si>
    <t>R03-19</t>
  </si>
  <si>
    <t>R03-20</t>
  </si>
  <si>
    <t>R04-01</t>
  </si>
  <si>
    <t>R04-02</t>
  </si>
  <si>
    <t>R04-03</t>
  </si>
  <si>
    <t>R04-04</t>
  </si>
  <si>
    <t>R04-05</t>
  </si>
  <si>
    <t>R04-06</t>
  </si>
  <si>
    <t>R04-07</t>
  </si>
  <si>
    <t>R04-08</t>
  </si>
  <si>
    <t>R04-09</t>
  </si>
  <si>
    <t>R04-10</t>
  </si>
  <si>
    <t>R04-11</t>
  </si>
  <si>
    <t>R04-12</t>
  </si>
  <si>
    <t>R04-13</t>
  </si>
  <si>
    <t>R04-14</t>
  </si>
  <si>
    <t>R04-15</t>
  </si>
  <si>
    <t>R04-16</t>
  </si>
  <si>
    <t>R04-17</t>
  </si>
  <si>
    <t>R04-18</t>
  </si>
  <si>
    <t>R04-19</t>
  </si>
  <si>
    <t>R04-20</t>
  </si>
  <si>
    <t>AF12145</t>
  </si>
  <si>
    <t>r01-01</t>
  </si>
  <si>
    <t>PF8097780</t>
  </si>
  <si>
    <t>AF12152</t>
  </si>
  <si>
    <t>Total Tampon</t>
  </si>
  <si>
    <t>Tampon</t>
  </si>
  <si>
    <t>R05-01</t>
  </si>
  <si>
    <t xml:space="preserve">
</t>
  </si>
  <si>
    <t>Ensemble de pièces en stock</t>
  </si>
  <si>
    <t>stock</t>
  </si>
  <si>
    <t>appel</t>
  </si>
  <si>
    <t>reliquat</t>
  </si>
  <si>
    <t>tampon</t>
  </si>
  <si>
    <t>Client</t>
  </si>
  <si>
    <t>Toutes les pièces</t>
  </si>
  <si>
    <t>SX5111940</t>
  </si>
  <si>
    <t>Panneau avant H=672</t>
  </si>
  <si>
    <t>SX5112281</t>
  </si>
  <si>
    <t>Panneau avant H=672 IDEAL STANDARD</t>
  </si>
  <si>
    <t>SX5653620</t>
  </si>
  <si>
    <t>Panneau coté droit h=763</t>
  </si>
  <si>
    <t>SX5653140</t>
  </si>
  <si>
    <t>Chassis montant vertical</t>
  </si>
  <si>
    <t>SX5112050</t>
  </si>
  <si>
    <t>Antirefouleur</t>
  </si>
  <si>
    <t>SX5658540</t>
  </si>
  <si>
    <t>Panneau de commande</t>
  </si>
  <si>
    <t>SX5655100</t>
  </si>
  <si>
    <t>Cable connection circuit imp</t>
  </si>
  <si>
    <t>SX8380730</t>
  </si>
  <si>
    <t>Ressort fixation volet</t>
  </si>
  <si>
    <t>SX5408080</t>
  </si>
  <si>
    <t>Tube silicone pressos. (x4)</t>
  </si>
  <si>
    <t>SX5108700</t>
  </si>
  <si>
    <t>Diaphragme d:80</t>
  </si>
  <si>
    <t>SX5653850</t>
  </si>
  <si>
    <t>Extracteur 1v mvl rlg108</t>
  </si>
  <si>
    <t>SX5407050</t>
  </si>
  <si>
    <t>Venturi</t>
  </si>
  <si>
    <t>SX5211090</t>
  </si>
  <si>
    <t>Coude</t>
  </si>
  <si>
    <t>SX0600530</t>
  </si>
  <si>
    <t>Collier sortie extracteur</t>
  </si>
  <si>
    <t>SX5407400</t>
  </si>
  <si>
    <t>Joint obturateur caoutch.(x3)</t>
  </si>
  <si>
    <t>SX5108690</t>
  </si>
  <si>
    <t>Obturateur</t>
  </si>
  <si>
    <t>SX5407890</t>
  </si>
  <si>
    <t>Joint ventouse caoutchouc</t>
  </si>
  <si>
    <t>SX5207060</t>
  </si>
  <si>
    <t>Raccordement ventouse</t>
  </si>
  <si>
    <t>SX5646180</t>
  </si>
  <si>
    <t>Bouchon avant</t>
  </si>
  <si>
    <t>SX5403820</t>
  </si>
  <si>
    <t>Joint o-ring (x3)</t>
  </si>
  <si>
    <t>SX5653270</t>
  </si>
  <si>
    <t>Tube pression -</t>
  </si>
  <si>
    <t>SX5407780</t>
  </si>
  <si>
    <t>Led</t>
  </si>
  <si>
    <t>SX5112040</t>
  </si>
  <si>
    <t>Cheville panneau commande</t>
  </si>
  <si>
    <t>SX5407840</t>
  </si>
  <si>
    <t>Clip fixation tube</t>
  </si>
  <si>
    <t>SX5404600</t>
  </si>
  <si>
    <t>Joint o-ring 17,86x2,62 (x3)</t>
  </si>
  <si>
    <t>SX0400020</t>
  </si>
  <si>
    <t>Joint o-ring 2062</t>
  </si>
  <si>
    <t>SX5102970</t>
  </si>
  <si>
    <t>Clips fix.boule thermometre</t>
  </si>
  <si>
    <t>SX5405990</t>
  </si>
  <si>
    <t>Potentiometre (piston)</t>
  </si>
  <si>
    <t>SX5658620</t>
  </si>
  <si>
    <t>Label</t>
  </si>
  <si>
    <t>SX8419060</t>
  </si>
  <si>
    <t>Allumeur NAC - SIT</t>
  </si>
  <si>
    <t>SX5112530</t>
  </si>
  <si>
    <t>Ressort fixation disconnecteur</t>
  </si>
  <si>
    <t>SX5630190</t>
  </si>
  <si>
    <t>Groupe by-pass</t>
  </si>
  <si>
    <t>SX8419280</t>
  </si>
  <si>
    <t>Configurateur programme sani</t>
  </si>
  <si>
    <t>SX8418860</t>
  </si>
  <si>
    <t>Cable timer</t>
  </si>
  <si>
    <t>SX8414620</t>
  </si>
  <si>
    <t>Cable alimentation electriqu</t>
  </si>
  <si>
    <t>SX8419130</t>
  </si>
  <si>
    <t>Groupe cable commutateur-pom</t>
  </si>
  <si>
    <t>SX8419160</t>
  </si>
  <si>
    <t>Cable extracteur/pressos/lim</t>
  </si>
  <si>
    <t>SX8418950</t>
  </si>
  <si>
    <t>Cable electrique</t>
  </si>
  <si>
    <t>SX5408560</t>
  </si>
  <si>
    <t>Joint o-ring 8,73x1,78 (x3)</t>
  </si>
  <si>
    <t>SX8434550</t>
  </si>
  <si>
    <t>Selecteur (x2)</t>
  </si>
  <si>
    <t>SX5207730</t>
  </si>
  <si>
    <t>Joint 14,2x18x1,5 al-18 (x3</t>
  </si>
  <si>
    <t>SX5646190</t>
  </si>
  <si>
    <t>Bouchon pressostat sanitaire</t>
  </si>
  <si>
    <t>SX8101430</t>
  </si>
  <si>
    <t>Vis M5X12</t>
  </si>
  <si>
    <t>SX5657290</t>
  </si>
  <si>
    <t>Connection sortie sanitaire</t>
  </si>
  <si>
    <t>SX5653590</t>
  </si>
  <si>
    <t>Groupe v3v pressostat sanit.</t>
  </si>
  <si>
    <t>SX5653260</t>
  </si>
  <si>
    <t>Tube by-pass</t>
  </si>
  <si>
    <t>SX5653280</t>
  </si>
  <si>
    <t>Tube pression +</t>
  </si>
  <si>
    <t>SX5630180</t>
  </si>
  <si>
    <t>Robinet de remplissage</t>
  </si>
  <si>
    <t>SX5405350</t>
  </si>
  <si>
    <t>Joint o-ring filtre sanit.(x3)</t>
  </si>
  <si>
    <t>SX8101410</t>
  </si>
  <si>
    <t>Vis inox m5x10</t>
  </si>
  <si>
    <t>SX8101440</t>
  </si>
  <si>
    <t>Vis m5x13</t>
  </si>
  <si>
    <t>SX5653240</t>
  </si>
  <si>
    <t>Tube v3v/echangeur</t>
  </si>
  <si>
    <t>SX5402830</t>
  </si>
  <si>
    <t>Joint sonde ctn sanitaire x10</t>
  </si>
  <si>
    <t>SX5207860</t>
  </si>
  <si>
    <t>Cliquet (5207860)</t>
  </si>
  <si>
    <t>SX5405400</t>
  </si>
  <si>
    <t>Joint (x3)</t>
  </si>
  <si>
    <t>SX5405330</t>
  </si>
  <si>
    <t>Membrane pressostat sanit.(x3)</t>
  </si>
  <si>
    <t>SX5630270</t>
  </si>
  <si>
    <t>Plateau securite debit sani</t>
  </si>
  <si>
    <t>SX5630260</t>
  </si>
  <si>
    <t>Goujon sanitaire (5630260)</t>
  </si>
  <si>
    <t>SX8380540</t>
  </si>
  <si>
    <t>Ressort pressostat sanitaire</t>
  </si>
  <si>
    <t>SX5111180</t>
  </si>
  <si>
    <t>Filtre sanitaire (x3)</t>
  </si>
  <si>
    <t>SX5629240</t>
  </si>
  <si>
    <t>Limiteur debit sanitaire 8l/mn</t>
  </si>
  <si>
    <t>SX5630170</t>
  </si>
  <si>
    <t>Venturi ecs</t>
  </si>
  <si>
    <t>SX5401610</t>
  </si>
  <si>
    <t>Joint hublot (x3)</t>
  </si>
  <si>
    <t>SX5659010</t>
  </si>
  <si>
    <t>Panneau avant chambre etanche</t>
  </si>
  <si>
    <t>SX5653710</t>
  </si>
  <si>
    <t>SX5213340</t>
  </si>
  <si>
    <t>Panneau isolant avant</t>
  </si>
  <si>
    <t>SX5210750</t>
  </si>
  <si>
    <t>SX5653170</t>
  </si>
  <si>
    <t>Hotte d evacuation des fumees</t>
  </si>
  <si>
    <t>SX5407930</t>
  </si>
  <si>
    <t>Tube silicone prise lg.150</t>
  </si>
  <si>
    <t>SX0618470</t>
  </si>
  <si>
    <t>Pressostat avec 2 vis</t>
  </si>
  <si>
    <t>SX5203930</t>
  </si>
  <si>
    <t>Hublot</t>
  </si>
  <si>
    <t>SX5103360</t>
  </si>
  <si>
    <t>Couvercle hublot</t>
  </si>
  <si>
    <t>SX5652270</t>
  </si>
  <si>
    <t>Groupe filtre/venturi sanit.</t>
  </si>
  <si>
    <t>SX5659040</t>
  </si>
  <si>
    <t>Groupe entree san/retour chauf</t>
  </si>
  <si>
    <t>SX5404520</t>
  </si>
  <si>
    <t>Joint echangeur sanitaire(x4)</t>
  </si>
  <si>
    <t>SX5653660</t>
  </si>
  <si>
    <t>Echangeur sanitaire 12 plaques</t>
  </si>
  <si>
    <t>SX5404670</t>
  </si>
  <si>
    <t>Joint tube/caisson (x3)</t>
  </si>
  <si>
    <t>SX5643090</t>
  </si>
  <si>
    <t>Raccord prise de pression FF</t>
  </si>
  <si>
    <t>Nourrice porte-injecteurs 12 T. D.1,28</t>
  </si>
  <si>
    <t>SX5653310</t>
  </si>
  <si>
    <t>Bruleur 12 becs</t>
  </si>
  <si>
    <t>SX2515670</t>
  </si>
  <si>
    <t>test</t>
  </si>
  <si>
    <t>Sxtest</t>
  </si>
  <si>
    <t>P8211668</t>
  </si>
  <si>
    <t>P8211668GRE</t>
  </si>
  <si>
    <t>P804k7810</t>
  </si>
  <si>
    <t>P8211668S</t>
  </si>
  <si>
    <t>P28254112</t>
  </si>
  <si>
    <t>P8206331</t>
  </si>
  <si>
    <t>P8211519</t>
  </si>
  <si>
    <t>P8211519REP2</t>
  </si>
  <si>
    <t>P8317666</t>
  </si>
  <si>
    <t>P8206176</t>
  </si>
  <si>
    <t>P8321736</t>
  </si>
  <si>
    <t>P8321735</t>
  </si>
  <si>
    <t>P8097153</t>
  </si>
  <si>
    <t>P8047938</t>
  </si>
  <si>
    <t>P8096922</t>
  </si>
  <si>
    <t>P8320827</t>
  </si>
  <si>
    <t>P8209900</t>
  </si>
  <si>
    <t>P8206186</t>
  </si>
  <si>
    <t>P8210761</t>
  </si>
  <si>
    <t>P8318580</t>
  </si>
  <si>
    <t>P8077854</t>
  </si>
  <si>
    <t>P8208125</t>
  </si>
  <si>
    <t>P059307</t>
  </si>
  <si>
    <t>P054280SPE</t>
  </si>
  <si>
    <t>P8322144</t>
  </si>
  <si>
    <t>P8322145</t>
  </si>
  <si>
    <t>P582521</t>
  </si>
  <si>
    <t>P5055105</t>
  </si>
  <si>
    <t>P8411652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</si>
</sst>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&quot; u&quot;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0000FF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26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rgb="FF1E2D6E"/>
      </bottom>
      <diagonal/>
    </border>
    <border>
      <left/>
      <right/>
      <top style="thin">
        <color rgb="FF1E2D6E"/>
      </top>
      <bottom/>
      <diagonal/>
    </border>
    <border>
      <left/>
      <right/>
      <top style="thin">
        <color rgb="FF1E2D6E"/>
      </top>
      <bottom style="thin">
        <color theme="4" tint="0.39997558519241921"/>
      </bottom>
      <diagonal/>
    </border>
    <border>
      <left/>
      <right/>
      <top style="thin">
        <color rgb="FF1E2D6E"/>
      </top>
      <bottom style="thin">
        <color rgb="FF9BC2E6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rgb="FF1E2D6E"/>
      </left>
      <right/>
      <top style="thin">
        <color rgb="FF1E2D6E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16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 applyFont="1" applyBorder="1"/>
    <xf numFmtId="0" fontId="4" fillId="0" borderId="0" xfId="0" applyFont="1" applyBorder="1"/>
    <xf numFmtId="164" fontId="5" fillId="0" borderId="0" xfId="0" applyNumberFormat="1" applyFont="1" applyBorder="1" applyAlignment="1">
      <alignment horizontal="center"/>
    </xf>
    <xf numFmtId="0" fontId="4" fillId="0" borderId="0" xfId="0" applyFont="1" applyBorder="1" applyProtection="1">
      <protection locked="0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1" fillId="0" borderId="1" xfId="0" applyFont="1" applyFill="1" applyBorder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14" fontId="1" fillId="0" borderId="0" xfId="0" applyNumberFormat="1" applyFont="1" applyFill="1" applyBorder="1" applyAlignment="1"/>
    <xf numFmtId="14" fontId="1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/>
    </xf>
    <xf numFmtId="14" fontId="7" fillId="0" borderId="0" xfId="0" applyNumberFormat="1" applyFont="1" applyFill="1" applyBorder="1" applyAlignment="1"/>
    <xf numFmtId="14" fontId="7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left"/>
    </xf>
    <xf numFmtId="0" fontId="1" fillId="0" borderId="7" xfId="0" applyFont="1" applyFill="1" applyBorder="1"/>
    <xf numFmtId="0" fontId="1" fillId="0" borderId="8" xfId="0" applyFont="1" applyFill="1" applyBorder="1"/>
    <xf numFmtId="0" fontId="0" fillId="0" borderId="0" xfId="0" applyFill="1"/>
    <xf numFmtId="0" fontId="1" fillId="0" borderId="0" xfId="0" applyFont="1" applyFill="1"/>
    <xf numFmtId="14" fontId="7" fillId="0" borderId="0" xfId="0" applyNumberFormat="1" applyFont="1" applyFill="1" applyAlignment="1">
      <alignment horizontal="right"/>
    </xf>
    <xf numFmtId="0" fontId="7" fillId="0" borderId="0" xfId="0" applyFont="1" applyFill="1" applyAlignment="1"/>
    <xf numFmtId="0" fontId="7" fillId="0" borderId="0" xfId="0" applyFont="1" applyFill="1" applyAlignment="1">
      <alignment wrapText="1"/>
    </xf>
    <xf numFmtId="0" fontId="7" fillId="0" borderId="5" xfId="0" applyFont="1" applyFill="1" applyBorder="1"/>
    <xf numFmtId="0" fontId="7" fillId="0" borderId="6" xfId="0" applyFont="1" applyFill="1" applyBorder="1"/>
    <xf numFmtId="0" fontId="7" fillId="0" borderId="9" xfId="0" applyFont="1" applyFill="1" applyBorder="1"/>
    <xf numFmtId="0" fontId="7" fillId="0" borderId="10" xfId="0" applyFont="1" applyFill="1" applyBorder="1"/>
    <xf numFmtId="0" fontId="4" fillId="0" borderId="0" xfId="0" applyFont="1" applyFill="1"/>
    <xf numFmtId="0" fontId="7" fillId="0" borderId="0" xfId="0" applyFont="1" applyFill="1"/>
    <xf numFmtId="0" fontId="1" fillId="0" borderId="0" xfId="0" applyFont="1" applyFill="1" applyAlignment="1">
      <alignment horizontal="left"/>
    </xf>
    <xf numFmtId="0" fontId="0" fillId="0" borderId="1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Continuous"/>
    </xf>
    <xf numFmtId="0" fontId="3" fillId="0" borderId="0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49" fontId="0" fillId="0" borderId="0" xfId="0" applyNumberFormat="1" applyFill="1"/>
    <xf numFmtId="0" fontId="9" fillId="0" borderId="1" xfId="0" applyFont="1" applyFill="1" applyBorder="1" applyAlignment="1">
      <alignment horizontal="left"/>
    </xf>
    <xf numFmtId="49" fontId="4" fillId="0" borderId="1" xfId="0" applyNumberFormat="1" applyFont="1" applyFill="1" applyBorder="1"/>
    <xf numFmtId="0" fontId="4" fillId="0" borderId="1" xfId="0" applyFont="1" applyFill="1" applyBorder="1"/>
    <xf numFmtId="0" fontId="10" fillId="0" borderId="0" xfId="0" applyFont="1" applyFill="1"/>
    <xf numFmtId="0" fontId="0" fillId="0" borderId="0" xfId="0" applyFont="1" applyFill="1" applyBorder="1"/>
    <xf numFmtId="0" fontId="0" fillId="0" borderId="0" xfId="0" applyFont="1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0" fillId="0" borderId="0" xfId="0" applyFont="1"/>
    <xf numFmtId="0" fontId="0" fillId="0" borderId="0" xfId="0" applyFont="1" applyFill="1" applyBorder="1" applyAlignment="1">
      <alignment horizontal="centerContinuous"/>
    </xf>
    <xf numFmtId="0" fontId="0" fillId="0" borderId="0" xfId="0" applyFont="1" applyBorder="1" applyAlignment="1">
      <alignment horizontal="left"/>
    </xf>
    <xf numFmtId="0" fontId="0" fillId="2" borderId="0" xfId="0" applyFont="1" applyFill="1"/>
    <xf numFmtId="0" fontId="0" fillId="0" borderId="0" xfId="0" applyFont="1" applyBorder="1" applyAlignment="1" applyProtection="1">
      <alignment horizontal="left"/>
      <protection locked="0"/>
    </xf>
    <xf numFmtId="14" fontId="1" fillId="0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61">
    <dxf>
      <numFmt numFmtId="30" formatCode="@"/>
    </dxf>
    <dxf>
      <numFmt numFmtId="30" formatCode="@"/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2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</dxf>
    <dxf>
      <font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bgColor auto="1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1E2D6E"/>
      <color rgb="FFFF9900"/>
      <color rgb="FF009900"/>
      <color rgb="FFFFFFCC"/>
      <color rgb="FF004578"/>
      <color rgb="FF63C384"/>
      <color rgb="FF33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201B65B-1BF1-4117-88C0-39EE9CDCA2F8}" name="Journal" displayName="Journal" ref="A2:I4" totalsRowShown="0" headerRowDxfId="60">
  <autoFilter ref="A2:I4" xr:uid="{52270B57-582B-469F-8AC5-3AA6959EDC51}"/>
  <tableColumns count="9">
    <tableColumn id="1" xr3:uid="{05CD7624-1651-4595-8F08-7E44EC166F9B}" name="Repère"/>
    <tableColumn id="2" xr3:uid="{352BD2FA-0722-4426-9F1E-75C5768E19F5}" name="Dates" dataDxfId="59"/>
    <tableColumn id="11" xr3:uid="{F2865C4D-C5F0-47EA-BE08-E359A6CAD5F4}" name="BL" dataDxfId="58"/>
    <tableColumn id="12" xr3:uid="{0FA65B0D-785E-4E43-85D8-356CC20E61A9}" name="Affaires" dataDxfId="57"/>
    <tableColumn id="3" xr3:uid="{24D04128-4E70-4CF9-BAB0-1BA6FD9FAE79}" name="Désignation">
      <calculatedColumnFormula>IFERROR(VLOOKUP(Journal[[#This Row],[Repère]],infos!B:C,2,0),"")</calculatedColumnFormula>
    </tableColumn>
    <tableColumn id="7" xr3:uid="{6366722F-002A-49E2-8725-807840B7D929}" name="Appel"/>
    <tableColumn id="8" xr3:uid="{79AE7D46-F3E5-4D9B-A320-2A433EF16E71}" name="Entrée"/>
    <tableColumn id="9" xr3:uid="{414908F0-0C30-46C5-A8CB-95928F12B047}" name="Sortie"/>
    <tableColumn id="10" xr3:uid="{4754B835-663E-4939-8200-3FECC8DCEEC2}" name="Tampon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7F564AE-A955-492A-A026-B97D42DD87B2}" name="Reliquat" displayName="Reliquat" ref="A2:H85" totalsRowShown="0" headerRowDxfId="56">
  <autoFilter ref="A2:H85" xr:uid="{B5A46036-8F75-412F-BCDC-FA03FDC773E1}"/>
  <tableColumns count="8">
    <tableColumn id="1" xr3:uid="{EC2A171A-3D45-45A7-B9AD-6770E3F19A64}" name="Repère" dataDxfId="55">
      <calculatedColumnFormula>VLOOKUP(Affaires12145[[#This Row],[Quantité]],Nomenclature[],2,0)</calculatedColumnFormula>
    </tableColumn>
    <tableColumn id="2" xr3:uid="{6ABAC1F5-0511-438C-A001-5EB5D6DA24D6}" name="Désignation" dataDxfId="54">
      <calculatedColumnFormula>VLOOKUP(Reliquat[[#This Row],[Repère]],B1,3,0)</calculatedColumnFormula>
    </tableColumn>
    <tableColumn id="13" xr3:uid="{B70F4093-FEFD-45B1-95B7-0C51D4896B03}" name="Référence" dataDxfId="53">
      <calculatedColumnFormula>VLOOKUP(Affaires12145[[#This Row],[Quantité]],Nomenclature[],3,0)</calculatedColumnFormula>
    </tableColumn>
    <tableColumn id="12" xr3:uid="{EED82188-40F4-456D-BBE9-027FEC854AAC}" name="Quantité" dataDxfId="52">
      <calculatedColumnFormula>VLOOKUP(Reliquat[[#This Row],[Repère]],Nomenclature[],2,0)</calculatedColumnFormula>
    </tableColumn>
    <tableColumn id="8" xr3:uid="{D44F6A1D-74E0-417F-B021-7EC9B14462E4}" name="stock" dataDxfId="51">
      <calculatedColumnFormula>Entrée[Total Reception]-Sortie[Total Consommation]</calculatedColumnFormula>
    </tableColumn>
    <tableColumn id="9" xr3:uid="{53B2CF65-6DA7-4643-9491-EA6D26DD5EC4}" name="appel" dataDxfId="50">
      <calculatedColumnFormula>Appel[[#This Row],[Total Appel]]</calculatedColumnFormula>
    </tableColumn>
    <tableColumn id="10" xr3:uid="{F6168C73-5C66-48A7-B341-A1A24658062C}" name="reliquat" dataDxfId="49">
      <calculatedColumnFormula>Entrée[Total Reception]-Appel[Total Appel]</calculatedColumnFormula>
    </tableColumn>
    <tableColumn id="4" xr3:uid="{35B41457-3352-47A3-B2FA-65DB3C4B204F}" name="tampon" dataDxfId="48">
      <calculatedColumnFormula>Tampon[Total Tampon]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9996721-4D80-4FB9-B960-D0F0B9D23E40}" name="Appel" displayName="Appel" ref="A2:E86" totalsRowShown="0" headerRowDxfId="47">
  <autoFilter ref="A2:E86" xr:uid="{B6B39A79-80A6-479F-BE38-72C5EEE09505}"/>
  <tableColumns count="5">
    <tableColumn id="1" xr3:uid="{B3F463C1-48B1-424D-BE17-FC9E4397FA03}" name="Repère" dataDxfId="46">
      <calculatedColumnFormula>VLOOKUP(Affaires12145[[#This Row],[Référence]],Nomenclature[],2,0)</calculatedColumnFormula>
    </tableColumn>
    <tableColumn id="2" xr3:uid="{94DEABAA-86C1-4392-8F30-5FF27BC1B175}" name="Désignation" dataDxfId="45">
      <calculatedColumnFormula>VLOOKUP(Affaires12145[[#This Row],[Référence]],Nomenclature[],3,0)</calculatedColumnFormula>
    </tableColumn>
    <tableColumn id="11" xr3:uid="{17C0DACB-EA9E-4A68-A818-3622FCE221B4}" name="Référence" dataDxfId="44">
      <calculatedColumnFormula>VLOOKUP(Affaires12145[[#This Row],[Référence]],Nomenclature[],1,0)</calculatedColumnFormula>
    </tableColumn>
    <tableColumn id="10" xr3:uid="{42FAFFA7-90B6-40D7-9E7F-306161F5EA54}" name="Quantité" dataDxfId="43">
      <calculatedColumnFormula>VLOOKUP(Appel[[#This Row],[Repère]],Affaires12145[],4,0)</calculatedColumnFormula>
    </tableColumn>
    <tableColumn id="9" xr3:uid="{71440310-B6A7-4184-832A-4765699FDFCE}" name="Total Appel" dataDxfId="42">
      <calculatedColumnFormula>SUMPRODUCT(SUMIFS(Journal[Appel],Journal[Repère],A3))</calculatedColumnFormula>
    </tableColumn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328B89F-F17C-4D21-8512-BD7F6975B99D}" name="Entrée" displayName="Entrée" ref="A2:E83" totalsRowShown="0" headerRowDxfId="41">
  <autoFilter ref="A2:E83" xr:uid="{879A6BB0-E07C-4706-92C6-082897ECE689}"/>
  <tableColumns count="5">
    <tableColumn id="1" xr3:uid="{5A158C76-78AD-404A-8C9F-508547F5EADE}" name="Repère"/>
    <tableColumn id="2" xr3:uid="{26BB60E2-1655-46B8-B761-3BE4396F6E20}" name="Désignation" dataDxfId="40">
      <calculatedColumnFormula>VLOOKUP(Affaires12145[[#This Row],[Référence]],Nomenclature[],3,0)</calculatedColumnFormula>
    </tableColumn>
    <tableColumn id="11" xr3:uid="{1444C3A2-B9E7-47F6-ACA9-187579A5FB12}" name="Référence" dataDxfId="39">
      <calculatedColumnFormula>VLOOKUP(Affaires12145[[#This Row],[Référence]],Nomenclature[],1,0)</calculatedColumnFormula>
    </tableColumn>
    <tableColumn id="10" xr3:uid="{1598F834-9021-4659-A426-8E84A425EB42}" name="Quantité" dataDxfId="38">
      <calculatedColumnFormula>VLOOKUP(Entrée[[#This Row],[Repère]],Affaires12145[],4,0)</calculatedColumnFormula>
    </tableColumn>
    <tableColumn id="9" xr3:uid="{02BE3DDE-7A25-4F66-844A-07F24F7F196A}" name="Total Reception" dataDxfId="37">
      <calculatedColumnFormula>SUMPRODUCT(SUMIFS(Journal[Entrée],Journal[Repère],A3))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09C5DDC-A228-4ABD-A881-052116E1A34E}" name="Sortie" displayName="Sortie" ref="A2:E85" totalsRowShown="0" headerRowDxfId="36">
  <autoFilter ref="A2:E85" xr:uid="{A1748014-3DB0-4FB4-A446-2C41749A03E4}"/>
  <tableColumns count="5">
    <tableColumn id="1" xr3:uid="{45011C6C-3BCD-4D09-9647-9AF0ECA6B3C5}" name="Repère"/>
    <tableColumn id="2" xr3:uid="{D2FA42F4-F31D-485D-8508-8F85CD999AE7}" name="Désignation" dataDxfId="35">
      <calculatedColumnFormula>VLOOKUP(Affaires12145[[#This Row],[Référence]],Nomenclature[],3,0)</calculatedColumnFormula>
    </tableColumn>
    <tableColumn id="11" xr3:uid="{E71D1611-B7A8-41C0-AC83-49CD299437EA}" name="Référence" dataDxfId="34">
      <calculatedColumnFormula>VLOOKUP(Affaires12145[[#This Row],[Référence]],Nomenclature[],1,0)</calculatedColumnFormula>
    </tableColumn>
    <tableColumn id="10" xr3:uid="{FE6C4EF8-CF0B-4EB3-8EE3-0AFB93E999F9}" name="Quantité" dataDxfId="33">
      <calculatedColumnFormula>VLOOKUP(Sortie[[#This Row],[Repère]],Affaires12145[],4,0)</calculatedColumnFormula>
    </tableColumn>
    <tableColumn id="9" xr3:uid="{12B71908-C415-40E5-9068-1D46BA035829}" name="Total Consommation" dataDxfId="32">
      <calculatedColumnFormula>SUMPRODUCT(SUMIFS(Journal[Sortie],Journal[Repère],A3))</calculatedColumnFormula>
    </tableColumn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C97B79-71B8-4E9A-BA98-FEF6FD0D4275}" name="Tampon" displayName="Tampon" ref="A2:E85" totalsRowShown="0" headerRowDxfId="31">
  <autoFilter ref="A2:E85" xr:uid="{92E20EB0-4382-48C9-B93D-81F9EC9FC949}"/>
  <tableColumns count="5">
    <tableColumn id="1" xr3:uid="{37BC7B94-B2EF-427E-9A58-CDC877CE4EAB}" name="Repère"/>
    <tableColumn id="2" xr3:uid="{F8C93B8F-CB72-467C-85EE-60BD2835746A}" name="Désignation" dataDxfId="30">
      <calculatedColumnFormula>VLOOKUP(Affaires12145[[#This Row],[Référence]],Nomenclature[],3,0)</calculatedColumnFormula>
    </tableColumn>
    <tableColumn id="11" xr3:uid="{D1D05472-129B-4582-B5C9-6E6032EF6625}" name="Référence" dataDxfId="29">
      <calculatedColumnFormula>VLOOKUP(Affaires12145[[#This Row],[Référence]],Nomenclature[],1,0)</calculatedColumnFormula>
    </tableColumn>
    <tableColumn id="10" xr3:uid="{3492099D-C1A9-4224-BEAA-5FDCF874D271}" name="Quantité" dataDxfId="28">
      <calculatedColumnFormula>VLOOKUP(Tampon[[#This Row],[Repère]],Affaires12145[],4,0)</calculatedColumnFormula>
    </tableColumn>
    <tableColumn id="9" xr3:uid="{78912592-57E6-466F-AA6F-7BF45CCD0D10}" name="Total Tampon" dataDxfId="27">
      <calculatedColumnFormula>SUMPRODUCT(SUMIFS(Journal[Tampon],Journal[Repère],A3))</calculatedColumnFormula>
    </tableColumn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07E4B80-34D3-403D-A3BD-07724A30471B}" name="Affaires12145" displayName="Affaires12145" ref="C2:I83" totalsRowShown="0" headerRowDxfId="26">
  <autoFilter ref="C2:I83" xr:uid="{84D59B93-38C4-4070-9FD6-9F3BDCDB9A4A}"/>
  <tableColumns count="7">
    <tableColumn id="6" xr3:uid="{4533621A-42C8-4A62-A4C9-F4B182DADCE9}" name="Repère" dataDxfId="25">
      <calculatedColumnFormula>VLOOKUP(Affaires12145[[#This Row],[Référence]],Nomenclature[],2,0)</calculatedColumnFormula>
    </tableColumn>
    <tableColumn id="2" xr3:uid="{A7CE1AA1-7365-4CC4-94E6-9051682E47E0}" name="Désignation" dataDxfId="24">
      <calculatedColumnFormula>VLOOKUP(Affaires12145[[#This Row],[Référence]],Nomenclature[],3,0)</calculatedColumnFormula>
    </tableColumn>
    <tableColumn id="3" xr3:uid="{32C809EF-AC75-460F-B2C6-CE9D599B2339}" name="Référence" dataDxfId="23"/>
    <tableColumn id="4" xr3:uid="{1E31DC89-61D2-4D05-8963-DDBBB898B520}" name="Quantité" dataDxfId="22"/>
    <tableColumn id="1" xr3:uid="{CBFC2710-FBFF-467D-8D40-451094981C83}" name="Appel" dataDxfId="21"/>
    <tableColumn id="7" xr3:uid="{89203FF4-6796-43A1-8F27-B5A3ED3A0A1B}" name="Entrée" dataDxfId="20"/>
    <tableColumn id="8" xr3:uid="{2F06375D-E38B-4285-AABD-CE5AE5769956}" name="Sortie" dataDxfId="19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C13AD3A-B1D9-4670-8F94-6CC5DA8DE212}" name="Affaires12152" displayName="Affaires12152" ref="K2:Q70" totalsRowShown="0" headerRowDxfId="18" dataDxfId="17">
  <autoFilter ref="K2:Q70" xr:uid="{65D22DB5-EB27-4A0A-AAF7-FAB76B709C5B}"/>
  <tableColumns count="7">
    <tableColumn id="1" xr3:uid="{6BDB34A9-BF0B-4B4E-AF8B-C0D6EE5E5EC5}" name="Repère" dataDxfId="16">
      <calculatedColumnFormula>VLOOKUP(Affaires12152[[#This Row],[Référence]],Nomenclature[],2,0)</calculatedColumnFormula>
    </tableColumn>
    <tableColumn id="2" xr3:uid="{FAA1E561-40F9-484D-9D35-D4CDC4E1C783}" name="Quantité" dataDxfId="15"/>
    <tableColumn id="3" xr3:uid="{2008E01E-2B6D-4D7D-9D36-A8F264A1D165}" name="Désignation" dataDxfId="14">
      <calculatedColumnFormula>VLOOKUP(Affaires12152[[#This Row],[Référence]],Nomenclature[],3,0)</calculatedColumnFormula>
    </tableColumn>
    <tableColumn id="4" xr3:uid="{6B194C13-9310-42C2-9965-1C049CB89073}" name="Référence" dataDxfId="13"/>
    <tableColumn id="6" xr3:uid="{67A251F8-A421-4B9A-8FE1-5E8412341E13}" name="Appel" dataDxfId="12"/>
    <tableColumn id="7" xr3:uid="{39709001-559D-41C9-B779-8EE2B43EF046}" name="Entrée" dataDxfId="11"/>
    <tableColumn id="8" xr3:uid="{EE166CF6-8BFD-4197-A1A4-D5E3246625D3}" name="Sortie" dataDxfId="10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A0EAF2E-FF72-4A18-AB68-7DF490F07129}" name="Tableau12" displayName="Tableau12" ref="A3:B9" totalsRowShown="0" headerRowDxfId="9" dataDxfId="7" headerRowBorderDxfId="8" tableBorderDxfId="6" totalsRowBorderDxfId="5">
  <autoFilter ref="A3:B9" xr:uid="{DB00FC30-8920-4A90-ACAC-B87AA1189C39}"/>
  <sortState xmlns:xlrd2="http://schemas.microsoft.com/office/spreadsheetml/2017/richdata2" ref="A4:B9">
    <sortCondition descending="1" ref="B3:B9"/>
  </sortState>
  <tableColumns count="2">
    <tableColumn id="1" xr3:uid="{22D698B1-9303-4DBF-8152-91DD0AEB6337}" name="Affaires" dataDxfId="4"/>
    <tableColumn id="2" xr3:uid="{C804271A-1030-49CE-B1A9-E97AFD901D77}" name="Client" dataDxfId="3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B45ECE2-EB65-4388-92D7-D592EA8836EB}" name="Nomenclature" displayName="Nomenclature" ref="A2:C84" totalsRowShown="0" headerRowDxfId="2">
  <autoFilter ref="A2:C84" xr:uid="{3DB9B142-CC25-42BA-8ED5-6F20EEF45D40}"/>
  <tableColumns count="3">
    <tableColumn id="1" xr3:uid="{CC9ECBDD-424D-452C-907F-26C1A5198696}" name="Référence" dataDxfId="1"/>
    <tableColumn id="7" xr3:uid="{94F6DCC3-F1C5-4132-BFBD-596E7D403D0F}" name="Repère" dataDxfId="0"/>
    <tableColumn id="3" xr3:uid="{798BD882-93A3-4F93-9E38-FA5914FDAC3D}" name="Désignatio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Relationship Id="rId4" Type="http://schemas.openxmlformats.org/officeDocument/2006/relationships/table" Target="../tables/table9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F7877-3663-4D02-A8FA-70E7A647B166}">
  <sheetPr codeName="Feuil1">
    <pageSetUpPr fitToPage="1"/>
  </sheetPr>
  <dimension ref="A1:I4"/>
  <sheetViews>
    <sheetView zoomScaleNormal="100" zoomScaleSheetLayoutView="160" workbookViewId="0">
      <selection activeCell="H8" sqref="H8"/>
    </sheetView>
  </sheetViews>
  <sheetFormatPr baseColWidth="10" defaultRowHeight="15" x14ac:dyDescent="0.25"/>
  <cols>
    <col min="1" max="1" width="10.7109375" customWidth="1"/>
    <col min="2" max="2" width="12.140625" customWidth="1"/>
    <col min="3" max="4" width="14.85546875" customWidth="1"/>
    <col min="5" max="5" width="55.7109375" customWidth="1"/>
    <col min="6" max="9" width="11.7109375" customWidth="1"/>
  </cols>
  <sheetData>
    <row r="1" spans="1:9" x14ac:dyDescent="0.25">
      <c r="A1" s="13" t="s">
        <v>0</v>
      </c>
      <c r="B1" s="62">
        <f ca="1">TODAY()</f>
        <v>43941</v>
      </c>
      <c r="C1" s="62"/>
      <c r="D1" s="62"/>
      <c r="E1" s="62"/>
      <c r="F1" s="62"/>
      <c r="G1" s="62"/>
      <c r="H1" s="62"/>
      <c r="I1" s="62"/>
    </row>
    <row r="2" spans="1:9" x14ac:dyDescent="0.25">
      <c r="A2" s="14" t="s">
        <v>3</v>
      </c>
      <c r="B2" s="14" t="s">
        <v>9</v>
      </c>
      <c r="C2" s="14" t="s">
        <v>16</v>
      </c>
      <c r="D2" s="14" t="s">
        <v>13</v>
      </c>
      <c r="E2" s="15" t="s">
        <v>1</v>
      </c>
      <c r="F2" s="14" t="s">
        <v>6</v>
      </c>
      <c r="G2" s="14" t="s">
        <v>7</v>
      </c>
      <c r="H2" s="14" t="s">
        <v>8</v>
      </c>
      <c r="I2" s="14" t="s">
        <v>102</v>
      </c>
    </row>
    <row r="3" spans="1:9" x14ac:dyDescent="0.25">
      <c r="A3" t="s">
        <v>98</v>
      </c>
      <c r="B3" s="1">
        <v>43940.966053240743</v>
      </c>
      <c r="C3" s="1"/>
      <c r="D3" s="1" t="s">
        <v>100</v>
      </c>
      <c r="E3" t="str">
        <f>IFERROR(VLOOKUP(Journal[[#This Row],[Repère]],infos!B:C,2,0),"")</f>
        <v>Panneau avant H=672</v>
      </c>
      <c r="F3">
        <v>20</v>
      </c>
      <c r="G3">
        <v>45</v>
      </c>
      <c r="H3">
        <v>50</v>
      </c>
      <c r="I3">
        <v>-10</v>
      </c>
    </row>
    <row r="4" spans="1:9" x14ac:dyDescent="0.25">
      <c r="B4" s="1"/>
      <c r="C4" s="1"/>
      <c r="D4" s="1"/>
      <c r="E4" t="str">
        <f>IFERROR(VLOOKUP(Journal[[#This Row],[Repère]],infos!B:C,2,0),"")</f>
        <v/>
      </c>
    </row>
  </sheetData>
  <mergeCells count="1">
    <mergeCell ref="B1:I1"/>
  </mergeCells>
  <pageMargins left="0.7" right="0.7" top="0.75" bottom="0.75" header="0.3" footer="0.3"/>
  <pageSetup paperSize="9" scale="56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0635DC3-7995-4E82-9C6D-581AC161ED9D}">
          <x14:formula1>
            <xm:f>affaires!$A$4:$A$5</xm:f>
          </x14:formula1>
          <xm:sqref>D3:D4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DF977-B735-4A25-A6DE-693874B2F294}">
  <sheetPr codeName="Feuil2">
    <pageSetUpPr fitToPage="1"/>
  </sheetPr>
  <dimension ref="A1:H275"/>
  <sheetViews>
    <sheetView tabSelected="1" zoomScale="115" zoomScaleNormal="115" zoomScaleSheetLayoutView="160" workbookViewId="0">
      <selection activeCell="A3" sqref="A3"/>
    </sheetView>
  </sheetViews>
  <sheetFormatPr baseColWidth="10" defaultRowHeight="15" x14ac:dyDescent="0.25"/>
  <cols>
    <col min="1" max="1" width="10.7109375" customWidth="1"/>
    <col min="2" max="2" width="39.140625" customWidth="1"/>
    <col min="3" max="3" width="13.28515625" style="2" customWidth="1"/>
    <col min="4" max="4" width="12.140625" style="5" customWidth="1"/>
    <col min="5" max="7" width="22.140625" customWidth="1"/>
    <col min="8" max="8" width="22.140625" style="5" customWidth="1"/>
  </cols>
  <sheetData>
    <row r="1" spans="1:8" ht="15" customHeight="1" x14ac:dyDescent="0.25">
      <c r="A1" s="22" t="s">
        <v>97</v>
      </c>
      <c r="B1" s="23"/>
      <c r="C1" s="24"/>
      <c r="D1" s="24"/>
      <c r="E1" s="25"/>
      <c r="F1" s="25"/>
      <c r="G1" s="25"/>
      <c r="H1" s="25"/>
    </row>
    <row r="2" spans="1:8" x14ac:dyDescent="0.25">
      <c r="A2" s="19" t="s">
        <v>3</v>
      </c>
      <c r="B2" s="19" t="s">
        <v>1</v>
      </c>
      <c r="C2" s="19" t="s">
        <v>15</v>
      </c>
      <c r="D2" s="19" t="s">
        <v>14</v>
      </c>
      <c r="E2" s="20" t="s">
        <v>106</v>
      </c>
      <c r="F2" s="21" t="s">
        <v>107</v>
      </c>
      <c r="G2" s="21" t="s">
        <v>108</v>
      </c>
      <c r="H2" s="21" t="s">
        <v>109</v>
      </c>
    </row>
    <row r="3" spans="1:8" x14ac:dyDescent="0.25">
      <c r="A3" s="5" t="str">
        <f>VLOOKUP(Affaires12145[[#This Row],[Référence]],Nomenclature[],2,0)</f>
        <v>R01-01</v>
      </c>
      <c r="B3" s="5" t="str">
        <f>VLOOKUP(Affaires12145[[#This Row],[Référence]],Nomenclature[],3,0)</f>
        <v>Panneau avant H=672</v>
      </c>
      <c r="C3" s="11" t="str">
        <f>VLOOKUP(Affaires12145[[#This Row],[Référence]],Nomenclature[],1,0)</f>
        <v>SX5111940</v>
      </c>
      <c r="D3" s="12">
        <f>VLOOKUP(Reliquat[[#This Row],[Repère]],Affaires12145[],4,0)</f>
        <v>0</v>
      </c>
      <c r="E3">
        <f>Entrée[Total Reception]-Sortie[Total Consommation]</f>
        <v>-5</v>
      </c>
      <c r="F3" s="5">
        <f>Appel[[#This Row],[Total Appel]]</f>
        <v>20</v>
      </c>
      <c r="G3">
        <f>Entrée[Total Reception]-Appel[Total Appel]</f>
        <v>25</v>
      </c>
      <c r="H3" s="5">
        <f>Tampon[Total Tampon]</f>
        <v>-10</v>
      </c>
    </row>
    <row r="4" spans="1:8" x14ac:dyDescent="0.25">
      <c r="A4" s="5" t="str">
        <f>VLOOKUP(Affaires12145[[#This Row],[Référence]],Nomenclature[],2,0)</f>
        <v>R01-02</v>
      </c>
      <c r="B4" s="5" t="str">
        <f>VLOOKUP(Affaires12145[[#This Row],[Référence]],Nomenclature[],3,0)</f>
        <v>Panneau avant H=672 IDEAL STANDARD</v>
      </c>
      <c r="C4" s="11" t="str">
        <f>VLOOKUP(Affaires12145[[#This Row],[Référence]],Nomenclature[],1,0)</f>
        <v>SX5112281</v>
      </c>
      <c r="D4" s="12">
        <f>VLOOKUP(Reliquat[[#This Row],[Repère]],Affaires12145[],4,0)</f>
        <v>0</v>
      </c>
      <c r="E4">
        <f>Entrée[Total Reception]-Sortie[Total Consommation]</f>
        <v>0</v>
      </c>
      <c r="F4">
        <f>Appel[[#This Row],[Total Appel]]</f>
        <v>0</v>
      </c>
      <c r="G4">
        <f>Entrée[Total Reception]-Appel[Total Appel]</f>
        <v>0</v>
      </c>
      <c r="H4" s="5">
        <f>Tampon[Total Tampon]</f>
        <v>0</v>
      </c>
    </row>
    <row r="5" spans="1:8" x14ac:dyDescent="0.25">
      <c r="A5" s="5" t="str">
        <f>VLOOKUP(Affaires12145[[#This Row],[Référence]],Nomenclature[],2,0)</f>
        <v>R01-03</v>
      </c>
      <c r="B5" s="5" t="str">
        <f>VLOOKUP(Affaires12145[[#This Row],[Référence]],Nomenclature[],3,0)</f>
        <v>Panneau coté droit h=763</v>
      </c>
      <c r="C5" s="11" t="str">
        <f>VLOOKUP(Affaires12145[[#This Row],[Référence]],Nomenclature[],1,0)</f>
        <v>SX5653620</v>
      </c>
      <c r="D5" s="12">
        <f>VLOOKUP(Reliquat[[#This Row],[Repère]],Affaires12145[],4,0)</f>
        <v>0</v>
      </c>
      <c r="E5">
        <f>Entrée[Total Reception]-Sortie[Total Consommation]</f>
        <v>0</v>
      </c>
      <c r="F5">
        <f>Appel[[#This Row],[Total Appel]]</f>
        <v>0</v>
      </c>
      <c r="G5">
        <f>Entrée[Total Reception]-Appel[Total Appel]</f>
        <v>0</v>
      </c>
      <c r="H5" s="5">
        <f>Tampon[Total Tampon]</f>
        <v>0</v>
      </c>
    </row>
    <row r="6" spans="1:8" x14ac:dyDescent="0.25">
      <c r="A6" s="5" t="str">
        <f>VLOOKUP(Affaires12145[[#This Row],[Référence]],Nomenclature[],2,0)</f>
        <v>R01-04</v>
      </c>
      <c r="B6" s="5" t="str">
        <f>VLOOKUP(Affaires12145[[#This Row],[Référence]],Nomenclature[],3,0)</f>
        <v>Chassis montant vertical</v>
      </c>
      <c r="C6" s="11" t="str">
        <f>VLOOKUP(Affaires12145[[#This Row],[Référence]],Nomenclature[],1,0)</f>
        <v>SX5653140</v>
      </c>
      <c r="D6" s="12">
        <f>VLOOKUP(Reliquat[[#This Row],[Repère]],Affaires12145[],4,0)</f>
        <v>0</v>
      </c>
      <c r="E6">
        <f>Entrée[Total Reception]-Sortie[Total Consommation]</f>
        <v>0</v>
      </c>
      <c r="F6">
        <f>Appel[[#This Row],[Total Appel]]</f>
        <v>0</v>
      </c>
      <c r="G6">
        <f>Entrée[Total Reception]-Appel[Total Appel]</f>
        <v>0</v>
      </c>
      <c r="H6" s="5">
        <f>Tampon[Total Tampon]</f>
        <v>0</v>
      </c>
    </row>
    <row r="7" spans="1:8" x14ac:dyDescent="0.25">
      <c r="A7" s="5" t="str">
        <f>VLOOKUP(Affaires12145[[#This Row],[Référence]],Nomenclature[],2,0)</f>
        <v>R01-05</v>
      </c>
      <c r="B7" s="5" t="str">
        <f>VLOOKUP(Affaires12145[[#This Row],[Référence]],Nomenclature[],3,0)</f>
        <v>Antirefouleur</v>
      </c>
      <c r="C7" s="11" t="str">
        <f>VLOOKUP(Affaires12145[[#This Row],[Référence]],Nomenclature[],1,0)</f>
        <v>SX5112050</v>
      </c>
      <c r="D7" s="12">
        <f>VLOOKUP(Reliquat[[#This Row],[Repère]],Affaires12145[],4,0)</f>
        <v>0</v>
      </c>
      <c r="E7">
        <f>Entrée[Total Reception]-Sortie[Total Consommation]</f>
        <v>0</v>
      </c>
      <c r="F7">
        <f>Appel[[#This Row],[Total Appel]]</f>
        <v>0</v>
      </c>
      <c r="G7">
        <f>Entrée[Total Reception]-Appel[Total Appel]</f>
        <v>0</v>
      </c>
      <c r="H7" s="5">
        <f>Tampon[Total Tampon]</f>
        <v>0</v>
      </c>
    </row>
    <row r="8" spans="1:8" x14ac:dyDescent="0.25">
      <c r="A8" s="5" t="str">
        <f>VLOOKUP(Affaires12145[[#This Row],[Référence]],Nomenclature[],2,0)</f>
        <v>R01-06</v>
      </c>
      <c r="B8" s="5" t="str">
        <f>VLOOKUP(Affaires12145[[#This Row],[Référence]],Nomenclature[],3,0)</f>
        <v>Panneau de commande</v>
      </c>
      <c r="C8" s="11" t="str">
        <f>VLOOKUP(Affaires12145[[#This Row],[Référence]],Nomenclature[],1,0)</f>
        <v>SX5658540</v>
      </c>
      <c r="D8" s="12">
        <f>VLOOKUP(Reliquat[[#This Row],[Repère]],Affaires12145[],4,0)</f>
        <v>0</v>
      </c>
      <c r="E8">
        <f>Entrée[Total Reception]-Sortie[Total Consommation]</f>
        <v>0</v>
      </c>
      <c r="F8">
        <f>Appel[[#This Row],[Total Appel]]</f>
        <v>0</v>
      </c>
      <c r="G8">
        <f>Entrée[Total Reception]-Appel[Total Appel]</f>
        <v>0</v>
      </c>
      <c r="H8" s="5">
        <f>Tampon[Total Tampon]</f>
        <v>0</v>
      </c>
    </row>
    <row r="9" spans="1:8" x14ac:dyDescent="0.25">
      <c r="A9" s="5" t="str">
        <f>VLOOKUP(Affaires12145[[#This Row],[Référence]],Nomenclature[],2,0)</f>
        <v>R01-07</v>
      </c>
      <c r="B9" s="5" t="str">
        <f>VLOOKUP(Affaires12145[[#This Row],[Référence]],Nomenclature[],3,0)</f>
        <v>Cable connection circuit imp</v>
      </c>
      <c r="C9" s="11" t="str">
        <f>VLOOKUP(Affaires12145[[#This Row],[Référence]],Nomenclature[],1,0)</f>
        <v>SX5655100</v>
      </c>
      <c r="D9" s="12">
        <f>VLOOKUP(Reliquat[[#This Row],[Repère]],Affaires12145[],4,0)</f>
        <v>0</v>
      </c>
      <c r="E9">
        <f>Entrée[Total Reception]-Sortie[Total Consommation]</f>
        <v>0</v>
      </c>
      <c r="F9">
        <f>Appel[[#This Row],[Total Appel]]</f>
        <v>0</v>
      </c>
      <c r="G9">
        <f>Entrée[Total Reception]-Appel[Total Appel]</f>
        <v>0</v>
      </c>
      <c r="H9" s="5">
        <f>Tampon[Total Tampon]</f>
        <v>0</v>
      </c>
    </row>
    <row r="10" spans="1:8" x14ac:dyDescent="0.25">
      <c r="A10" s="5" t="str">
        <f>VLOOKUP(Affaires12145[[#This Row],[Référence]],Nomenclature[],2,0)</f>
        <v>R01-08</v>
      </c>
      <c r="B10" s="5" t="str">
        <f>VLOOKUP(Affaires12145[[#This Row],[Référence]],Nomenclature[],3,0)</f>
        <v>Ressort fixation volet</v>
      </c>
      <c r="C10" s="11" t="str">
        <f>VLOOKUP(Affaires12145[[#This Row],[Référence]],Nomenclature[],1,0)</f>
        <v>SX8380730</v>
      </c>
      <c r="D10" s="12">
        <f>VLOOKUP(Reliquat[[#This Row],[Repère]],Affaires12145[],4,0)</f>
        <v>0</v>
      </c>
      <c r="E10">
        <f>Entrée[Total Reception]-Sortie[Total Consommation]</f>
        <v>0</v>
      </c>
      <c r="F10">
        <f>Appel[[#This Row],[Total Appel]]</f>
        <v>0</v>
      </c>
      <c r="G10">
        <f>Entrée[Total Reception]-Appel[Total Appel]</f>
        <v>0</v>
      </c>
      <c r="H10" s="5">
        <f>Tampon[Total Tampon]</f>
        <v>0</v>
      </c>
    </row>
    <row r="11" spans="1:8" x14ac:dyDescent="0.25">
      <c r="A11" s="5" t="str">
        <f>VLOOKUP(Affaires12145[[#This Row],[Référence]],Nomenclature[],2,0)</f>
        <v>R01-09</v>
      </c>
      <c r="B11" s="5" t="str">
        <f>VLOOKUP(Affaires12145[[#This Row],[Référence]],Nomenclature[],3,0)</f>
        <v>Tube silicone pressos. (x4)</v>
      </c>
      <c r="C11" s="11" t="str">
        <f>VLOOKUP(Affaires12145[[#This Row],[Référence]],Nomenclature[],1,0)</f>
        <v>SX5408080</v>
      </c>
      <c r="D11" s="12">
        <f>VLOOKUP(Reliquat[[#This Row],[Repère]],Affaires12145[],4,0)</f>
        <v>0</v>
      </c>
      <c r="E11">
        <f>Entrée[Total Reception]-Sortie[Total Consommation]</f>
        <v>0</v>
      </c>
      <c r="F11">
        <f>Appel[[#This Row],[Total Appel]]</f>
        <v>0</v>
      </c>
      <c r="G11">
        <f>Entrée[Total Reception]-Appel[Total Appel]</f>
        <v>0</v>
      </c>
      <c r="H11" s="5">
        <f>Tampon[Total Tampon]</f>
        <v>0</v>
      </c>
    </row>
    <row r="12" spans="1:8" x14ac:dyDescent="0.25">
      <c r="A12" s="5" t="str">
        <f>VLOOKUP(Affaires12145[[#This Row],[Référence]],Nomenclature[],2,0)</f>
        <v>R01-10</v>
      </c>
      <c r="B12" s="5" t="str">
        <f>VLOOKUP(Affaires12145[[#This Row],[Référence]],Nomenclature[],3,0)</f>
        <v>Diaphragme d:80</v>
      </c>
      <c r="C12" s="11" t="str">
        <f>VLOOKUP(Affaires12145[[#This Row],[Référence]],Nomenclature[],1,0)</f>
        <v>SX5108700</v>
      </c>
      <c r="D12" s="12">
        <f>VLOOKUP(Reliquat[[#This Row],[Repère]],Affaires12145[],4,0)</f>
        <v>0</v>
      </c>
      <c r="E12">
        <f>Entrée[Total Reception]-Sortie[Total Consommation]</f>
        <v>0</v>
      </c>
      <c r="F12">
        <f>Appel[[#This Row],[Total Appel]]</f>
        <v>0</v>
      </c>
      <c r="G12">
        <f>Entrée[Total Reception]-Appel[Total Appel]</f>
        <v>0</v>
      </c>
      <c r="H12" s="5">
        <f>Tampon[Total Tampon]</f>
        <v>0</v>
      </c>
    </row>
    <row r="13" spans="1:8" x14ac:dyDescent="0.25">
      <c r="A13" s="5" t="str">
        <f>VLOOKUP(Affaires12145[[#This Row],[Référence]],Nomenclature[],2,0)</f>
        <v>R01-11</v>
      </c>
      <c r="B13" s="5" t="str">
        <f>VLOOKUP(Affaires12145[[#This Row],[Référence]],Nomenclature[],3,0)</f>
        <v>Extracteur 1v mvl rlg108</v>
      </c>
      <c r="C13" s="11" t="str">
        <f>VLOOKUP(Affaires12145[[#This Row],[Référence]],Nomenclature[],1,0)</f>
        <v>SX5653850</v>
      </c>
      <c r="D13" s="12">
        <f>VLOOKUP(Reliquat[[#This Row],[Repère]],Affaires12145[],4,0)</f>
        <v>2</v>
      </c>
      <c r="E13">
        <f>Entrée[Total Reception]-Sortie[Total Consommation]</f>
        <v>0</v>
      </c>
      <c r="F13">
        <f>Appel[[#This Row],[Total Appel]]</f>
        <v>0</v>
      </c>
      <c r="G13">
        <f>Entrée[Total Reception]-Appel[Total Appel]</f>
        <v>0</v>
      </c>
      <c r="H13" s="5">
        <f>Tampon[Total Tampon]</f>
        <v>0</v>
      </c>
    </row>
    <row r="14" spans="1:8" x14ac:dyDescent="0.25">
      <c r="A14" s="5" t="str">
        <f>VLOOKUP(Affaires12145[[#This Row],[Référence]],Nomenclature[],2,0)</f>
        <v>R01-12</v>
      </c>
      <c r="B14" s="5" t="str">
        <f>VLOOKUP(Affaires12145[[#This Row],[Référence]],Nomenclature[],3,0)</f>
        <v>Venturi</v>
      </c>
      <c r="C14" s="11" t="str">
        <f>VLOOKUP(Affaires12145[[#This Row],[Référence]],Nomenclature[],1,0)</f>
        <v>SX5407050</v>
      </c>
      <c r="D14" s="12">
        <f>VLOOKUP(Reliquat[[#This Row],[Repère]],Affaires12145[],4,0)</f>
        <v>0</v>
      </c>
      <c r="E14">
        <f>Entrée[Total Reception]-Sortie[Total Consommation]</f>
        <v>0</v>
      </c>
      <c r="F14">
        <f>Appel[[#This Row],[Total Appel]]</f>
        <v>0</v>
      </c>
      <c r="G14">
        <f>Entrée[Total Reception]-Appel[Total Appel]</f>
        <v>0</v>
      </c>
      <c r="H14" s="5">
        <f>Tampon[Total Tampon]</f>
        <v>0</v>
      </c>
    </row>
    <row r="15" spans="1:8" x14ac:dyDescent="0.25">
      <c r="A15" s="5" t="str">
        <f>VLOOKUP(Affaires12145[[#This Row],[Référence]],Nomenclature[],2,0)</f>
        <v>R01-13</v>
      </c>
      <c r="B15" s="5" t="str">
        <f>VLOOKUP(Affaires12145[[#This Row],[Référence]],Nomenclature[],3,0)</f>
        <v>Coude</v>
      </c>
      <c r="C15" s="11" t="str">
        <f>VLOOKUP(Affaires12145[[#This Row],[Référence]],Nomenclature[],1,0)</f>
        <v>SX5211090</v>
      </c>
      <c r="D15" s="12">
        <f>VLOOKUP(Reliquat[[#This Row],[Repère]],Affaires12145[],4,0)</f>
        <v>0</v>
      </c>
      <c r="E15">
        <f>Entrée[Total Reception]-Sortie[Total Consommation]</f>
        <v>0</v>
      </c>
      <c r="F15">
        <f>Appel[[#This Row],[Total Appel]]</f>
        <v>0</v>
      </c>
      <c r="G15">
        <f>Entrée[Total Reception]-Appel[Total Appel]</f>
        <v>0</v>
      </c>
      <c r="H15" s="5">
        <f>Tampon[Total Tampon]</f>
        <v>0</v>
      </c>
    </row>
    <row r="16" spans="1:8" x14ac:dyDescent="0.25">
      <c r="A16" s="5" t="str">
        <f>VLOOKUP(Affaires12145[[#This Row],[Référence]],Nomenclature[],2,0)</f>
        <v>R01-14</v>
      </c>
      <c r="B16" s="5" t="str">
        <f>VLOOKUP(Affaires12145[[#This Row],[Référence]],Nomenclature[],3,0)</f>
        <v>Collier sortie extracteur</v>
      </c>
      <c r="C16" s="11" t="str">
        <f>VLOOKUP(Affaires12145[[#This Row],[Référence]],Nomenclature[],1,0)</f>
        <v>SX0600530</v>
      </c>
      <c r="D16" s="12">
        <f>VLOOKUP(Reliquat[[#This Row],[Repère]],Affaires12145[],4,0)</f>
        <v>0</v>
      </c>
      <c r="E16">
        <f>Entrée[Total Reception]-Sortie[Total Consommation]</f>
        <v>0</v>
      </c>
      <c r="F16">
        <f>Appel[[#This Row],[Total Appel]]</f>
        <v>0</v>
      </c>
      <c r="G16">
        <f>Entrée[Total Reception]-Appel[Total Appel]</f>
        <v>0</v>
      </c>
      <c r="H16" s="5">
        <f>Tampon[Total Tampon]</f>
        <v>0</v>
      </c>
    </row>
    <row r="17" spans="1:8" x14ac:dyDescent="0.25">
      <c r="A17" s="5" t="str">
        <f>VLOOKUP(Affaires12145[[#This Row],[Référence]],Nomenclature[],2,0)</f>
        <v>R01-15</v>
      </c>
      <c r="B17" s="5" t="str">
        <f>VLOOKUP(Affaires12145[[#This Row],[Référence]],Nomenclature[],3,0)</f>
        <v>Joint obturateur caoutch.(x3)</v>
      </c>
      <c r="C17" s="11" t="str">
        <f>VLOOKUP(Affaires12145[[#This Row],[Référence]],Nomenclature[],1,0)</f>
        <v>SX5407400</v>
      </c>
      <c r="D17" s="12">
        <f>VLOOKUP(Reliquat[[#This Row],[Repère]],Affaires12145[],4,0)</f>
        <v>0</v>
      </c>
      <c r="E17">
        <f>Entrée[Total Reception]-Sortie[Total Consommation]</f>
        <v>0</v>
      </c>
      <c r="F17">
        <f>Appel[[#This Row],[Total Appel]]</f>
        <v>0</v>
      </c>
      <c r="G17">
        <f>Entrée[Total Reception]-Appel[Total Appel]</f>
        <v>0</v>
      </c>
      <c r="H17" s="5">
        <f>Tampon[Total Tampon]</f>
        <v>0</v>
      </c>
    </row>
    <row r="18" spans="1:8" x14ac:dyDescent="0.25">
      <c r="A18" s="5" t="str">
        <f>VLOOKUP(Affaires12145[[#This Row],[Référence]],Nomenclature[],2,0)</f>
        <v>R01-16</v>
      </c>
      <c r="B18" s="5" t="str">
        <f>VLOOKUP(Affaires12145[[#This Row],[Référence]],Nomenclature[],3,0)</f>
        <v>Obturateur</v>
      </c>
      <c r="C18" s="11" t="str">
        <f>VLOOKUP(Affaires12145[[#This Row],[Référence]],Nomenclature[],1,0)</f>
        <v>SX5108690</v>
      </c>
      <c r="D18" s="12">
        <f>VLOOKUP(Reliquat[[#This Row],[Repère]],Affaires12145[],4,0)</f>
        <v>0</v>
      </c>
      <c r="E18">
        <f>Entrée[Total Reception]-Sortie[Total Consommation]</f>
        <v>0</v>
      </c>
      <c r="F18">
        <f>Appel[[#This Row],[Total Appel]]</f>
        <v>0</v>
      </c>
      <c r="G18">
        <f>Entrée[Total Reception]-Appel[Total Appel]</f>
        <v>0</v>
      </c>
      <c r="H18" s="5">
        <f>Tampon[Total Tampon]</f>
        <v>0</v>
      </c>
    </row>
    <row r="19" spans="1:8" x14ac:dyDescent="0.25">
      <c r="A19" s="5" t="str">
        <f>VLOOKUP(Affaires12145[[#This Row],[Référence]],Nomenclature[],2,0)</f>
        <v>R01-17</v>
      </c>
      <c r="B19" s="5" t="str">
        <f>VLOOKUP(Affaires12145[[#This Row],[Référence]],Nomenclature[],3,0)</f>
        <v>Joint ventouse caoutchouc</v>
      </c>
      <c r="C19" s="11" t="str">
        <f>VLOOKUP(Affaires12145[[#This Row],[Référence]],Nomenclature[],1,0)</f>
        <v>SX5407890</v>
      </c>
      <c r="D19" s="12">
        <f>VLOOKUP(Reliquat[[#This Row],[Repère]],Affaires12145[],4,0)</f>
        <v>0</v>
      </c>
      <c r="E19">
        <f>Entrée[Total Reception]-Sortie[Total Consommation]</f>
        <v>0</v>
      </c>
      <c r="F19">
        <f>Appel[[#This Row],[Total Appel]]</f>
        <v>0</v>
      </c>
      <c r="G19">
        <f>Entrée[Total Reception]-Appel[Total Appel]</f>
        <v>0</v>
      </c>
      <c r="H19" s="5">
        <f>Tampon[Total Tampon]</f>
        <v>0</v>
      </c>
    </row>
    <row r="20" spans="1:8" x14ac:dyDescent="0.25">
      <c r="A20" s="5" t="str">
        <f>VLOOKUP(Affaires12145[[#This Row],[Référence]],Nomenclature[],2,0)</f>
        <v>R01-18</v>
      </c>
      <c r="B20" s="5" t="str">
        <f>VLOOKUP(Affaires12145[[#This Row],[Référence]],Nomenclature[],3,0)</f>
        <v>Raccordement ventouse</v>
      </c>
      <c r="C20" s="11" t="str">
        <f>VLOOKUP(Affaires12145[[#This Row],[Référence]],Nomenclature[],1,0)</f>
        <v>SX5207060</v>
      </c>
      <c r="D20" s="12">
        <f>VLOOKUP(Reliquat[[#This Row],[Repère]],Affaires12145[],4,0)</f>
        <v>0</v>
      </c>
      <c r="E20">
        <f>Entrée[Total Reception]-Sortie[Total Consommation]</f>
        <v>0</v>
      </c>
      <c r="F20">
        <f>Appel[[#This Row],[Total Appel]]</f>
        <v>0</v>
      </c>
      <c r="G20">
        <f>Entrée[Total Reception]-Appel[Total Appel]</f>
        <v>0</v>
      </c>
      <c r="H20" s="5">
        <f>Tampon[Total Tampon]</f>
        <v>0</v>
      </c>
    </row>
    <row r="21" spans="1:8" x14ac:dyDescent="0.25">
      <c r="A21" s="5" t="str">
        <f>VLOOKUP(Affaires12145[[#This Row],[Référence]],Nomenclature[],2,0)</f>
        <v>R01-19</v>
      </c>
      <c r="B21" s="5" t="str">
        <f>VLOOKUP(Affaires12145[[#This Row],[Référence]],Nomenclature[],3,0)</f>
        <v>Bouchon avant</v>
      </c>
      <c r="C21" s="11" t="str">
        <f>VLOOKUP(Affaires12145[[#This Row],[Référence]],Nomenclature[],1,0)</f>
        <v>SX5646180</v>
      </c>
      <c r="D21" s="12">
        <f>VLOOKUP(Reliquat[[#This Row],[Repère]],Affaires12145[],4,0)</f>
        <v>0</v>
      </c>
      <c r="E21">
        <f>Entrée[Total Reception]-Sortie[Total Consommation]</f>
        <v>0</v>
      </c>
      <c r="F21">
        <f>Appel[[#This Row],[Total Appel]]</f>
        <v>0</v>
      </c>
      <c r="G21">
        <f>Entrée[Total Reception]-Appel[Total Appel]</f>
        <v>0</v>
      </c>
      <c r="H21" s="5">
        <f>Tampon[Total Tampon]</f>
        <v>0</v>
      </c>
    </row>
    <row r="22" spans="1:8" x14ac:dyDescent="0.25">
      <c r="A22" s="5" t="str">
        <f>VLOOKUP(Affaires12145[[#This Row],[Référence]],Nomenclature[],2,0)</f>
        <v>R01-20</v>
      </c>
      <c r="B22" s="5" t="str">
        <f>VLOOKUP(Affaires12145[[#This Row],[Référence]],Nomenclature[],3,0)</f>
        <v>Joint o-ring (x3)</v>
      </c>
      <c r="C22" s="11" t="str">
        <f>VLOOKUP(Affaires12145[[#This Row],[Référence]],Nomenclature[],1,0)</f>
        <v>SX5403820</v>
      </c>
      <c r="D22" s="12">
        <f>VLOOKUP(Reliquat[[#This Row],[Repère]],Affaires12145[],4,0)</f>
        <v>0</v>
      </c>
      <c r="E22">
        <f>Entrée[Total Reception]-Sortie[Total Consommation]</f>
        <v>0</v>
      </c>
      <c r="F22">
        <f>Appel[[#This Row],[Total Appel]]</f>
        <v>0</v>
      </c>
      <c r="G22">
        <f>Entrée[Total Reception]-Appel[Total Appel]</f>
        <v>0</v>
      </c>
      <c r="H22" s="5">
        <f>Tampon[Total Tampon]</f>
        <v>0</v>
      </c>
    </row>
    <row r="23" spans="1:8" x14ac:dyDescent="0.25">
      <c r="A23" s="5" t="str">
        <f>VLOOKUP(Affaires12145[[#This Row],[Référence]],Nomenclature[],2,0)</f>
        <v>R02-01</v>
      </c>
      <c r="B23" s="5" t="str">
        <f>VLOOKUP(Affaires12145[[#This Row],[Référence]],Nomenclature[],3,0)</f>
        <v>Tube pression -</v>
      </c>
      <c r="C23" s="11" t="str">
        <f>VLOOKUP(Affaires12145[[#This Row],[Référence]],Nomenclature[],1,0)</f>
        <v>SX5653270</v>
      </c>
      <c r="D23" s="12">
        <f>VLOOKUP(Reliquat[[#This Row],[Repère]],Affaires12145[],4,0)</f>
        <v>0</v>
      </c>
      <c r="E23">
        <f>Entrée[Total Reception]-Sortie[Total Consommation]</f>
        <v>0</v>
      </c>
      <c r="F23">
        <f>Appel[[#This Row],[Total Appel]]</f>
        <v>0</v>
      </c>
      <c r="G23">
        <f>Entrée[Total Reception]-Appel[Total Appel]</f>
        <v>0</v>
      </c>
      <c r="H23" s="5">
        <f>Tampon[Total Tampon]</f>
        <v>0</v>
      </c>
    </row>
    <row r="24" spans="1:8" x14ac:dyDescent="0.25">
      <c r="A24" s="5" t="str">
        <f>VLOOKUP(Affaires12145[[#This Row],[Référence]],Nomenclature[],2,0)</f>
        <v>R02-02</v>
      </c>
      <c r="B24" s="5" t="str">
        <f>VLOOKUP(Affaires12145[[#This Row],[Référence]],Nomenclature[],3,0)</f>
        <v>Led</v>
      </c>
      <c r="C24" s="11" t="str">
        <f>VLOOKUP(Affaires12145[[#This Row],[Référence]],Nomenclature[],1,0)</f>
        <v>SX5407780</v>
      </c>
      <c r="D24" s="12">
        <f>VLOOKUP(Reliquat[[#This Row],[Repère]],Affaires12145[],4,0)</f>
        <v>0</v>
      </c>
      <c r="E24">
        <f>Entrée[Total Reception]-Sortie[Total Consommation]</f>
        <v>0</v>
      </c>
      <c r="F24">
        <f>Appel[[#This Row],[Total Appel]]</f>
        <v>0</v>
      </c>
      <c r="G24">
        <f>Entrée[Total Reception]-Appel[Total Appel]</f>
        <v>0</v>
      </c>
      <c r="H24" s="5">
        <f>Tampon[Total Tampon]</f>
        <v>0</v>
      </c>
    </row>
    <row r="25" spans="1:8" x14ac:dyDescent="0.25">
      <c r="A25" s="5" t="str">
        <f>VLOOKUP(Affaires12145[[#This Row],[Référence]],Nomenclature[],2,0)</f>
        <v>R02-03</v>
      </c>
      <c r="B25" s="5" t="str">
        <f>VLOOKUP(Affaires12145[[#This Row],[Référence]],Nomenclature[],3,0)</f>
        <v>Cheville panneau commande</v>
      </c>
      <c r="C25" s="11" t="str">
        <f>VLOOKUP(Affaires12145[[#This Row],[Référence]],Nomenclature[],1,0)</f>
        <v>SX5112040</v>
      </c>
      <c r="D25" s="12">
        <f>VLOOKUP(Reliquat[[#This Row],[Repère]],Affaires12145[],4,0)</f>
        <v>1</v>
      </c>
      <c r="E25">
        <f>Entrée[Total Reception]-Sortie[Total Consommation]</f>
        <v>0</v>
      </c>
      <c r="F25">
        <f>Appel[[#This Row],[Total Appel]]</f>
        <v>0</v>
      </c>
      <c r="G25">
        <f>Entrée[Total Reception]-Appel[Total Appel]</f>
        <v>0</v>
      </c>
      <c r="H25" s="5">
        <f>Tampon[Total Tampon]</f>
        <v>0</v>
      </c>
    </row>
    <row r="26" spans="1:8" x14ac:dyDescent="0.25">
      <c r="A26" s="5" t="str">
        <f>VLOOKUP(Affaires12145[[#This Row],[Référence]],Nomenclature[],2,0)</f>
        <v>R02-04</v>
      </c>
      <c r="B26" s="5" t="str">
        <f>VLOOKUP(Affaires12145[[#This Row],[Référence]],Nomenclature[],3,0)</f>
        <v>Clip fixation tube</v>
      </c>
      <c r="C26" s="11" t="str">
        <f>VLOOKUP(Affaires12145[[#This Row],[Référence]],Nomenclature[],1,0)</f>
        <v>SX5407840</v>
      </c>
      <c r="D26" s="12">
        <f>VLOOKUP(Reliquat[[#This Row],[Repère]],Affaires12145[],4,0)</f>
        <v>1</v>
      </c>
      <c r="E26">
        <f>Entrée[Total Reception]-Sortie[Total Consommation]</f>
        <v>0</v>
      </c>
      <c r="F26">
        <f>Appel[[#This Row],[Total Appel]]</f>
        <v>0</v>
      </c>
      <c r="G26">
        <f>Entrée[Total Reception]-Appel[Total Appel]</f>
        <v>0</v>
      </c>
      <c r="H26" s="5">
        <f>Tampon[Total Tampon]</f>
        <v>0</v>
      </c>
    </row>
    <row r="27" spans="1:8" x14ac:dyDescent="0.25">
      <c r="A27" s="5" t="str">
        <f>VLOOKUP(Affaires12145[[#This Row],[Référence]],Nomenclature[],2,0)</f>
        <v>R02-05</v>
      </c>
      <c r="B27" s="5" t="str">
        <f>VLOOKUP(Affaires12145[[#This Row],[Référence]],Nomenclature[],3,0)</f>
        <v>Joint o-ring 17,86x2,62 (x3)</v>
      </c>
      <c r="C27" s="11" t="str">
        <f>VLOOKUP(Affaires12145[[#This Row],[Référence]],Nomenclature[],1,0)</f>
        <v>SX5404600</v>
      </c>
      <c r="D27" s="12">
        <f>VLOOKUP(Reliquat[[#This Row],[Repère]],Affaires12145[],4,0)</f>
        <v>1</v>
      </c>
      <c r="E27">
        <f>Entrée[Total Reception]-Sortie[Total Consommation]</f>
        <v>0</v>
      </c>
      <c r="F27">
        <f>Appel[[#This Row],[Total Appel]]</f>
        <v>0</v>
      </c>
      <c r="G27">
        <f>Entrée[Total Reception]-Appel[Total Appel]</f>
        <v>0</v>
      </c>
      <c r="H27" s="5">
        <f>Tampon[Total Tampon]</f>
        <v>0</v>
      </c>
    </row>
    <row r="28" spans="1:8" x14ac:dyDescent="0.25">
      <c r="A28" s="5" t="str">
        <f>VLOOKUP(Affaires12145[[#This Row],[Référence]],Nomenclature[],2,0)</f>
        <v>R02-06</v>
      </c>
      <c r="B28" s="5" t="str">
        <f>VLOOKUP(Affaires12145[[#This Row],[Référence]],Nomenclature[],3,0)</f>
        <v>Joint o-ring 2062</v>
      </c>
      <c r="C28" s="11" t="str">
        <f>VLOOKUP(Affaires12145[[#This Row],[Référence]],Nomenclature[],1,0)</f>
        <v>SX0400020</v>
      </c>
      <c r="D28" s="12">
        <f>VLOOKUP(Reliquat[[#This Row],[Repère]],Affaires12145[],4,0)</f>
        <v>8</v>
      </c>
      <c r="E28">
        <f>Entrée[Total Reception]-Sortie[Total Consommation]</f>
        <v>0</v>
      </c>
      <c r="F28">
        <f>Appel[[#This Row],[Total Appel]]</f>
        <v>0</v>
      </c>
      <c r="G28">
        <f>Entrée[Total Reception]-Appel[Total Appel]</f>
        <v>0</v>
      </c>
      <c r="H28" s="5">
        <f>Tampon[Total Tampon]</f>
        <v>0</v>
      </c>
    </row>
    <row r="29" spans="1:8" x14ac:dyDescent="0.25">
      <c r="A29" s="5" t="str">
        <f>VLOOKUP(Affaires12145[[#This Row],[Référence]],Nomenclature[],2,0)</f>
        <v>R02-07</v>
      </c>
      <c r="B29" s="5" t="str">
        <f>VLOOKUP(Affaires12145[[#This Row],[Référence]],Nomenclature[],3,0)</f>
        <v>Clips fix.boule thermometre</v>
      </c>
      <c r="C29" s="11" t="str">
        <f>VLOOKUP(Affaires12145[[#This Row],[Référence]],Nomenclature[],1,0)</f>
        <v>SX5102970</v>
      </c>
      <c r="D29" s="12">
        <f>VLOOKUP(Reliquat[[#This Row],[Repère]],Affaires12145[],4,0)</f>
        <v>8</v>
      </c>
      <c r="E29">
        <f>Entrée[Total Reception]-Sortie[Total Consommation]</f>
        <v>0</v>
      </c>
      <c r="F29">
        <f>Appel[[#This Row],[Total Appel]]</f>
        <v>0</v>
      </c>
      <c r="G29">
        <f>Entrée[Total Reception]-Appel[Total Appel]</f>
        <v>0</v>
      </c>
      <c r="H29" s="5">
        <f>Tampon[Total Tampon]</f>
        <v>0</v>
      </c>
    </row>
    <row r="30" spans="1:8" x14ac:dyDescent="0.25">
      <c r="A30" s="5" t="str">
        <f>VLOOKUP(Affaires12145[[#This Row],[Référence]],Nomenclature[],2,0)</f>
        <v>R02-08</v>
      </c>
      <c r="B30" s="5" t="str">
        <f>VLOOKUP(Affaires12145[[#This Row],[Référence]],Nomenclature[],3,0)</f>
        <v>Potentiometre (piston)</v>
      </c>
      <c r="C30" s="11" t="str">
        <f>VLOOKUP(Affaires12145[[#This Row],[Référence]],Nomenclature[],1,0)</f>
        <v>SX5405990</v>
      </c>
      <c r="D30" s="12">
        <f>VLOOKUP(Reliquat[[#This Row],[Repère]],Affaires12145[],4,0)</f>
        <v>3</v>
      </c>
      <c r="E30">
        <f>Entrée[Total Reception]-Sortie[Total Consommation]</f>
        <v>0</v>
      </c>
      <c r="F30">
        <f>Appel[[#This Row],[Total Appel]]</f>
        <v>0</v>
      </c>
      <c r="G30">
        <f>Entrée[Total Reception]-Appel[Total Appel]</f>
        <v>0</v>
      </c>
      <c r="H30" s="5">
        <f>Tampon[Total Tampon]</f>
        <v>0</v>
      </c>
    </row>
    <row r="31" spans="1:8" x14ac:dyDescent="0.25">
      <c r="A31" s="5" t="str">
        <f>VLOOKUP(Affaires12145[[#This Row],[Référence]],Nomenclature[],2,0)</f>
        <v>R02-09</v>
      </c>
      <c r="B31" s="5" t="str">
        <f>VLOOKUP(Affaires12145[[#This Row],[Référence]],Nomenclature[],3,0)</f>
        <v>Label</v>
      </c>
      <c r="C31" s="11" t="str">
        <f>VLOOKUP(Affaires12145[[#This Row],[Référence]],Nomenclature[],1,0)</f>
        <v>SX5658620</v>
      </c>
      <c r="D31" s="12">
        <f>VLOOKUP(Reliquat[[#This Row],[Repère]],Affaires12145[],4,0)</f>
        <v>6</v>
      </c>
      <c r="E31">
        <f>Entrée[Total Reception]-Sortie[Total Consommation]</f>
        <v>0</v>
      </c>
      <c r="F31">
        <f>Appel[[#This Row],[Total Appel]]</f>
        <v>0</v>
      </c>
      <c r="G31">
        <f>Entrée[Total Reception]-Appel[Total Appel]</f>
        <v>0</v>
      </c>
      <c r="H31" s="5">
        <f>Tampon[Total Tampon]</f>
        <v>0</v>
      </c>
    </row>
    <row r="32" spans="1:8" x14ac:dyDescent="0.25">
      <c r="A32" s="5" t="str">
        <f>VLOOKUP(Affaires12145[[#This Row],[Référence]],Nomenclature[],2,0)</f>
        <v>R02-10</v>
      </c>
      <c r="B32" s="5" t="str">
        <f>VLOOKUP(Affaires12145[[#This Row],[Référence]],Nomenclature[],3,0)</f>
        <v>Allumeur NAC - SIT</v>
      </c>
      <c r="C32" s="11" t="str">
        <f>VLOOKUP(Affaires12145[[#This Row],[Référence]],Nomenclature[],1,0)</f>
        <v>SX8419060</v>
      </c>
      <c r="D32" s="12">
        <f>VLOOKUP(Reliquat[[#This Row],[Repère]],Affaires12145[],4,0)</f>
        <v>1</v>
      </c>
      <c r="E32">
        <f>Entrée[Total Reception]-Sortie[Total Consommation]</f>
        <v>0</v>
      </c>
      <c r="F32">
        <f>Appel[[#This Row],[Total Appel]]</f>
        <v>0</v>
      </c>
      <c r="G32">
        <f>Entrée[Total Reception]-Appel[Total Appel]</f>
        <v>0</v>
      </c>
      <c r="H32" s="5">
        <f>Tampon[Total Tampon]</f>
        <v>0</v>
      </c>
    </row>
    <row r="33" spans="1:8" x14ac:dyDescent="0.25">
      <c r="A33" s="5" t="str">
        <f>VLOOKUP(Affaires12145[[#This Row],[Référence]],Nomenclature[],2,0)</f>
        <v>R02-11</v>
      </c>
      <c r="B33" s="5" t="str">
        <f>VLOOKUP(Affaires12145[[#This Row],[Référence]],Nomenclature[],3,0)</f>
        <v>Ressort fixation disconnecteur</v>
      </c>
      <c r="C33" s="11" t="str">
        <f>VLOOKUP(Affaires12145[[#This Row],[Référence]],Nomenclature[],1,0)</f>
        <v>SX5112530</v>
      </c>
      <c r="D33" s="12">
        <f>VLOOKUP(Reliquat[[#This Row],[Repère]],Affaires12145[],4,0)</f>
        <v>1</v>
      </c>
      <c r="E33">
        <f>Entrée[Total Reception]-Sortie[Total Consommation]</f>
        <v>0</v>
      </c>
      <c r="F33">
        <f>Appel[[#This Row],[Total Appel]]</f>
        <v>0</v>
      </c>
      <c r="G33">
        <f>Entrée[Total Reception]-Appel[Total Appel]</f>
        <v>0</v>
      </c>
      <c r="H33" s="5">
        <f>Tampon[Total Tampon]</f>
        <v>0</v>
      </c>
    </row>
    <row r="34" spans="1:8" x14ac:dyDescent="0.25">
      <c r="A34" s="5" t="str">
        <f>VLOOKUP(Affaires12145[[#This Row],[Référence]],Nomenclature[],2,0)</f>
        <v>R02-12</v>
      </c>
      <c r="B34" s="5" t="str">
        <f>VLOOKUP(Affaires12145[[#This Row],[Référence]],Nomenclature[],3,0)</f>
        <v>Groupe by-pass</v>
      </c>
      <c r="C34" s="11" t="str">
        <f>VLOOKUP(Affaires12145[[#This Row],[Référence]],Nomenclature[],1,0)</f>
        <v>SX5630190</v>
      </c>
      <c r="D34" s="12">
        <f>VLOOKUP(Reliquat[[#This Row],[Repère]],Affaires12145[],4,0)</f>
        <v>2</v>
      </c>
      <c r="E34">
        <f>Entrée[Total Reception]-Sortie[Total Consommation]</f>
        <v>0</v>
      </c>
      <c r="F34">
        <f>Appel[[#This Row],[Total Appel]]</f>
        <v>0</v>
      </c>
      <c r="G34">
        <f>Entrée[Total Reception]-Appel[Total Appel]</f>
        <v>0</v>
      </c>
      <c r="H34" s="5">
        <f>Tampon[Total Tampon]</f>
        <v>0</v>
      </c>
    </row>
    <row r="35" spans="1:8" x14ac:dyDescent="0.25">
      <c r="A35" s="5" t="str">
        <f>VLOOKUP(Affaires12145[[#This Row],[Référence]],Nomenclature[],2,0)</f>
        <v>R02-13</v>
      </c>
      <c r="B35" s="5" t="str">
        <f>VLOOKUP(Affaires12145[[#This Row],[Référence]],Nomenclature[],3,0)</f>
        <v>Configurateur programme sani</v>
      </c>
      <c r="C35" s="11" t="str">
        <f>VLOOKUP(Affaires12145[[#This Row],[Référence]],Nomenclature[],1,0)</f>
        <v>SX8419280</v>
      </c>
      <c r="D35" s="12">
        <f>VLOOKUP(Reliquat[[#This Row],[Repère]],Affaires12145[],4,0)</f>
        <v>1</v>
      </c>
      <c r="E35">
        <f>Entrée[Total Reception]-Sortie[Total Consommation]</f>
        <v>0</v>
      </c>
      <c r="F35">
        <f>Appel[[#This Row],[Total Appel]]</f>
        <v>0</v>
      </c>
      <c r="G35">
        <f>Entrée[Total Reception]-Appel[Total Appel]</f>
        <v>0</v>
      </c>
      <c r="H35" s="5">
        <f>Tampon[Total Tampon]</f>
        <v>0</v>
      </c>
    </row>
    <row r="36" spans="1:8" x14ac:dyDescent="0.25">
      <c r="A36" s="5" t="str">
        <f>VLOOKUP(Affaires12145[[#This Row],[Référence]],Nomenclature[],2,0)</f>
        <v>R02-14</v>
      </c>
      <c r="B36" s="5" t="str">
        <f>VLOOKUP(Affaires12145[[#This Row],[Référence]],Nomenclature[],3,0)</f>
        <v>Cable timer</v>
      </c>
      <c r="C36" s="11" t="str">
        <f>VLOOKUP(Affaires12145[[#This Row],[Référence]],Nomenclature[],1,0)</f>
        <v>SX8418860</v>
      </c>
      <c r="D36" s="12">
        <f>VLOOKUP(Reliquat[[#This Row],[Repère]],Affaires12145[],4,0)</f>
        <v>4</v>
      </c>
      <c r="E36">
        <f>Entrée[Total Reception]-Sortie[Total Consommation]</f>
        <v>0</v>
      </c>
      <c r="F36">
        <f>Appel[[#This Row],[Total Appel]]</f>
        <v>0</v>
      </c>
      <c r="G36">
        <f>Entrée[Total Reception]-Appel[Total Appel]</f>
        <v>0</v>
      </c>
      <c r="H36" s="5">
        <f>Tampon[Total Tampon]</f>
        <v>0</v>
      </c>
    </row>
    <row r="37" spans="1:8" x14ac:dyDescent="0.25">
      <c r="A37" s="5" t="str">
        <f>VLOOKUP(Affaires12145[[#This Row],[Référence]],Nomenclature[],2,0)</f>
        <v>R02-15</v>
      </c>
      <c r="B37" s="5" t="str">
        <f>VLOOKUP(Affaires12145[[#This Row],[Référence]],Nomenclature[],3,0)</f>
        <v>Cable alimentation electriqu</v>
      </c>
      <c r="C37" s="11" t="str">
        <f>VLOOKUP(Affaires12145[[#This Row],[Référence]],Nomenclature[],1,0)</f>
        <v>SX8414620</v>
      </c>
      <c r="D37" s="12">
        <f>VLOOKUP(Reliquat[[#This Row],[Repère]],Affaires12145[],4,0)</f>
        <v>1</v>
      </c>
      <c r="E37">
        <f>Entrée[Total Reception]-Sortie[Total Consommation]</f>
        <v>0</v>
      </c>
      <c r="F37">
        <f>Appel[[#This Row],[Total Appel]]</f>
        <v>0</v>
      </c>
      <c r="G37">
        <f>Entrée[Total Reception]-Appel[Total Appel]</f>
        <v>0</v>
      </c>
      <c r="H37" s="5">
        <f>Tampon[Total Tampon]</f>
        <v>0</v>
      </c>
    </row>
    <row r="38" spans="1:8" x14ac:dyDescent="0.25">
      <c r="A38" s="5" t="str">
        <f>VLOOKUP(Affaires12145[[#This Row],[Référence]],Nomenclature[],2,0)</f>
        <v>R02-16</v>
      </c>
      <c r="B38" s="5" t="str">
        <f>VLOOKUP(Affaires12145[[#This Row],[Référence]],Nomenclature[],3,0)</f>
        <v>Groupe cable commutateur-pom</v>
      </c>
      <c r="C38" s="11" t="str">
        <f>VLOOKUP(Affaires12145[[#This Row],[Référence]],Nomenclature[],1,0)</f>
        <v>SX8419130</v>
      </c>
      <c r="D38" s="12">
        <f>VLOOKUP(Reliquat[[#This Row],[Repère]],Affaires12145[],4,0)</f>
        <v>1</v>
      </c>
      <c r="E38">
        <f>Entrée[Total Reception]-Sortie[Total Consommation]</f>
        <v>0</v>
      </c>
      <c r="F38">
        <f>Appel[[#This Row],[Total Appel]]</f>
        <v>0</v>
      </c>
      <c r="G38">
        <f>Entrée[Total Reception]-Appel[Total Appel]</f>
        <v>0</v>
      </c>
      <c r="H38" s="5">
        <f>Tampon[Total Tampon]</f>
        <v>0</v>
      </c>
    </row>
    <row r="39" spans="1:8" x14ac:dyDescent="0.25">
      <c r="A39" s="5" t="str">
        <f>VLOOKUP(Affaires12145[[#This Row],[Référence]],Nomenclature[],2,0)</f>
        <v>R02-17</v>
      </c>
      <c r="B39" s="5" t="str">
        <f>VLOOKUP(Affaires12145[[#This Row],[Référence]],Nomenclature[],3,0)</f>
        <v>Cable extracteur/pressos/lim</v>
      </c>
      <c r="C39" s="11" t="str">
        <f>VLOOKUP(Affaires12145[[#This Row],[Référence]],Nomenclature[],1,0)</f>
        <v>SX8419160</v>
      </c>
      <c r="D39" s="12">
        <f>VLOOKUP(Reliquat[[#This Row],[Repère]],Affaires12145[],4,0)</f>
        <v>2</v>
      </c>
      <c r="E39">
        <f>Entrée[Total Reception]-Sortie[Total Consommation]</f>
        <v>0</v>
      </c>
      <c r="F39">
        <f>Appel[[#This Row],[Total Appel]]</f>
        <v>0</v>
      </c>
      <c r="G39">
        <f>Entrée[Total Reception]-Appel[Total Appel]</f>
        <v>0</v>
      </c>
      <c r="H39" s="5">
        <f>Tampon[Total Tampon]</f>
        <v>0</v>
      </c>
    </row>
    <row r="40" spans="1:8" x14ac:dyDescent="0.25">
      <c r="A40" s="5" t="str">
        <f>VLOOKUP(Affaires12145[[#This Row],[Référence]],Nomenclature[],2,0)</f>
        <v>R02-18</v>
      </c>
      <c r="B40" s="5" t="str">
        <f>VLOOKUP(Affaires12145[[#This Row],[Référence]],Nomenclature[],3,0)</f>
        <v>Cable electrique</v>
      </c>
      <c r="C40" s="11" t="str">
        <f>VLOOKUP(Affaires12145[[#This Row],[Référence]],Nomenclature[],1,0)</f>
        <v>SX8418950</v>
      </c>
      <c r="D40" s="12">
        <f>VLOOKUP(Reliquat[[#This Row],[Repère]],Affaires12145[],4,0)</f>
        <v>4</v>
      </c>
      <c r="E40">
        <f>Entrée[Total Reception]-Sortie[Total Consommation]</f>
        <v>0</v>
      </c>
      <c r="F40">
        <f>Appel[[#This Row],[Total Appel]]</f>
        <v>0</v>
      </c>
      <c r="G40">
        <f>Entrée[Total Reception]-Appel[Total Appel]</f>
        <v>0</v>
      </c>
      <c r="H40" s="5">
        <f>Tampon[Total Tampon]</f>
        <v>0</v>
      </c>
    </row>
    <row r="41" spans="1:8" x14ac:dyDescent="0.25">
      <c r="A41" s="5" t="str">
        <f>VLOOKUP(Affaires12145[[#This Row],[Référence]],Nomenclature[],2,0)</f>
        <v>R02-19</v>
      </c>
      <c r="B41" s="5" t="str">
        <f>VLOOKUP(Affaires12145[[#This Row],[Référence]],Nomenclature[],3,0)</f>
        <v>Joint o-ring 8,73x1,78 (x3)</v>
      </c>
      <c r="C41" s="11" t="str">
        <f>VLOOKUP(Affaires12145[[#This Row],[Référence]],Nomenclature[],1,0)</f>
        <v>SX5408560</v>
      </c>
      <c r="D41" s="12">
        <f>VLOOKUP(Reliquat[[#This Row],[Repère]],Affaires12145[],4,0)</f>
        <v>4</v>
      </c>
      <c r="E41">
        <f>Entrée[Total Reception]-Sortie[Total Consommation]</f>
        <v>0</v>
      </c>
      <c r="F41">
        <f>Appel[[#This Row],[Total Appel]]</f>
        <v>0</v>
      </c>
      <c r="G41">
        <f>Entrée[Total Reception]-Appel[Total Appel]</f>
        <v>0</v>
      </c>
      <c r="H41" s="5">
        <f>Tampon[Total Tampon]</f>
        <v>0</v>
      </c>
    </row>
    <row r="42" spans="1:8" x14ac:dyDescent="0.25">
      <c r="A42" s="5" t="str">
        <f>VLOOKUP(Affaires12145[[#This Row],[Référence]],Nomenclature[],2,0)</f>
        <v>R02-20</v>
      </c>
      <c r="B42" s="5" t="str">
        <f>VLOOKUP(Affaires12145[[#This Row],[Référence]],Nomenclature[],3,0)</f>
        <v>Selecteur (x2)</v>
      </c>
      <c r="C42" s="11" t="str">
        <f>VLOOKUP(Affaires12145[[#This Row],[Référence]],Nomenclature[],1,0)</f>
        <v>SX8434550</v>
      </c>
      <c r="D42" s="12">
        <f>VLOOKUP(Reliquat[[#This Row],[Repère]],Affaires12145[],4,0)</f>
        <v>2</v>
      </c>
      <c r="E42">
        <f>Entrée[Total Reception]-Sortie[Total Consommation]</f>
        <v>0</v>
      </c>
      <c r="F42">
        <f>Appel[[#This Row],[Total Appel]]</f>
        <v>0</v>
      </c>
      <c r="G42">
        <f>Entrée[Total Reception]-Appel[Total Appel]</f>
        <v>0</v>
      </c>
      <c r="H42" s="5">
        <f>Tampon[Total Tampon]</f>
        <v>0</v>
      </c>
    </row>
    <row r="43" spans="1:8" x14ac:dyDescent="0.25">
      <c r="A43" s="5" t="str">
        <f>VLOOKUP(Affaires12145[[#This Row],[Référence]],Nomenclature[],2,0)</f>
        <v>R03-01</v>
      </c>
      <c r="B43" s="5" t="str">
        <f>VLOOKUP(Affaires12145[[#This Row],[Référence]],Nomenclature[],3,0)</f>
        <v>Joint 14,2x18x1,5 al-18 (x3</v>
      </c>
      <c r="C43" s="11" t="str">
        <f>VLOOKUP(Affaires12145[[#This Row],[Référence]],Nomenclature[],1,0)</f>
        <v>SX5207730</v>
      </c>
      <c r="D43" s="12">
        <f>VLOOKUP(Reliquat[[#This Row],[Repère]],Affaires12145[],4,0)</f>
        <v>6</v>
      </c>
      <c r="E43">
        <f>Entrée[Total Reception]-Sortie[Total Consommation]</f>
        <v>0</v>
      </c>
      <c r="F43">
        <f>Appel[[#This Row],[Total Appel]]</f>
        <v>0</v>
      </c>
      <c r="G43">
        <f>Entrée[Total Reception]-Appel[Total Appel]</f>
        <v>0</v>
      </c>
      <c r="H43" s="5">
        <f>Tampon[Total Tampon]</f>
        <v>0</v>
      </c>
    </row>
    <row r="44" spans="1:8" x14ac:dyDescent="0.25">
      <c r="A44" s="5" t="str">
        <f>VLOOKUP(Affaires12145[[#This Row],[Référence]],Nomenclature[],2,0)</f>
        <v>R03-02</v>
      </c>
      <c r="B44" s="5" t="str">
        <f>VLOOKUP(Affaires12145[[#This Row],[Référence]],Nomenclature[],3,0)</f>
        <v>Bouchon pressostat sanitaire</v>
      </c>
      <c r="C44" s="11" t="str">
        <f>VLOOKUP(Affaires12145[[#This Row],[Référence]],Nomenclature[],1,0)</f>
        <v>SX5646190</v>
      </c>
      <c r="D44" s="12">
        <f>VLOOKUP(Reliquat[[#This Row],[Repère]],Affaires12145[],4,0)</f>
        <v>3</v>
      </c>
      <c r="E44">
        <f>Entrée[Total Reception]-Sortie[Total Consommation]</f>
        <v>0</v>
      </c>
      <c r="F44">
        <f>Appel[[#This Row],[Total Appel]]</f>
        <v>0</v>
      </c>
      <c r="G44">
        <f>Entrée[Total Reception]-Appel[Total Appel]</f>
        <v>0</v>
      </c>
      <c r="H44" s="5">
        <f>Tampon[Total Tampon]</f>
        <v>0</v>
      </c>
    </row>
    <row r="45" spans="1:8" x14ac:dyDescent="0.25">
      <c r="A45" s="5" t="str">
        <f>VLOOKUP(Affaires12145[[#This Row],[Référence]],Nomenclature[],2,0)</f>
        <v>R03-03</v>
      </c>
      <c r="B45" s="5" t="str">
        <f>VLOOKUP(Affaires12145[[#This Row],[Référence]],Nomenclature[],3,0)</f>
        <v>Vis M5X12</v>
      </c>
      <c r="C45" s="11" t="str">
        <f>VLOOKUP(Affaires12145[[#This Row],[Référence]],Nomenclature[],1,0)</f>
        <v>SX8101430</v>
      </c>
      <c r="D45" s="12">
        <f>VLOOKUP(Reliquat[[#This Row],[Repère]],Affaires12145[],4,0)</f>
        <v>1</v>
      </c>
      <c r="E45">
        <f>Entrée[Total Reception]-Sortie[Total Consommation]</f>
        <v>0</v>
      </c>
      <c r="F45">
        <f>Appel[[#This Row],[Total Appel]]</f>
        <v>0</v>
      </c>
      <c r="G45">
        <f>Entrée[Total Reception]-Appel[Total Appel]</f>
        <v>0</v>
      </c>
      <c r="H45" s="5">
        <f>Tampon[Total Tampon]</f>
        <v>0</v>
      </c>
    </row>
    <row r="46" spans="1:8" x14ac:dyDescent="0.25">
      <c r="A46" s="5" t="str">
        <f>VLOOKUP(Affaires12145[[#This Row],[Référence]],Nomenclature[],2,0)</f>
        <v>R03-04</v>
      </c>
      <c r="B46" s="5" t="str">
        <f>VLOOKUP(Affaires12145[[#This Row],[Référence]],Nomenclature[],3,0)</f>
        <v>Connection sortie sanitaire</v>
      </c>
      <c r="C46" s="11" t="str">
        <f>VLOOKUP(Affaires12145[[#This Row],[Référence]],Nomenclature[],1,0)</f>
        <v>SX5657290</v>
      </c>
      <c r="D46" s="12">
        <f>VLOOKUP(Reliquat[[#This Row],[Repère]],Affaires12145[],4,0)</f>
        <v>0</v>
      </c>
      <c r="E46">
        <f>Entrée[Total Reception]-Sortie[Total Consommation]</f>
        <v>0</v>
      </c>
      <c r="F46">
        <f>Appel[[#This Row],[Total Appel]]</f>
        <v>0</v>
      </c>
      <c r="G46">
        <f>Entrée[Total Reception]-Appel[Total Appel]</f>
        <v>0</v>
      </c>
      <c r="H46" s="5">
        <f>Tampon[Total Tampon]</f>
        <v>0</v>
      </c>
    </row>
    <row r="47" spans="1:8" x14ac:dyDescent="0.25">
      <c r="A47" s="5" t="str">
        <f>VLOOKUP(Affaires12145[[#This Row],[Référence]],Nomenclature[],2,0)</f>
        <v>R03-05</v>
      </c>
      <c r="B47" s="5" t="str">
        <f>VLOOKUP(Affaires12145[[#This Row],[Référence]],Nomenclature[],3,0)</f>
        <v>Groupe v3v pressostat sanit.</v>
      </c>
      <c r="C47" s="11" t="str">
        <f>VLOOKUP(Affaires12145[[#This Row],[Référence]],Nomenclature[],1,0)</f>
        <v>SX5653590</v>
      </c>
      <c r="D47" s="12">
        <f>VLOOKUP(Reliquat[[#This Row],[Repère]],Affaires12145[],4,0)</f>
        <v>0</v>
      </c>
      <c r="E47">
        <f>Entrée[Total Reception]-Sortie[Total Consommation]</f>
        <v>0</v>
      </c>
      <c r="F47">
        <f>Appel[[#This Row],[Total Appel]]</f>
        <v>0</v>
      </c>
      <c r="G47">
        <f>Entrée[Total Reception]-Appel[Total Appel]</f>
        <v>0</v>
      </c>
      <c r="H47" s="5">
        <f>Tampon[Total Tampon]</f>
        <v>0</v>
      </c>
    </row>
    <row r="48" spans="1:8" x14ac:dyDescent="0.25">
      <c r="A48" s="5" t="str">
        <f>VLOOKUP(Affaires12145[[#This Row],[Référence]],Nomenclature[],2,0)</f>
        <v>R03-06</v>
      </c>
      <c r="B48" s="5" t="str">
        <f>VLOOKUP(Affaires12145[[#This Row],[Référence]],Nomenclature[],3,0)</f>
        <v>Tube by-pass</v>
      </c>
      <c r="C48" s="11" t="str">
        <f>VLOOKUP(Affaires12145[[#This Row],[Référence]],Nomenclature[],1,0)</f>
        <v>SX5653260</v>
      </c>
      <c r="D48" s="12">
        <f>VLOOKUP(Reliquat[[#This Row],[Repère]],Affaires12145[],4,0)</f>
        <v>0</v>
      </c>
      <c r="E48">
        <f>Entrée[Total Reception]-Sortie[Total Consommation]</f>
        <v>0</v>
      </c>
      <c r="F48">
        <f>Appel[[#This Row],[Total Appel]]</f>
        <v>0</v>
      </c>
      <c r="G48">
        <f>Entrée[Total Reception]-Appel[Total Appel]</f>
        <v>0</v>
      </c>
      <c r="H48" s="5">
        <f>Tampon[Total Tampon]</f>
        <v>0</v>
      </c>
    </row>
    <row r="49" spans="1:8" x14ac:dyDescent="0.25">
      <c r="A49" s="5" t="str">
        <f>VLOOKUP(Affaires12145[[#This Row],[Référence]],Nomenclature[],2,0)</f>
        <v>R03-07</v>
      </c>
      <c r="B49" s="5" t="str">
        <f>VLOOKUP(Affaires12145[[#This Row],[Référence]],Nomenclature[],3,0)</f>
        <v>Tube pression +</v>
      </c>
      <c r="C49" s="11" t="str">
        <f>VLOOKUP(Affaires12145[[#This Row],[Référence]],Nomenclature[],1,0)</f>
        <v>SX5653280</v>
      </c>
      <c r="D49" s="12">
        <f>VLOOKUP(Reliquat[[#This Row],[Repère]],Affaires12145[],4,0)</f>
        <v>0</v>
      </c>
      <c r="E49">
        <f>Entrée[Total Reception]-Sortie[Total Consommation]</f>
        <v>0</v>
      </c>
      <c r="F49">
        <f>Appel[[#This Row],[Total Appel]]</f>
        <v>0</v>
      </c>
      <c r="G49">
        <f>Entrée[Total Reception]-Appel[Total Appel]</f>
        <v>0</v>
      </c>
      <c r="H49" s="5">
        <f>Tampon[Total Tampon]</f>
        <v>0</v>
      </c>
    </row>
    <row r="50" spans="1:8" x14ac:dyDescent="0.25">
      <c r="A50" s="5" t="str">
        <f>VLOOKUP(Affaires12145[[#This Row],[Référence]],Nomenclature[],2,0)</f>
        <v>R03-08</v>
      </c>
      <c r="B50" s="5" t="str">
        <f>VLOOKUP(Affaires12145[[#This Row],[Référence]],Nomenclature[],3,0)</f>
        <v>Robinet de remplissage</v>
      </c>
      <c r="C50" s="11" t="str">
        <f>VLOOKUP(Affaires12145[[#This Row],[Référence]],Nomenclature[],1,0)</f>
        <v>SX5630180</v>
      </c>
      <c r="D50" s="12">
        <f>VLOOKUP(Reliquat[[#This Row],[Repère]],Affaires12145[],4,0)</f>
        <v>0</v>
      </c>
      <c r="E50">
        <f>Entrée[Total Reception]-Sortie[Total Consommation]</f>
        <v>0</v>
      </c>
      <c r="F50">
        <f>Appel[[#This Row],[Total Appel]]</f>
        <v>0</v>
      </c>
      <c r="G50">
        <f>Entrée[Total Reception]-Appel[Total Appel]</f>
        <v>0</v>
      </c>
      <c r="H50" s="5">
        <f>Tampon[Total Tampon]</f>
        <v>0</v>
      </c>
    </row>
    <row r="51" spans="1:8" x14ac:dyDescent="0.25">
      <c r="A51" s="5" t="str">
        <f>VLOOKUP(Affaires12145[[#This Row],[Référence]],Nomenclature[],2,0)</f>
        <v>R03-09</v>
      </c>
      <c r="B51" s="5" t="str">
        <f>VLOOKUP(Affaires12145[[#This Row],[Référence]],Nomenclature[],3,0)</f>
        <v>Joint o-ring filtre sanit.(x3)</v>
      </c>
      <c r="C51" s="11" t="str">
        <f>VLOOKUP(Affaires12145[[#This Row],[Référence]],Nomenclature[],1,0)</f>
        <v>SX5405350</v>
      </c>
      <c r="D51" s="12">
        <f>VLOOKUP(Reliquat[[#This Row],[Repère]],Affaires12145[],4,0)</f>
        <v>0</v>
      </c>
      <c r="E51">
        <f>Entrée[Total Reception]-Sortie[Total Consommation]</f>
        <v>0</v>
      </c>
      <c r="F51">
        <f>Appel[[#This Row],[Total Appel]]</f>
        <v>0</v>
      </c>
      <c r="G51">
        <f>Entrée[Total Reception]-Appel[Total Appel]</f>
        <v>0</v>
      </c>
      <c r="H51" s="5">
        <f>Tampon[Total Tampon]</f>
        <v>0</v>
      </c>
    </row>
    <row r="52" spans="1:8" x14ac:dyDescent="0.25">
      <c r="A52" s="5" t="str">
        <f>VLOOKUP(Affaires12145[[#This Row],[Référence]],Nomenclature[],2,0)</f>
        <v>R03-10</v>
      </c>
      <c r="B52" s="5" t="str">
        <f>VLOOKUP(Affaires12145[[#This Row],[Référence]],Nomenclature[],3,0)</f>
        <v>Vis inox m5x10</v>
      </c>
      <c r="C52" s="11" t="str">
        <f>VLOOKUP(Affaires12145[[#This Row],[Référence]],Nomenclature[],1,0)</f>
        <v>SX8101410</v>
      </c>
      <c r="D52" s="12">
        <f>VLOOKUP(Reliquat[[#This Row],[Repère]],Affaires12145[],4,0)</f>
        <v>2</v>
      </c>
      <c r="E52">
        <f>Entrée[Total Reception]-Sortie[Total Consommation]</f>
        <v>0</v>
      </c>
      <c r="F52">
        <f>Appel[[#This Row],[Total Appel]]</f>
        <v>0</v>
      </c>
      <c r="G52">
        <f>Entrée[Total Reception]-Appel[Total Appel]</f>
        <v>0</v>
      </c>
      <c r="H52" s="5">
        <f>Tampon[Total Tampon]</f>
        <v>0</v>
      </c>
    </row>
    <row r="53" spans="1:8" x14ac:dyDescent="0.25">
      <c r="A53" s="5" t="str">
        <f>VLOOKUP(Affaires12145[[#This Row],[Référence]],Nomenclature[],2,0)</f>
        <v>R03-11</v>
      </c>
      <c r="B53" s="5" t="str">
        <f>VLOOKUP(Affaires12145[[#This Row],[Référence]],Nomenclature[],3,0)</f>
        <v>Vis m5x13</v>
      </c>
      <c r="C53" s="11" t="str">
        <f>VLOOKUP(Affaires12145[[#This Row],[Référence]],Nomenclature[],1,0)</f>
        <v>SX8101440</v>
      </c>
      <c r="D53" s="12">
        <f>VLOOKUP(Reliquat[[#This Row],[Repère]],Affaires12145[],4,0)</f>
        <v>2</v>
      </c>
      <c r="E53">
        <f>Entrée[Total Reception]-Sortie[Total Consommation]</f>
        <v>0</v>
      </c>
      <c r="F53">
        <f>Appel[[#This Row],[Total Appel]]</f>
        <v>0</v>
      </c>
      <c r="G53">
        <f>Entrée[Total Reception]-Appel[Total Appel]</f>
        <v>0</v>
      </c>
      <c r="H53" s="5">
        <f>Tampon[Total Tampon]</f>
        <v>0</v>
      </c>
    </row>
    <row r="54" spans="1:8" x14ac:dyDescent="0.25">
      <c r="A54" s="5" t="str">
        <f>VLOOKUP(Affaires12145[[#This Row],[Référence]],Nomenclature[],2,0)</f>
        <v>R03-12</v>
      </c>
      <c r="B54" s="5" t="str">
        <f>VLOOKUP(Affaires12145[[#This Row],[Référence]],Nomenclature[],3,0)</f>
        <v>Tube v3v/echangeur</v>
      </c>
      <c r="C54" s="11" t="str">
        <f>VLOOKUP(Affaires12145[[#This Row],[Référence]],Nomenclature[],1,0)</f>
        <v>SX5653240</v>
      </c>
      <c r="D54" s="12">
        <f>VLOOKUP(Reliquat[[#This Row],[Repère]],Affaires12145[],4,0)</f>
        <v>2</v>
      </c>
      <c r="E54">
        <f>Entrée[Total Reception]-Sortie[Total Consommation]</f>
        <v>0</v>
      </c>
      <c r="F54">
        <f>Appel[[#This Row],[Total Appel]]</f>
        <v>0</v>
      </c>
      <c r="G54">
        <f>Entrée[Total Reception]-Appel[Total Appel]</f>
        <v>0</v>
      </c>
      <c r="H54" s="5">
        <f>Tampon[Total Tampon]</f>
        <v>0</v>
      </c>
    </row>
    <row r="55" spans="1:8" x14ac:dyDescent="0.25">
      <c r="A55" s="5" t="str">
        <f>VLOOKUP(Affaires12145[[#This Row],[Référence]],Nomenclature[],2,0)</f>
        <v>R03-13</v>
      </c>
      <c r="B55" s="5" t="str">
        <f>VLOOKUP(Affaires12145[[#This Row],[Référence]],Nomenclature[],3,0)</f>
        <v>Joint sonde ctn sanitaire x10</v>
      </c>
      <c r="C55" s="11" t="str">
        <f>VLOOKUP(Affaires12145[[#This Row],[Référence]],Nomenclature[],1,0)</f>
        <v>SX5402830</v>
      </c>
      <c r="D55" s="12">
        <f>VLOOKUP(Reliquat[[#This Row],[Repère]],Affaires12145[],4,0)</f>
        <v>0</v>
      </c>
      <c r="E55">
        <f>Entrée[Total Reception]-Sortie[Total Consommation]</f>
        <v>0</v>
      </c>
      <c r="F55">
        <f>Appel[[#This Row],[Total Appel]]</f>
        <v>0</v>
      </c>
      <c r="G55">
        <f>Entrée[Total Reception]-Appel[Total Appel]</f>
        <v>0</v>
      </c>
      <c r="H55" s="5">
        <f>Tampon[Total Tampon]</f>
        <v>0</v>
      </c>
    </row>
    <row r="56" spans="1:8" x14ac:dyDescent="0.25">
      <c r="A56" s="5" t="str">
        <f>VLOOKUP(Affaires12145[[#This Row],[Référence]],Nomenclature[],2,0)</f>
        <v>R03-14</v>
      </c>
      <c r="B56" s="5" t="str">
        <f>VLOOKUP(Affaires12145[[#This Row],[Référence]],Nomenclature[],3,0)</f>
        <v>Cliquet (5207860)</v>
      </c>
      <c r="C56" s="11" t="str">
        <f>VLOOKUP(Affaires12145[[#This Row],[Référence]],Nomenclature[],1,0)</f>
        <v>SX5207860</v>
      </c>
      <c r="D56" s="12">
        <f>VLOOKUP(Reliquat[[#This Row],[Repère]],Affaires12145[],4,0)</f>
        <v>0</v>
      </c>
      <c r="E56">
        <f>Entrée[Total Reception]-Sortie[Total Consommation]</f>
        <v>0</v>
      </c>
      <c r="F56">
        <f>Appel[[#This Row],[Total Appel]]</f>
        <v>0</v>
      </c>
      <c r="G56">
        <f>Entrée[Total Reception]-Appel[Total Appel]</f>
        <v>0</v>
      </c>
      <c r="H56" s="5">
        <f>Tampon[Total Tampon]</f>
        <v>0</v>
      </c>
    </row>
    <row r="57" spans="1:8" x14ac:dyDescent="0.25">
      <c r="A57" s="5" t="str">
        <f>VLOOKUP(Affaires12145[[#This Row],[Référence]],Nomenclature[],2,0)</f>
        <v>R03-15</v>
      </c>
      <c r="B57" s="5" t="str">
        <f>VLOOKUP(Affaires12145[[#This Row],[Référence]],Nomenclature[],3,0)</f>
        <v>Joint (x3)</v>
      </c>
      <c r="C57" s="11" t="str">
        <f>VLOOKUP(Affaires12145[[#This Row],[Référence]],Nomenclature[],1,0)</f>
        <v>SX5405400</v>
      </c>
      <c r="D57" s="12">
        <f>VLOOKUP(Reliquat[[#This Row],[Repère]],Affaires12145[],4,0)</f>
        <v>0</v>
      </c>
      <c r="E57">
        <f>Entrée[Total Reception]-Sortie[Total Consommation]</f>
        <v>0</v>
      </c>
      <c r="F57">
        <f>Appel[[#This Row],[Total Appel]]</f>
        <v>0</v>
      </c>
      <c r="G57">
        <f>Entrée[Total Reception]-Appel[Total Appel]</f>
        <v>0</v>
      </c>
      <c r="H57" s="5">
        <f>Tampon[Total Tampon]</f>
        <v>0</v>
      </c>
    </row>
    <row r="58" spans="1:8" x14ac:dyDescent="0.25">
      <c r="A58" s="5" t="str">
        <f>VLOOKUP(Affaires12145[[#This Row],[Référence]],Nomenclature[],2,0)</f>
        <v>R03-16</v>
      </c>
      <c r="B58" s="5" t="str">
        <f>VLOOKUP(Affaires12145[[#This Row],[Référence]],Nomenclature[],3,0)</f>
        <v>Membrane pressostat sanit.(x3)</v>
      </c>
      <c r="C58" s="11" t="str">
        <f>VLOOKUP(Affaires12145[[#This Row],[Référence]],Nomenclature[],1,0)</f>
        <v>SX5405330</v>
      </c>
      <c r="D58" s="12">
        <f>VLOOKUP(Reliquat[[#This Row],[Repère]],Affaires12145[],4,0)</f>
        <v>0</v>
      </c>
      <c r="E58">
        <f>Entrée[Total Reception]-Sortie[Total Consommation]</f>
        <v>0</v>
      </c>
      <c r="F58">
        <f>Appel[[#This Row],[Total Appel]]</f>
        <v>0</v>
      </c>
      <c r="G58">
        <f>Entrée[Total Reception]-Appel[Total Appel]</f>
        <v>0</v>
      </c>
      <c r="H58" s="5">
        <f>Tampon[Total Tampon]</f>
        <v>0</v>
      </c>
    </row>
    <row r="59" spans="1:8" x14ac:dyDescent="0.25">
      <c r="A59" s="5" t="str">
        <f>VLOOKUP(Affaires12145[[#This Row],[Référence]],Nomenclature[],2,0)</f>
        <v>R03-17</v>
      </c>
      <c r="B59" s="5" t="str">
        <f>VLOOKUP(Affaires12145[[#This Row],[Référence]],Nomenclature[],3,0)</f>
        <v>Plateau securite debit sani</v>
      </c>
      <c r="C59" s="11" t="str">
        <f>VLOOKUP(Affaires12145[[#This Row],[Référence]],Nomenclature[],1,0)</f>
        <v>SX5630270</v>
      </c>
      <c r="D59" s="12">
        <f>VLOOKUP(Reliquat[[#This Row],[Repère]],Affaires12145[],4,0)</f>
        <v>0</v>
      </c>
      <c r="E59">
        <f>Entrée[Total Reception]-Sortie[Total Consommation]</f>
        <v>0</v>
      </c>
      <c r="F59">
        <f>Appel[[#This Row],[Total Appel]]</f>
        <v>0</v>
      </c>
      <c r="G59">
        <f>Entrée[Total Reception]-Appel[Total Appel]</f>
        <v>0</v>
      </c>
      <c r="H59" s="5">
        <f>Tampon[Total Tampon]</f>
        <v>0</v>
      </c>
    </row>
    <row r="60" spans="1:8" x14ac:dyDescent="0.25">
      <c r="A60" s="5" t="str">
        <f>VLOOKUP(Affaires12145[[#This Row],[Référence]],Nomenclature[],2,0)</f>
        <v>R03-18</v>
      </c>
      <c r="B60" s="5" t="str">
        <f>VLOOKUP(Affaires12145[[#This Row],[Référence]],Nomenclature[],3,0)</f>
        <v>Goujon sanitaire (5630260)</v>
      </c>
      <c r="C60" s="11" t="str">
        <f>VLOOKUP(Affaires12145[[#This Row],[Référence]],Nomenclature[],1,0)</f>
        <v>SX5630260</v>
      </c>
      <c r="D60" s="12">
        <f>VLOOKUP(Reliquat[[#This Row],[Repère]],Affaires12145[],4,0)</f>
        <v>0</v>
      </c>
      <c r="E60">
        <f>Entrée[Total Reception]-Sortie[Total Consommation]</f>
        <v>0</v>
      </c>
      <c r="F60">
        <f>Appel[[#This Row],[Total Appel]]</f>
        <v>0</v>
      </c>
      <c r="G60">
        <f>Entrée[Total Reception]-Appel[Total Appel]</f>
        <v>0</v>
      </c>
      <c r="H60" s="5">
        <f>Tampon[Total Tampon]</f>
        <v>0</v>
      </c>
    </row>
    <row r="61" spans="1:8" x14ac:dyDescent="0.25">
      <c r="A61" s="5" t="str">
        <f>VLOOKUP(Affaires12145[[#This Row],[Référence]],Nomenclature[],2,0)</f>
        <v>R03-19</v>
      </c>
      <c r="B61" s="5" t="str">
        <f>VLOOKUP(Affaires12145[[#This Row],[Référence]],Nomenclature[],3,0)</f>
        <v>Ressort pressostat sanitaire</v>
      </c>
      <c r="C61" s="11" t="str">
        <f>VLOOKUP(Affaires12145[[#This Row],[Référence]],Nomenclature[],1,0)</f>
        <v>SX8380540</v>
      </c>
      <c r="D61" s="12">
        <f>VLOOKUP(Reliquat[[#This Row],[Repère]],Affaires12145[],4,0)</f>
        <v>0</v>
      </c>
      <c r="E61">
        <f>Entrée[Total Reception]-Sortie[Total Consommation]</f>
        <v>0</v>
      </c>
      <c r="F61">
        <f>Appel[[#This Row],[Total Appel]]</f>
        <v>0</v>
      </c>
      <c r="G61">
        <f>Entrée[Total Reception]-Appel[Total Appel]</f>
        <v>0</v>
      </c>
      <c r="H61" s="5">
        <f>Tampon[Total Tampon]</f>
        <v>0</v>
      </c>
    </row>
    <row r="62" spans="1:8" x14ac:dyDescent="0.25">
      <c r="A62" s="5" t="str">
        <f>VLOOKUP(Affaires12145[[#This Row],[Référence]],Nomenclature[],2,0)</f>
        <v>R03-20</v>
      </c>
      <c r="B62" s="5" t="str">
        <f>VLOOKUP(Affaires12145[[#This Row],[Référence]],Nomenclature[],3,0)</f>
        <v>Filtre sanitaire (x3)</v>
      </c>
      <c r="C62" s="11" t="str">
        <f>VLOOKUP(Affaires12145[[#This Row],[Référence]],Nomenclature[],1,0)</f>
        <v>SX5111180</v>
      </c>
      <c r="D62" s="12">
        <f>VLOOKUP(Reliquat[[#This Row],[Repère]],Affaires12145[],4,0)</f>
        <v>0</v>
      </c>
      <c r="E62">
        <f>Entrée[Total Reception]-Sortie[Total Consommation]</f>
        <v>0</v>
      </c>
      <c r="F62">
        <f>Appel[[#This Row],[Total Appel]]</f>
        <v>0</v>
      </c>
      <c r="G62">
        <f>Entrée[Total Reception]-Appel[Total Appel]</f>
        <v>0</v>
      </c>
      <c r="H62" s="5">
        <f>Tampon[Total Tampon]</f>
        <v>0</v>
      </c>
    </row>
    <row r="63" spans="1:8" x14ac:dyDescent="0.25">
      <c r="A63" s="5" t="str">
        <f>VLOOKUP(Affaires12145[[#This Row],[Référence]],Nomenclature[],2,0)</f>
        <v>R04-01</v>
      </c>
      <c r="B63" s="5" t="str">
        <f>VLOOKUP(Affaires12145[[#This Row],[Référence]],Nomenclature[],3,0)</f>
        <v>Limiteur debit sanitaire 8l/mn</v>
      </c>
      <c r="C63" s="11" t="str">
        <f>VLOOKUP(Affaires12145[[#This Row],[Référence]],Nomenclature[],1,0)</f>
        <v>SX5629240</v>
      </c>
      <c r="D63" s="12">
        <f>VLOOKUP(Reliquat[[#This Row],[Repère]],Affaires12145[],4,0)</f>
        <v>0</v>
      </c>
      <c r="E63">
        <f>Entrée[Total Reception]-Sortie[Total Consommation]</f>
        <v>0</v>
      </c>
      <c r="F63">
        <f>Appel[[#This Row],[Total Appel]]</f>
        <v>0</v>
      </c>
      <c r="G63">
        <f>Entrée[Total Reception]-Appel[Total Appel]</f>
        <v>0</v>
      </c>
      <c r="H63" s="5">
        <f>Tampon[Total Tampon]</f>
        <v>0</v>
      </c>
    </row>
    <row r="64" spans="1:8" x14ac:dyDescent="0.25">
      <c r="A64" s="5" t="str">
        <f>VLOOKUP(Affaires12145[[#This Row],[Référence]],Nomenclature[],2,0)</f>
        <v>R04-02</v>
      </c>
      <c r="B64" s="5" t="str">
        <f>VLOOKUP(Affaires12145[[#This Row],[Référence]],Nomenclature[],3,0)</f>
        <v>Venturi ecs</v>
      </c>
      <c r="C64" s="11" t="str">
        <f>VLOOKUP(Affaires12145[[#This Row],[Référence]],Nomenclature[],1,0)</f>
        <v>SX5630170</v>
      </c>
      <c r="D64" s="12">
        <f>VLOOKUP(Reliquat[[#This Row],[Repère]],Affaires12145[],4,0)</f>
        <v>0</v>
      </c>
      <c r="E64">
        <f>Entrée[Total Reception]-Sortie[Total Consommation]</f>
        <v>0</v>
      </c>
      <c r="F64">
        <f>Appel[[#This Row],[Total Appel]]</f>
        <v>0</v>
      </c>
      <c r="G64">
        <f>Entrée[Total Reception]-Appel[Total Appel]</f>
        <v>0</v>
      </c>
      <c r="H64" s="5">
        <f>Tampon[Total Tampon]</f>
        <v>0</v>
      </c>
    </row>
    <row r="65" spans="1:8" x14ac:dyDescent="0.25">
      <c r="A65" s="5" t="str">
        <f>VLOOKUP(Affaires12145[[#This Row],[Référence]],Nomenclature[],2,0)</f>
        <v>R04-03</v>
      </c>
      <c r="B65" s="5" t="str">
        <f>VLOOKUP(Affaires12145[[#This Row],[Référence]],Nomenclature[],3,0)</f>
        <v>Joint hublot (x3)</v>
      </c>
      <c r="C65" s="11" t="str">
        <f>VLOOKUP(Affaires12145[[#This Row],[Référence]],Nomenclature[],1,0)</f>
        <v>SX5401610</v>
      </c>
      <c r="D65" s="12">
        <f>VLOOKUP(Reliquat[[#This Row],[Repère]],Affaires12145[],4,0)</f>
        <v>2</v>
      </c>
      <c r="E65">
        <f>Entrée[Total Reception]-Sortie[Total Consommation]</f>
        <v>0</v>
      </c>
      <c r="F65">
        <f>Appel[[#This Row],[Total Appel]]</f>
        <v>0</v>
      </c>
      <c r="G65">
        <f>Entrée[Total Reception]-Appel[Total Appel]</f>
        <v>0</v>
      </c>
      <c r="H65" s="5">
        <f>Tampon[Total Tampon]</f>
        <v>0</v>
      </c>
    </row>
    <row r="66" spans="1:8" x14ac:dyDescent="0.25">
      <c r="A66" s="5" t="str">
        <f>VLOOKUP(Affaires12145[[#This Row],[Référence]],Nomenclature[],2,0)</f>
        <v>R04-04</v>
      </c>
      <c r="B66" s="5" t="str">
        <f>VLOOKUP(Affaires12145[[#This Row],[Référence]],Nomenclature[],3,0)</f>
        <v>Panneau avant chambre etanche</v>
      </c>
      <c r="C66" s="11" t="str">
        <f>VLOOKUP(Affaires12145[[#This Row],[Référence]],Nomenclature[],1,0)</f>
        <v>SX5659010</v>
      </c>
      <c r="D66" s="12">
        <f>VLOOKUP(Reliquat[[#This Row],[Repère]],Affaires12145[],4,0)</f>
        <v>0</v>
      </c>
      <c r="E66">
        <f>Entrée[Total Reception]-Sortie[Total Consommation]</f>
        <v>0</v>
      </c>
      <c r="F66">
        <f>Appel[[#This Row],[Total Appel]]</f>
        <v>0</v>
      </c>
      <c r="G66">
        <f>Entrée[Total Reception]-Appel[Total Appel]</f>
        <v>0</v>
      </c>
      <c r="H66" s="5">
        <f>Tampon[Total Tampon]</f>
        <v>0</v>
      </c>
    </row>
    <row r="67" spans="1:8" x14ac:dyDescent="0.25">
      <c r="A67" s="5" t="str">
        <f>VLOOKUP(Affaires12145[[#This Row],[Référence]],Nomenclature[],2,0)</f>
        <v>R04-05</v>
      </c>
      <c r="B67" s="5" t="str">
        <f>VLOOKUP(Affaires12145[[#This Row],[Référence]],Nomenclature[],3,0)</f>
        <v>Panneau avant chambre etanche</v>
      </c>
      <c r="C67" s="11" t="str">
        <f>VLOOKUP(Affaires12145[[#This Row],[Référence]],Nomenclature[],1,0)</f>
        <v>SX5653710</v>
      </c>
      <c r="D67" s="12">
        <f>VLOOKUP(Reliquat[[#This Row],[Repère]],Affaires12145[],4,0)</f>
        <v>1</v>
      </c>
      <c r="E67">
        <f>Entrée[Total Reception]-Sortie[Total Consommation]</f>
        <v>0</v>
      </c>
      <c r="F67">
        <f>Appel[[#This Row],[Total Appel]]</f>
        <v>0</v>
      </c>
      <c r="G67">
        <f>Entrée[Total Reception]-Appel[Total Appel]</f>
        <v>0</v>
      </c>
      <c r="H67" s="5">
        <f>Tampon[Total Tampon]</f>
        <v>0</v>
      </c>
    </row>
    <row r="68" spans="1:8" x14ac:dyDescent="0.25">
      <c r="A68" s="5" t="str">
        <f>VLOOKUP(Affaires12145[[#This Row],[Référence]],Nomenclature[],2,0)</f>
        <v>R04-06</v>
      </c>
      <c r="B68" s="5" t="str">
        <f>VLOOKUP(Affaires12145[[#This Row],[Référence]],Nomenclature[],3,0)</f>
        <v>Panneau isolant avant</v>
      </c>
      <c r="C68" s="11" t="str">
        <f>VLOOKUP(Affaires12145[[#This Row],[Référence]],Nomenclature[],1,0)</f>
        <v>SX5213340</v>
      </c>
      <c r="D68" s="12">
        <f>VLOOKUP(Reliquat[[#This Row],[Repère]],Affaires12145[],4,0)</f>
        <v>1</v>
      </c>
      <c r="E68">
        <f>Entrée[Total Reception]-Sortie[Total Consommation]</f>
        <v>0</v>
      </c>
      <c r="F68">
        <f>Appel[[#This Row],[Total Appel]]</f>
        <v>0</v>
      </c>
      <c r="G68">
        <f>Entrée[Total Reception]-Appel[Total Appel]</f>
        <v>0</v>
      </c>
      <c r="H68" s="5">
        <f>Tampon[Total Tampon]</f>
        <v>0</v>
      </c>
    </row>
    <row r="69" spans="1:8" x14ac:dyDescent="0.25">
      <c r="A69" s="5" t="str">
        <f>VLOOKUP(Affaires12145[[#This Row],[Référence]],Nomenclature[],2,0)</f>
        <v>R04-07</v>
      </c>
      <c r="B69" s="5" t="str">
        <f>VLOOKUP(Affaires12145[[#This Row],[Référence]],Nomenclature[],3,0)</f>
        <v>Panneau isolant avant</v>
      </c>
      <c r="C69" s="11" t="str">
        <f>VLOOKUP(Affaires12145[[#This Row],[Référence]],Nomenclature[],1,0)</f>
        <v>SX5210750</v>
      </c>
      <c r="D69" s="12">
        <f>VLOOKUP(Reliquat[[#This Row],[Repère]],Affaires12145[],4,0)</f>
        <v>1</v>
      </c>
      <c r="E69">
        <f>Entrée[Total Reception]-Sortie[Total Consommation]</f>
        <v>0</v>
      </c>
      <c r="F69">
        <f>Appel[[#This Row],[Total Appel]]</f>
        <v>0</v>
      </c>
      <c r="G69">
        <f>Entrée[Total Reception]-Appel[Total Appel]</f>
        <v>0</v>
      </c>
      <c r="H69" s="5">
        <f>Tampon[Total Tampon]</f>
        <v>0</v>
      </c>
    </row>
    <row r="70" spans="1:8" x14ac:dyDescent="0.25">
      <c r="A70" s="5" t="str">
        <f>VLOOKUP(Affaires12145[[#This Row],[Référence]],Nomenclature[],2,0)</f>
        <v>R04-08</v>
      </c>
      <c r="B70" s="5" t="str">
        <f>VLOOKUP(Affaires12145[[#This Row],[Référence]],Nomenclature[],3,0)</f>
        <v>Hotte d evacuation des fumees</v>
      </c>
      <c r="C70" s="11" t="str">
        <f>VLOOKUP(Affaires12145[[#This Row],[Référence]],Nomenclature[],1,0)</f>
        <v>SX5653170</v>
      </c>
      <c r="D70" s="12">
        <f>VLOOKUP(Reliquat[[#This Row],[Repère]],Affaires12145[],4,0)</f>
        <v>0</v>
      </c>
      <c r="E70">
        <f>Entrée[Total Reception]-Sortie[Total Consommation]</f>
        <v>0</v>
      </c>
      <c r="F70">
        <f>Appel[[#This Row],[Total Appel]]</f>
        <v>0</v>
      </c>
      <c r="G70">
        <f>Entrée[Total Reception]-Appel[Total Appel]</f>
        <v>0</v>
      </c>
      <c r="H70" s="5">
        <f>Tampon[Total Tampon]</f>
        <v>0</v>
      </c>
    </row>
    <row r="71" spans="1:8" x14ac:dyDescent="0.25">
      <c r="A71" s="5" t="str">
        <f>VLOOKUP(Affaires12145[[#This Row],[Référence]],Nomenclature[],2,0)</f>
        <v>R04-09</v>
      </c>
      <c r="B71" s="5" t="str">
        <f>VLOOKUP(Affaires12145[[#This Row],[Référence]],Nomenclature[],3,0)</f>
        <v>Tube silicone prise lg.150</v>
      </c>
      <c r="C71" s="11" t="str">
        <f>VLOOKUP(Affaires12145[[#This Row],[Référence]],Nomenclature[],1,0)</f>
        <v>SX5407930</v>
      </c>
      <c r="D71" s="12">
        <f>VLOOKUP(Reliquat[[#This Row],[Repère]],Affaires12145[],4,0)</f>
        <v>1</v>
      </c>
      <c r="E71">
        <f>Entrée[Total Reception]-Sortie[Total Consommation]</f>
        <v>0</v>
      </c>
      <c r="F71">
        <f>Appel[[#This Row],[Total Appel]]</f>
        <v>0</v>
      </c>
      <c r="G71">
        <f>Entrée[Total Reception]-Appel[Total Appel]</f>
        <v>0</v>
      </c>
      <c r="H71" s="5">
        <f>Tampon[Total Tampon]</f>
        <v>0</v>
      </c>
    </row>
    <row r="72" spans="1:8" x14ac:dyDescent="0.25">
      <c r="A72" s="5" t="str">
        <f>VLOOKUP(Affaires12145[[#This Row],[Référence]],Nomenclature[],2,0)</f>
        <v>R04-10</v>
      </c>
      <c r="B72" s="5" t="str">
        <f>VLOOKUP(Affaires12145[[#This Row],[Référence]],Nomenclature[],3,0)</f>
        <v>Pressostat avec 2 vis</v>
      </c>
      <c r="C72" s="11" t="str">
        <f>VLOOKUP(Affaires12145[[#This Row],[Référence]],Nomenclature[],1,0)</f>
        <v>SX0618470</v>
      </c>
      <c r="D72" s="12">
        <f>VLOOKUP(Reliquat[[#This Row],[Repère]],Affaires12145[],4,0)</f>
        <v>2</v>
      </c>
      <c r="E72">
        <f>Entrée[Total Reception]-Sortie[Total Consommation]</f>
        <v>0</v>
      </c>
      <c r="F72">
        <f>Appel[[#This Row],[Total Appel]]</f>
        <v>0</v>
      </c>
      <c r="G72">
        <f>Entrée[Total Reception]-Appel[Total Appel]</f>
        <v>0</v>
      </c>
      <c r="H72" s="5">
        <f>Tampon[Total Tampon]</f>
        <v>0</v>
      </c>
    </row>
    <row r="73" spans="1:8" x14ac:dyDescent="0.25">
      <c r="A73" s="5" t="str">
        <f>VLOOKUP(Affaires12145[[#This Row],[Référence]],Nomenclature[],2,0)</f>
        <v>R04-11</v>
      </c>
      <c r="B73" s="5" t="str">
        <f>VLOOKUP(Affaires12145[[#This Row],[Référence]],Nomenclature[],3,0)</f>
        <v>Hublot</v>
      </c>
      <c r="C73" s="11" t="str">
        <f>VLOOKUP(Affaires12145[[#This Row],[Référence]],Nomenclature[],1,0)</f>
        <v>SX5203930</v>
      </c>
      <c r="D73" s="12">
        <f>VLOOKUP(Reliquat[[#This Row],[Repère]],Affaires12145[],4,0)</f>
        <v>0</v>
      </c>
      <c r="E73">
        <f>Entrée[Total Reception]-Sortie[Total Consommation]</f>
        <v>0</v>
      </c>
      <c r="F73">
        <f>Appel[[#This Row],[Total Appel]]</f>
        <v>0</v>
      </c>
      <c r="G73">
        <f>Entrée[Total Reception]-Appel[Total Appel]</f>
        <v>0</v>
      </c>
      <c r="H73" s="5">
        <f>Tampon[Total Tampon]</f>
        <v>0</v>
      </c>
    </row>
    <row r="74" spans="1:8" x14ac:dyDescent="0.25">
      <c r="A74" s="5" t="str">
        <f>VLOOKUP(Affaires12145[[#This Row],[Référence]],Nomenclature[],2,0)</f>
        <v>R04-12</v>
      </c>
      <c r="B74" s="5" t="str">
        <f>VLOOKUP(Affaires12145[[#This Row],[Référence]],Nomenclature[],3,0)</f>
        <v>Couvercle hublot</v>
      </c>
      <c r="C74" s="11" t="str">
        <f>VLOOKUP(Affaires12145[[#This Row],[Référence]],Nomenclature[],1,0)</f>
        <v>SX5103360</v>
      </c>
      <c r="D74" s="12">
        <f>VLOOKUP(Reliquat[[#This Row],[Repère]],Affaires12145[],4,0)</f>
        <v>0</v>
      </c>
      <c r="E74">
        <f>Entrée[Total Reception]-Sortie[Total Consommation]</f>
        <v>0</v>
      </c>
      <c r="F74">
        <f>Appel[[#This Row],[Total Appel]]</f>
        <v>0</v>
      </c>
      <c r="G74">
        <f>Entrée[Total Reception]-Appel[Total Appel]</f>
        <v>0</v>
      </c>
      <c r="H74" s="5">
        <f>Tampon[Total Tampon]</f>
        <v>0</v>
      </c>
    </row>
    <row r="75" spans="1:8" x14ac:dyDescent="0.25">
      <c r="A75" s="5" t="str">
        <f>VLOOKUP(Affaires12145[[#This Row],[Référence]],Nomenclature[],2,0)</f>
        <v>R04-13</v>
      </c>
      <c r="B75" s="5" t="str">
        <f>VLOOKUP(Affaires12145[[#This Row],[Référence]],Nomenclature[],3,0)</f>
        <v>Groupe filtre/venturi sanit.</v>
      </c>
      <c r="C75" s="11" t="str">
        <f>VLOOKUP(Affaires12145[[#This Row],[Référence]],Nomenclature[],1,0)</f>
        <v>SX5652270</v>
      </c>
      <c r="D75" s="12">
        <f>VLOOKUP(Reliquat[[#This Row],[Repère]],Affaires12145[],4,0)</f>
        <v>0</v>
      </c>
      <c r="E75">
        <f>Entrée[Total Reception]-Sortie[Total Consommation]</f>
        <v>0</v>
      </c>
      <c r="F75">
        <f>Appel[[#This Row],[Total Appel]]</f>
        <v>0</v>
      </c>
      <c r="G75">
        <f>Entrée[Total Reception]-Appel[Total Appel]</f>
        <v>0</v>
      </c>
      <c r="H75" s="5">
        <f>Tampon[Total Tampon]</f>
        <v>0</v>
      </c>
    </row>
    <row r="76" spans="1:8" x14ac:dyDescent="0.25">
      <c r="A76" s="5" t="str">
        <f>VLOOKUP(Affaires12145[[#This Row],[Référence]],Nomenclature[],2,0)</f>
        <v>R04-14</v>
      </c>
      <c r="B76" s="5" t="str">
        <f>VLOOKUP(Affaires12145[[#This Row],[Référence]],Nomenclature[],3,0)</f>
        <v>Groupe entree san/retour chauf</v>
      </c>
      <c r="C76" s="11" t="str">
        <f>VLOOKUP(Affaires12145[[#This Row],[Référence]],Nomenclature[],1,0)</f>
        <v>SX5659040</v>
      </c>
      <c r="D76" s="12">
        <f>VLOOKUP(Reliquat[[#This Row],[Repère]],Affaires12145[],4,0)</f>
        <v>0</v>
      </c>
      <c r="E76">
        <f>Entrée[Total Reception]-Sortie[Total Consommation]</f>
        <v>0</v>
      </c>
      <c r="F76">
        <f>Appel[[#This Row],[Total Appel]]</f>
        <v>0</v>
      </c>
      <c r="G76">
        <f>Entrée[Total Reception]-Appel[Total Appel]</f>
        <v>0</v>
      </c>
      <c r="H76" s="5">
        <f>Tampon[Total Tampon]</f>
        <v>0</v>
      </c>
    </row>
    <row r="77" spans="1:8" x14ac:dyDescent="0.25">
      <c r="A77" s="5" t="str">
        <f>VLOOKUP(Affaires12145[[#This Row],[Référence]],Nomenclature[],2,0)</f>
        <v>R04-15</v>
      </c>
      <c r="B77" s="5" t="str">
        <f>VLOOKUP(Affaires12145[[#This Row],[Référence]],Nomenclature[],3,0)</f>
        <v>Joint echangeur sanitaire(x4)</v>
      </c>
      <c r="C77" s="11" t="str">
        <f>VLOOKUP(Affaires12145[[#This Row],[Référence]],Nomenclature[],1,0)</f>
        <v>SX5404520</v>
      </c>
      <c r="D77" s="12">
        <f>VLOOKUP(Reliquat[[#This Row],[Repère]],Affaires12145[],4,0)</f>
        <v>0</v>
      </c>
      <c r="E77">
        <f>Entrée[Total Reception]-Sortie[Total Consommation]</f>
        <v>0</v>
      </c>
      <c r="F77">
        <f>Appel[[#This Row],[Total Appel]]</f>
        <v>0</v>
      </c>
      <c r="G77">
        <f>Entrée[Total Reception]-Appel[Total Appel]</f>
        <v>0</v>
      </c>
      <c r="H77" s="5">
        <f>Tampon[Total Tampon]</f>
        <v>0</v>
      </c>
    </row>
    <row r="78" spans="1:8" x14ac:dyDescent="0.25">
      <c r="A78" s="5" t="str">
        <f>VLOOKUP(Affaires12145[[#This Row],[Référence]],Nomenclature[],2,0)</f>
        <v>R04-16</v>
      </c>
      <c r="B78" s="5" t="str">
        <f>VLOOKUP(Affaires12145[[#This Row],[Référence]],Nomenclature[],3,0)</f>
        <v>Echangeur sanitaire 12 plaques</v>
      </c>
      <c r="C78" s="11" t="str">
        <f>VLOOKUP(Affaires12145[[#This Row],[Référence]],Nomenclature[],1,0)</f>
        <v>SX5653660</v>
      </c>
      <c r="D78" s="12">
        <f>VLOOKUP(Reliquat[[#This Row],[Repère]],Affaires12145[],4,0)</f>
        <v>0</v>
      </c>
      <c r="E78">
        <f>Entrée[Total Reception]-Sortie[Total Consommation]</f>
        <v>0</v>
      </c>
      <c r="F78">
        <f>Appel[[#This Row],[Total Appel]]</f>
        <v>0</v>
      </c>
      <c r="G78">
        <f>Entrée[Total Reception]-Appel[Total Appel]</f>
        <v>0</v>
      </c>
      <c r="H78" s="5">
        <f>Tampon[Total Tampon]</f>
        <v>0</v>
      </c>
    </row>
    <row r="79" spans="1:8" x14ac:dyDescent="0.25">
      <c r="A79" s="5" t="str">
        <f>VLOOKUP(Affaires12145[[#This Row],[Référence]],Nomenclature[],2,0)</f>
        <v>R04-17</v>
      </c>
      <c r="B79" s="5" t="str">
        <f>VLOOKUP(Affaires12145[[#This Row],[Référence]],Nomenclature[],3,0)</f>
        <v>Joint tube/caisson (x3)</v>
      </c>
      <c r="C79" s="11" t="str">
        <f>VLOOKUP(Affaires12145[[#This Row],[Référence]],Nomenclature[],1,0)</f>
        <v>SX5404670</v>
      </c>
      <c r="D79" s="12">
        <f>VLOOKUP(Reliquat[[#This Row],[Repère]],Affaires12145[],4,0)</f>
        <v>0</v>
      </c>
      <c r="E79">
        <f>Entrée[Total Reception]-Sortie[Total Consommation]</f>
        <v>0</v>
      </c>
      <c r="F79">
        <f>Appel[[#This Row],[Total Appel]]</f>
        <v>0</v>
      </c>
      <c r="G79">
        <f>Entrée[Total Reception]-Appel[Total Appel]</f>
        <v>0</v>
      </c>
      <c r="H79" s="5">
        <f>Tampon[Total Tampon]</f>
        <v>0</v>
      </c>
    </row>
    <row r="80" spans="1:8" x14ac:dyDescent="0.25">
      <c r="A80" s="5" t="str">
        <f>VLOOKUP(Affaires12145[[#This Row],[Référence]],Nomenclature[],2,0)</f>
        <v>R04-18</v>
      </c>
      <c r="B80" s="5" t="str">
        <f>VLOOKUP(Affaires12145[[#This Row],[Référence]],Nomenclature[],3,0)</f>
        <v>Raccord prise de pression FF</v>
      </c>
      <c r="C80" s="11" t="str">
        <f>VLOOKUP(Affaires12145[[#This Row],[Référence]],Nomenclature[],1,0)</f>
        <v>SX5643090</v>
      </c>
      <c r="D80" s="12">
        <f>VLOOKUP(Reliquat[[#This Row],[Repère]],Affaires12145[],4,0)</f>
        <v>0</v>
      </c>
      <c r="E80">
        <f>Entrée[Total Reception]-Sortie[Total Consommation]</f>
        <v>0</v>
      </c>
      <c r="F80">
        <f>Appel[[#This Row],[Total Appel]]</f>
        <v>0</v>
      </c>
      <c r="G80">
        <f>Entrée[Total Reception]-Appel[Total Appel]</f>
        <v>0</v>
      </c>
      <c r="H80" s="5">
        <f>Tampon[Total Tampon]</f>
        <v>0</v>
      </c>
    </row>
    <row r="81" spans="1:8" x14ac:dyDescent="0.25">
      <c r="A81" s="5" t="str">
        <f>VLOOKUP(Affaires12145[[#This Row],[Référence]],Nomenclature[],2,0)</f>
        <v>R04-19</v>
      </c>
      <c r="B81" s="5" t="str">
        <f>VLOOKUP(Affaires12145[[#This Row],[Référence]],Nomenclature[],3,0)</f>
        <v>Nourrice porte-injecteurs 12 T. D.1,28</v>
      </c>
      <c r="C81" s="11" t="str">
        <f>VLOOKUP(Affaires12145[[#This Row],[Référence]],Nomenclature[],1,0)</f>
        <v>SX2515670</v>
      </c>
      <c r="D81" s="12">
        <f>VLOOKUP(Reliquat[[#This Row],[Repère]],Affaires12145[],4,0)</f>
        <v>0</v>
      </c>
      <c r="E81">
        <f>Entrée[Total Reception]-Sortie[Total Consommation]</f>
        <v>0</v>
      </c>
      <c r="F81">
        <f>Appel[[#This Row],[Total Appel]]</f>
        <v>0</v>
      </c>
      <c r="G81">
        <f>Entrée[Total Reception]-Appel[Total Appel]</f>
        <v>0</v>
      </c>
      <c r="H81" s="5">
        <f>Tampon[Total Tampon]</f>
        <v>0</v>
      </c>
    </row>
    <row r="82" spans="1:8" x14ac:dyDescent="0.25">
      <c r="A82" s="5" t="str">
        <f>VLOOKUP(Affaires12145[[#This Row],[Référence]],Nomenclature[],2,0)</f>
        <v>R04-20</v>
      </c>
      <c r="B82" s="5" t="str">
        <f>VLOOKUP(Affaires12145[[#This Row],[Référence]],Nomenclature[],3,0)</f>
        <v>Bruleur 12 becs</v>
      </c>
      <c r="C82" s="11" t="str">
        <f>VLOOKUP(Affaires12145[[#This Row],[Référence]],Nomenclature[],1,0)</f>
        <v>SX5653310</v>
      </c>
      <c r="D82" s="12">
        <f>VLOOKUP(Reliquat[[#This Row],[Repère]],Affaires12145[],4,0)</f>
        <v>0</v>
      </c>
      <c r="E82">
        <f>Entrée[Total Reception]-Sortie[Total Consommation]</f>
        <v>0</v>
      </c>
      <c r="F82">
        <f>Appel[[#This Row],[Total Appel]]</f>
        <v>0</v>
      </c>
      <c r="G82">
        <f>Entrée[Total Reception]-Appel[Total Appel]</f>
        <v>0</v>
      </c>
      <c r="H82" s="5">
        <f>Tampon[Total Tampon]</f>
        <v>0</v>
      </c>
    </row>
    <row r="83" spans="1:8" x14ac:dyDescent="0.25">
      <c r="A83" s="3" t="str">
        <f>VLOOKUP(Affaires12145[[#This Row],[Référence]],Nomenclature[],2,0)</f>
        <v>R05-01</v>
      </c>
      <c r="B83" s="5" t="str">
        <f>VLOOKUP(Affaires12145[[#This Row],[Référence]],Nomenclature[],3,0)</f>
        <v>test</v>
      </c>
      <c r="C83" s="11" t="str">
        <f>VLOOKUP(Affaires12145[[#This Row],[Référence]],Nomenclature[],1,0)</f>
        <v>Sxtest</v>
      </c>
      <c r="D83" s="12">
        <f>VLOOKUP(Reliquat[[#This Row],[Repère]],Affaires12145[],4,0)</f>
        <v>0</v>
      </c>
      <c r="E83">
        <f>Entrée[Total Reception]-Sortie[Total Consommation]</f>
        <v>0</v>
      </c>
      <c r="F83">
        <f>Appel[[#This Row],[Total Appel]]</f>
        <v>0</v>
      </c>
      <c r="G83">
        <f>Entrée[Total Reception]-Appel[Total Appel]</f>
        <v>0</v>
      </c>
      <c r="H83" s="5">
        <f>Tampon[Total Tampon]</f>
        <v>0</v>
      </c>
    </row>
    <row r="84" spans="1:8" x14ac:dyDescent="0.25">
      <c r="A84" s="5" t="e">
        <f>VLOOKUP(Affaires12145[[#This Row],[Référence]],Nomenclature[],2,0)</f>
        <v>#VALUE!</v>
      </c>
      <c r="B84" s="5" t="e">
        <f>VLOOKUP(Affaires12145[[#This Row],[Référence]],Nomenclature[],3,0)</f>
        <v>#VALUE!</v>
      </c>
      <c r="C84" s="11" t="e">
        <f>VLOOKUP(Affaires12145[[#This Row],[Référence]],Nomenclature[],1,0)</f>
        <v>#VALUE!</v>
      </c>
      <c r="D84" s="12" t="e">
        <f>VLOOKUP(Reliquat[[#This Row],[Repère]],Affaires12145[],4,0)</f>
        <v>#VALUE!</v>
      </c>
      <c r="E84" t="e">
        <f>Entrée[Total Reception]-Sortie[Total Consommation]</f>
        <v>#VALUE!</v>
      </c>
      <c r="F84">
        <f>Appel[[#This Row],[Total Appel]]</f>
        <v>0</v>
      </c>
      <c r="G84" t="e">
        <f>Entrée[Total Reception]-Appel[Total Appel]</f>
        <v>#VALUE!</v>
      </c>
      <c r="H84" s="5">
        <f>Tampon[Total Tampon]</f>
        <v>0</v>
      </c>
    </row>
    <row r="85" spans="1:8" x14ac:dyDescent="0.25">
      <c r="A85" s="5" t="e">
        <f>VLOOKUP(Affaires12145[[#This Row],[Référence]],Nomenclature[],2,0)</f>
        <v>#VALUE!</v>
      </c>
      <c r="B85" s="5" t="e">
        <f>VLOOKUP(Affaires12145[[#This Row],[Référence]],Nomenclature[],3,0)</f>
        <v>#VALUE!</v>
      </c>
      <c r="C85" s="11" t="e">
        <f>VLOOKUP(Affaires12145[[#This Row],[Référence]],Nomenclature[],1,0)</f>
        <v>#VALUE!</v>
      </c>
      <c r="D85" s="12" t="e">
        <f>VLOOKUP(Reliquat[[#This Row],[Repère]],Affaires12145[],4,0)</f>
        <v>#VALUE!</v>
      </c>
      <c r="E85" t="e">
        <f>Entrée[Total Reception]-Sortie[Total Consommation]</f>
        <v>#VALUE!</v>
      </c>
      <c r="F85">
        <f>Appel[[#This Row],[Total Appel]]</f>
        <v>0</v>
      </c>
      <c r="G85" t="e">
        <f>Entrée[Total Reception]-Appel[Total Appel]</f>
        <v>#VALUE!</v>
      </c>
      <c r="H85" s="5">
        <f>Tampon[Total Tampon]</f>
        <v>0</v>
      </c>
    </row>
    <row r="86" spans="1:8" x14ac:dyDescent="0.25">
      <c r="A86" s="5" t="e">
        <f>VLOOKUP(Affaires12145[[#This Row],[Référence]],Nomenclature[],2,0)</f>
        <v>#VALUE!</v>
      </c>
      <c r="B86" s="5" t="e">
        <f>VLOOKUP(Affaires12145[[#This Row],[Référence]],Nomenclature[],3,0)</f>
        <v>#VALUE!</v>
      </c>
      <c r="C86" s="11" t="e">
        <f>VLOOKUP(Affaires12145[[#This Row],[Référence]],Nomenclature[],1,0)</f>
        <v>#VALUE!</v>
      </c>
      <c r="D86" s="12" t="e">
        <f>VLOOKUP(Reliquat[[#This Row],[Repère]],Affaires12145[],4,0)</f>
        <v>#VALUE!</v>
      </c>
      <c r="E86" t="e">
        <f>Entrée[Total Reception]-Sortie[Total Consommation]</f>
        <v>#VALUE!</v>
      </c>
      <c r="F86">
        <f>Appel[[#This Row],[Total Appel]]</f>
        <v>0</v>
      </c>
      <c r="G86" t="e">
        <f>Entrée[Total Reception]-Appel[Total Appel]</f>
        <v>#VALUE!</v>
      </c>
      <c r="H86" s="5" t="e">
        <f>Tampon[Total Tampon]</f>
        <v>#VALUE!</v>
      </c>
    </row>
    <row r="87" spans="1:8" x14ac:dyDescent="0.25">
      <c r="A87" s="5"/>
      <c r="B87" s="5"/>
      <c r="C87" s="5"/>
      <c r="E87" s="5"/>
      <c r="F87" s="5"/>
      <c r="G87" s="5"/>
    </row>
    <row r="88" spans="1:8" x14ac:dyDescent="0.25">
      <c r="A88" s="5"/>
      <c r="B88" s="5"/>
      <c r="C88" s="5"/>
      <c r="E88" s="5"/>
      <c r="F88" s="5"/>
      <c r="G88" s="5"/>
    </row>
    <row r="89" spans="1:8" x14ac:dyDescent="0.25">
      <c r="A89" s="5"/>
      <c r="B89" s="5"/>
      <c r="C89" s="5"/>
      <c r="E89" s="5"/>
      <c r="F89" s="5"/>
      <c r="G89" s="5"/>
    </row>
    <row r="90" spans="1:8" x14ac:dyDescent="0.25">
      <c r="A90" s="5"/>
      <c r="B90" s="5"/>
      <c r="C90" s="5"/>
      <c r="E90" s="5"/>
      <c r="F90" s="5"/>
      <c r="G90" s="5"/>
    </row>
    <row r="91" spans="1:8" x14ac:dyDescent="0.25">
      <c r="A91" s="5"/>
      <c r="B91" s="5"/>
      <c r="C91" s="5"/>
      <c r="E91" s="5"/>
      <c r="F91" s="5"/>
      <c r="G91" s="5"/>
    </row>
    <row r="92" spans="1:8" x14ac:dyDescent="0.25">
      <c r="A92" s="5"/>
      <c r="B92" s="5"/>
      <c r="C92" s="5"/>
      <c r="E92" s="5"/>
      <c r="F92" s="5"/>
      <c r="G92" s="5"/>
    </row>
    <row r="93" spans="1:8" x14ac:dyDescent="0.25">
      <c r="A93" s="5"/>
      <c r="B93" s="5"/>
      <c r="C93" s="5"/>
      <c r="E93" s="5"/>
      <c r="F93" s="5"/>
      <c r="G93" s="5"/>
    </row>
    <row r="94" spans="1:8" x14ac:dyDescent="0.25">
      <c r="A94" s="5"/>
      <c r="B94" s="5"/>
      <c r="C94" s="5"/>
      <c r="E94" s="5"/>
      <c r="F94" s="5"/>
      <c r="G94" s="5"/>
    </row>
    <row r="95" spans="1:8" x14ac:dyDescent="0.25">
      <c r="A95" s="5"/>
      <c r="B95" s="5"/>
      <c r="C95" s="5"/>
      <c r="E95" s="5"/>
      <c r="F95" s="5"/>
      <c r="G95" s="5"/>
    </row>
    <row r="96" spans="1:8" x14ac:dyDescent="0.25">
      <c r="A96" s="5"/>
      <c r="B96" s="5"/>
      <c r="C96" s="5"/>
      <c r="E96" s="5"/>
      <c r="F96" s="5"/>
      <c r="G96" s="5"/>
    </row>
    <row r="97" spans="1:7" x14ac:dyDescent="0.25">
      <c r="A97" s="5"/>
      <c r="B97" s="5"/>
      <c r="C97" s="5"/>
      <c r="E97" s="5"/>
      <c r="F97" s="5"/>
      <c r="G97" s="5"/>
    </row>
    <row r="98" spans="1:7" x14ac:dyDescent="0.25">
      <c r="A98" s="5"/>
      <c r="B98" s="5"/>
      <c r="C98" s="5"/>
      <c r="E98" s="5"/>
      <c r="F98" s="5"/>
      <c r="G98" s="5"/>
    </row>
    <row r="99" spans="1:7" x14ac:dyDescent="0.25">
      <c r="A99" s="5"/>
      <c r="B99" s="5"/>
      <c r="C99" s="5"/>
      <c r="E99" s="5"/>
      <c r="F99" s="5"/>
      <c r="G99" s="5"/>
    </row>
    <row r="100" spans="1:7" x14ac:dyDescent="0.25">
      <c r="A100" s="5"/>
      <c r="B100" s="5"/>
      <c r="C100" s="5"/>
      <c r="E100" s="5"/>
      <c r="F100" s="5"/>
      <c r="G100" s="5"/>
    </row>
    <row r="101" spans="1:7" x14ac:dyDescent="0.25">
      <c r="A101" s="5"/>
      <c r="B101" s="5"/>
      <c r="C101" s="5"/>
      <c r="E101" s="5"/>
      <c r="F101" s="5"/>
      <c r="G101" s="5"/>
    </row>
    <row r="102" spans="1:7" x14ac:dyDescent="0.25">
      <c r="A102" s="5"/>
      <c r="B102" s="5"/>
      <c r="C102" s="5"/>
      <c r="E102" s="5"/>
      <c r="F102" s="5"/>
      <c r="G102" s="5"/>
    </row>
    <row r="103" spans="1:7" x14ac:dyDescent="0.25">
      <c r="A103" s="5"/>
      <c r="B103" s="5"/>
      <c r="C103" s="5"/>
      <c r="E103" s="5"/>
      <c r="F103" s="5"/>
      <c r="G103" s="5"/>
    </row>
    <row r="104" spans="1:7" x14ac:dyDescent="0.25">
      <c r="A104" s="5"/>
      <c r="B104" s="5"/>
      <c r="C104" s="5"/>
      <c r="E104" s="5"/>
      <c r="F104" s="5"/>
      <c r="G104" s="5"/>
    </row>
    <row r="105" spans="1:7" x14ac:dyDescent="0.25">
      <c r="A105" s="5"/>
      <c r="B105" s="5"/>
      <c r="C105" s="5"/>
      <c r="E105" s="5"/>
      <c r="F105" s="5"/>
      <c r="G105" s="5"/>
    </row>
    <row r="106" spans="1:7" x14ac:dyDescent="0.25">
      <c r="A106" s="5"/>
      <c r="B106" s="5"/>
      <c r="C106" s="5"/>
      <c r="E106" s="5"/>
      <c r="F106" s="5"/>
      <c r="G106" s="5"/>
    </row>
    <row r="107" spans="1:7" x14ac:dyDescent="0.25">
      <c r="A107" s="5"/>
      <c r="B107" s="5"/>
      <c r="C107" s="5"/>
      <c r="E107" s="5"/>
      <c r="F107" s="5"/>
      <c r="G107" s="5"/>
    </row>
    <row r="108" spans="1:7" x14ac:dyDescent="0.25">
      <c r="A108" s="5"/>
      <c r="B108" s="5"/>
      <c r="C108" s="5"/>
      <c r="E108" s="5"/>
      <c r="F108" s="5"/>
      <c r="G108" s="5"/>
    </row>
    <row r="109" spans="1:7" x14ac:dyDescent="0.25">
      <c r="A109" s="5"/>
      <c r="B109" s="5"/>
      <c r="C109" s="5"/>
      <c r="E109" s="5"/>
      <c r="F109" s="5"/>
      <c r="G109" s="5"/>
    </row>
    <row r="110" spans="1:7" x14ac:dyDescent="0.25">
      <c r="A110" s="5"/>
      <c r="B110" s="5"/>
      <c r="C110" s="5"/>
      <c r="E110" s="5"/>
      <c r="F110" s="5"/>
      <c r="G110" s="5"/>
    </row>
    <row r="111" spans="1:7" x14ac:dyDescent="0.25">
      <c r="A111" s="5"/>
      <c r="B111" s="5"/>
      <c r="C111" s="5"/>
      <c r="E111" s="5"/>
      <c r="F111" s="5"/>
      <c r="G111" s="5"/>
    </row>
    <row r="112" spans="1:7" x14ac:dyDescent="0.25">
      <c r="A112" s="5"/>
      <c r="B112" s="5"/>
      <c r="C112" s="5"/>
      <c r="E112" s="5"/>
      <c r="F112" s="5"/>
      <c r="G112" s="5"/>
    </row>
    <row r="113" spans="1:7" x14ac:dyDescent="0.25">
      <c r="A113" s="5"/>
      <c r="B113" s="5"/>
      <c r="C113" s="5"/>
      <c r="E113" s="5"/>
      <c r="F113" s="5"/>
      <c r="G113" s="5"/>
    </row>
    <row r="114" spans="1:7" x14ac:dyDescent="0.25">
      <c r="A114" s="5"/>
      <c r="B114" s="5"/>
      <c r="C114" s="5"/>
      <c r="E114" s="5"/>
      <c r="F114" s="5"/>
      <c r="G114" s="5"/>
    </row>
    <row r="115" spans="1:7" x14ac:dyDescent="0.25">
      <c r="A115" s="5"/>
      <c r="B115" s="5"/>
      <c r="C115" s="5"/>
      <c r="E115" s="5"/>
      <c r="F115" s="5"/>
      <c r="G115" s="5"/>
    </row>
    <row r="116" spans="1:7" x14ac:dyDescent="0.25">
      <c r="A116" s="5"/>
      <c r="B116" s="5"/>
      <c r="C116" s="5"/>
      <c r="E116" s="5"/>
      <c r="F116" s="5"/>
      <c r="G116" s="5"/>
    </row>
    <row r="117" spans="1:7" x14ac:dyDescent="0.25">
      <c r="A117" s="5"/>
      <c r="B117" s="5"/>
      <c r="C117" s="5"/>
      <c r="E117" s="5"/>
      <c r="F117" s="5"/>
      <c r="G117" s="5"/>
    </row>
    <row r="118" spans="1:7" x14ac:dyDescent="0.25">
      <c r="A118" s="5"/>
      <c r="B118" s="5"/>
      <c r="C118" s="5"/>
      <c r="E118" s="5"/>
      <c r="F118" s="5"/>
      <c r="G118" s="5"/>
    </row>
    <row r="119" spans="1:7" x14ac:dyDescent="0.25">
      <c r="A119" s="5"/>
      <c r="B119" s="5"/>
      <c r="C119" s="5"/>
      <c r="E119" s="5"/>
      <c r="F119" s="5"/>
      <c r="G119" s="5"/>
    </row>
    <row r="120" spans="1:7" x14ac:dyDescent="0.25">
      <c r="A120" s="5"/>
      <c r="B120" s="5"/>
      <c r="C120" s="5"/>
      <c r="E120" s="5"/>
      <c r="F120" s="5"/>
      <c r="G120" s="5"/>
    </row>
    <row r="121" spans="1:7" x14ac:dyDescent="0.25">
      <c r="A121" s="5"/>
      <c r="B121" s="5"/>
      <c r="C121" s="5"/>
      <c r="E121" s="5"/>
      <c r="F121" s="5"/>
      <c r="G121" s="5"/>
    </row>
    <row r="122" spans="1:7" x14ac:dyDescent="0.25">
      <c r="A122" s="5"/>
      <c r="B122" s="5"/>
      <c r="C122" s="5"/>
      <c r="E122" s="5"/>
      <c r="F122" s="5"/>
      <c r="G122" s="5"/>
    </row>
    <row r="123" spans="1:7" x14ac:dyDescent="0.25">
      <c r="A123" s="5"/>
      <c r="B123" s="5"/>
      <c r="C123" s="5"/>
      <c r="E123" s="5"/>
      <c r="F123" s="5"/>
      <c r="G123" s="5"/>
    </row>
    <row r="124" spans="1:7" x14ac:dyDescent="0.25">
      <c r="A124" s="5"/>
      <c r="B124" s="5"/>
      <c r="C124" s="5"/>
      <c r="E124" s="5"/>
      <c r="F124" s="5"/>
      <c r="G124" s="5"/>
    </row>
    <row r="125" spans="1:7" x14ac:dyDescent="0.25">
      <c r="A125" s="5"/>
      <c r="B125" s="5"/>
      <c r="C125" s="5"/>
      <c r="E125" s="5"/>
      <c r="F125" s="5"/>
      <c r="G125" s="5"/>
    </row>
    <row r="126" spans="1:7" x14ac:dyDescent="0.25">
      <c r="A126" s="5"/>
      <c r="B126" s="5"/>
      <c r="C126" s="5"/>
      <c r="E126" s="5"/>
      <c r="F126" s="5"/>
      <c r="G126" s="5"/>
    </row>
    <row r="127" spans="1:7" x14ac:dyDescent="0.25">
      <c r="A127" s="5"/>
      <c r="B127" s="5"/>
      <c r="C127" s="5"/>
      <c r="E127" s="5"/>
      <c r="F127" s="5"/>
      <c r="G127" s="5"/>
    </row>
    <row r="128" spans="1:7" x14ac:dyDescent="0.25">
      <c r="A128" s="5"/>
      <c r="B128" s="5"/>
      <c r="C128" s="5"/>
      <c r="E128" s="5"/>
      <c r="F128" s="5"/>
      <c r="G128" s="5"/>
    </row>
    <row r="129" spans="1:7" x14ac:dyDescent="0.25">
      <c r="A129" s="5"/>
      <c r="B129" s="5"/>
      <c r="C129" s="5"/>
      <c r="E129" s="5"/>
      <c r="F129" s="5"/>
      <c r="G129" s="5"/>
    </row>
    <row r="130" spans="1:7" x14ac:dyDescent="0.25">
      <c r="A130" s="5"/>
      <c r="B130" s="5"/>
      <c r="C130" s="5"/>
      <c r="E130" s="5"/>
      <c r="F130" s="5"/>
      <c r="G130" s="5"/>
    </row>
    <row r="131" spans="1:7" x14ac:dyDescent="0.25">
      <c r="A131" s="5"/>
      <c r="B131" s="5"/>
      <c r="C131" s="5"/>
      <c r="E131" s="5"/>
      <c r="F131" s="5"/>
      <c r="G131" s="5"/>
    </row>
    <row r="132" spans="1:7" x14ac:dyDescent="0.25">
      <c r="A132" s="5"/>
      <c r="B132" s="5"/>
      <c r="C132" s="5"/>
      <c r="E132" s="5"/>
      <c r="F132" s="5"/>
      <c r="G132" s="5"/>
    </row>
    <row r="133" spans="1:7" x14ac:dyDescent="0.25">
      <c r="A133" s="5"/>
      <c r="B133" s="5"/>
      <c r="C133" s="5"/>
      <c r="E133" s="5"/>
      <c r="F133" s="5"/>
      <c r="G133" s="5"/>
    </row>
    <row r="134" spans="1:7" x14ac:dyDescent="0.25">
      <c r="A134" s="5"/>
      <c r="B134" s="5"/>
      <c r="C134" s="5"/>
      <c r="E134" s="5"/>
      <c r="F134" s="5"/>
      <c r="G134" s="5"/>
    </row>
    <row r="135" spans="1:7" x14ac:dyDescent="0.25">
      <c r="A135" s="5"/>
      <c r="B135" s="5"/>
      <c r="C135" s="5"/>
      <c r="E135" s="5"/>
      <c r="F135" s="5"/>
      <c r="G135" s="5"/>
    </row>
    <row r="136" spans="1:7" x14ac:dyDescent="0.25">
      <c r="A136" s="5"/>
      <c r="B136" s="5"/>
      <c r="C136" s="5"/>
      <c r="E136" s="5"/>
      <c r="F136" s="5"/>
      <c r="G136" s="5"/>
    </row>
    <row r="137" spans="1:7" x14ac:dyDescent="0.25">
      <c r="A137" s="5"/>
      <c r="B137" s="5"/>
      <c r="C137" s="5"/>
      <c r="E137" s="5"/>
      <c r="F137" s="5"/>
      <c r="G137" s="5"/>
    </row>
    <row r="138" spans="1:7" x14ac:dyDescent="0.25">
      <c r="A138" s="5"/>
      <c r="B138" s="5"/>
      <c r="C138" s="5"/>
      <c r="E138" s="5"/>
      <c r="F138" s="5"/>
      <c r="G138" s="5"/>
    </row>
    <row r="139" spans="1:7" x14ac:dyDescent="0.25">
      <c r="A139" s="5"/>
      <c r="B139" s="5"/>
      <c r="C139" s="5"/>
      <c r="E139" s="5"/>
      <c r="F139" s="5"/>
      <c r="G139" s="5"/>
    </row>
    <row r="140" spans="1:7" x14ac:dyDescent="0.25">
      <c r="A140" s="5"/>
      <c r="B140" s="5"/>
      <c r="C140" s="5"/>
      <c r="E140" s="5"/>
      <c r="F140" s="5"/>
      <c r="G140" s="5"/>
    </row>
    <row r="141" spans="1:7" x14ac:dyDescent="0.25">
      <c r="A141" s="5"/>
      <c r="B141" s="5"/>
      <c r="C141" s="5"/>
      <c r="E141" s="5"/>
      <c r="F141" s="5"/>
      <c r="G141" s="5"/>
    </row>
    <row r="142" spans="1:7" x14ac:dyDescent="0.25">
      <c r="A142" s="5"/>
      <c r="B142" s="5"/>
      <c r="C142" s="5"/>
      <c r="E142" s="5"/>
      <c r="F142" s="5"/>
      <c r="G142" s="5"/>
    </row>
    <row r="143" spans="1:7" x14ac:dyDescent="0.25">
      <c r="A143" s="5"/>
      <c r="B143" s="5"/>
      <c r="C143" s="5"/>
      <c r="E143" s="5"/>
      <c r="F143" s="5"/>
      <c r="G143" s="5"/>
    </row>
    <row r="144" spans="1:7" x14ac:dyDescent="0.25">
      <c r="A144" s="5"/>
      <c r="B144" s="5"/>
      <c r="C144" s="5"/>
      <c r="E144" s="5"/>
      <c r="F144" s="5"/>
      <c r="G144" s="5"/>
    </row>
    <row r="145" spans="1:7" x14ac:dyDescent="0.25">
      <c r="A145" s="5"/>
      <c r="B145" s="5"/>
      <c r="C145" s="5"/>
      <c r="E145" s="5"/>
      <c r="F145" s="5"/>
      <c r="G145" s="5"/>
    </row>
    <row r="146" spans="1:7" x14ac:dyDescent="0.25">
      <c r="A146" s="5"/>
      <c r="B146" s="5"/>
      <c r="C146" s="5"/>
      <c r="E146" s="5"/>
      <c r="F146" s="5"/>
      <c r="G146" s="5"/>
    </row>
    <row r="147" spans="1:7" x14ac:dyDescent="0.25">
      <c r="A147" s="5"/>
      <c r="B147" s="5"/>
      <c r="C147" s="5"/>
      <c r="E147" s="5"/>
      <c r="F147" s="5"/>
      <c r="G147" s="5"/>
    </row>
    <row r="148" spans="1:7" x14ac:dyDescent="0.25">
      <c r="A148" s="5"/>
      <c r="B148" s="5"/>
      <c r="C148" s="5"/>
      <c r="E148" s="5"/>
      <c r="F148" s="5"/>
      <c r="G148" s="5"/>
    </row>
    <row r="149" spans="1:7" x14ac:dyDescent="0.25">
      <c r="A149" s="5"/>
      <c r="B149" s="5"/>
      <c r="C149" s="5"/>
      <c r="E149" s="5"/>
      <c r="F149" s="5"/>
      <c r="G149" s="5"/>
    </row>
    <row r="150" spans="1:7" x14ac:dyDescent="0.25">
      <c r="A150" s="5"/>
      <c r="B150" s="5"/>
      <c r="C150" s="5"/>
      <c r="E150" s="5"/>
      <c r="F150" s="5"/>
      <c r="G150" s="5"/>
    </row>
    <row r="151" spans="1:7" x14ac:dyDescent="0.25">
      <c r="A151" s="5"/>
      <c r="B151" s="5"/>
      <c r="C151" s="5"/>
      <c r="E151" s="5"/>
      <c r="F151" s="5"/>
      <c r="G151" s="5"/>
    </row>
    <row r="152" spans="1:7" x14ac:dyDescent="0.25">
      <c r="A152" s="5"/>
      <c r="B152" s="5"/>
      <c r="C152" s="5"/>
      <c r="E152" s="5"/>
      <c r="F152" s="5"/>
      <c r="G152" s="5"/>
    </row>
    <row r="153" spans="1:7" x14ac:dyDescent="0.25">
      <c r="A153" s="5"/>
      <c r="B153" s="5"/>
      <c r="C153" s="5"/>
      <c r="E153" s="5"/>
      <c r="F153" s="5"/>
      <c r="G153" s="5"/>
    </row>
    <row r="154" spans="1:7" x14ac:dyDescent="0.25">
      <c r="A154" s="5"/>
      <c r="B154" s="5"/>
      <c r="C154" s="5"/>
      <c r="E154" s="5"/>
      <c r="F154" s="5"/>
      <c r="G154" s="5"/>
    </row>
    <row r="155" spans="1:7" x14ac:dyDescent="0.25">
      <c r="A155" s="5"/>
      <c r="B155" s="5"/>
      <c r="C155" s="5"/>
      <c r="E155" s="5"/>
      <c r="F155" s="5"/>
      <c r="G155" s="5"/>
    </row>
    <row r="156" spans="1:7" x14ac:dyDescent="0.25">
      <c r="A156" s="5"/>
      <c r="B156" s="5"/>
      <c r="C156" s="5"/>
      <c r="E156" s="5"/>
      <c r="F156" s="5"/>
      <c r="G156" s="5"/>
    </row>
    <row r="157" spans="1:7" x14ac:dyDescent="0.25">
      <c r="A157" s="5"/>
      <c r="B157" s="5"/>
      <c r="C157" s="5"/>
      <c r="E157" s="5"/>
      <c r="F157" s="5"/>
      <c r="G157" s="5"/>
    </row>
    <row r="158" spans="1:7" x14ac:dyDescent="0.25">
      <c r="A158" s="5"/>
      <c r="B158" s="5"/>
      <c r="C158" s="5"/>
      <c r="E158" s="5"/>
      <c r="F158" s="5"/>
      <c r="G158" s="5"/>
    </row>
    <row r="159" spans="1:7" x14ac:dyDescent="0.25">
      <c r="A159" s="5"/>
      <c r="B159" s="5"/>
      <c r="C159" s="5"/>
      <c r="E159" s="5"/>
      <c r="F159" s="5"/>
      <c r="G159" s="5"/>
    </row>
    <row r="160" spans="1:7" x14ac:dyDescent="0.25">
      <c r="A160" s="5"/>
      <c r="B160" s="5"/>
      <c r="C160" s="5"/>
      <c r="E160" s="5"/>
      <c r="F160" s="5"/>
      <c r="G160" s="5"/>
    </row>
    <row r="161" spans="1:7" x14ac:dyDescent="0.25">
      <c r="A161" s="5"/>
      <c r="B161" s="5"/>
      <c r="C161" s="5"/>
      <c r="E161" s="5"/>
      <c r="F161" s="5"/>
      <c r="G161" s="5"/>
    </row>
    <row r="162" spans="1:7" x14ac:dyDescent="0.25">
      <c r="A162" s="5"/>
      <c r="B162" s="5"/>
      <c r="C162" s="5"/>
      <c r="E162" s="5"/>
      <c r="F162" s="5"/>
      <c r="G162" s="5"/>
    </row>
    <row r="163" spans="1:7" x14ac:dyDescent="0.25">
      <c r="A163" s="5"/>
      <c r="B163" s="5"/>
      <c r="C163" s="5"/>
      <c r="E163" s="5"/>
      <c r="F163" s="5"/>
      <c r="G163" s="5"/>
    </row>
    <row r="164" spans="1:7" x14ac:dyDescent="0.25">
      <c r="A164" s="5"/>
      <c r="B164" s="5"/>
      <c r="C164" s="5"/>
      <c r="E164" s="5"/>
      <c r="F164" s="5"/>
      <c r="G164" s="5"/>
    </row>
    <row r="165" spans="1:7" x14ac:dyDescent="0.25">
      <c r="A165" s="5"/>
      <c r="B165" s="5"/>
      <c r="C165" s="5"/>
      <c r="E165" s="5"/>
      <c r="F165" s="5"/>
      <c r="G165" s="5"/>
    </row>
    <row r="166" spans="1:7" x14ac:dyDescent="0.25">
      <c r="A166" s="5"/>
      <c r="B166" s="5"/>
      <c r="C166" s="5"/>
      <c r="E166" s="5"/>
      <c r="F166" s="5"/>
      <c r="G166" s="5"/>
    </row>
    <row r="167" spans="1:7" x14ac:dyDescent="0.25">
      <c r="A167" s="5"/>
      <c r="B167" s="5"/>
      <c r="C167" s="5"/>
      <c r="E167" s="5"/>
      <c r="F167" s="5"/>
      <c r="G167" s="5"/>
    </row>
    <row r="168" spans="1:7" x14ac:dyDescent="0.25">
      <c r="A168" s="5"/>
      <c r="B168" s="5"/>
      <c r="C168" s="5"/>
      <c r="E168" s="5"/>
      <c r="F168" s="5"/>
      <c r="G168" s="5"/>
    </row>
    <row r="169" spans="1:7" x14ac:dyDescent="0.25">
      <c r="A169" s="5"/>
      <c r="B169" s="5"/>
      <c r="C169" s="5"/>
      <c r="E169" s="5"/>
      <c r="F169" s="5"/>
      <c r="G169" s="5"/>
    </row>
    <row r="170" spans="1:7" x14ac:dyDescent="0.25">
      <c r="A170" s="5"/>
      <c r="B170" s="5"/>
      <c r="C170" s="5"/>
      <c r="E170" s="5"/>
      <c r="F170" s="5"/>
      <c r="G170" s="5"/>
    </row>
    <row r="171" spans="1:7" x14ac:dyDescent="0.25">
      <c r="A171" s="5"/>
      <c r="B171" s="5"/>
      <c r="C171" s="5"/>
      <c r="E171" s="5"/>
      <c r="F171" s="5"/>
      <c r="G171" s="5"/>
    </row>
    <row r="172" spans="1:7" x14ac:dyDescent="0.25">
      <c r="A172" s="5"/>
      <c r="B172" s="5"/>
      <c r="C172" s="5"/>
      <c r="E172" s="5"/>
      <c r="F172" s="5"/>
      <c r="G172" s="5"/>
    </row>
    <row r="173" spans="1:7" x14ac:dyDescent="0.25">
      <c r="A173" s="5"/>
      <c r="B173" s="5"/>
      <c r="C173" s="5"/>
      <c r="E173" s="5"/>
      <c r="F173" s="5"/>
      <c r="G173" s="5"/>
    </row>
    <row r="174" spans="1:7" x14ac:dyDescent="0.25">
      <c r="A174" s="5"/>
      <c r="B174" s="5"/>
      <c r="C174" s="5"/>
      <c r="E174" s="5"/>
      <c r="F174" s="5"/>
      <c r="G174" s="5"/>
    </row>
    <row r="175" spans="1:7" x14ac:dyDescent="0.25">
      <c r="A175" s="5"/>
      <c r="B175" s="5"/>
      <c r="C175" s="5"/>
      <c r="E175" s="5"/>
      <c r="F175" s="5"/>
      <c r="G175" s="5"/>
    </row>
    <row r="176" spans="1:7" x14ac:dyDescent="0.25">
      <c r="A176" s="5"/>
      <c r="B176" s="5"/>
      <c r="C176" s="5"/>
      <c r="E176" s="5"/>
      <c r="F176" s="5"/>
      <c r="G176" s="5"/>
    </row>
    <row r="177" spans="1:7" x14ac:dyDescent="0.25">
      <c r="A177" s="5"/>
      <c r="B177" s="5"/>
      <c r="C177" s="5"/>
      <c r="E177" s="5"/>
      <c r="F177" s="5"/>
      <c r="G177" s="5"/>
    </row>
    <row r="178" spans="1:7" x14ac:dyDescent="0.25">
      <c r="A178" s="5"/>
      <c r="B178" s="5"/>
      <c r="C178" s="5"/>
      <c r="E178" s="5"/>
      <c r="F178" s="5"/>
      <c r="G178" s="5"/>
    </row>
    <row r="179" spans="1:7" x14ac:dyDescent="0.25">
      <c r="A179" s="5"/>
      <c r="B179" s="5"/>
      <c r="C179" s="5"/>
      <c r="E179" s="5"/>
      <c r="F179" s="5"/>
      <c r="G179" s="5"/>
    </row>
    <row r="180" spans="1:7" x14ac:dyDescent="0.25">
      <c r="A180" s="5"/>
      <c r="B180" s="5"/>
      <c r="C180" s="5"/>
      <c r="E180" s="5"/>
      <c r="F180" s="5"/>
      <c r="G180" s="5"/>
    </row>
    <row r="181" spans="1:7" x14ac:dyDescent="0.25">
      <c r="A181" s="5"/>
      <c r="B181" s="5"/>
      <c r="C181" s="5"/>
      <c r="E181" s="5"/>
      <c r="F181" s="5"/>
      <c r="G181" s="5"/>
    </row>
    <row r="182" spans="1:7" x14ac:dyDescent="0.25">
      <c r="A182" s="5"/>
      <c r="B182" s="5"/>
      <c r="C182" s="5"/>
      <c r="E182" s="5"/>
      <c r="F182" s="5"/>
      <c r="G182" s="5"/>
    </row>
    <row r="183" spans="1:7" x14ac:dyDescent="0.25">
      <c r="A183" s="5"/>
      <c r="B183" s="5"/>
      <c r="C183" s="5"/>
      <c r="E183" s="5"/>
      <c r="F183" s="5"/>
      <c r="G183" s="5"/>
    </row>
    <row r="184" spans="1:7" x14ac:dyDescent="0.25">
      <c r="A184" s="5"/>
      <c r="B184" s="5"/>
      <c r="C184" s="5"/>
      <c r="E184" s="5"/>
      <c r="F184" s="5"/>
      <c r="G184" s="5"/>
    </row>
    <row r="185" spans="1:7" x14ac:dyDescent="0.25">
      <c r="A185" s="5"/>
      <c r="B185" s="5"/>
      <c r="C185" s="5"/>
      <c r="E185" s="5"/>
      <c r="F185" s="5"/>
      <c r="G185" s="5"/>
    </row>
    <row r="186" spans="1:7" x14ac:dyDescent="0.25">
      <c r="A186" s="5"/>
      <c r="B186" s="5"/>
      <c r="C186" s="5"/>
      <c r="E186" s="5"/>
      <c r="F186" s="5"/>
      <c r="G186" s="5"/>
    </row>
    <row r="187" spans="1:7" x14ac:dyDescent="0.25">
      <c r="A187" s="5"/>
      <c r="B187" s="5"/>
      <c r="C187" s="5"/>
      <c r="E187" s="5"/>
      <c r="F187" s="5"/>
      <c r="G187" s="5"/>
    </row>
    <row r="188" spans="1:7" x14ac:dyDescent="0.25">
      <c r="A188" s="5"/>
      <c r="B188" s="5"/>
      <c r="C188" s="5"/>
      <c r="E188" s="5"/>
      <c r="F188" s="5"/>
      <c r="G188" s="5"/>
    </row>
    <row r="189" spans="1:7" x14ac:dyDescent="0.25">
      <c r="A189" s="5"/>
      <c r="B189" s="5"/>
      <c r="C189" s="5"/>
      <c r="E189" s="5"/>
      <c r="F189" s="5"/>
      <c r="G189" s="5"/>
    </row>
    <row r="190" spans="1:7" x14ac:dyDescent="0.25">
      <c r="A190" s="5"/>
      <c r="B190" s="5"/>
      <c r="C190" s="5"/>
      <c r="E190" s="5"/>
      <c r="F190" s="5"/>
      <c r="G190" s="5"/>
    </row>
    <row r="191" spans="1:7" x14ac:dyDescent="0.25">
      <c r="A191" s="5"/>
      <c r="B191" s="5"/>
      <c r="C191" s="5"/>
      <c r="E191" s="5"/>
      <c r="F191" s="5"/>
      <c r="G191" s="5"/>
    </row>
    <row r="192" spans="1:7" x14ac:dyDescent="0.25">
      <c r="A192" s="5"/>
      <c r="B192" s="5"/>
      <c r="C192" s="5"/>
      <c r="E192" s="5"/>
      <c r="F192" s="5"/>
      <c r="G192" s="5"/>
    </row>
    <row r="193" spans="1:7" x14ac:dyDescent="0.25">
      <c r="A193" s="5"/>
      <c r="B193" s="5"/>
      <c r="C193" s="5"/>
      <c r="E193" s="5"/>
      <c r="F193" s="5"/>
      <c r="G193" s="5"/>
    </row>
    <row r="194" spans="1:7" x14ac:dyDescent="0.25">
      <c r="A194" s="5"/>
      <c r="B194" s="5"/>
      <c r="C194" s="5"/>
      <c r="E194" s="5"/>
      <c r="F194" s="5"/>
      <c r="G194" s="5"/>
    </row>
    <row r="195" spans="1:7" x14ac:dyDescent="0.25">
      <c r="A195" s="5"/>
      <c r="B195" s="5"/>
      <c r="C195" s="5"/>
      <c r="E195" s="5"/>
      <c r="F195" s="5"/>
      <c r="G195" s="5"/>
    </row>
    <row r="196" spans="1:7" x14ac:dyDescent="0.25">
      <c r="A196" s="5"/>
      <c r="B196" s="5"/>
      <c r="C196" s="5"/>
      <c r="E196" s="5"/>
      <c r="F196" s="5"/>
      <c r="G196" s="5"/>
    </row>
    <row r="197" spans="1:7" x14ac:dyDescent="0.25">
      <c r="A197" s="5"/>
      <c r="B197" s="5"/>
      <c r="C197" s="5"/>
      <c r="E197" s="5"/>
      <c r="F197" s="5"/>
      <c r="G197" s="5"/>
    </row>
    <row r="198" spans="1:7" x14ac:dyDescent="0.25">
      <c r="A198" s="5"/>
      <c r="B198" s="5"/>
      <c r="C198" s="5"/>
      <c r="E198" s="5"/>
      <c r="F198" s="5"/>
      <c r="G198" s="5"/>
    </row>
    <row r="199" spans="1:7" x14ac:dyDescent="0.25">
      <c r="A199" s="5"/>
      <c r="B199" s="5"/>
      <c r="C199" s="5"/>
      <c r="E199" s="5"/>
      <c r="F199" s="5"/>
      <c r="G199" s="5"/>
    </row>
    <row r="200" spans="1:7" x14ac:dyDescent="0.25">
      <c r="A200" s="5"/>
      <c r="B200" s="5"/>
      <c r="C200" s="5"/>
      <c r="E200" s="5"/>
      <c r="F200" s="5"/>
      <c r="G200" s="5"/>
    </row>
    <row r="201" spans="1:7" x14ac:dyDescent="0.25">
      <c r="A201" s="5"/>
      <c r="B201" s="5"/>
      <c r="C201" s="5"/>
      <c r="E201" s="5"/>
      <c r="F201" s="5"/>
      <c r="G201" s="5"/>
    </row>
    <row r="202" spans="1:7" x14ac:dyDescent="0.25">
      <c r="A202" s="5"/>
      <c r="B202" s="5"/>
      <c r="C202" s="5"/>
      <c r="E202" s="5"/>
      <c r="F202" s="5"/>
      <c r="G202" s="5"/>
    </row>
    <row r="203" spans="1:7" x14ac:dyDescent="0.25">
      <c r="A203" s="5"/>
      <c r="B203" s="5"/>
      <c r="C203" s="5"/>
      <c r="E203" s="5"/>
      <c r="F203" s="5"/>
      <c r="G203" s="5"/>
    </row>
    <row r="204" spans="1:7" x14ac:dyDescent="0.25">
      <c r="A204" s="5"/>
      <c r="B204" s="5"/>
      <c r="C204" s="5"/>
      <c r="E204" s="5"/>
      <c r="F204" s="5"/>
      <c r="G204" s="5"/>
    </row>
    <row r="205" spans="1:7" x14ac:dyDescent="0.25">
      <c r="A205" s="5"/>
      <c r="B205" s="5"/>
      <c r="C205" s="5"/>
      <c r="E205" s="5"/>
      <c r="F205" s="5"/>
      <c r="G205" s="5"/>
    </row>
    <row r="206" spans="1:7" x14ac:dyDescent="0.25">
      <c r="A206" s="5"/>
      <c r="B206" s="5"/>
      <c r="C206" s="5"/>
      <c r="E206" s="5"/>
      <c r="F206" s="5"/>
      <c r="G206" s="5"/>
    </row>
    <row r="207" spans="1:7" x14ac:dyDescent="0.25">
      <c r="A207" s="5"/>
      <c r="B207" s="5"/>
      <c r="C207" s="5"/>
      <c r="E207" s="5"/>
      <c r="F207" s="5"/>
      <c r="G207" s="5"/>
    </row>
    <row r="208" spans="1:7" x14ac:dyDescent="0.25">
      <c r="A208" s="5"/>
      <c r="B208" s="5"/>
      <c r="C208" s="5"/>
      <c r="E208" s="5"/>
      <c r="F208" s="5"/>
      <c r="G208" s="5"/>
    </row>
    <row r="209" spans="1:7" x14ac:dyDescent="0.25">
      <c r="A209" s="5"/>
      <c r="B209" s="5"/>
      <c r="C209" s="5"/>
      <c r="E209" s="5"/>
      <c r="F209" s="5"/>
      <c r="G209" s="5"/>
    </row>
    <row r="210" spans="1:7" x14ac:dyDescent="0.25">
      <c r="A210" s="5"/>
      <c r="B210" s="5"/>
      <c r="C210" s="5"/>
      <c r="E210" s="5"/>
      <c r="F210" s="5"/>
      <c r="G210" s="5"/>
    </row>
    <row r="211" spans="1:7" x14ac:dyDescent="0.25">
      <c r="A211" s="5"/>
      <c r="B211" s="5"/>
      <c r="C211" s="5"/>
      <c r="E211" s="5"/>
      <c r="F211" s="5"/>
      <c r="G211" s="5"/>
    </row>
    <row r="212" spans="1:7" x14ac:dyDescent="0.25">
      <c r="A212" s="5"/>
      <c r="B212" s="5"/>
      <c r="C212" s="5"/>
      <c r="E212" s="5"/>
      <c r="F212" s="5"/>
      <c r="G212" s="5"/>
    </row>
    <row r="213" spans="1:7" x14ac:dyDescent="0.25">
      <c r="A213" s="5"/>
      <c r="B213" s="5"/>
      <c r="C213" s="5"/>
      <c r="E213" s="5"/>
      <c r="F213" s="5"/>
      <c r="G213" s="5"/>
    </row>
    <row r="214" spans="1:7" x14ac:dyDescent="0.25">
      <c r="A214" s="5"/>
      <c r="B214" s="5"/>
      <c r="C214" s="5"/>
      <c r="E214" s="5"/>
      <c r="F214" s="5"/>
      <c r="G214" s="5"/>
    </row>
    <row r="215" spans="1:7" x14ac:dyDescent="0.25">
      <c r="A215" s="5"/>
      <c r="B215" s="5"/>
      <c r="C215" s="5"/>
      <c r="E215" s="5"/>
      <c r="F215" s="5"/>
      <c r="G215" s="5"/>
    </row>
    <row r="216" spans="1:7" x14ac:dyDescent="0.25">
      <c r="A216" s="5"/>
      <c r="B216" s="5"/>
      <c r="C216" s="5"/>
      <c r="E216" s="5"/>
      <c r="F216" s="5"/>
      <c r="G216" s="5"/>
    </row>
    <row r="217" spans="1:7" x14ac:dyDescent="0.25">
      <c r="A217" s="5"/>
      <c r="B217" s="5"/>
      <c r="C217" s="5"/>
      <c r="E217" s="5"/>
      <c r="F217" s="5"/>
      <c r="G217" s="5"/>
    </row>
    <row r="218" spans="1:7" x14ac:dyDescent="0.25">
      <c r="A218" s="5"/>
      <c r="B218" s="5"/>
      <c r="C218" s="5"/>
      <c r="E218" s="5"/>
      <c r="F218" s="5"/>
      <c r="G218" s="5"/>
    </row>
    <row r="219" spans="1:7" x14ac:dyDescent="0.25">
      <c r="A219" s="5"/>
      <c r="B219" s="5"/>
      <c r="C219" s="5"/>
      <c r="E219" s="5"/>
      <c r="F219" s="5"/>
      <c r="G219" s="5"/>
    </row>
    <row r="220" spans="1:7" x14ac:dyDescent="0.25">
      <c r="A220" s="5"/>
      <c r="B220" s="5"/>
      <c r="C220" s="5"/>
      <c r="E220" s="5"/>
      <c r="F220" s="5"/>
      <c r="G220" s="5"/>
    </row>
    <row r="221" spans="1:7" x14ac:dyDescent="0.25">
      <c r="A221" s="5"/>
      <c r="B221" s="5"/>
      <c r="C221" s="5"/>
      <c r="E221" s="5"/>
      <c r="F221" s="5"/>
      <c r="G221" s="5"/>
    </row>
    <row r="222" spans="1:7" x14ac:dyDescent="0.25">
      <c r="A222" s="5"/>
      <c r="B222" s="5"/>
      <c r="C222" s="5"/>
      <c r="E222" s="5"/>
      <c r="F222" s="5"/>
      <c r="G222" s="5"/>
    </row>
    <row r="223" spans="1:7" x14ac:dyDescent="0.25">
      <c r="A223" s="5"/>
      <c r="B223" s="5"/>
      <c r="C223" s="5"/>
      <c r="E223" s="5"/>
      <c r="F223" s="5"/>
      <c r="G223" s="5"/>
    </row>
    <row r="224" spans="1:7" x14ac:dyDescent="0.25">
      <c r="A224" s="5"/>
      <c r="B224" s="5"/>
      <c r="C224" s="5"/>
      <c r="E224" s="5"/>
      <c r="F224" s="5"/>
      <c r="G224" s="5"/>
    </row>
    <row r="225" spans="1:7" x14ac:dyDescent="0.25">
      <c r="A225" s="5"/>
      <c r="B225" s="5"/>
      <c r="C225" s="5"/>
      <c r="E225" s="5"/>
      <c r="F225" s="5"/>
      <c r="G225" s="5"/>
    </row>
    <row r="226" spans="1:7" x14ac:dyDescent="0.25">
      <c r="A226" s="5"/>
      <c r="B226" s="5"/>
      <c r="C226" s="5"/>
      <c r="E226" s="5"/>
      <c r="F226" s="5"/>
      <c r="G226" s="5"/>
    </row>
    <row r="227" spans="1:7" x14ac:dyDescent="0.25">
      <c r="A227" s="5"/>
      <c r="B227" s="5"/>
      <c r="C227" s="5"/>
      <c r="E227" s="5"/>
      <c r="F227" s="5"/>
      <c r="G227" s="5"/>
    </row>
    <row r="228" spans="1:7" x14ac:dyDescent="0.25">
      <c r="A228" s="5"/>
      <c r="B228" s="5"/>
      <c r="C228" s="5"/>
      <c r="E228" s="5"/>
      <c r="F228" s="5"/>
      <c r="G228" s="5"/>
    </row>
    <row r="229" spans="1:7" x14ac:dyDescent="0.25">
      <c r="A229" s="5"/>
      <c r="B229" s="5"/>
      <c r="C229" s="5"/>
      <c r="E229" s="5"/>
      <c r="F229" s="5"/>
      <c r="G229" s="5"/>
    </row>
    <row r="230" spans="1:7" x14ac:dyDescent="0.25">
      <c r="A230" s="5"/>
      <c r="B230" s="5"/>
      <c r="C230" s="5"/>
      <c r="E230" s="5"/>
      <c r="F230" s="5"/>
      <c r="G230" s="5"/>
    </row>
    <row r="231" spans="1:7" x14ac:dyDescent="0.25">
      <c r="A231" s="5"/>
      <c r="B231" s="5"/>
      <c r="C231" s="5"/>
      <c r="E231" s="5"/>
      <c r="F231" s="5"/>
      <c r="G231" s="5"/>
    </row>
    <row r="232" spans="1:7" x14ac:dyDescent="0.25">
      <c r="A232" s="5"/>
      <c r="B232" s="5"/>
      <c r="C232" s="5"/>
      <c r="E232" s="5"/>
      <c r="F232" s="5"/>
      <c r="G232" s="5"/>
    </row>
    <row r="233" spans="1:7" x14ac:dyDescent="0.25">
      <c r="A233" s="5"/>
      <c r="B233" s="5"/>
      <c r="C233" s="5"/>
      <c r="E233" s="5"/>
      <c r="F233" s="5"/>
      <c r="G233" s="5"/>
    </row>
    <row r="234" spans="1:7" x14ac:dyDescent="0.25">
      <c r="A234" s="5"/>
      <c r="B234" s="5"/>
      <c r="C234" s="5"/>
      <c r="E234" s="5"/>
      <c r="F234" s="5"/>
      <c r="G234" s="5"/>
    </row>
    <row r="235" spans="1:7" x14ac:dyDescent="0.25">
      <c r="A235" s="5"/>
      <c r="B235" s="5"/>
      <c r="C235" s="5"/>
      <c r="E235" s="5"/>
      <c r="F235" s="5"/>
      <c r="G235" s="5"/>
    </row>
    <row r="236" spans="1:7" x14ac:dyDescent="0.25">
      <c r="A236" s="5"/>
      <c r="B236" s="5"/>
      <c r="C236" s="5"/>
      <c r="E236" s="5"/>
      <c r="F236" s="5"/>
      <c r="G236" s="5"/>
    </row>
    <row r="237" spans="1:7" x14ac:dyDescent="0.25">
      <c r="A237" s="5"/>
      <c r="B237" s="5"/>
      <c r="C237" s="5"/>
      <c r="E237" s="5"/>
      <c r="F237" s="5"/>
      <c r="G237" s="5"/>
    </row>
    <row r="238" spans="1:7" x14ac:dyDescent="0.25">
      <c r="A238" s="5"/>
      <c r="B238" s="5"/>
      <c r="C238" s="5"/>
      <c r="E238" s="5"/>
      <c r="F238" s="5"/>
      <c r="G238" s="5"/>
    </row>
    <row r="239" spans="1:7" x14ac:dyDescent="0.25">
      <c r="A239" s="5"/>
      <c r="B239" s="5"/>
      <c r="C239" s="5"/>
      <c r="E239" s="5"/>
      <c r="F239" s="5"/>
      <c r="G239" s="5"/>
    </row>
    <row r="240" spans="1:7" x14ac:dyDescent="0.25">
      <c r="A240" s="5"/>
      <c r="B240" s="5"/>
      <c r="C240" s="5"/>
      <c r="E240" s="5"/>
      <c r="F240" s="5"/>
      <c r="G240" s="5"/>
    </row>
    <row r="241" spans="1:7" x14ac:dyDescent="0.25">
      <c r="A241" s="5"/>
      <c r="B241" s="5"/>
      <c r="C241" s="5"/>
      <c r="E241" s="5"/>
      <c r="F241" s="5"/>
      <c r="G241" s="5"/>
    </row>
    <row r="242" spans="1:7" x14ac:dyDescent="0.25">
      <c r="A242" s="5"/>
      <c r="B242" s="5"/>
      <c r="C242" s="5"/>
      <c r="E242" s="5"/>
      <c r="F242" s="5"/>
      <c r="G242" s="5"/>
    </row>
    <row r="243" spans="1:7" x14ac:dyDescent="0.25">
      <c r="A243" s="5"/>
      <c r="B243" s="5"/>
      <c r="C243" s="5"/>
      <c r="E243" s="5"/>
      <c r="F243" s="5"/>
      <c r="G243" s="5"/>
    </row>
    <row r="244" spans="1:7" x14ac:dyDescent="0.25">
      <c r="A244" s="5"/>
      <c r="B244" s="5"/>
      <c r="C244" s="5"/>
      <c r="E244" s="5"/>
      <c r="F244" s="5"/>
      <c r="G244" s="5"/>
    </row>
    <row r="245" spans="1:7" x14ac:dyDescent="0.25">
      <c r="A245" s="5"/>
      <c r="B245" s="5"/>
      <c r="C245" s="5"/>
      <c r="E245" s="5"/>
      <c r="F245" s="5"/>
      <c r="G245" s="5"/>
    </row>
    <row r="246" spans="1:7" x14ac:dyDescent="0.25">
      <c r="A246" s="5"/>
      <c r="B246" s="5"/>
      <c r="C246" s="5"/>
      <c r="E246" s="5"/>
      <c r="F246" s="5"/>
      <c r="G246" s="5"/>
    </row>
    <row r="247" spans="1:7" x14ac:dyDescent="0.25">
      <c r="A247" s="5"/>
      <c r="B247" s="5"/>
      <c r="C247" s="5"/>
      <c r="E247" s="5"/>
      <c r="F247" s="5"/>
      <c r="G247" s="5"/>
    </row>
    <row r="248" spans="1:7" x14ac:dyDescent="0.25">
      <c r="A248" s="5"/>
      <c r="B248" s="5"/>
      <c r="C248" s="5"/>
      <c r="E248" s="5"/>
      <c r="F248" s="5"/>
      <c r="G248" s="5"/>
    </row>
    <row r="249" spans="1:7" x14ac:dyDescent="0.25">
      <c r="A249" s="5"/>
      <c r="B249" s="5"/>
      <c r="C249" s="5"/>
      <c r="E249" s="5"/>
      <c r="F249" s="5"/>
      <c r="G249" s="5"/>
    </row>
    <row r="250" spans="1:7" x14ac:dyDescent="0.25">
      <c r="A250" s="5"/>
      <c r="B250" s="5"/>
      <c r="C250" s="5"/>
      <c r="E250" s="5"/>
      <c r="F250" s="5"/>
      <c r="G250" s="5"/>
    </row>
    <row r="251" spans="1:7" x14ac:dyDescent="0.25">
      <c r="A251" s="5"/>
      <c r="B251" s="5"/>
      <c r="C251" s="5"/>
      <c r="E251" s="5"/>
      <c r="F251" s="5"/>
      <c r="G251" s="5"/>
    </row>
    <row r="252" spans="1:7" x14ac:dyDescent="0.25">
      <c r="A252" s="5"/>
      <c r="B252" s="5"/>
      <c r="C252" s="5"/>
      <c r="E252" s="5"/>
      <c r="F252" s="5"/>
      <c r="G252" s="5"/>
    </row>
    <row r="253" spans="1:7" x14ac:dyDescent="0.25">
      <c r="A253" s="5"/>
      <c r="B253" s="5"/>
      <c r="C253" s="5"/>
      <c r="E253" s="5"/>
      <c r="F253" s="5"/>
      <c r="G253" s="5"/>
    </row>
    <row r="254" spans="1:7" x14ac:dyDescent="0.25">
      <c r="A254" s="5"/>
      <c r="B254" s="5"/>
      <c r="C254" s="5"/>
      <c r="E254" s="5"/>
      <c r="F254" s="5"/>
      <c r="G254" s="5"/>
    </row>
    <row r="255" spans="1:7" x14ac:dyDescent="0.25">
      <c r="A255" s="5"/>
      <c r="B255" s="5"/>
      <c r="C255" s="5"/>
      <c r="E255" s="5"/>
      <c r="F255" s="5"/>
      <c r="G255" s="5"/>
    </row>
    <row r="256" spans="1:7" x14ac:dyDescent="0.25">
      <c r="A256" s="5"/>
      <c r="B256" s="5"/>
      <c r="C256" s="5"/>
      <c r="E256" s="5"/>
      <c r="F256" s="5"/>
      <c r="G256" s="5"/>
    </row>
    <row r="257" spans="1:7" x14ac:dyDescent="0.25">
      <c r="A257" s="5"/>
      <c r="B257" s="5"/>
      <c r="C257" s="5"/>
      <c r="E257" s="5"/>
      <c r="F257" s="5"/>
      <c r="G257" s="5"/>
    </row>
    <row r="258" spans="1:7" x14ac:dyDescent="0.25">
      <c r="A258" s="5"/>
      <c r="B258" s="5"/>
      <c r="C258" s="5"/>
      <c r="E258" s="5"/>
      <c r="F258" s="5"/>
      <c r="G258" s="5"/>
    </row>
    <row r="259" spans="1:7" x14ac:dyDescent="0.25">
      <c r="A259" s="5"/>
      <c r="B259" s="5"/>
      <c r="C259" s="5"/>
      <c r="E259" s="5"/>
      <c r="F259" s="5"/>
      <c r="G259" s="5"/>
    </row>
    <row r="260" spans="1:7" x14ac:dyDescent="0.25">
      <c r="A260" s="5"/>
      <c r="B260" s="5"/>
      <c r="C260" s="5"/>
      <c r="E260" s="5"/>
      <c r="F260" s="5"/>
      <c r="G260" s="5"/>
    </row>
    <row r="261" spans="1:7" x14ac:dyDescent="0.25">
      <c r="A261" s="5"/>
      <c r="B261" s="5"/>
      <c r="C261" s="5"/>
      <c r="E261" s="5"/>
      <c r="F261" s="5"/>
      <c r="G261" s="5"/>
    </row>
    <row r="262" spans="1:7" x14ac:dyDescent="0.25">
      <c r="A262" s="5"/>
      <c r="B262" s="5"/>
      <c r="C262" s="5"/>
      <c r="E262" s="5"/>
      <c r="F262" s="5"/>
      <c r="G262" s="5"/>
    </row>
    <row r="263" spans="1:7" x14ac:dyDescent="0.25">
      <c r="A263" s="5"/>
      <c r="B263" s="5"/>
      <c r="C263" s="5"/>
      <c r="E263" s="5"/>
      <c r="F263" s="5"/>
      <c r="G263" s="5"/>
    </row>
    <row r="264" spans="1:7" x14ac:dyDescent="0.25">
      <c r="A264" s="5"/>
      <c r="B264" s="5"/>
      <c r="C264" s="5"/>
      <c r="E264" s="5"/>
      <c r="F264" s="5"/>
      <c r="G264" s="5"/>
    </row>
    <row r="265" spans="1:7" x14ac:dyDescent="0.25">
      <c r="A265" s="5"/>
      <c r="B265" s="5"/>
      <c r="C265" s="5"/>
      <c r="E265" s="5"/>
      <c r="F265" s="5"/>
      <c r="G265" s="5"/>
    </row>
    <row r="266" spans="1:7" x14ac:dyDescent="0.25">
      <c r="A266" s="5"/>
      <c r="B266" s="5"/>
      <c r="C266" s="5"/>
      <c r="E266" s="5"/>
      <c r="F266" s="5"/>
      <c r="G266" s="5"/>
    </row>
    <row r="267" spans="1:7" x14ac:dyDescent="0.25">
      <c r="A267" s="5"/>
      <c r="B267" s="5"/>
      <c r="C267" s="5"/>
      <c r="E267" s="5"/>
      <c r="F267" s="5"/>
      <c r="G267" s="5"/>
    </row>
    <row r="268" spans="1:7" x14ac:dyDescent="0.25">
      <c r="A268" s="5"/>
      <c r="B268" s="5"/>
      <c r="C268" s="5"/>
      <c r="E268" s="5"/>
      <c r="F268" s="5"/>
      <c r="G268" s="5"/>
    </row>
    <row r="269" spans="1:7" x14ac:dyDescent="0.25">
      <c r="A269" s="5"/>
      <c r="B269" s="5"/>
      <c r="C269" s="5"/>
      <c r="E269" s="5"/>
      <c r="F269" s="5"/>
      <c r="G269" s="5"/>
    </row>
    <row r="270" spans="1:7" x14ac:dyDescent="0.25">
      <c r="A270" s="5"/>
      <c r="B270" s="5"/>
      <c r="C270" s="5"/>
      <c r="E270" s="5"/>
      <c r="F270" s="5"/>
      <c r="G270" s="5"/>
    </row>
    <row r="271" spans="1:7" x14ac:dyDescent="0.25">
      <c r="A271" s="5"/>
      <c r="B271" s="5"/>
      <c r="C271" s="5"/>
      <c r="E271" s="5"/>
      <c r="F271" s="5"/>
      <c r="G271" s="5"/>
    </row>
    <row r="272" spans="1:7" x14ac:dyDescent="0.25">
      <c r="A272" s="5"/>
      <c r="B272" s="5"/>
      <c r="C272" s="5"/>
      <c r="E272" s="5"/>
      <c r="F272" s="5"/>
      <c r="G272" s="5"/>
    </row>
    <row r="273" spans="1:7" x14ac:dyDescent="0.25">
      <c r="A273" s="5"/>
      <c r="B273" s="5"/>
      <c r="C273" s="5"/>
      <c r="E273" s="5"/>
      <c r="F273" s="5"/>
      <c r="G273" s="5"/>
    </row>
    <row r="274" spans="1:7" x14ac:dyDescent="0.25">
      <c r="A274" s="5"/>
      <c r="B274" s="5"/>
      <c r="C274" s="5"/>
      <c r="E274" s="5"/>
      <c r="F274" s="5"/>
      <c r="G274" s="5"/>
    </row>
    <row r="275" spans="1:7" x14ac:dyDescent="0.25">
      <c r="A275" s="5"/>
      <c r="B275" s="5"/>
      <c r="C275" s="5"/>
      <c r="E275" s="5"/>
      <c r="F275" s="5"/>
      <c r="G275" s="5"/>
    </row>
  </sheetData>
  <pageMargins left="0.7" right="0.7" top="0.75" bottom="0.75" header="0.3" footer="0.3"/>
  <pageSetup paperSize="9" scale="53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E5474A2-CD92-44FF-9F68-316F20E2441A}">
          <x14:formula1>
            <xm:f>affaires!$A$4:$A$5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D41A28-4F25-41A1-A8DC-6AB7D2EDA708}">
  <sheetPr codeName="Feuil4">
    <pageSetUpPr fitToPage="1"/>
  </sheetPr>
  <dimension ref="A1:E275"/>
  <sheetViews>
    <sheetView zoomScaleNormal="100" zoomScaleSheetLayoutView="160" workbookViewId="0">
      <selection activeCell="A6" sqref="A6:E6"/>
    </sheetView>
  </sheetViews>
  <sheetFormatPr baseColWidth="10" defaultRowHeight="15" x14ac:dyDescent="0.25"/>
  <cols>
    <col min="1" max="1" width="10.7109375" customWidth="1"/>
    <col min="2" max="2" width="55.7109375" customWidth="1"/>
    <col min="3" max="4" width="15.7109375" customWidth="1"/>
    <col min="5" max="5" width="20.7109375" customWidth="1"/>
  </cols>
  <sheetData>
    <row r="1" spans="1:5" ht="15" customHeight="1" x14ac:dyDescent="0.25">
      <c r="A1" s="22" t="s">
        <v>97</v>
      </c>
      <c r="B1" s="16"/>
      <c r="C1" s="16" t="s">
        <v>0</v>
      </c>
      <c r="D1" s="17">
        <f ca="1">TODAY()</f>
        <v>43941</v>
      </c>
      <c r="E1" s="18"/>
    </row>
    <row r="2" spans="1:5" x14ac:dyDescent="0.25">
      <c r="A2" s="26" t="s">
        <v>3</v>
      </c>
      <c r="B2" s="26" t="s">
        <v>1</v>
      </c>
      <c r="C2" s="19" t="s">
        <v>15</v>
      </c>
      <c r="D2" s="19" t="s">
        <v>14</v>
      </c>
      <c r="E2" s="26" t="s">
        <v>2</v>
      </c>
    </row>
    <row r="3" spans="1:5" x14ac:dyDescent="0.25">
      <c r="A3" s="5" t="str">
        <f>VLOOKUP(Affaires12145[[#This Row],[Référence]],Nomenclature[],2,0)</f>
        <v>R01-01</v>
      </c>
      <c r="B3" t="str">
        <f>VLOOKUP(Affaires12145[[#This Row],[Référence]],Nomenclature[],3,0)</f>
        <v>Panneau avant H=672</v>
      </c>
      <c r="C3" t="str">
        <f>VLOOKUP(Affaires12145[[#This Row],[Référence]],Nomenclature[],1,0)</f>
        <v>SX5111940</v>
      </c>
      <c r="D3">
        <f>VLOOKUP(Appel[[#This Row],[Repère]],Affaires12145[],4,0)</f>
        <v>0</v>
      </c>
      <c r="E3">
        <f>SUMPRODUCT(SUMIFS(Journal[Appel],Journal[Repère],A3))</f>
        <v>20</v>
      </c>
    </row>
    <row r="4" spans="1:5" x14ac:dyDescent="0.25">
      <c r="A4" s="5" t="str">
        <f>VLOOKUP(Affaires12145[[#This Row],[Référence]],Nomenclature[],2,0)</f>
        <v>R01-02</v>
      </c>
      <c r="B4" t="str">
        <f>VLOOKUP(Affaires12145[[#This Row],[Référence]],Nomenclature[],3,0)</f>
        <v>Panneau avant H=672 IDEAL STANDARD</v>
      </c>
      <c r="C4" t="str">
        <f>VLOOKUP(Affaires12145[[#This Row],[Référence]],Nomenclature[],1,0)</f>
        <v>SX5112281</v>
      </c>
      <c r="D4">
        <f>VLOOKUP(Appel[[#This Row],[Repère]],Affaires12145[],4,0)</f>
        <v>0</v>
      </c>
      <c r="E4">
        <f>SUMPRODUCT(SUMIFS(Journal[Appel],Journal[Repère],A4))</f>
        <v>0</v>
      </c>
    </row>
    <row r="5" spans="1:5" x14ac:dyDescent="0.25">
      <c r="A5" s="5" t="str">
        <f>VLOOKUP(Affaires12145[[#This Row],[Référence]],Nomenclature[],2,0)</f>
        <v>R01-03</v>
      </c>
      <c r="B5" t="str">
        <f>VLOOKUP(Affaires12145[[#This Row],[Référence]],Nomenclature[],3,0)</f>
        <v>Panneau coté droit h=763</v>
      </c>
      <c r="C5" t="str">
        <f>VLOOKUP(Affaires12145[[#This Row],[Référence]],Nomenclature[],1,0)</f>
        <v>SX5653620</v>
      </c>
      <c r="D5">
        <f>VLOOKUP(Appel[[#This Row],[Repère]],Affaires12145[],4,0)</f>
        <v>0</v>
      </c>
      <c r="E5">
        <f>SUMPRODUCT(SUMIFS(Journal[Appel],Journal[Repère],A5))</f>
        <v>0</v>
      </c>
    </row>
    <row r="6" spans="1:5" x14ac:dyDescent="0.25">
      <c r="A6" s="5" t="str">
        <f>VLOOKUP(Affaires12145[[#This Row],[Référence]],Nomenclature[],2,0)</f>
        <v>R01-04</v>
      </c>
      <c r="B6" t="str">
        <f>VLOOKUP(Affaires12145[[#This Row],[Référence]],Nomenclature[],3,0)</f>
        <v>Chassis montant vertical</v>
      </c>
      <c r="C6" t="str">
        <f>VLOOKUP(Affaires12145[[#This Row],[Référence]],Nomenclature[],1,0)</f>
        <v>SX5653140</v>
      </c>
      <c r="D6">
        <f>VLOOKUP(Appel[[#This Row],[Repère]],Affaires12145[],4,0)</f>
        <v>0</v>
      </c>
      <c r="E6">
        <f>SUMPRODUCT(SUMIFS(Journal[Appel],Journal[Repère],A6))</f>
        <v>0</v>
      </c>
    </row>
    <row r="7" spans="1:5" x14ac:dyDescent="0.25">
      <c r="A7" s="5" t="str">
        <f>VLOOKUP(Affaires12145[[#This Row],[Référence]],Nomenclature[],2,0)</f>
        <v>R01-05</v>
      </c>
      <c r="B7" t="str">
        <f>VLOOKUP(Affaires12145[[#This Row],[Référence]],Nomenclature[],3,0)</f>
        <v>Antirefouleur</v>
      </c>
      <c r="C7" t="str">
        <f>VLOOKUP(Affaires12145[[#This Row],[Référence]],Nomenclature[],1,0)</f>
        <v>SX5112050</v>
      </c>
      <c r="D7">
        <f>VLOOKUP(Appel[[#This Row],[Repère]],Affaires12145[],4,0)</f>
        <v>0</v>
      </c>
      <c r="E7">
        <f>SUMPRODUCT(SUMIFS(Journal[Appel],Journal[Repère],A7))</f>
        <v>0</v>
      </c>
    </row>
    <row r="8" spans="1:5" x14ac:dyDescent="0.25">
      <c r="A8" s="5" t="str">
        <f>VLOOKUP(Affaires12145[[#This Row],[Référence]],Nomenclature[],2,0)</f>
        <v>R01-06</v>
      </c>
      <c r="B8" t="str">
        <f>VLOOKUP(Affaires12145[[#This Row],[Référence]],Nomenclature[],3,0)</f>
        <v>Panneau de commande</v>
      </c>
      <c r="C8" t="str">
        <f>VLOOKUP(Affaires12145[[#This Row],[Référence]],Nomenclature[],1,0)</f>
        <v>SX5658540</v>
      </c>
      <c r="D8">
        <f>VLOOKUP(Appel[[#This Row],[Repère]],Affaires12145[],4,0)</f>
        <v>0</v>
      </c>
      <c r="E8">
        <f>SUMPRODUCT(SUMIFS(Journal[Appel],Journal[Repère],A8))</f>
        <v>0</v>
      </c>
    </row>
    <row r="9" spans="1:5" x14ac:dyDescent="0.25">
      <c r="A9" s="5" t="str">
        <f>VLOOKUP(Affaires12145[[#This Row],[Référence]],Nomenclature[],2,0)</f>
        <v>R01-07</v>
      </c>
      <c r="B9" t="str">
        <f>VLOOKUP(Affaires12145[[#This Row],[Référence]],Nomenclature[],3,0)</f>
        <v>Cable connection circuit imp</v>
      </c>
      <c r="C9" t="str">
        <f>VLOOKUP(Affaires12145[[#This Row],[Référence]],Nomenclature[],1,0)</f>
        <v>SX5655100</v>
      </c>
      <c r="D9">
        <f>VLOOKUP(Appel[[#This Row],[Repère]],Affaires12145[],4,0)</f>
        <v>0</v>
      </c>
      <c r="E9">
        <f>SUMPRODUCT(SUMIFS(Journal[Appel],Journal[Repère],A9))</f>
        <v>0</v>
      </c>
    </row>
    <row r="10" spans="1:5" x14ac:dyDescent="0.25">
      <c r="A10" s="5" t="str">
        <f>VLOOKUP(Affaires12145[[#This Row],[Référence]],Nomenclature[],2,0)</f>
        <v>R01-08</v>
      </c>
      <c r="B10" t="str">
        <f>VLOOKUP(Affaires12145[[#This Row],[Référence]],Nomenclature[],3,0)</f>
        <v>Ressort fixation volet</v>
      </c>
      <c r="C10" t="str">
        <f>VLOOKUP(Affaires12145[[#This Row],[Référence]],Nomenclature[],1,0)</f>
        <v>SX8380730</v>
      </c>
      <c r="D10">
        <f>VLOOKUP(Appel[[#This Row],[Repère]],Affaires12145[],4,0)</f>
        <v>0</v>
      </c>
      <c r="E10">
        <f>SUMPRODUCT(SUMIFS(Journal[Appel],Journal[Repère],A10))</f>
        <v>0</v>
      </c>
    </row>
    <row r="11" spans="1:5" x14ac:dyDescent="0.25">
      <c r="A11" s="5" t="str">
        <f>VLOOKUP(Affaires12145[[#This Row],[Référence]],Nomenclature[],2,0)</f>
        <v>R01-09</v>
      </c>
      <c r="B11" t="str">
        <f>VLOOKUP(Affaires12145[[#This Row],[Référence]],Nomenclature[],3,0)</f>
        <v>Tube silicone pressos. (x4)</v>
      </c>
      <c r="C11" t="str">
        <f>VLOOKUP(Affaires12145[[#This Row],[Référence]],Nomenclature[],1,0)</f>
        <v>SX5408080</v>
      </c>
      <c r="D11">
        <f>VLOOKUP(Appel[[#This Row],[Repère]],Affaires12145[],4,0)</f>
        <v>0</v>
      </c>
      <c r="E11">
        <f>SUMPRODUCT(SUMIFS(Journal[Appel],Journal[Repère],A11))</f>
        <v>0</v>
      </c>
    </row>
    <row r="12" spans="1:5" x14ac:dyDescent="0.25">
      <c r="A12" s="5" t="str">
        <f>VLOOKUP(Affaires12145[[#This Row],[Référence]],Nomenclature[],2,0)</f>
        <v>R01-10</v>
      </c>
      <c r="B12" t="str">
        <f>VLOOKUP(Affaires12145[[#This Row],[Référence]],Nomenclature[],3,0)</f>
        <v>Diaphragme d:80</v>
      </c>
      <c r="C12" t="str">
        <f>VLOOKUP(Affaires12145[[#This Row],[Référence]],Nomenclature[],1,0)</f>
        <v>SX5108700</v>
      </c>
      <c r="D12">
        <f>VLOOKUP(Appel[[#This Row],[Repère]],Affaires12145[],4,0)</f>
        <v>0</v>
      </c>
      <c r="E12">
        <f>SUMPRODUCT(SUMIFS(Journal[Appel],Journal[Repère],A12))</f>
        <v>0</v>
      </c>
    </row>
    <row r="13" spans="1:5" x14ac:dyDescent="0.25">
      <c r="A13" s="5" t="str">
        <f>VLOOKUP(Affaires12145[[#This Row],[Référence]],Nomenclature[],2,0)</f>
        <v>R01-11</v>
      </c>
      <c r="B13" t="str">
        <f>VLOOKUP(Affaires12145[[#This Row],[Référence]],Nomenclature[],3,0)</f>
        <v>Extracteur 1v mvl rlg108</v>
      </c>
      <c r="C13" t="str">
        <f>VLOOKUP(Affaires12145[[#This Row],[Référence]],Nomenclature[],1,0)</f>
        <v>SX5653850</v>
      </c>
      <c r="D13">
        <f>VLOOKUP(Appel[[#This Row],[Repère]],Affaires12145[],4,0)</f>
        <v>2</v>
      </c>
      <c r="E13">
        <f>SUMPRODUCT(SUMIFS(Journal[Appel],Journal[Repère],A13))</f>
        <v>0</v>
      </c>
    </row>
    <row r="14" spans="1:5" x14ac:dyDescent="0.25">
      <c r="A14" s="5" t="str">
        <f>VLOOKUP(Affaires12145[[#This Row],[Référence]],Nomenclature[],2,0)</f>
        <v>R01-12</v>
      </c>
      <c r="B14" t="str">
        <f>VLOOKUP(Affaires12145[[#This Row],[Référence]],Nomenclature[],3,0)</f>
        <v>Venturi</v>
      </c>
      <c r="C14" t="str">
        <f>VLOOKUP(Affaires12145[[#This Row],[Référence]],Nomenclature[],1,0)</f>
        <v>SX5407050</v>
      </c>
      <c r="D14">
        <f>VLOOKUP(Appel[[#This Row],[Repère]],Affaires12145[],4,0)</f>
        <v>0</v>
      </c>
      <c r="E14">
        <f>SUMPRODUCT(SUMIFS(Journal[Appel],Journal[Repère],A14))</f>
        <v>0</v>
      </c>
    </row>
    <row r="15" spans="1:5" x14ac:dyDescent="0.25">
      <c r="A15" s="5" t="str">
        <f>VLOOKUP(Affaires12145[[#This Row],[Référence]],Nomenclature[],2,0)</f>
        <v>R01-13</v>
      </c>
      <c r="B15" t="str">
        <f>VLOOKUP(Affaires12145[[#This Row],[Référence]],Nomenclature[],3,0)</f>
        <v>Coude</v>
      </c>
      <c r="C15" t="str">
        <f>VLOOKUP(Affaires12145[[#This Row],[Référence]],Nomenclature[],1,0)</f>
        <v>SX5211090</v>
      </c>
      <c r="D15">
        <f>VLOOKUP(Appel[[#This Row],[Repère]],Affaires12145[],4,0)</f>
        <v>0</v>
      </c>
      <c r="E15">
        <f>SUMPRODUCT(SUMIFS(Journal[Appel],Journal[Repère],A15))</f>
        <v>0</v>
      </c>
    </row>
    <row r="16" spans="1:5" x14ac:dyDescent="0.25">
      <c r="A16" s="5" t="str">
        <f>VLOOKUP(Affaires12145[[#This Row],[Référence]],Nomenclature[],2,0)</f>
        <v>R01-14</v>
      </c>
      <c r="B16" t="str">
        <f>VLOOKUP(Affaires12145[[#This Row],[Référence]],Nomenclature[],3,0)</f>
        <v>Collier sortie extracteur</v>
      </c>
      <c r="C16" t="str">
        <f>VLOOKUP(Affaires12145[[#This Row],[Référence]],Nomenclature[],1,0)</f>
        <v>SX0600530</v>
      </c>
      <c r="D16">
        <f>VLOOKUP(Appel[[#This Row],[Repère]],Affaires12145[],4,0)</f>
        <v>0</v>
      </c>
      <c r="E16">
        <f>SUMPRODUCT(SUMIFS(Journal[Appel],Journal[Repère],A16))</f>
        <v>0</v>
      </c>
    </row>
    <row r="17" spans="1:5" x14ac:dyDescent="0.25">
      <c r="A17" s="5" t="str">
        <f>VLOOKUP(Affaires12145[[#This Row],[Référence]],Nomenclature[],2,0)</f>
        <v>R01-15</v>
      </c>
      <c r="B17" t="str">
        <f>VLOOKUP(Affaires12145[[#This Row],[Référence]],Nomenclature[],3,0)</f>
        <v>Joint obturateur caoutch.(x3)</v>
      </c>
      <c r="C17" t="str">
        <f>VLOOKUP(Affaires12145[[#This Row],[Référence]],Nomenclature[],1,0)</f>
        <v>SX5407400</v>
      </c>
      <c r="D17">
        <f>VLOOKUP(Appel[[#This Row],[Repère]],Affaires12145[],4,0)</f>
        <v>0</v>
      </c>
      <c r="E17">
        <f>SUMPRODUCT(SUMIFS(Journal[Appel],Journal[Repère],A17))</f>
        <v>0</v>
      </c>
    </row>
    <row r="18" spans="1:5" x14ac:dyDescent="0.25">
      <c r="A18" s="5" t="str">
        <f>VLOOKUP(Affaires12145[[#This Row],[Référence]],Nomenclature[],2,0)</f>
        <v>R01-16</v>
      </c>
      <c r="B18" t="str">
        <f>VLOOKUP(Affaires12145[[#This Row],[Référence]],Nomenclature[],3,0)</f>
        <v>Obturateur</v>
      </c>
      <c r="C18" t="str">
        <f>VLOOKUP(Affaires12145[[#This Row],[Référence]],Nomenclature[],1,0)</f>
        <v>SX5108690</v>
      </c>
      <c r="D18">
        <f>VLOOKUP(Appel[[#This Row],[Repère]],Affaires12145[],4,0)</f>
        <v>0</v>
      </c>
      <c r="E18">
        <f>SUMPRODUCT(SUMIFS(Journal[Appel],Journal[Repère],A18))</f>
        <v>0</v>
      </c>
    </row>
    <row r="19" spans="1:5" x14ac:dyDescent="0.25">
      <c r="A19" s="5" t="str">
        <f>VLOOKUP(Affaires12145[[#This Row],[Référence]],Nomenclature[],2,0)</f>
        <v>R01-17</v>
      </c>
      <c r="B19" t="str">
        <f>VLOOKUP(Affaires12145[[#This Row],[Référence]],Nomenclature[],3,0)</f>
        <v>Joint ventouse caoutchouc</v>
      </c>
      <c r="C19" t="str">
        <f>VLOOKUP(Affaires12145[[#This Row],[Référence]],Nomenclature[],1,0)</f>
        <v>SX5407890</v>
      </c>
      <c r="D19">
        <f>VLOOKUP(Appel[[#This Row],[Repère]],Affaires12145[],4,0)</f>
        <v>0</v>
      </c>
      <c r="E19">
        <f>SUMPRODUCT(SUMIFS(Journal[Appel],Journal[Repère],A19))</f>
        <v>0</v>
      </c>
    </row>
    <row r="20" spans="1:5" x14ac:dyDescent="0.25">
      <c r="A20" s="5" t="str">
        <f>VLOOKUP(Affaires12145[[#This Row],[Référence]],Nomenclature[],2,0)</f>
        <v>R01-18</v>
      </c>
      <c r="B20" t="str">
        <f>VLOOKUP(Affaires12145[[#This Row],[Référence]],Nomenclature[],3,0)</f>
        <v>Raccordement ventouse</v>
      </c>
      <c r="C20" t="str">
        <f>VLOOKUP(Affaires12145[[#This Row],[Référence]],Nomenclature[],1,0)</f>
        <v>SX5207060</v>
      </c>
      <c r="D20">
        <f>VLOOKUP(Appel[[#This Row],[Repère]],Affaires12145[],4,0)</f>
        <v>0</v>
      </c>
      <c r="E20">
        <f>SUMPRODUCT(SUMIFS(Journal[Appel],Journal[Repère],A20))</f>
        <v>0</v>
      </c>
    </row>
    <row r="21" spans="1:5" x14ac:dyDescent="0.25">
      <c r="A21" s="5" t="str">
        <f>VLOOKUP(Affaires12145[[#This Row],[Référence]],Nomenclature[],2,0)</f>
        <v>R01-19</v>
      </c>
      <c r="B21" t="str">
        <f>VLOOKUP(Affaires12145[[#This Row],[Référence]],Nomenclature[],3,0)</f>
        <v>Bouchon avant</v>
      </c>
      <c r="C21" t="str">
        <f>VLOOKUP(Affaires12145[[#This Row],[Référence]],Nomenclature[],1,0)</f>
        <v>SX5646180</v>
      </c>
      <c r="D21">
        <f>VLOOKUP(Appel[[#This Row],[Repère]],Affaires12145[],4,0)</f>
        <v>0</v>
      </c>
      <c r="E21">
        <f>SUMPRODUCT(SUMIFS(Journal[Appel],Journal[Repère],A21))</f>
        <v>0</v>
      </c>
    </row>
    <row r="22" spans="1:5" x14ac:dyDescent="0.25">
      <c r="A22" s="5" t="str">
        <f>VLOOKUP(Affaires12145[[#This Row],[Référence]],Nomenclature[],2,0)</f>
        <v>R01-20</v>
      </c>
      <c r="B22" t="str">
        <f>VLOOKUP(Affaires12145[[#This Row],[Référence]],Nomenclature[],3,0)</f>
        <v>Joint o-ring (x3)</v>
      </c>
      <c r="C22" t="str">
        <f>VLOOKUP(Affaires12145[[#This Row],[Référence]],Nomenclature[],1,0)</f>
        <v>SX5403820</v>
      </c>
      <c r="D22">
        <f>VLOOKUP(Appel[[#This Row],[Repère]],Affaires12145[],4,0)</f>
        <v>0</v>
      </c>
      <c r="E22">
        <f>SUMPRODUCT(SUMIFS(Journal[Appel],Journal[Repère],A22))</f>
        <v>0</v>
      </c>
    </row>
    <row r="23" spans="1:5" x14ac:dyDescent="0.25">
      <c r="A23" s="5" t="str">
        <f>VLOOKUP(Affaires12145[[#This Row],[Référence]],Nomenclature[],2,0)</f>
        <v>R02-01</v>
      </c>
      <c r="B23" t="str">
        <f>VLOOKUP(Affaires12145[[#This Row],[Référence]],Nomenclature[],3,0)</f>
        <v>Tube pression -</v>
      </c>
      <c r="C23" t="str">
        <f>VLOOKUP(Affaires12145[[#This Row],[Référence]],Nomenclature[],1,0)</f>
        <v>SX5653270</v>
      </c>
      <c r="D23">
        <f>VLOOKUP(Appel[[#This Row],[Repère]],Affaires12145[],4,0)</f>
        <v>0</v>
      </c>
      <c r="E23">
        <f>SUMPRODUCT(SUMIFS(Journal[Appel],Journal[Repère],A23))</f>
        <v>0</v>
      </c>
    </row>
    <row r="24" spans="1:5" x14ac:dyDescent="0.25">
      <c r="A24" s="5" t="str">
        <f>VLOOKUP(Affaires12145[[#This Row],[Référence]],Nomenclature[],2,0)</f>
        <v>R02-02</v>
      </c>
      <c r="B24" t="str">
        <f>VLOOKUP(Affaires12145[[#This Row],[Référence]],Nomenclature[],3,0)</f>
        <v>Led</v>
      </c>
      <c r="C24" t="str">
        <f>VLOOKUP(Affaires12145[[#This Row],[Référence]],Nomenclature[],1,0)</f>
        <v>SX5407780</v>
      </c>
      <c r="D24">
        <f>VLOOKUP(Appel[[#This Row],[Repère]],Affaires12145[],4,0)</f>
        <v>0</v>
      </c>
      <c r="E24">
        <f>SUMPRODUCT(SUMIFS(Journal[Appel],Journal[Repère],A24))</f>
        <v>0</v>
      </c>
    </row>
    <row r="25" spans="1:5" x14ac:dyDescent="0.25">
      <c r="A25" s="5" t="str">
        <f>VLOOKUP(Affaires12145[[#This Row],[Référence]],Nomenclature[],2,0)</f>
        <v>R02-03</v>
      </c>
      <c r="B25" t="str">
        <f>VLOOKUP(Affaires12145[[#This Row],[Référence]],Nomenclature[],3,0)</f>
        <v>Cheville panneau commande</v>
      </c>
      <c r="C25" t="str">
        <f>VLOOKUP(Affaires12145[[#This Row],[Référence]],Nomenclature[],1,0)</f>
        <v>SX5112040</v>
      </c>
      <c r="D25">
        <f>VLOOKUP(Appel[[#This Row],[Repère]],Affaires12145[],4,0)</f>
        <v>1</v>
      </c>
      <c r="E25">
        <f>SUMPRODUCT(SUMIFS(Journal[Appel],Journal[Repère],A25))</f>
        <v>0</v>
      </c>
    </row>
    <row r="26" spans="1:5" x14ac:dyDescent="0.25">
      <c r="A26" s="5" t="str">
        <f>VLOOKUP(Affaires12145[[#This Row],[Référence]],Nomenclature[],2,0)</f>
        <v>R02-04</v>
      </c>
      <c r="B26" t="str">
        <f>VLOOKUP(Affaires12145[[#This Row],[Référence]],Nomenclature[],3,0)</f>
        <v>Clip fixation tube</v>
      </c>
      <c r="C26" t="str">
        <f>VLOOKUP(Affaires12145[[#This Row],[Référence]],Nomenclature[],1,0)</f>
        <v>SX5407840</v>
      </c>
      <c r="D26">
        <f>VLOOKUP(Appel[[#This Row],[Repère]],Affaires12145[],4,0)</f>
        <v>1</v>
      </c>
      <c r="E26">
        <f>SUMPRODUCT(SUMIFS(Journal[Appel],Journal[Repère],A26))</f>
        <v>0</v>
      </c>
    </row>
    <row r="27" spans="1:5" x14ac:dyDescent="0.25">
      <c r="A27" s="5" t="str">
        <f>VLOOKUP(Affaires12145[[#This Row],[Référence]],Nomenclature[],2,0)</f>
        <v>R02-05</v>
      </c>
      <c r="B27" t="str">
        <f>VLOOKUP(Affaires12145[[#This Row],[Référence]],Nomenclature[],3,0)</f>
        <v>Joint o-ring 17,86x2,62 (x3)</v>
      </c>
      <c r="C27" t="str">
        <f>VLOOKUP(Affaires12145[[#This Row],[Référence]],Nomenclature[],1,0)</f>
        <v>SX5404600</v>
      </c>
      <c r="D27">
        <f>VLOOKUP(Appel[[#This Row],[Repère]],Affaires12145[],4,0)</f>
        <v>1</v>
      </c>
      <c r="E27">
        <f>SUMPRODUCT(SUMIFS(Journal[Appel],Journal[Repère],A27))</f>
        <v>0</v>
      </c>
    </row>
    <row r="28" spans="1:5" x14ac:dyDescent="0.25">
      <c r="A28" s="5" t="str">
        <f>VLOOKUP(Affaires12145[[#This Row],[Référence]],Nomenclature[],2,0)</f>
        <v>R02-06</v>
      </c>
      <c r="B28" t="str">
        <f>VLOOKUP(Affaires12145[[#This Row],[Référence]],Nomenclature[],3,0)</f>
        <v>Joint o-ring 2062</v>
      </c>
      <c r="C28" t="str">
        <f>VLOOKUP(Affaires12145[[#This Row],[Référence]],Nomenclature[],1,0)</f>
        <v>SX0400020</v>
      </c>
      <c r="D28">
        <f>VLOOKUP(Appel[[#This Row],[Repère]],Affaires12145[],4,0)</f>
        <v>8</v>
      </c>
      <c r="E28">
        <f>SUMPRODUCT(SUMIFS(Journal[Appel],Journal[Repère],A28))</f>
        <v>0</v>
      </c>
    </row>
    <row r="29" spans="1:5" x14ac:dyDescent="0.25">
      <c r="A29" s="5" t="str">
        <f>VLOOKUP(Affaires12145[[#This Row],[Référence]],Nomenclature[],2,0)</f>
        <v>R02-07</v>
      </c>
      <c r="B29" t="str">
        <f>VLOOKUP(Affaires12145[[#This Row],[Référence]],Nomenclature[],3,0)</f>
        <v>Clips fix.boule thermometre</v>
      </c>
      <c r="C29" t="str">
        <f>VLOOKUP(Affaires12145[[#This Row],[Référence]],Nomenclature[],1,0)</f>
        <v>SX5102970</v>
      </c>
      <c r="D29">
        <f>VLOOKUP(Appel[[#This Row],[Repère]],Affaires12145[],4,0)</f>
        <v>8</v>
      </c>
      <c r="E29">
        <f>SUMPRODUCT(SUMIFS(Journal[Appel],Journal[Repère],A29))</f>
        <v>0</v>
      </c>
    </row>
    <row r="30" spans="1:5" x14ac:dyDescent="0.25">
      <c r="A30" s="5" t="str">
        <f>VLOOKUP(Affaires12145[[#This Row],[Référence]],Nomenclature[],2,0)</f>
        <v>R02-08</v>
      </c>
      <c r="B30" t="str">
        <f>VLOOKUP(Affaires12145[[#This Row],[Référence]],Nomenclature[],3,0)</f>
        <v>Potentiometre (piston)</v>
      </c>
      <c r="C30" t="str">
        <f>VLOOKUP(Affaires12145[[#This Row],[Référence]],Nomenclature[],1,0)</f>
        <v>SX5405990</v>
      </c>
      <c r="D30">
        <f>VLOOKUP(Appel[[#This Row],[Repère]],Affaires12145[],4,0)</f>
        <v>3</v>
      </c>
      <c r="E30">
        <f>SUMPRODUCT(SUMIFS(Journal[Appel],Journal[Repère],A30))</f>
        <v>0</v>
      </c>
    </row>
    <row r="31" spans="1:5" x14ac:dyDescent="0.25">
      <c r="A31" s="5" t="str">
        <f>VLOOKUP(Affaires12145[[#This Row],[Référence]],Nomenclature[],2,0)</f>
        <v>R02-09</v>
      </c>
      <c r="B31" t="str">
        <f>VLOOKUP(Affaires12145[[#This Row],[Référence]],Nomenclature[],3,0)</f>
        <v>Label</v>
      </c>
      <c r="C31" t="str">
        <f>VLOOKUP(Affaires12145[[#This Row],[Référence]],Nomenclature[],1,0)</f>
        <v>SX5658620</v>
      </c>
      <c r="D31">
        <f>VLOOKUP(Appel[[#This Row],[Repère]],Affaires12145[],4,0)</f>
        <v>6</v>
      </c>
      <c r="E31">
        <f>SUMPRODUCT(SUMIFS(Journal[Appel],Journal[Repère],A31))</f>
        <v>0</v>
      </c>
    </row>
    <row r="32" spans="1:5" x14ac:dyDescent="0.25">
      <c r="A32" s="5" t="str">
        <f>VLOOKUP(Affaires12145[[#This Row],[Référence]],Nomenclature[],2,0)</f>
        <v>R02-10</v>
      </c>
      <c r="B32" t="str">
        <f>VLOOKUP(Affaires12145[[#This Row],[Référence]],Nomenclature[],3,0)</f>
        <v>Allumeur NAC - SIT</v>
      </c>
      <c r="C32" t="str">
        <f>VLOOKUP(Affaires12145[[#This Row],[Référence]],Nomenclature[],1,0)</f>
        <v>SX8419060</v>
      </c>
      <c r="D32">
        <f>VLOOKUP(Appel[[#This Row],[Repère]],Affaires12145[],4,0)</f>
        <v>1</v>
      </c>
      <c r="E32">
        <f>SUMPRODUCT(SUMIFS(Journal[Appel],Journal[Repère],A32))</f>
        <v>0</v>
      </c>
    </row>
    <row r="33" spans="1:5" x14ac:dyDescent="0.25">
      <c r="A33" s="5" t="str">
        <f>VLOOKUP(Affaires12145[[#This Row],[Référence]],Nomenclature[],2,0)</f>
        <v>R02-11</v>
      </c>
      <c r="B33" t="str">
        <f>VLOOKUP(Affaires12145[[#This Row],[Référence]],Nomenclature[],3,0)</f>
        <v>Ressort fixation disconnecteur</v>
      </c>
      <c r="C33" t="str">
        <f>VLOOKUP(Affaires12145[[#This Row],[Référence]],Nomenclature[],1,0)</f>
        <v>SX5112530</v>
      </c>
      <c r="D33">
        <f>VLOOKUP(Appel[[#This Row],[Repère]],Affaires12145[],4,0)</f>
        <v>1</v>
      </c>
      <c r="E33">
        <f>SUMPRODUCT(SUMIFS(Journal[Appel],Journal[Repère],A33))</f>
        <v>0</v>
      </c>
    </row>
    <row r="34" spans="1:5" x14ac:dyDescent="0.25">
      <c r="A34" s="5" t="str">
        <f>VLOOKUP(Affaires12145[[#This Row],[Référence]],Nomenclature[],2,0)</f>
        <v>R02-12</v>
      </c>
      <c r="B34" t="str">
        <f>VLOOKUP(Affaires12145[[#This Row],[Référence]],Nomenclature[],3,0)</f>
        <v>Groupe by-pass</v>
      </c>
      <c r="C34" t="str">
        <f>VLOOKUP(Affaires12145[[#This Row],[Référence]],Nomenclature[],1,0)</f>
        <v>SX5630190</v>
      </c>
      <c r="D34">
        <f>VLOOKUP(Appel[[#This Row],[Repère]],Affaires12145[],4,0)</f>
        <v>2</v>
      </c>
      <c r="E34">
        <f>SUMPRODUCT(SUMIFS(Journal[Appel],Journal[Repère],A34))</f>
        <v>0</v>
      </c>
    </row>
    <row r="35" spans="1:5" x14ac:dyDescent="0.25">
      <c r="A35" s="5" t="str">
        <f>VLOOKUP(Affaires12145[[#This Row],[Référence]],Nomenclature[],2,0)</f>
        <v>R02-13</v>
      </c>
      <c r="B35" t="str">
        <f>VLOOKUP(Affaires12145[[#This Row],[Référence]],Nomenclature[],3,0)</f>
        <v>Configurateur programme sani</v>
      </c>
      <c r="C35" t="str">
        <f>VLOOKUP(Affaires12145[[#This Row],[Référence]],Nomenclature[],1,0)</f>
        <v>SX8419280</v>
      </c>
      <c r="D35">
        <f>VLOOKUP(Appel[[#This Row],[Repère]],Affaires12145[],4,0)</f>
        <v>1</v>
      </c>
      <c r="E35">
        <f>SUMPRODUCT(SUMIFS(Journal[Appel],Journal[Repère],A35))</f>
        <v>0</v>
      </c>
    </row>
    <row r="36" spans="1:5" x14ac:dyDescent="0.25">
      <c r="A36" s="5" t="str">
        <f>VLOOKUP(Affaires12145[[#This Row],[Référence]],Nomenclature[],2,0)</f>
        <v>R02-14</v>
      </c>
      <c r="B36" t="str">
        <f>VLOOKUP(Affaires12145[[#This Row],[Référence]],Nomenclature[],3,0)</f>
        <v>Cable timer</v>
      </c>
      <c r="C36" t="str">
        <f>VLOOKUP(Affaires12145[[#This Row],[Référence]],Nomenclature[],1,0)</f>
        <v>SX8418860</v>
      </c>
      <c r="D36">
        <f>VLOOKUP(Appel[[#This Row],[Repère]],Affaires12145[],4,0)</f>
        <v>4</v>
      </c>
      <c r="E36">
        <f>SUMPRODUCT(SUMIFS(Journal[Appel],Journal[Repère],A36))</f>
        <v>0</v>
      </c>
    </row>
    <row r="37" spans="1:5" x14ac:dyDescent="0.25">
      <c r="A37" s="5" t="str">
        <f>VLOOKUP(Affaires12145[[#This Row],[Référence]],Nomenclature[],2,0)</f>
        <v>R02-15</v>
      </c>
      <c r="B37" t="str">
        <f>VLOOKUP(Affaires12145[[#This Row],[Référence]],Nomenclature[],3,0)</f>
        <v>Cable alimentation electriqu</v>
      </c>
      <c r="C37" t="str">
        <f>VLOOKUP(Affaires12145[[#This Row],[Référence]],Nomenclature[],1,0)</f>
        <v>SX8414620</v>
      </c>
      <c r="D37">
        <f>VLOOKUP(Appel[[#This Row],[Repère]],Affaires12145[],4,0)</f>
        <v>1</v>
      </c>
      <c r="E37">
        <f>SUMPRODUCT(SUMIFS(Journal[Appel],Journal[Repère],A37))</f>
        <v>0</v>
      </c>
    </row>
    <row r="38" spans="1:5" x14ac:dyDescent="0.25">
      <c r="A38" s="5" t="str">
        <f>VLOOKUP(Affaires12145[[#This Row],[Référence]],Nomenclature[],2,0)</f>
        <v>R02-16</v>
      </c>
      <c r="B38" t="str">
        <f>VLOOKUP(Affaires12145[[#This Row],[Référence]],Nomenclature[],3,0)</f>
        <v>Groupe cable commutateur-pom</v>
      </c>
      <c r="C38" t="str">
        <f>VLOOKUP(Affaires12145[[#This Row],[Référence]],Nomenclature[],1,0)</f>
        <v>SX8419130</v>
      </c>
      <c r="D38">
        <f>VLOOKUP(Appel[[#This Row],[Repère]],Affaires12145[],4,0)</f>
        <v>1</v>
      </c>
      <c r="E38">
        <f>SUMPRODUCT(SUMIFS(Journal[Appel],Journal[Repère],A38))</f>
        <v>0</v>
      </c>
    </row>
    <row r="39" spans="1:5" x14ac:dyDescent="0.25">
      <c r="A39" s="5" t="str">
        <f>VLOOKUP(Affaires12145[[#This Row],[Référence]],Nomenclature[],2,0)</f>
        <v>R02-17</v>
      </c>
      <c r="B39" t="str">
        <f>VLOOKUP(Affaires12145[[#This Row],[Référence]],Nomenclature[],3,0)</f>
        <v>Cable extracteur/pressos/lim</v>
      </c>
      <c r="C39" t="str">
        <f>VLOOKUP(Affaires12145[[#This Row],[Référence]],Nomenclature[],1,0)</f>
        <v>SX8419160</v>
      </c>
      <c r="D39">
        <f>VLOOKUP(Appel[[#This Row],[Repère]],Affaires12145[],4,0)</f>
        <v>2</v>
      </c>
      <c r="E39">
        <f>SUMPRODUCT(SUMIFS(Journal[Appel],Journal[Repère],A39))</f>
        <v>0</v>
      </c>
    </row>
    <row r="40" spans="1:5" x14ac:dyDescent="0.25">
      <c r="A40" s="5" t="str">
        <f>VLOOKUP(Affaires12145[[#This Row],[Référence]],Nomenclature[],2,0)</f>
        <v>R02-18</v>
      </c>
      <c r="B40" t="str">
        <f>VLOOKUP(Affaires12145[[#This Row],[Référence]],Nomenclature[],3,0)</f>
        <v>Cable electrique</v>
      </c>
      <c r="C40" t="str">
        <f>VLOOKUP(Affaires12145[[#This Row],[Référence]],Nomenclature[],1,0)</f>
        <v>SX8418950</v>
      </c>
      <c r="D40">
        <f>VLOOKUP(Appel[[#This Row],[Repère]],Affaires12145[],4,0)</f>
        <v>4</v>
      </c>
      <c r="E40">
        <f>SUMPRODUCT(SUMIFS(Journal[Appel],Journal[Repère],A40))</f>
        <v>0</v>
      </c>
    </row>
    <row r="41" spans="1:5" x14ac:dyDescent="0.25">
      <c r="A41" s="5" t="str">
        <f>VLOOKUP(Affaires12145[[#This Row],[Référence]],Nomenclature[],2,0)</f>
        <v>R02-19</v>
      </c>
      <c r="B41" t="str">
        <f>VLOOKUP(Affaires12145[[#This Row],[Référence]],Nomenclature[],3,0)</f>
        <v>Joint o-ring 8,73x1,78 (x3)</v>
      </c>
      <c r="C41" t="str">
        <f>VLOOKUP(Affaires12145[[#This Row],[Référence]],Nomenclature[],1,0)</f>
        <v>SX5408560</v>
      </c>
      <c r="D41">
        <f>VLOOKUP(Appel[[#This Row],[Repère]],Affaires12145[],4,0)</f>
        <v>4</v>
      </c>
      <c r="E41">
        <f>SUMPRODUCT(SUMIFS(Journal[Appel],Journal[Repère],A41))</f>
        <v>0</v>
      </c>
    </row>
    <row r="42" spans="1:5" x14ac:dyDescent="0.25">
      <c r="A42" s="5" t="str">
        <f>VLOOKUP(Affaires12145[[#This Row],[Référence]],Nomenclature[],2,0)</f>
        <v>R02-20</v>
      </c>
      <c r="B42" t="str">
        <f>VLOOKUP(Affaires12145[[#This Row],[Référence]],Nomenclature[],3,0)</f>
        <v>Selecteur (x2)</v>
      </c>
      <c r="C42" t="str">
        <f>VLOOKUP(Affaires12145[[#This Row],[Référence]],Nomenclature[],1,0)</f>
        <v>SX8434550</v>
      </c>
      <c r="D42">
        <f>VLOOKUP(Appel[[#This Row],[Repère]],Affaires12145[],4,0)</f>
        <v>2</v>
      </c>
      <c r="E42">
        <f>SUMPRODUCT(SUMIFS(Journal[Appel],Journal[Repère],A42))</f>
        <v>0</v>
      </c>
    </row>
    <row r="43" spans="1:5" x14ac:dyDescent="0.25">
      <c r="A43" s="5" t="str">
        <f>VLOOKUP(Affaires12145[[#This Row],[Référence]],Nomenclature[],2,0)</f>
        <v>R03-01</v>
      </c>
      <c r="B43" t="str">
        <f>VLOOKUP(Affaires12145[[#This Row],[Référence]],Nomenclature[],3,0)</f>
        <v>Joint 14,2x18x1,5 al-18 (x3</v>
      </c>
      <c r="C43" t="str">
        <f>VLOOKUP(Affaires12145[[#This Row],[Référence]],Nomenclature[],1,0)</f>
        <v>SX5207730</v>
      </c>
      <c r="D43">
        <f>VLOOKUP(Appel[[#This Row],[Repère]],Affaires12145[],4,0)</f>
        <v>6</v>
      </c>
      <c r="E43">
        <f>SUMPRODUCT(SUMIFS(Journal[Appel],Journal[Repère],A43))</f>
        <v>0</v>
      </c>
    </row>
    <row r="44" spans="1:5" x14ac:dyDescent="0.25">
      <c r="A44" s="5" t="str">
        <f>VLOOKUP(Affaires12145[[#This Row],[Référence]],Nomenclature[],2,0)</f>
        <v>R03-02</v>
      </c>
      <c r="B44" t="str">
        <f>VLOOKUP(Affaires12145[[#This Row],[Référence]],Nomenclature[],3,0)</f>
        <v>Bouchon pressostat sanitaire</v>
      </c>
      <c r="C44" t="str">
        <f>VLOOKUP(Affaires12145[[#This Row],[Référence]],Nomenclature[],1,0)</f>
        <v>SX5646190</v>
      </c>
      <c r="D44">
        <f>VLOOKUP(Appel[[#This Row],[Repère]],Affaires12145[],4,0)</f>
        <v>3</v>
      </c>
      <c r="E44">
        <f>SUMPRODUCT(SUMIFS(Journal[Appel],Journal[Repère],A44))</f>
        <v>0</v>
      </c>
    </row>
    <row r="45" spans="1:5" x14ac:dyDescent="0.25">
      <c r="A45" s="5" t="str">
        <f>VLOOKUP(Affaires12145[[#This Row],[Référence]],Nomenclature[],2,0)</f>
        <v>R03-03</v>
      </c>
      <c r="B45" t="str">
        <f>VLOOKUP(Affaires12145[[#This Row],[Référence]],Nomenclature[],3,0)</f>
        <v>Vis M5X12</v>
      </c>
      <c r="C45" t="str">
        <f>VLOOKUP(Affaires12145[[#This Row],[Référence]],Nomenclature[],1,0)</f>
        <v>SX8101430</v>
      </c>
      <c r="D45">
        <f>VLOOKUP(Appel[[#This Row],[Repère]],Affaires12145[],4,0)</f>
        <v>1</v>
      </c>
      <c r="E45">
        <f>SUMPRODUCT(SUMIFS(Journal[Appel],Journal[Repère],A45))</f>
        <v>0</v>
      </c>
    </row>
    <row r="46" spans="1:5" x14ac:dyDescent="0.25">
      <c r="A46" s="5" t="str">
        <f>VLOOKUP(Affaires12145[[#This Row],[Référence]],Nomenclature[],2,0)</f>
        <v>R03-04</v>
      </c>
      <c r="B46" t="str">
        <f>VLOOKUP(Affaires12145[[#This Row],[Référence]],Nomenclature[],3,0)</f>
        <v>Connection sortie sanitaire</v>
      </c>
      <c r="C46" t="str">
        <f>VLOOKUP(Affaires12145[[#This Row],[Référence]],Nomenclature[],1,0)</f>
        <v>SX5657290</v>
      </c>
      <c r="D46">
        <f>VLOOKUP(Appel[[#This Row],[Repère]],Affaires12145[],4,0)</f>
        <v>0</v>
      </c>
      <c r="E46">
        <f>SUMPRODUCT(SUMIFS(Journal[Appel],Journal[Repère],A46))</f>
        <v>0</v>
      </c>
    </row>
    <row r="47" spans="1:5" x14ac:dyDescent="0.25">
      <c r="A47" s="5" t="str">
        <f>VLOOKUP(Affaires12145[[#This Row],[Référence]],Nomenclature[],2,0)</f>
        <v>R03-05</v>
      </c>
      <c r="B47" t="str">
        <f>VLOOKUP(Affaires12145[[#This Row],[Référence]],Nomenclature[],3,0)</f>
        <v>Groupe v3v pressostat sanit.</v>
      </c>
      <c r="C47" t="str">
        <f>VLOOKUP(Affaires12145[[#This Row],[Référence]],Nomenclature[],1,0)</f>
        <v>SX5653590</v>
      </c>
      <c r="D47">
        <f>VLOOKUP(Appel[[#This Row],[Repère]],Affaires12145[],4,0)</f>
        <v>0</v>
      </c>
      <c r="E47">
        <f>SUMPRODUCT(SUMIFS(Journal[Appel],Journal[Repère],A47))</f>
        <v>0</v>
      </c>
    </row>
    <row r="48" spans="1:5" x14ac:dyDescent="0.25">
      <c r="A48" s="5" t="str">
        <f>VLOOKUP(Affaires12145[[#This Row],[Référence]],Nomenclature[],2,0)</f>
        <v>R03-06</v>
      </c>
      <c r="B48" t="str">
        <f>VLOOKUP(Affaires12145[[#This Row],[Référence]],Nomenclature[],3,0)</f>
        <v>Tube by-pass</v>
      </c>
      <c r="C48" t="str">
        <f>VLOOKUP(Affaires12145[[#This Row],[Référence]],Nomenclature[],1,0)</f>
        <v>SX5653260</v>
      </c>
      <c r="D48">
        <f>VLOOKUP(Appel[[#This Row],[Repère]],Affaires12145[],4,0)</f>
        <v>0</v>
      </c>
      <c r="E48">
        <f>SUMPRODUCT(SUMIFS(Journal[Appel],Journal[Repère],A48))</f>
        <v>0</v>
      </c>
    </row>
    <row r="49" spans="1:5" x14ac:dyDescent="0.25">
      <c r="A49" s="5" t="str">
        <f>VLOOKUP(Affaires12145[[#This Row],[Référence]],Nomenclature[],2,0)</f>
        <v>R03-07</v>
      </c>
      <c r="B49" t="str">
        <f>VLOOKUP(Affaires12145[[#This Row],[Référence]],Nomenclature[],3,0)</f>
        <v>Tube pression +</v>
      </c>
      <c r="C49" t="str">
        <f>VLOOKUP(Affaires12145[[#This Row],[Référence]],Nomenclature[],1,0)</f>
        <v>SX5653280</v>
      </c>
      <c r="D49">
        <f>VLOOKUP(Appel[[#This Row],[Repère]],Affaires12145[],4,0)</f>
        <v>0</v>
      </c>
      <c r="E49">
        <f>SUMPRODUCT(SUMIFS(Journal[Appel],Journal[Repère],A49))</f>
        <v>0</v>
      </c>
    </row>
    <row r="50" spans="1:5" x14ac:dyDescent="0.25">
      <c r="A50" s="5" t="str">
        <f>VLOOKUP(Affaires12145[[#This Row],[Référence]],Nomenclature[],2,0)</f>
        <v>R03-08</v>
      </c>
      <c r="B50" t="str">
        <f>VLOOKUP(Affaires12145[[#This Row],[Référence]],Nomenclature[],3,0)</f>
        <v>Robinet de remplissage</v>
      </c>
      <c r="C50" t="str">
        <f>VLOOKUP(Affaires12145[[#This Row],[Référence]],Nomenclature[],1,0)</f>
        <v>SX5630180</v>
      </c>
      <c r="D50">
        <f>VLOOKUP(Appel[[#This Row],[Repère]],Affaires12145[],4,0)</f>
        <v>0</v>
      </c>
      <c r="E50">
        <f>SUMPRODUCT(SUMIFS(Journal[Appel],Journal[Repère],A50))</f>
        <v>0</v>
      </c>
    </row>
    <row r="51" spans="1:5" x14ac:dyDescent="0.25">
      <c r="A51" s="5" t="str">
        <f>VLOOKUP(Affaires12145[[#This Row],[Référence]],Nomenclature[],2,0)</f>
        <v>R03-09</v>
      </c>
      <c r="B51" t="str">
        <f>VLOOKUP(Affaires12145[[#This Row],[Référence]],Nomenclature[],3,0)</f>
        <v>Joint o-ring filtre sanit.(x3)</v>
      </c>
      <c r="C51" t="str">
        <f>VLOOKUP(Affaires12145[[#This Row],[Référence]],Nomenclature[],1,0)</f>
        <v>SX5405350</v>
      </c>
      <c r="D51">
        <f>VLOOKUP(Appel[[#This Row],[Repère]],Affaires12145[],4,0)</f>
        <v>0</v>
      </c>
      <c r="E51">
        <f>SUMPRODUCT(SUMIFS(Journal[Appel],Journal[Repère],A51))</f>
        <v>0</v>
      </c>
    </row>
    <row r="52" spans="1:5" x14ac:dyDescent="0.25">
      <c r="A52" s="5" t="str">
        <f>VLOOKUP(Affaires12145[[#This Row],[Référence]],Nomenclature[],2,0)</f>
        <v>R03-10</v>
      </c>
      <c r="B52" t="str">
        <f>VLOOKUP(Affaires12145[[#This Row],[Référence]],Nomenclature[],3,0)</f>
        <v>Vis inox m5x10</v>
      </c>
      <c r="C52" t="str">
        <f>VLOOKUP(Affaires12145[[#This Row],[Référence]],Nomenclature[],1,0)</f>
        <v>SX8101410</v>
      </c>
      <c r="D52">
        <f>VLOOKUP(Appel[[#This Row],[Repère]],Affaires12145[],4,0)</f>
        <v>2</v>
      </c>
      <c r="E52">
        <f>SUMPRODUCT(SUMIFS(Journal[Appel],Journal[Repère],A52))</f>
        <v>0</v>
      </c>
    </row>
    <row r="53" spans="1:5" x14ac:dyDescent="0.25">
      <c r="A53" s="5" t="str">
        <f>VLOOKUP(Affaires12145[[#This Row],[Référence]],Nomenclature[],2,0)</f>
        <v>R03-11</v>
      </c>
      <c r="B53" t="str">
        <f>VLOOKUP(Affaires12145[[#This Row],[Référence]],Nomenclature[],3,0)</f>
        <v>Vis m5x13</v>
      </c>
      <c r="C53" t="str">
        <f>VLOOKUP(Affaires12145[[#This Row],[Référence]],Nomenclature[],1,0)</f>
        <v>SX8101440</v>
      </c>
      <c r="D53">
        <f>VLOOKUP(Appel[[#This Row],[Repère]],Affaires12145[],4,0)</f>
        <v>2</v>
      </c>
      <c r="E53">
        <f>SUMPRODUCT(SUMIFS(Journal[Appel],Journal[Repère],A53))</f>
        <v>0</v>
      </c>
    </row>
    <row r="54" spans="1:5" x14ac:dyDescent="0.25">
      <c r="A54" s="5" t="str">
        <f>VLOOKUP(Affaires12145[[#This Row],[Référence]],Nomenclature[],2,0)</f>
        <v>R03-12</v>
      </c>
      <c r="B54" t="str">
        <f>VLOOKUP(Affaires12145[[#This Row],[Référence]],Nomenclature[],3,0)</f>
        <v>Tube v3v/echangeur</v>
      </c>
      <c r="C54" t="str">
        <f>VLOOKUP(Affaires12145[[#This Row],[Référence]],Nomenclature[],1,0)</f>
        <v>SX5653240</v>
      </c>
      <c r="D54">
        <f>VLOOKUP(Appel[[#This Row],[Repère]],Affaires12145[],4,0)</f>
        <v>2</v>
      </c>
      <c r="E54">
        <f>SUMPRODUCT(SUMIFS(Journal[Appel],Journal[Repère],A54))</f>
        <v>0</v>
      </c>
    </row>
    <row r="55" spans="1:5" x14ac:dyDescent="0.25">
      <c r="A55" s="5" t="str">
        <f>VLOOKUP(Affaires12145[[#This Row],[Référence]],Nomenclature[],2,0)</f>
        <v>R03-13</v>
      </c>
      <c r="B55" t="str">
        <f>VLOOKUP(Affaires12145[[#This Row],[Référence]],Nomenclature[],3,0)</f>
        <v>Joint sonde ctn sanitaire x10</v>
      </c>
      <c r="C55" t="str">
        <f>VLOOKUP(Affaires12145[[#This Row],[Référence]],Nomenclature[],1,0)</f>
        <v>SX5402830</v>
      </c>
      <c r="D55">
        <f>VLOOKUP(Appel[[#This Row],[Repère]],Affaires12145[],4,0)</f>
        <v>0</v>
      </c>
      <c r="E55">
        <f>SUMPRODUCT(SUMIFS(Journal[Appel],Journal[Repère],A55))</f>
        <v>0</v>
      </c>
    </row>
    <row r="56" spans="1:5" x14ac:dyDescent="0.25">
      <c r="A56" s="5" t="str">
        <f>VLOOKUP(Affaires12145[[#This Row],[Référence]],Nomenclature[],2,0)</f>
        <v>R03-14</v>
      </c>
      <c r="B56" t="str">
        <f>VLOOKUP(Affaires12145[[#This Row],[Référence]],Nomenclature[],3,0)</f>
        <v>Cliquet (5207860)</v>
      </c>
      <c r="C56" t="str">
        <f>VLOOKUP(Affaires12145[[#This Row],[Référence]],Nomenclature[],1,0)</f>
        <v>SX5207860</v>
      </c>
      <c r="D56">
        <f>VLOOKUP(Appel[[#This Row],[Repère]],Affaires12145[],4,0)</f>
        <v>0</v>
      </c>
      <c r="E56">
        <f>SUMPRODUCT(SUMIFS(Journal[Appel],Journal[Repère],A56))</f>
        <v>0</v>
      </c>
    </row>
    <row r="57" spans="1:5" x14ac:dyDescent="0.25">
      <c r="A57" s="5" t="str">
        <f>VLOOKUP(Affaires12145[[#This Row],[Référence]],Nomenclature[],2,0)</f>
        <v>R03-15</v>
      </c>
      <c r="B57" t="str">
        <f>VLOOKUP(Affaires12145[[#This Row],[Référence]],Nomenclature[],3,0)</f>
        <v>Joint (x3)</v>
      </c>
      <c r="C57" t="str">
        <f>VLOOKUP(Affaires12145[[#This Row],[Référence]],Nomenclature[],1,0)</f>
        <v>SX5405400</v>
      </c>
      <c r="D57">
        <f>VLOOKUP(Appel[[#This Row],[Repère]],Affaires12145[],4,0)</f>
        <v>0</v>
      </c>
      <c r="E57">
        <f>SUMPRODUCT(SUMIFS(Journal[Appel],Journal[Repère],A57))</f>
        <v>0</v>
      </c>
    </row>
    <row r="58" spans="1:5" x14ac:dyDescent="0.25">
      <c r="A58" s="5" t="str">
        <f>VLOOKUP(Affaires12145[[#This Row],[Référence]],Nomenclature[],2,0)</f>
        <v>R03-16</v>
      </c>
      <c r="B58" t="str">
        <f>VLOOKUP(Affaires12145[[#This Row],[Référence]],Nomenclature[],3,0)</f>
        <v>Membrane pressostat sanit.(x3)</v>
      </c>
      <c r="C58" t="str">
        <f>VLOOKUP(Affaires12145[[#This Row],[Référence]],Nomenclature[],1,0)</f>
        <v>SX5405330</v>
      </c>
      <c r="D58">
        <f>VLOOKUP(Appel[[#This Row],[Repère]],Affaires12145[],4,0)</f>
        <v>0</v>
      </c>
      <c r="E58">
        <f>SUMPRODUCT(SUMIFS(Journal[Appel],Journal[Repère],A58))</f>
        <v>0</v>
      </c>
    </row>
    <row r="59" spans="1:5" x14ac:dyDescent="0.25">
      <c r="A59" s="5" t="str">
        <f>VLOOKUP(Affaires12145[[#This Row],[Référence]],Nomenclature[],2,0)</f>
        <v>R03-17</v>
      </c>
      <c r="B59" t="str">
        <f>VLOOKUP(Affaires12145[[#This Row],[Référence]],Nomenclature[],3,0)</f>
        <v>Plateau securite debit sani</v>
      </c>
      <c r="C59" t="str">
        <f>VLOOKUP(Affaires12145[[#This Row],[Référence]],Nomenclature[],1,0)</f>
        <v>SX5630270</v>
      </c>
      <c r="D59">
        <f>VLOOKUP(Appel[[#This Row],[Repère]],Affaires12145[],4,0)</f>
        <v>0</v>
      </c>
      <c r="E59">
        <f>SUMPRODUCT(SUMIFS(Journal[Appel],Journal[Repère],A59))</f>
        <v>0</v>
      </c>
    </row>
    <row r="60" spans="1:5" x14ac:dyDescent="0.25">
      <c r="A60" s="5" t="str">
        <f>VLOOKUP(Affaires12145[[#This Row],[Référence]],Nomenclature[],2,0)</f>
        <v>R03-18</v>
      </c>
      <c r="B60" t="str">
        <f>VLOOKUP(Affaires12145[[#This Row],[Référence]],Nomenclature[],3,0)</f>
        <v>Goujon sanitaire (5630260)</v>
      </c>
      <c r="C60" t="str">
        <f>VLOOKUP(Affaires12145[[#This Row],[Référence]],Nomenclature[],1,0)</f>
        <v>SX5630260</v>
      </c>
      <c r="D60">
        <f>VLOOKUP(Appel[[#This Row],[Repère]],Affaires12145[],4,0)</f>
        <v>0</v>
      </c>
      <c r="E60">
        <f>SUMPRODUCT(SUMIFS(Journal[Appel],Journal[Repère],A60))</f>
        <v>0</v>
      </c>
    </row>
    <row r="61" spans="1:5" x14ac:dyDescent="0.25">
      <c r="A61" s="5" t="str">
        <f>VLOOKUP(Affaires12145[[#This Row],[Référence]],Nomenclature[],2,0)</f>
        <v>R03-19</v>
      </c>
      <c r="B61" t="str">
        <f>VLOOKUP(Affaires12145[[#This Row],[Référence]],Nomenclature[],3,0)</f>
        <v>Ressort pressostat sanitaire</v>
      </c>
      <c r="C61" t="str">
        <f>VLOOKUP(Affaires12145[[#This Row],[Référence]],Nomenclature[],1,0)</f>
        <v>SX8380540</v>
      </c>
      <c r="D61">
        <f>VLOOKUP(Appel[[#This Row],[Repère]],Affaires12145[],4,0)</f>
        <v>0</v>
      </c>
      <c r="E61">
        <f>SUMPRODUCT(SUMIFS(Journal[Appel],Journal[Repère],A61))</f>
        <v>0</v>
      </c>
    </row>
    <row r="62" spans="1:5" x14ac:dyDescent="0.25">
      <c r="A62" s="5" t="str">
        <f>VLOOKUP(Affaires12145[[#This Row],[Référence]],Nomenclature[],2,0)</f>
        <v>R03-20</v>
      </c>
      <c r="B62" t="str">
        <f>VLOOKUP(Affaires12145[[#This Row],[Référence]],Nomenclature[],3,0)</f>
        <v>Filtre sanitaire (x3)</v>
      </c>
      <c r="C62" t="str">
        <f>VLOOKUP(Affaires12145[[#This Row],[Référence]],Nomenclature[],1,0)</f>
        <v>SX5111180</v>
      </c>
      <c r="D62">
        <f>VLOOKUP(Appel[[#This Row],[Repère]],Affaires12145[],4,0)</f>
        <v>0</v>
      </c>
      <c r="E62">
        <f>SUMPRODUCT(SUMIFS(Journal[Appel],Journal[Repère],A62))</f>
        <v>0</v>
      </c>
    </row>
    <row r="63" spans="1:5" x14ac:dyDescent="0.25">
      <c r="A63" s="5" t="str">
        <f>VLOOKUP(Affaires12145[[#This Row],[Référence]],Nomenclature[],2,0)</f>
        <v>R04-01</v>
      </c>
      <c r="B63" t="str">
        <f>VLOOKUP(Affaires12145[[#This Row],[Référence]],Nomenclature[],3,0)</f>
        <v>Limiteur debit sanitaire 8l/mn</v>
      </c>
      <c r="C63" t="str">
        <f>VLOOKUP(Affaires12145[[#This Row],[Référence]],Nomenclature[],1,0)</f>
        <v>SX5629240</v>
      </c>
      <c r="D63">
        <f>VLOOKUP(Appel[[#This Row],[Repère]],Affaires12145[],4,0)</f>
        <v>0</v>
      </c>
      <c r="E63">
        <f>SUMPRODUCT(SUMIFS(Journal[Appel],Journal[Repère],A63))</f>
        <v>0</v>
      </c>
    </row>
    <row r="64" spans="1:5" x14ac:dyDescent="0.25">
      <c r="A64" s="5" t="str">
        <f>VLOOKUP(Affaires12145[[#This Row],[Référence]],Nomenclature[],2,0)</f>
        <v>R04-02</v>
      </c>
      <c r="B64" t="str">
        <f>VLOOKUP(Affaires12145[[#This Row],[Référence]],Nomenclature[],3,0)</f>
        <v>Venturi ecs</v>
      </c>
      <c r="C64" t="str">
        <f>VLOOKUP(Affaires12145[[#This Row],[Référence]],Nomenclature[],1,0)</f>
        <v>SX5630170</v>
      </c>
      <c r="D64">
        <f>VLOOKUP(Appel[[#This Row],[Repère]],Affaires12145[],4,0)</f>
        <v>0</v>
      </c>
      <c r="E64">
        <f>SUMPRODUCT(SUMIFS(Journal[Appel],Journal[Repère],A64))</f>
        <v>0</v>
      </c>
    </row>
    <row r="65" spans="1:5" x14ac:dyDescent="0.25">
      <c r="A65" s="5" t="str">
        <f>VLOOKUP(Affaires12145[[#This Row],[Référence]],Nomenclature[],2,0)</f>
        <v>R04-03</v>
      </c>
      <c r="B65" t="str">
        <f>VLOOKUP(Affaires12145[[#This Row],[Référence]],Nomenclature[],3,0)</f>
        <v>Joint hublot (x3)</v>
      </c>
      <c r="C65" t="str">
        <f>VLOOKUP(Affaires12145[[#This Row],[Référence]],Nomenclature[],1,0)</f>
        <v>SX5401610</v>
      </c>
      <c r="D65">
        <f>VLOOKUP(Appel[[#This Row],[Repère]],Affaires12145[],4,0)</f>
        <v>2</v>
      </c>
      <c r="E65">
        <f>SUMPRODUCT(SUMIFS(Journal[Appel],Journal[Repère],A65))</f>
        <v>0</v>
      </c>
    </row>
    <row r="66" spans="1:5" x14ac:dyDescent="0.25">
      <c r="A66" s="5" t="str">
        <f>VLOOKUP(Affaires12145[[#This Row],[Référence]],Nomenclature[],2,0)</f>
        <v>R04-04</v>
      </c>
      <c r="B66" t="str">
        <f>VLOOKUP(Affaires12145[[#This Row],[Référence]],Nomenclature[],3,0)</f>
        <v>Panneau avant chambre etanche</v>
      </c>
      <c r="C66" t="str">
        <f>VLOOKUP(Affaires12145[[#This Row],[Référence]],Nomenclature[],1,0)</f>
        <v>SX5659010</v>
      </c>
      <c r="D66">
        <f>VLOOKUP(Appel[[#This Row],[Repère]],Affaires12145[],4,0)</f>
        <v>0</v>
      </c>
      <c r="E66">
        <f>SUMPRODUCT(SUMIFS(Journal[Appel],Journal[Repère],A66))</f>
        <v>0</v>
      </c>
    </row>
    <row r="67" spans="1:5" x14ac:dyDescent="0.25">
      <c r="A67" s="5" t="str">
        <f>VLOOKUP(Affaires12145[[#This Row],[Référence]],Nomenclature[],2,0)</f>
        <v>R04-05</v>
      </c>
      <c r="B67" t="str">
        <f>VLOOKUP(Affaires12145[[#This Row],[Référence]],Nomenclature[],3,0)</f>
        <v>Panneau avant chambre etanche</v>
      </c>
      <c r="C67" t="str">
        <f>VLOOKUP(Affaires12145[[#This Row],[Référence]],Nomenclature[],1,0)</f>
        <v>SX5653710</v>
      </c>
      <c r="D67">
        <f>VLOOKUP(Appel[[#This Row],[Repère]],Affaires12145[],4,0)</f>
        <v>1</v>
      </c>
      <c r="E67">
        <f>SUMPRODUCT(SUMIFS(Journal[Appel],Journal[Repère],A67))</f>
        <v>0</v>
      </c>
    </row>
    <row r="68" spans="1:5" x14ac:dyDescent="0.25">
      <c r="A68" s="5" t="str">
        <f>VLOOKUP(Affaires12145[[#This Row],[Référence]],Nomenclature[],2,0)</f>
        <v>R04-06</v>
      </c>
      <c r="B68" t="str">
        <f>VLOOKUP(Affaires12145[[#This Row],[Référence]],Nomenclature[],3,0)</f>
        <v>Panneau isolant avant</v>
      </c>
      <c r="C68" t="str">
        <f>VLOOKUP(Affaires12145[[#This Row],[Référence]],Nomenclature[],1,0)</f>
        <v>SX5213340</v>
      </c>
      <c r="D68">
        <f>VLOOKUP(Appel[[#This Row],[Repère]],Affaires12145[],4,0)</f>
        <v>1</v>
      </c>
      <c r="E68">
        <f>SUMPRODUCT(SUMIFS(Journal[Appel],Journal[Repère],A68))</f>
        <v>0</v>
      </c>
    </row>
    <row r="69" spans="1:5" x14ac:dyDescent="0.25">
      <c r="A69" s="5" t="str">
        <f>VLOOKUP(Affaires12145[[#This Row],[Référence]],Nomenclature[],2,0)</f>
        <v>R04-07</v>
      </c>
      <c r="B69" t="str">
        <f>VLOOKUP(Affaires12145[[#This Row],[Référence]],Nomenclature[],3,0)</f>
        <v>Panneau isolant avant</v>
      </c>
      <c r="C69" t="str">
        <f>VLOOKUP(Affaires12145[[#This Row],[Référence]],Nomenclature[],1,0)</f>
        <v>SX5210750</v>
      </c>
      <c r="D69">
        <f>VLOOKUP(Appel[[#This Row],[Repère]],Affaires12145[],4,0)</f>
        <v>1</v>
      </c>
      <c r="E69">
        <f>SUMPRODUCT(SUMIFS(Journal[Appel],Journal[Repère],A69))</f>
        <v>0</v>
      </c>
    </row>
    <row r="70" spans="1:5" x14ac:dyDescent="0.25">
      <c r="A70" s="5" t="str">
        <f>VLOOKUP(Affaires12145[[#This Row],[Référence]],Nomenclature[],2,0)</f>
        <v>R04-08</v>
      </c>
      <c r="B70" t="str">
        <f>VLOOKUP(Affaires12145[[#This Row],[Référence]],Nomenclature[],3,0)</f>
        <v>Hotte d evacuation des fumees</v>
      </c>
      <c r="C70" t="str">
        <f>VLOOKUP(Affaires12145[[#This Row],[Référence]],Nomenclature[],1,0)</f>
        <v>SX5653170</v>
      </c>
      <c r="D70">
        <f>VLOOKUP(Appel[[#This Row],[Repère]],Affaires12145[],4,0)</f>
        <v>0</v>
      </c>
      <c r="E70">
        <f>SUMPRODUCT(SUMIFS(Journal[Appel],Journal[Repère],A70))</f>
        <v>0</v>
      </c>
    </row>
    <row r="71" spans="1:5" x14ac:dyDescent="0.25">
      <c r="A71" s="5" t="str">
        <f>VLOOKUP(Affaires12145[[#This Row],[Référence]],Nomenclature[],2,0)</f>
        <v>R04-09</v>
      </c>
      <c r="B71" t="str">
        <f>VLOOKUP(Affaires12145[[#This Row],[Référence]],Nomenclature[],3,0)</f>
        <v>Tube silicone prise lg.150</v>
      </c>
      <c r="C71" t="str">
        <f>VLOOKUP(Affaires12145[[#This Row],[Référence]],Nomenclature[],1,0)</f>
        <v>SX5407930</v>
      </c>
      <c r="D71">
        <f>VLOOKUP(Appel[[#This Row],[Repère]],Affaires12145[],4,0)</f>
        <v>1</v>
      </c>
      <c r="E71">
        <f>SUMPRODUCT(SUMIFS(Journal[Appel],Journal[Repère],A71))</f>
        <v>0</v>
      </c>
    </row>
    <row r="72" spans="1:5" x14ac:dyDescent="0.25">
      <c r="A72" s="5" t="str">
        <f>VLOOKUP(Affaires12145[[#This Row],[Référence]],Nomenclature[],2,0)</f>
        <v>R04-10</v>
      </c>
      <c r="B72" t="str">
        <f>VLOOKUP(Affaires12145[[#This Row],[Référence]],Nomenclature[],3,0)</f>
        <v>Pressostat avec 2 vis</v>
      </c>
      <c r="C72" t="str">
        <f>VLOOKUP(Affaires12145[[#This Row],[Référence]],Nomenclature[],1,0)</f>
        <v>SX0618470</v>
      </c>
      <c r="D72">
        <f>VLOOKUP(Appel[[#This Row],[Repère]],Affaires12145[],4,0)</f>
        <v>2</v>
      </c>
      <c r="E72">
        <f>SUMPRODUCT(SUMIFS(Journal[Appel],Journal[Repère],A72))</f>
        <v>0</v>
      </c>
    </row>
    <row r="73" spans="1:5" x14ac:dyDescent="0.25">
      <c r="A73" s="5" t="str">
        <f>VLOOKUP(Affaires12145[[#This Row],[Référence]],Nomenclature[],2,0)</f>
        <v>R04-11</v>
      </c>
      <c r="B73" t="str">
        <f>VLOOKUP(Affaires12145[[#This Row],[Référence]],Nomenclature[],3,0)</f>
        <v>Hublot</v>
      </c>
      <c r="C73" t="str">
        <f>VLOOKUP(Affaires12145[[#This Row],[Référence]],Nomenclature[],1,0)</f>
        <v>SX5203930</v>
      </c>
      <c r="D73">
        <f>VLOOKUP(Appel[[#This Row],[Repère]],Affaires12145[],4,0)</f>
        <v>0</v>
      </c>
      <c r="E73">
        <f>SUMPRODUCT(SUMIFS(Journal[Appel],Journal[Repère],A73))</f>
        <v>0</v>
      </c>
    </row>
    <row r="74" spans="1:5" x14ac:dyDescent="0.25">
      <c r="A74" s="5" t="str">
        <f>VLOOKUP(Affaires12145[[#This Row],[Référence]],Nomenclature[],2,0)</f>
        <v>R04-12</v>
      </c>
      <c r="B74" t="str">
        <f>VLOOKUP(Affaires12145[[#This Row],[Référence]],Nomenclature[],3,0)</f>
        <v>Couvercle hublot</v>
      </c>
      <c r="C74" t="str">
        <f>VLOOKUP(Affaires12145[[#This Row],[Référence]],Nomenclature[],1,0)</f>
        <v>SX5103360</v>
      </c>
      <c r="D74">
        <f>VLOOKUP(Appel[[#This Row],[Repère]],Affaires12145[],4,0)</f>
        <v>0</v>
      </c>
      <c r="E74">
        <f>SUMPRODUCT(SUMIFS(Journal[Appel],Journal[Repère],A74))</f>
        <v>0</v>
      </c>
    </row>
    <row r="75" spans="1:5" x14ac:dyDescent="0.25">
      <c r="A75" s="5" t="str">
        <f>VLOOKUP(Affaires12145[[#This Row],[Référence]],Nomenclature[],2,0)</f>
        <v>R04-13</v>
      </c>
      <c r="B75" t="str">
        <f>VLOOKUP(Affaires12145[[#This Row],[Référence]],Nomenclature[],3,0)</f>
        <v>Groupe filtre/venturi sanit.</v>
      </c>
      <c r="C75" t="str">
        <f>VLOOKUP(Affaires12145[[#This Row],[Référence]],Nomenclature[],1,0)</f>
        <v>SX5652270</v>
      </c>
      <c r="D75">
        <f>VLOOKUP(Appel[[#This Row],[Repère]],Affaires12145[],4,0)</f>
        <v>0</v>
      </c>
      <c r="E75">
        <f>SUMPRODUCT(SUMIFS(Journal[Appel],Journal[Repère],A75))</f>
        <v>0</v>
      </c>
    </row>
    <row r="76" spans="1:5" x14ac:dyDescent="0.25">
      <c r="A76" s="5" t="str">
        <f>VLOOKUP(Affaires12145[[#This Row],[Référence]],Nomenclature[],2,0)</f>
        <v>R04-14</v>
      </c>
      <c r="B76" t="str">
        <f>VLOOKUP(Affaires12145[[#This Row],[Référence]],Nomenclature[],3,0)</f>
        <v>Groupe entree san/retour chauf</v>
      </c>
      <c r="C76" t="str">
        <f>VLOOKUP(Affaires12145[[#This Row],[Référence]],Nomenclature[],1,0)</f>
        <v>SX5659040</v>
      </c>
      <c r="D76">
        <f>VLOOKUP(Appel[[#This Row],[Repère]],Affaires12145[],4,0)</f>
        <v>0</v>
      </c>
      <c r="E76">
        <f>SUMPRODUCT(SUMIFS(Journal[Appel],Journal[Repère],A76))</f>
        <v>0</v>
      </c>
    </row>
    <row r="77" spans="1:5" x14ac:dyDescent="0.25">
      <c r="A77" s="5" t="str">
        <f>VLOOKUP(Affaires12145[[#This Row],[Référence]],Nomenclature[],2,0)</f>
        <v>R04-15</v>
      </c>
      <c r="B77" t="str">
        <f>VLOOKUP(Affaires12145[[#This Row],[Référence]],Nomenclature[],3,0)</f>
        <v>Joint echangeur sanitaire(x4)</v>
      </c>
      <c r="C77" t="str">
        <f>VLOOKUP(Affaires12145[[#This Row],[Référence]],Nomenclature[],1,0)</f>
        <v>SX5404520</v>
      </c>
      <c r="D77">
        <f>VLOOKUP(Appel[[#This Row],[Repère]],Affaires12145[],4,0)</f>
        <v>0</v>
      </c>
      <c r="E77">
        <f>SUMPRODUCT(SUMIFS(Journal[Appel],Journal[Repère],A77))</f>
        <v>0</v>
      </c>
    </row>
    <row r="78" spans="1:5" x14ac:dyDescent="0.25">
      <c r="A78" s="5" t="str">
        <f>VLOOKUP(Affaires12145[[#This Row],[Référence]],Nomenclature[],2,0)</f>
        <v>R04-16</v>
      </c>
      <c r="B78" t="str">
        <f>VLOOKUP(Affaires12145[[#This Row],[Référence]],Nomenclature[],3,0)</f>
        <v>Echangeur sanitaire 12 plaques</v>
      </c>
      <c r="C78" t="str">
        <f>VLOOKUP(Affaires12145[[#This Row],[Référence]],Nomenclature[],1,0)</f>
        <v>SX5653660</v>
      </c>
      <c r="D78">
        <f>VLOOKUP(Appel[[#This Row],[Repère]],Affaires12145[],4,0)</f>
        <v>0</v>
      </c>
      <c r="E78">
        <f>SUMPRODUCT(SUMIFS(Journal[Appel],Journal[Repère],A78))</f>
        <v>0</v>
      </c>
    </row>
    <row r="79" spans="1:5" x14ac:dyDescent="0.25">
      <c r="A79" s="5" t="str">
        <f>VLOOKUP(Affaires12145[[#This Row],[Référence]],Nomenclature[],2,0)</f>
        <v>R04-17</v>
      </c>
      <c r="B79" t="str">
        <f>VLOOKUP(Affaires12145[[#This Row],[Référence]],Nomenclature[],3,0)</f>
        <v>Joint tube/caisson (x3)</v>
      </c>
      <c r="C79" t="str">
        <f>VLOOKUP(Affaires12145[[#This Row],[Référence]],Nomenclature[],1,0)</f>
        <v>SX5404670</v>
      </c>
      <c r="D79">
        <f>VLOOKUP(Appel[[#This Row],[Repère]],Affaires12145[],4,0)</f>
        <v>0</v>
      </c>
      <c r="E79">
        <f>SUMPRODUCT(SUMIFS(Journal[Appel],Journal[Repère],A79))</f>
        <v>0</v>
      </c>
    </row>
    <row r="80" spans="1:5" x14ac:dyDescent="0.25">
      <c r="A80" s="5" t="str">
        <f>VLOOKUP(Affaires12145[[#This Row],[Référence]],Nomenclature[],2,0)</f>
        <v>R04-18</v>
      </c>
      <c r="B80" t="str">
        <f>VLOOKUP(Affaires12145[[#This Row],[Référence]],Nomenclature[],3,0)</f>
        <v>Raccord prise de pression FF</v>
      </c>
      <c r="C80" t="str">
        <f>VLOOKUP(Affaires12145[[#This Row],[Référence]],Nomenclature[],1,0)</f>
        <v>SX5643090</v>
      </c>
      <c r="D80">
        <f>VLOOKUP(Appel[[#This Row],[Repère]],Affaires12145[],4,0)</f>
        <v>0</v>
      </c>
      <c r="E80">
        <f>SUMPRODUCT(SUMIFS(Journal[Appel],Journal[Repère],A80))</f>
        <v>0</v>
      </c>
    </row>
    <row r="81" spans="1:5" x14ac:dyDescent="0.25">
      <c r="A81" s="5" t="str">
        <f>VLOOKUP(Affaires12145[[#This Row],[Référence]],Nomenclature[],2,0)</f>
        <v>R04-19</v>
      </c>
      <c r="B81" t="str">
        <f>VLOOKUP(Affaires12145[[#This Row],[Référence]],Nomenclature[],3,0)</f>
        <v>Nourrice porte-injecteurs 12 T. D.1,28</v>
      </c>
      <c r="C81" t="str">
        <f>VLOOKUP(Affaires12145[[#This Row],[Référence]],Nomenclature[],1,0)</f>
        <v>SX2515670</v>
      </c>
      <c r="D81">
        <f>VLOOKUP(Appel[[#This Row],[Repère]],Affaires12145[],4,0)</f>
        <v>0</v>
      </c>
      <c r="E81">
        <f>SUMPRODUCT(SUMIFS(Journal[Appel],Journal[Repère],A81))</f>
        <v>0</v>
      </c>
    </row>
    <row r="82" spans="1:5" x14ac:dyDescent="0.25">
      <c r="A82" s="5" t="str">
        <f>VLOOKUP(Affaires12145[[#This Row],[Référence]],Nomenclature[],2,0)</f>
        <v>R04-20</v>
      </c>
      <c r="B82" t="str">
        <f>VLOOKUP(Affaires12145[[#This Row],[Référence]],Nomenclature[],3,0)</f>
        <v>Bruleur 12 becs</v>
      </c>
      <c r="C82" t="str">
        <f>VLOOKUP(Affaires12145[[#This Row],[Référence]],Nomenclature[],1,0)</f>
        <v>SX5653310</v>
      </c>
      <c r="D82">
        <f>VLOOKUP(Appel[[#This Row],[Repère]],Affaires12145[],4,0)</f>
        <v>0</v>
      </c>
      <c r="E82">
        <f>SUMPRODUCT(SUMIFS(Journal[Appel],Journal[Repère],A82))</f>
        <v>0</v>
      </c>
    </row>
    <row r="83" spans="1:5" x14ac:dyDescent="0.25">
      <c r="A83" s="5" t="str">
        <f>VLOOKUP(Affaires12145[[#This Row],[Référence]],Nomenclature[],2,0)</f>
        <v>R05-01</v>
      </c>
      <c r="B83" t="str">
        <f>VLOOKUP(Affaires12145[[#This Row],[Référence]],Nomenclature[],3,0)</f>
        <v>test</v>
      </c>
      <c r="C83" t="str">
        <f>VLOOKUP(Affaires12145[[#This Row],[Référence]],Nomenclature[],1,0)</f>
        <v>Sxtest</v>
      </c>
      <c r="D83">
        <f>VLOOKUP(Appel[[#This Row],[Repère]],Affaires12145[],4,0)</f>
        <v>0</v>
      </c>
      <c r="E83">
        <f>SUMPRODUCT(SUMIFS(Journal[Appel],Journal[Repère],A83))</f>
        <v>0</v>
      </c>
    </row>
    <row r="84" spans="1:5" x14ac:dyDescent="0.25">
      <c r="A84" s="5" t="e">
        <f>VLOOKUP(Affaires12145[[#This Row],[Référence]],Nomenclature[],2,0)</f>
        <v>#VALUE!</v>
      </c>
      <c r="B84" t="e">
        <f>VLOOKUP(Affaires12145[[#This Row],[Référence]],Nomenclature[],3,0)</f>
        <v>#VALUE!</v>
      </c>
      <c r="C84" t="e">
        <f>VLOOKUP(Affaires12145[[#This Row],[Référence]],Nomenclature[],1,0)</f>
        <v>#VALUE!</v>
      </c>
      <c r="D84" t="e">
        <f>VLOOKUP(Appel[[#This Row],[Repère]],Affaires12145[],4,0)</f>
        <v>#VALUE!</v>
      </c>
      <c r="E84">
        <f>SUMPRODUCT(SUMIFS(Journal[Appel],Journal[Repère],A84))</f>
        <v>0</v>
      </c>
    </row>
    <row r="85" spans="1:5" x14ac:dyDescent="0.25">
      <c r="A85" s="5" t="e">
        <f>VLOOKUP(Affaires12145[[#This Row],[Référence]],Nomenclature[],2,0)</f>
        <v>#VALUE!</v>
      </c>
      <c r="B85" t="e">
        <f>VLOOKUP(Affaires12145[[#This Row],[Référence]],Nomenclature[],3,0)</f>
        <v>#VALUE!</v>
      </c>
      <c r="C85" t="e">
        <f>VLOOKUP(Affaires12145[[#This Row],[Référence]],Nomenclature[],1,0)</f>
        <v>#VALUE!</v>
      </c>
      <c r="D85" t="e">
        <f>VLOOKUP(Appel[[#This Row],[Repère]],Affaires12145[],4,0)</f>
        <v>#VALUE!</v>
      </c>
      <c r="E85">
        <f>SUMPRODUCT(SUMIFS(Journal[Appel],Journal[Repère],A85))</f>
        <v>0</v>
      </c>
    </row>
    <row r="86" spans="1:5" x14ac:dyDescent="0.25">
      <c r="A86" s="5" t="e">
        <f>VLOOKUP(Affaires12145[[#This Row],[Référence]],Nomenclature[],2,0)</f>
        <v>#VALUE!</v>
      </c>
      <c r="B86" t="e">
        <f>VLOOKUP(Affaires12145[[#This Row],[Référence]],Nomenclature[],3,0)</f>
        <v>#VALUE!</v>
      </c>
      <c r="C86" t="e">
        <f>VLOOKUP(Affaires12145[[#This Row],[Référence]],Nomenclature[],1,0)</f>
        <v>#VALUE!</v>
      </c>
      <c r="D86" t="e">
        <f>VLOOKUP(Appel[[#This Row],[Repère]],Affaires12145[],4,0)</f>
        <v>#VALUE!</v>
      </c>
      <c r="E86">
        <f>SUMPRODUCT(SUMIFS(Journal[Appel],Journal[Repère],A86))</f>
        <v>0</v>
      </c>
    </row>
    <row r="87" spans="1:5" x14ac:dyDescent="0.25">
      <c r="A87" s="5"/>
      <c r="B87" s="5"/>
      <c r="C87" s="5"/>
      <c r="D87" s="5"/>
      <c r="E87" s="5"/>
    </row>
    <row r="88" spans="1:5" x14ac:dyDescent="0.25">
      <c r="A88" s="5"/>
      <c r="B88" s="5"/>
      <c r="C88" s="5"/>
      <c r="D88" s="5"/>
      <c r="E88" s="5"/>
    </row>
    <row r="89" spans="1:5" x14ac:dyDescent="0.25">
      <c r="A89" s="5"/>
      <c r="B89" s="5"/>
      <c r="C89" s="5"/>
      <c r="D89" s="5"/>
      <c r="E89" s="5"/>
    </row>
    <row r="90" spans="1:5" x14ac:dyDescent="0.25">
      <c r="A90" s="5"/>
      <c r="B90" s="5"/>
      <c r="C90" s="5"/>
      <c r="D90" s="5"/>
      <c r="E90" s="5"/>
    </row>
    <row r="91" spans="1:5" x14ac:dyDescent="0.25">
      <c r="A91" s="5"/>
      <c r="B91" s="5"/>
      <c r="C91" s="5"/>
      <c r="D91" s="5"/>
      <c r="E91" s="5"/>
    </row>
    <row r="92" spans="1:5" x14ac:dyDescent="0.25">
      <c r="A92" s="5"/>
      <c r="B92" s="5"/>
      <c r="C92" s="5"/>
      <c r="D92" s="5"/>
      <c r="E92" s="5"/>
    </row>
    <row r="93" spans="1:5" x14ac:dyDescent="0.25">
      <c r="A93" s="5"/>
      <c r="B93" s="5"/>
      <c r="C93" s="5"/>
      <c r="D93" s="5"/>
      <c r="E93" s="5"/>
    </row>
    <row r="94" spans="1:5" x14ac:dyDescent="0.25">
      <c r="A94" s="5"/>
      <c r="B94" s="5"/>
      <c r="C94" s="5"/>
      <c r="D94" s="5"/>
      <c r="E94" s="5"/>
    </row>
    <row r="95" spans="1:5" x14ac:dyDescent="0.25">
      <c r="A95" s="5"/>
      <c r="B95" s="5"/>
      <c r="C95" s="5"/>
      <c r="D95" s="5"/>
      <c r="E95" s="5"/>
    </row>
    <row r="96" spans="1:5" x14ac:dyDescent="0.25">
      <c r="A96" s="5"/>
      <c r="B96" s="5"/>
      <c r="C96" s="5"/>
      <c r="D96" s="5"/>
      <c r="E96" s="5"/>
    </row>
    <row r="97" spans="1:5" x14ac:dyDescent="0.25">
      <c r="A97" s="5"/>
      <c r="B97" s="5"/>
      <c r="C97" s="5"/>
      <c r="D97" s="5"/>
      <c r="E97" s="5"/>
    </row>
    <row r="98" spans="1:5" x14ac:dyDescent="0.25">
      <c r="A98" s="5"/>
      <c r="B98" s="5"/>
      <c r="C98" s="5"/>
      <c r="D98" s="5"/>
      <c r="E98" s="5"/>
    </row>
    <row r="99" spans="1:5" x14ac:dyDescent="0.25">
      <c r="A99" s="5"/>
      <c r="B99" s="5"/>
      <c r="C99" s="5"/>
      <c r="D99" s="5"/>
      <c r="E99" s="5"/>
    </row>
    <row r="100" spans="1:5" x14ac:dyDescent="0.25">
      <c r="A100" s="5"/>
      <c r="B100" s="5"/>
      <c r="C100" s="5"/>
      <c r="D100" s="5"/>
      <c r="E100" s="5"/>
    </row>
    <row r="101" spans="1:5" x14ac:dyDescent="0.25">
      <c r="A101" s="5"/>
      <c r="B101" s="5"/>
      <c r="C101" s="5"/>
      <c r="D101" s="5"/>
      <c r="E101" s="5"/>
    </row>
    <row r="102" spans="1:5" x14ac:dyDescent="0.25">
      <c r="A102" s="5"/>
      <c r="B102" s="5"/>
      <c r="C102" s="5"/>
      <c r="D102" s="5"/>
      <c r="E102" s="5"/>
    </row>
    <row r="103" spans="1:5" x14ac:dyDescent="0.25">
      <c r="A103" s="5"/>
      <c r="B103" s="5"/>
      <c r="C103" s="5"/>
      <c r="D103" s="5"/>
      <c r="E103" s="5"/>
    </row>
    <row r="104" spans="1:5" x14ac:dyDescent="0.25">
      <c r="A104" s="5"/>
      <c r="B104" s="5"/>
      <c r="C104" s="5"/>
      <c r="D104" s="5"/>
      <c r="E104" s="5"/>
    </row>
    <row r="105" spans="1:5" x14ac:dyDescent="0.25">
      <c r="A105" s="5"/>
      <c r="B105" s="5"/>
      <c r="C105" s="5"/>
      <c r="D105" s="5"/>
      <c r="E105" s="5"/>
    </row>
    <row r="106" spans="1:5" x14ac:dyDescent="0.25">
      <c r="A106" s="5"/>
      <c r="B106" s="5"/>
      <c r="C106" s="5"/>
      <c r="D106" s="5"/>
      <c r="E106" s="5"/>
    </row>
    <row r="107" spans="1:5" x14ac:dyDescent="0.25">
      <c r="A107" s="5"/>
      <c r="B107" s="5"/>
      <c r="C107" s="5"/>
      <c r="D107" s="5"/>
      <c r="E107" s="5"/>
    </row>
    <row r="108" spans="1:5" x14ac:dyDescent="0.25">
      <c r="A108" s="5"/>
      <c r="B108" s="5"/>
      <c r="C108" s="5"/>
      <c r="D108" s="5"/>
      <c r="E108" s="5"/>
    </row>
    <row r="109" spans="1:5" x14ac:dyDescent="0.25">
      <c r="A109" s="5"/>
      <c r="B109" s="5"/>
      <c r="C109" s="5"/>
      <c r="D109" s="5"/>
      <c r="E109" s="5"/>
    </row>
    <row r="110" spans="1:5" x14ac:dyDescent="0.25">
      <c r="A110" s="5"/>
      <c r="B110" s="5"/>
      <c r="C110" s="5"/>
      <c r="D110" s="5"/>
      <c r="E110" s="5"/>
    </row>
    <row r="111" spans="1:5" x14ac:dyDescent="0.25">
      <c r="A111" s="5"/>
      <c r="B111" s="5"/>
      <c r="C111" s="5"/>
      <c r="D111" s="5"/>
      <c r="E111" s="5"/>
    </row>
    <row r="112" spans="1:5" x14ac:dyDescent="0.25">
      <c r="A112" s="5"/>
      <c r="B112" s="5"/>
      <c r="C112" s="5"/>
      <c r="D112" s="5"/>
      <c r="E112" s="5"/>
    </row>
    <row r="113" spans="1:5" x14ac:dyDescent="0.25">
      <c r="A113" s="5"/>
      <c r="B113" s="5"/>
      <c r="C113" s="5"/>
      <c r="D113" s="5"/>
      <c r="E113" s="5"/>
    </row>
    <row r="114" spans="1:5" x14ac:dyDescent="0.25">
      <c r="A114" s="5"/>
      <c r="B114" s="5"/>
      <c r="C114" s="5"/>
      <c r="D114" s="5"/>
      <c r="E114" s="5"/>
    </row>
    <row r="115" spans="1:5" x14ac:dyDescent="0.25">
      <c r="A115" s="5"/>
      <c r="B115" s="5"/>
      <c r="C115" s="5"/>
      <c r="D115" s="5"/>
      <c r="E115" s="5"/>
    </row>
    <row r="116" spans="1:5" x14ac:dyDescent="0.25">
      <c r="A116" s="5"/>
      <c r="B116" s="5"/>
      <c r="C116" s="5"/>
      <c r="D116" s="5"/>
      <c r="E116" s="5"/>
    </row>
    <row r="117" spans="1:5" x14ac:dyDescent="0.25">
      <c r="A117" s="5"/>
      <c r="B117" s="5"/>
      <c r="C117" s="5"/>
      <c r="D117" s="5"/>
      <c r="E117" s="5"/>
    </row>
    <row r="118" spans="1:5" x14ac:dyDescent="0.25">
      <c r="A118" s="5"/>
      <c r="B118" s="5"/>
      <c r="C118" s="5"/>
      <c r="D118" s="5"/>
      <c r="E118" s="5"/>
    </row>
    <row r="119" spans="1:5" x14ac:dyDescent="0.25">
      <c r="A119" s="5"/>
      <c r="B119" s="5"/>
      <c r="C119" s="5"/>
      <c r="D119" s="5"/>
      <c r="E119" s="5"/>
    </row>
    <row r="120" spans="1:5" x14ac:dyDescent="0.25">
      <c r="A120" s="5"/>
      <c r="B120" s="5"/>
      <c r="C120" s="5"/>
      <c r="D120" s="5"/>
      <c r="E120" s="5"/>
    </row>
    <row r="121" spans="1:5" x14ac:dyDescent="0.25">
      <c r="A121" s="5"/>
      <c r="B121" s="5"/>
      <c r="C121" s="5"/>
      <c r="D121" s="5"/>
      <c r="E121" s="5"/>
    </row>
    <row r="122" spans="1:5" x14ac:dyDescent="0.25">
      <c r="A122" s="5"/>
      <c r="B122" s="5"/>
      <c r="C122" s="5"/>
      <c r="D122" s="5"/>
      <c r="E122" s="5"/>
    </row>
    <row r="123" spans="1:5" x14ac:dyDescent="0.25">
      <c r="A123" s="5"/>
      <c r="B123" s="5"/>
      <c r="C123" s="5"/>
      <c r="D123" s="5"/>
      <c r="E123" s="5"/>
    </row>
    <row r="124" spans="1:5" x14ac:dyDescent="0.25">
      <c r="A124" s="5"/>
      <c r="B124" s="5"/>
      <c r="C124" s="5"/>
      <c r="D124" s="5"/>
      <c r="E124" s="5"/>
    </row>
    <row r="125" spans="1:5" x14ac:dyDescent="0.25">
      <c r="A125" s="5"/>
      <c r="B125" s="5"/>
      <c r="C125" s="5"/>
      <c r="D125" s="5"/>
      <c r="E125" s="5"/>
    </row>
    <row r="126" spans="1:5" x14ac:dyDescent="0.25">
      <c r="A126" s="5"/>
      <c r="B126" s="5"/>
      <c r="C126" s="5"/>
      <c r="D126" s="5"/>
      <c r="E126" s="5"/>
    </row>
    <row r="127" spans="1:5" x14ac:dyDescent="0.25">
      <c r="A127" s="5"/>
      <c r="B127" s="5"/>
      <c r="C127" s="5"/>
      <c r="D127" s="5"/>
      <c r="E127" s="5"/>
    </row>
    <row r="128" spans="1:5" x14ac:dyDescent="0.25">
      <c r="A128" s="5"/>
      <c r="B128" s="5"/>
      <c r="C128" s="5"/>
      <c r="D128" s="5"/>
      <c r="E128" s="5"/>
    </row>
    <row r="129" spans="1:5" x14ac:dyDescent="0.25">
      <c r="A129" s="5"/>
      <c r="B129" s="5"/>
      <c r="C129" s="5"/>
      <c r="D129" s="5"/>
      <c r="E129" s="5"/>
    </row>
    <row r="130" spans="1:5" x14ac:dyDescent="0.25">
      <c r="A130" s="5"/>
      <c r="B130" s="5"/>
      <c r="C130" s="5"/>
      <c r="D130" s="5"/>
      <c r="E130" s="5"/>
    </row>
    <row r="131" spans="1:5" x14ac:dyDescent="0.25">
      <c r="A131" s="5"/>
      <c r="B131" s="5"/>
      <c r="C131" s="5"/>
      <c r="D131" s="5"/>
      <c r="E131" s="5"/>
    </row>
    <row r="132" spans="1:5" x14ac:dyDescent="0.25">
      <c r="A132" s="5"/>
      <c r="B132" s="5"/>
      <c r="C132" s="5"/>
      <c r="D132" s="5"/>
      <c r="E132" s="5"/>
    </row>
    <row r="133" spans="1:5" x14ac:dyDescent="0.25">
      <c r="A133" s="5"/>
      <c r="B133" s="5"/>
      <c r="C133" s="5"/>
      <c r="D133" s="5"/>
      <c r="E133" s="5"/>
    </row>
    <row r="134" spans="1:5" x14ac:dyDescent="0.25">
      <c r="A134" s="5"/>
      <c r="B134" s="5"/>
      <c r="C134" s="5"/>
      <c r="D134" s="5"/>
      <c r="E134" s="5"/>
    </row>
    <row r="135" spans="1:5" x14ac:dyDescent="0.25">
      <c r="A135" s="5"/>
      <c r="B135" s="5"/>
      <c r="C135" s="5"/>
      <c r="D135" s="5"/>
      <c r="E135" s="5"/>
    </row>
    <row r="136" spans="1:5" x14ac:dyDescent="0.25">
      <c r="A136" s="5"/>
      <c r="B136" s="5"/>
      <c r="C136" s="5"/>
      <c r="D136" s="5"/>
      <c r="E136" s="5"/>
    </row>
    <row r="137" spans="1:5" x14ac:dyDescent="0.25">
      <c r="A137" s="5"/>
      <c r="B137" s="5"/>
      <c r="C137" s="5"/>
      <c r="D137" s="5"/>
      <c r="E137" s="5"/>
    </row>
    <row r="138" spans="1:5" x14ac:dyDescent="0.25">
      <c r="A138" s="5"/>
      <c r="B138" s="5"/>
      <c r="C138" s="5"/>
      <c r="D138" s="5"/>
      <c r="E138" s="5"/>
    </row>
    <row r="139" spans="1:5" x14ac:dyDescent="0.25">
      <c r="A139" s="5"/>
      <c r="B139" s="5"/>
      <c r="C139" s="5"/>
      <c r="D139" s="5"/>
      <c r="E139" s="5"/>
    </row>
    <row r="140" spans="1:5" x14ac:dyDescent="0.25">
      <c r="A140" s="5"/>
      <c r="B140" s="5"/>
      <c r="C140" s="5"/>
      <c r="D140" s="5"/>
      <c r="E140" s="5"/>
    </row>
    <row r="141" spans="1:5" x14ac:dyDescent="0.25">
      <c r="A141" s="5"/>
      <c r="B141" s="5"/>
      <c r="C141" s="5"/>
      <c r="D141" s="5"/>
      <c r="E141" s="5"/>
    </row>
    <row r="142" spans="1:5" x14ac:dyDescent="0.25">
      <c r="A142" s="5"/>
      <c r="B142" s="5"/>
      <c r="C142" s="5"/>
      <c r="D142" s="5"/>
      <c r="E142" s="5"/>
    </row>
    <row r="143" spans="1:5" x14ac:dyDescent="0.25">
      <c r="A143" s="5"/>
      <c r="B143" s="5"/>
      <c r="C143" s="5"/>
      <c r="D143" s="5"/>
      <c r="E143" s="5"/>
    </row>
    <row r="144" spans="1:5" x14ac:dyDescent="0.25">
      <c r="A144" s="5"/>
      <c r="B144" s="5"/>
      <c r="C144" s="5"/>
      <c r="D144" s="5"/>
      <c r="E144" s="5"/>
    </row>
    <row r="145" spans="1:5" x14ac:dyDescent="0.25">
      <c r="A145" s="5"/>
      <c r="B145" s="5"/>
      <c r="C145" s="5"/>
      <c r="D145" s="5"/>
      <c r="E145" s="5"/>
    </row>
    <row r="146" spans="1:5" x14ac:dyDescent="0.25">
      <c r="A146" s="5"/>
      <c r="B146" s="5"/>
      <c r="C146" s="5"/>
      <c r="D146" s="5"/>
      <c r="E146" s="5"/>
    </row>
    <row r="147" spans="1:5" x14ac:dyDescent="0.25">
      <c r="A147" s="5"/>
      <c r="B147" s="5"/>
      <c r="C147" s="5"/>
      <c r="D147" s="5"/>
      <c r="E147" s="5"/>
    </row>
    <row r="148" spans="1:5" x14ac:dyDescent="0.25">
      <c r="A148" s="5"/>
      <c r="B148" s="5"/>
      <c r="C148" s="5"/>
      <c r="D148" s="5"/>
      <c r="E148" s="5"/>
    </row>
    <row r="149" spans="1:5" x14ac:dyDescent="0.25">
      <c r="A149" s="5"/>
      <c r="B149" s="5"/>
      <c r="C149" s="5"/>
      <c r="D149" s="5"/>
      <c r="E149" s="5"/>
    </row>
    <row r="150" spans="1:5" x14ac:dyDescent="0.25">
      <c r="A150" s="5"/>
      <c r="B150" s="5"/>
      <c r="C150" s="5"/>
      <c r="D150" s="5"/>
      <c r="E150" s="5"/>
    </row>
    <row r="151" spans="1:5" x14ac:dyDescent="0.25">
      <c r="A151" s="5"/>
      <c r="B151" s="5"/>
      <c r="C151" s="5"/>
      <c r="D151" s="5"/>
      <c r="E151" s="5"/>
    </row>
    <row r="152" spans="1:5" x14ac:dyDescent="0.25">
      <c r="A152" s="5"/>
      <c r="B152" s="5"/>
      <c r="C152" s="5"/>
      <c r="D152" s="5"/>
      <c r="E152" s="5"/>
    </row>
    <row r="153" spans="1:5" x14ac:dyDescent="0.25">
      <c r="A153" s="5"/>
      <c r="B153" s="5"/>
      <c r="C153" s="5"/>
      <c r="D153" s="5"/>
      <c r="E153" s="5"/>
    </row>
    <row r="154" spans="1:5" x14ac:dyDescent="0.25">
      <c r="A154" s="5"/>
      <c r="B154" s="5"/>
      <c r="C154" s="5"/>
      <c r="D154" s="5"/>
      <c r="E154" s="5"/>
    </row>
    <row r="155" spans="1:5" x14ac:dyDescent="0.25">
      <c r="A155" s="5"/>
      <c r="B155" s="5"/>
      <c r="C155" s="5"/>
      <c r="D155" s="5"/>
      <c r="E155" s="5"/>
    </row>
    <row r="156" spans="1:5" x14ac:dyDescent="0.25">
      <c r="A156" s="5"/>
      <c r="B156" s="5"/>
      <c r="C156" s="5"/>
      <c r="D156" s="5"/>
      <c r="E156" s="5"/>
    </row>
    <row r="157" spans="1:5" x14ac:dyDescent="0.25">
      <c r="A157" s="5"/>
      <c r="B157" s="5"/>
      <c r="C157" s="5"/>
      <c r="D157" s="5"/>
      <c r="E157" s="5"/>
    </row>
    <row r="158" spans="1:5" x14ac:dyDescent="0.25">
      <c r="A158" s="5"/>
      <c r="B158" s="5"/>
      <c r="C158" s="5"/>
      <c r="D158" s="5"/>
      <c r="E158" s="5"/>
    </row>
    <row r="159" spans="1:5" x14ac:dyDescent="0.25">
      <c r="A159" s="5"/>
      <c r="B159" s="5"/>
      <c r="C159" s="5"/>
      <c r="D159" s="5"/>
      <c r="E159" s="5"/>
    </row>
    <row r="160" spans="1:5" x14ac:dyDescent="0.25">
      <c r="A160" s="5"/>
      <c r="B160" s="5"/>
      <c r="C160" s="5"/>
      <c r="D160" s="5"/>
      <c r="E160" s="5"/>
    </row>
    <row r="161" spans="1:5" x14ac:dyDescent="0.25">
      <c r="A161" s="5"/>
      <c r="B161" s="5"/>
      <c r="C161" s="5"/>
      <c r="D161" s="5"/>
      <c r="E161" s="5"/>
    </row>
    <row r="162" spans="1:5" x14ac:dyDescent="0.25">
      <c r="A162" s="5"/>
      <c r="B162" s="5"/>
      <c r="C162" s="5"/>
      <c r="D162" s="5"/>
      <c r="E162" s="5"/>
    </row>
    <row r="163" spans="1:5" x14ac:dyDescent="0.25">
      <c r="A163" s="5"/>
      <c r="B163" s="5"/>
      <c r="C163" s="5"/>
      <c r="D163" s="5"/>
      <c r="E163" s="5"/>
    </row>
    <row r="164" spans="1:5" x14ac:dyDescent="0.25">
      <c r="A164" s="5"/>
      <c r="B164" s="5"/>
      <c r="C164" s="5"/>
      <c r="D164" s="5"/>
      <c r="E164" s="5"/>
    </row>
    <row r="165" spans="1:5" x14ac:dyDescent="0.25">
      <c r="A165" s="5"/>
      <c r="B165" s="5"/>
      <c r="C165" s="5"/>
      <c r="D165" s="5"/>
      <c r="E165" s="5"/>
    </row>
    <row r="166" spans="1:5" x14ac:dyDescent="0.25">
      <c r="A166" s="5"/>
      <c r="B166" s="5"/>
      <c r="C166" s="5"/>
      <c r="D166" s="5"/>
      <c r="E166" s="5"/>
    </row>
    <row r="167" spans="1:5" x14ac:dyDescent="0.25">
      <c r="A167" s="5"/>
      <c r="B167" s="5"/>
      <c r="C167" s="5"/>
      <c r="D167" s="5"/>
      <c r="E167" s="5"/>
    </row>
    <row r="168" spans="1:5" x14ac:dyDescent="0.25">
      <c r="A168" s="5"/>
      <c r="B168" s="5"/>
      <c r="C168" s="5"/>
      <c r="D168" s="5"/>
      <c r="E168" s="5"/>
    </row>
    <row r="169" spans="1:5" x14ac:dyDescent="0.25">
      <c r="A169" s="5"/>
      <c r="B169" s="5"/>
      <c r="C169" s="5"/>
      <c r="D169" s="5"/>
      <c r="E169" s="5"/>
    </row>
    <row r="170" spans="1:5" x14ac:dyDescent="0.25">
      <c r="A170" s="5"/>
      <c r="B170" s="5"/>
      <c r="C170" s="5"/>
      <c r="D170" s="5"/>
      <c r="E170" s="5"/>
    </row>
    <row r="171" spans="1:5" x14ac:dyDescent="0.25">
      <c r="A171" s="5"/>
      <c r="B171" s="5"/>
      <c r="C171" s="5"/>
      <c r="D171" s="5"/>
      <c r="E171" s="5"/>
    </row>
    <row r="172" spans="1:5" x14ac:dyDescent="0.25">
      <c r="A172" s="5"/>
      <c r="B172" s="5"/>
      <c r="C172" s="5"/>
      <c r="D172" s="5"/>
      <c r="E172" s="5"/>
    </row>
    <row r="173" spans="1:5" x14ac:dyDescent="0.25">
      <c r="A173" s="5"/>
      <c r="B173" s="5"/>
      <c r="C173" s="5"/>
      <c r="D173" s="5"/>
      <c r="E173" s="5"/>
    </row>
    <row r="174" spans="1:5" x14ac:dyDescent="0.25">
      <c r="A174" s="5"/>
      <c r="B174" s="5"/>
      <c r="C174" s="5"/>
      <c r="D174" s="5"/>
      <c r="E174" s="5"/>
    </row>
    <row r="175" spans="1:5" x14ac:dyDescent="0.25">
      <c r="A175" s="5"/>
      <c r="B175" s="5"/>
      <c r="C175" s="5"/>
      <c r="D175" s="5"/>
      <c r="E175" s="5"/>
    </row>
    <row r="176" spans="1:5" x14ac:dyDescent="0.25">
      <c r="A176" s="5"/>
      <c r="B176" s="5"/>
      <c r="C176" s="5"/>
      <c r="D176" s="5"/>
      <c r="E176" s="5"/>
    </row>
    <row r="177" spans="1:5" x14ac:dyDescent="0.25">
      <c r="A177" s="5"/>
      <c r="B177" s="5"/>
      <c r="C177" s="5"/>
      <c r="D177" s="5"/>
      <c r="E177" s="5"/>
    </row>
    <row r="178" spans="1:5" x14ac:dyDescent="0.25">
      <c r="A178" s="5"/>
      <c r="B178" s="5"/>
      <c r="C178" s="5"/>
      <c r="D178" s="5"/>
      <c r="E178" s="5"/>
    </row>
    <row r="179" spans="1:5" x14ac:dyDescent="0.25">
      <c r="A179" s="5"/>
      <c r="B179" s="5"/>
      <c r="C179" s="5"/>
      <c r="D179" s="5"/>
      <c r="E179" s="5"/>
    </row>
    <row r="180" spans="1:5" x14ac:dyDescent="0.25">
      <c r="A180" s="5"/>
      <c r="B180" s="5"/>
      <c r="C180" s="5"/>
      <c r="D180" s="5"/>
      <c r="E180" s="5"/>
    </row>
    <row r="181" spans="1:5" x14ac:dyDescent="0.25">
      <c r="A181" s="5"/>
      <c r="B181" s="5"/>
      <c r="C181" s="5"/>
      <c r="D181" s="5"/>
      <c r="E181" s="5"/>
    </row>
    <row r="182" spans="1:5" x14ac:dyDescent="0.25">
      <c r="A182" s="5"/>
      <c r="B182" s="5"/>
      <c r="C182" s="5"/>
      <c r="D182" s="5"/>
      <c r="E182" s="5"/>
    </row>
    <row r="183" spans="1:5" x14ac:dyDescent="0.25">
      <c r="A183" s="5"/>
      <c r="B183" s="5"/>
      <c r="C183" s="5"/>
      <c r="D183" s="5"/>
      <c r="E183" s="5"/>
    </row>
    <row r="184" spans="1:5" x14ac:dyDescent="0.25">
      <c r="A184" s="5"/>
      <c r="B184" s="5"/>
      <c r="C184" s="5"/>
      <c r="D184" s="5"/>
      <c r="E184" s="5"/>
    </row>
    <row r="185" spans="1:5" x14ac:dyDescent="0.25">
      <c r="A185" s="5"/>
      <c r="B185" s="5"/>
      <c r="C185" s="5"/>
      <c r="D185" s="5"/>
      <c r="E185" s="5"/>
    </row>
    <row r="186" spans="1:5" x14ac:dyDescent="0.25">
      <c r="A186" s="5"/>
      <c r="B186" s="5"/>
      <c r="C186" s="5"/>
      <c r="D186" s="5"/>
      <c r="E186" s="5"/>
    </row>
    <row r="187" spans="1:5" x14ac:dyDescent="0.25">
      <c r="A187" s="5"/>
      <c r="B187" s="5"/>
      <c r="C187" s="5"/>
      <c r="D187" s="5"/>
      <c r="E187" s="5"/>
    </row>
    <row r="188" spans="1:5" x14ac:dyDescent="0.25">
      <c r="A188" s="5"/>
      <c r="B188" s="5"/>
      <c r="C188" s="5"/>
      <c r="D188" s="5"/>
      <c r="E188" s="5"/>
    </row>
    <row r="189" spans="1:5" x14ac:dyDescent="0.25">
      <c r="A189" s="5"/>
      <c r="B189" s="5"/>
      <c r="C189" s="5"/>
      <c r="D189" s="5"/>
      <c r="E189" s="5"/>
    </row>
    <row r="190" spans="1:5" x14ac:dyDescent="0.25">
      <c r="A190" s="5"/>
      <c r="B190" s="5"/>
      <c r="C190" s="5"/>
      <c r="D190" s="5"/>
      <c r="E190" s="5"/>
    </row>
    <row r="191" spans="1:5" x14ac:dyDescent="0.25">
      <c r="A191" s="5"/>
      <c r="B191" s="5"/>
      <c r="C191" s="5"/>
      <c r="D191" s="5"/>
      <c r="E191" s="5"/>
    </row>
    <row r="192" spans="1:5" x14ac:dyDescent="0.25">
      <c r="A192" s="5"/>
      <c r="B192" s="5"/>
      <c r="C192" s="5"/>
      <c r="D192" s="5"/>
      <c r="E192" s="5"/>
    </row>
    <row r="193" spans="1:5" x14ac:dyDescent="0.25">
      <c r="A193" s="5"/>
      <c r="B193" s="5"/>
      <c r="C193" s="5"/>
      <c r="D193" s="5"/>
      <c r="E193" s="5"/>
    </row>
    <row r="194" spans="1:5" x14ac:dyDescent="0.25">
      <c r="A194" s="5"/>
      <c r="B194" s="5"/>
      <c r="C194" s="5"/>
      <c r="D194" s="5"/>
      <c r="E194" s="5"/>
    </row>
    <row r="195" spans="1:5" x14ac:dyDescent="0.25">
      <c r="A195" s="5"/>
      <c r="B195" s="5"/>
      <c r="C195" s="5"/>
      <c r="D195" s="5"/>
      <c r="E195" s="5"/>
    </row>
    <row r="196" spans="1:5" x14ac:dyDescent="0.25">
      <c r="A196" s="5"/>
      <c r="B196" s="5"/>
      <c r="C196" s="5"/>
      <c r="D196" s="5"/>
      <c r="E196" s="5"/>
    </row>
    <row r="197" spans="1:5" x14ac:dyDescent="0.25">
      <c r="A197" s="5"/>
      <c r="B197" s="5"/>
      <c r="C197" s="5"/>
      <c r="D197" s="5"/>
      <c r="E197" s="5"/>
    </row>
    <row r="198" spans="1:5" x14ac:dyDescent="0.25">
      <c r="A198" s="5"/>
      <c r="B198" s="5"/>
      <c r="C198" s="5"/>
      <c r="D198" s="5"/>
      <c r="E198" s="5"/>
    </row>
    <row r="199" spans="1:5" x14ac:dyDescent="0.25">
      <c r="A199" s="5"/>
      <c r="B199" s="5"/>
      <c r="C199" s="5"/>
      <c r="D199" s="5"/>
      <c r="E199" s="5"/>
    </row>
    <row r="200" spans="1:5" x14ac:dyDescent="0.25">
      <c r="A200" s="5"/>
      <c r="B200" s="5"/>
      <c r="C200" s="5"/>
      <c r="D200" s="5"/>
      <c r="E200" s="5"/>
    </row>
    <row r="201" spans="1:5" x14ac:dyDescent="0.25">
      <c r="A201" s="5"/>
      <c r="B201" s="5"/>
      <c r="C201" s="5"/>
      <c r="D201" s="5"/>
      <c r="E201" s="5"/>
    </row>
    <row r="202" spans="1:5" x14ac:dyDescent="0.25">
      <c r="A202" s="5"/>
      <c r="B202" s="5"/>
      <c r="C202" s="5"/>
      <c r="D202" s="5"/>
      <c r="E202" s="5"/>
    </row>
    <row r="203" spans="1:5" x14ac:dyDescent="0.25">
      <c r="A203" s="5"/>
      <c r="B203" s="5"/>
      <c r="C203" s="5"/>
      <c r="D203" s="5"/>
      <c r="E203" s="5"/>
    </row>
    <row r="204" spans="1:5" x14ac:dyDescent="0.25">
      <c r="A204" s="5"/>
      <c r="B204" s="5"/>
      <c r="C204" s="5"/>
      <c r="D204" s="5"/>
      <c r="E204" s="5"/>
    </row>
    <row r="205" spans="1:5" x14ac:dyDescent="0.25">
      <c r="A205" s="5"/>
      <c r="B205" s="5"/>
      <c r="C205" s="5"/>
      <c r="D205" s="5"/>
      <c r="E205" s="5"/>
    </row>
    <row r="206" spans="1:5" x14ac:dyDescent="0.25">
      <c r="A206" s="5"/>
      <c r="B206" s="5"/>
      <c r="C206" s="5"/>
      <c r="D206" s="5"/>
      <c r="E206" s="5"/>
    </row>
    <row r="207" spans="1:5" x14ac:dyDescent="0.25">
      <c r="A207" s="5"/>
      <c r="B207" s="5"/>
      <c r="C207" s="5"/>
      <c r="D207" s="5"/>
      <c r="E207" s="5"/>
    </row>
    <row r="208" spans="1:5" x14ac:dyDescent="0.25">
      <c r="A208" s="5"/>
      <c r="B208" s="5"/>
      <c r="C208" s="5"/>
      <c r="D208" s="5"/>
      <c r="E208" s="5"/>
    </row>
    <row r="209" spans="1:5" x14ac:dyDescent="0.25">
      <c r="A209" s="5"/>
      <c r="B209" s="5"/>
      <c r="C209" s="5"/>
      <c r="D209" s="5"/>
      <c r="E209" s="5"/>
    </row>
    <row r="210" spans="1:5" x14ac:dyDescent="0.25">
      <c r="A210" s="5"/>
      <c r="B210" s="5"/>
      <c r="C210" s="5"/>
      <c r="D210" s="5"/>
      <c r="E210" s="5"/>
    </row>
    <row r="211" spans="1:5" x14ac:dyDescent="0.25">
      <c r="A211" s="5"/>
      <c r="B211" s="5"/>
      <c r="C211" s="5"/>
      <c r="D211" s="5"/>
      <c r="E211" s="5"/>
    </row>
    <row r="212" spans="1:5" x14ac:dyDescent="0.25">
      <c r="A212" s="5"/>
      <c r="B212" s="5"/>
      <c r="C212" s="5"/>
      <c r="D212" s="5"/>
      <c r="E212" s="5"/>
    </row>
    <row r="213" spans="1:5" x14ac:dyDescent="0.25">
      <c r="A213" s="5"/>
      <c r="B213" s="5"/>
      <c r="C213" s="5"/>
      <c r="D213" s="5"/>
      <c r="E213" s="5"/>
    </row>
    <row r="214" spans="1:5" x14ac:dyDescent="0.25">
      <c r="A214" s="5"/>
      <c r="B214" s="5"/>
      <c r="C214" s="5"/>
      <c r="D214" s="5"/>
      <c r="E214" s="5"/>
    </row>
    <row r="215" spans="1:5" x14ac:dyDescent="0.25">
      <c r="A215" s="5"/>
      <c r="B215" s="5"/>
      <c r="C215" s="5"/>
      <c r="D215" s="5"/>
      <c r="E215" s="5"/>
    </row>
    <row r="216" spans="1:5" x14ac:dyDescent="0.25">
      <c r="A216" s="5"/>
      <c r="B216" s="5"/>
      <c r="C216" s="5"/>
      <c r="D216" s="5"/>
      <c r="E216" s="5"/>
    </row>
    <row r="217" spans="1:5" x14ac:dyDescent="0.25">
      <c r="A217" s="5"/>
      <c r="B217" s="5"/>
      <c r="C217" s="5"/>
      <c r="D217" s="5"/>
      <c r="E217" s="5"/>
    </row>
    <row r="218" spans="1:5" x14ac:dyDescent="0.25">
      <c r="A218" s="5"/>
      <c r="B218" s="5"/>
      <c r="C218" s="5"/>
      <c r="D218" s="5"/>
      <c r="E218" s="5"/>
    </row>
    <row r="219" spans="1:5" x14ac:dyDescent="0.25">
      <c r="A219" s="5"/>
      <c r="B219" s="5"/>
      <c r="C219" s="5"/>
      <c r="D219" s="5"/>
      <c r="E219" s="5"/>
    </row>
    <row r="220" spans="1:5" x14ac:dyDescent="0.25">
      <c r="A220" s="5"/>
      <c r="B220" s="5"/>
      <c r="C220" s="5"/>
      <c r="D220" s="5"/>
      <c r="E220" s="5"/>
    </row>
    <row r="221" spans="1:5" x14ac:dyDescent="0.25">
      <c r="A221" s="5"/>
      <c r="B221" s="5"/>
      <c r="C221" s="5"/>
      <c r="D221" s="5"/>
      <c r="E221" s="5"/>
    </row>
    <row r="222" spans="1:5" x14ac:dyDescent="0.25">
      <c r="A222" s="5"/>
      <c r="B222" s="5"/>
      <c r="C222" s="5"/>
      <c r="D222" s="5"/>
      <c r="E222" s="5"/>
    </row>
    <row r="223" spans="1:5" x14ac:dyDescent="0.25">
      <c r="A223" s="5"/>
      <c r="B223" s="5"/>
      <c r="C223" s="5"/>
      <c r="D223" s="5"/>
      <c r="E223" s="5"/>
    </row>
    <row r="224" spans="1:5" x14ac:dyDescent="0.25">
      <c r="A224" s="5"/>
      <c r="B224" s="5"/>
      <c r="C224" s="5"/>
      <c r="D224" s="5"/>
      <c r="E224" s="5"/>
    </row>
    <row r="225" spans="1:5" x14ac:dyDescent="0.25">
      <c r="A225" s="5"/>
      <c r="B225" s="5"/>
      <c r="C225" s="5"/>
      <c r="D225" s="5"/>
      <c r="E225" s="5"/>
    </row>
    <row r="226" spans="1:5" x14ac:dyDescent="0.25">
      <c r="A226" s="5"/>
      <c r="B226" s="5"/>
      <c r="C226" s="5"/>
      <c r="D226" s="5"/>
      <c r="E226" s="5"/>
    </row>
    <row r="227" spans="1:5" x14ac:dyDescent="0.25">
      <c r="A227" s="5"/>
      <c r="B227" s="5"/>
      <c r="C227" s="5"/>
      <c r="D227" s="5"/>
      <c r="E227" s="5"/>
    </row>
    <row r="228" spans="1:5" x14ac:dyDescent="0.25">
      <c r="A228" s="5"/>
      <c r="B228" s="5"/>
      <c r="C228" s="5"/>
      <c r="D228" s="5"/>
      <c r="E228" s="5"/>
    </row>
    <row r="229" spans="1:5" x14ac:dyDescent="0.25">
      <c r="A229" s="5"/>
      <c r="B229" s="5"/>
      <c r="C229" s="5"/>
      <c r="D229" s="5"/>
      <c r="E229" s="5"/>
    </row>
    <row r="230" spans="1:5" x14ac:dyDescent="0.25">
      <c r="A230" s="5"/>
      <c r="B230" s="5"/>
      <c r="C230" s="5"/>
      <c r="D230" s="5"/>
      <c r="E230" s="5"/>
    </row>
    <row r="231" spans="1:5" x14ac:dyDescent="0.25">
      <c r="A231" s="5"/>
      <c r="B231" s="5"/>
      <c r="C231" s="5"/>
      <c r="D231" s="5"/>
      <c r="E231" s="5"/>
    </row>
    <row r="232" spans="1:5" x14ac:dyDescent="0.25">
      <c r="A232" s="5"/>
      <c r="B232" s="5"/>
      <c r="C232" s="5"/>
      <c r="D232" s="5"/>
      <c r="E232" s="5"/>
    </row>
    <row r="233" spans="1:5" x14ac:dyDescent="0.25">
      <c r="A233" s="5"/>
      <c r="B233" s="5"/>
      <c r="C233" s="5"/>
      <c r="D233" s="5"/>
      <c r="E233" s="5"/>
    </row>
    <row r="234" spans="1:5" x14ac:dyDescent="0.25">
      <c r="A234" s="5"/>
      <c r="B234" s="5"/>
      <c r="C234" s="5"/>
      <c r="D234" s="5"/>
      <c r="E234" s="5"/>
    </row>
    <row r="235" spans="1:5" x14ac:dyDescent="0.25">
      <c r="A235" s="5"/>
      <c r="B235" s="5"/>
      <c r="C235" s="5"/>
      <c r="D235" s="5"/>
      <c r="E235" s="5"/>
    </row>
    <row r="236" spans="1:5" x14ac:dyDescent="0.25">
      <c r="A236" s="5"/>
      <c r="B236" s="5"/>
      <c r="C236" s="5"/>
      <c r="D236" s="5"/>
      <c r="E236" s="5"/>
    </row>
    <row r="237" spans="1:5" x14ac:dyDescent="0.25">
      <c r="A237" s="5"/>
      <c r="B237" s="5"/>
      <c r="C237" s="5"/>
      <c r="D237" s="5"/>
      <c r="E237" s="5"/>
    </row>
    <row r="238" spans="1:5" x14ac:dyDescent="0.25">
      <c r="A238" s="5"/>
      <c r="B238" s="5"/>
      <c r="C238" s="5"/>
      <c r="D238" s="5"/>
      <c r="E238" s="5"/>
    </row>
    <row r="239" spans="1:5" x14ac:dyDescent="0.25">
      <c r="A239" s="5"/>
      <c r="B239" s="5"/>
      <c r="C239" s="5"/>
      <c r="D239" s="5"/>
      <c r="E239" s="5"/>
    </row>
    <row r="240" spans="1:5" x14ac:dyDescent="0.25">
      <c r="A240" s="5"/>
      <c r="B240" s="5"/>
      <c r="C240" s="5"/>
      <c r="D240" s="5"/>
      <c r="E240" s="5"/>
    </row>
    <row r="241" spans="1:5" x14ac:dyDescent="0.25">
      <c r="A241" s="5"/>
      <c r="B241" s="5"/>
      <c r="C241" s="5"/>
      <c r="D241" s="5"/>
      <c r="E241" s="5"/>
    </row>
    <row r="242" spans="1:5" x14ac:dyDescent="0.25">
      <c r="A242" s="5"/>
      <c r="B242" s="5"/>
      <c r="C242" s="5"/>
      <c r="D242" s="5"/>
      <c r="E242" s="5"/>
    </row>
    <row r="243" spans="1:5" x14ac:dyDescent="0.25">
      <c r="A243" s="5"/>
      <c r="B243" s="5"/>
      <c r="C243" s="5"/>
      <c r="D243" s="5"/>
      <c r="E243" s="5"/>
    </row>
    <row r="244" spans="1:5" x14ac:dyDescent="0.25">
      <c r="A244" s="5"/>
      <c r="B244" s="5"/>
      <c r="C244" s="5"/>
      <c r="D244" s="5"/>
      <c r="E244" s="5"/>
    </row>
    <row r="245" spans="1:5" x14ac:dyDescent="0.25">
      <c r="A245" s="5"/>
      <c r="B245" s="5"/>
      <c r="C245" s="5"/>
      <c r="D245" s="5"/>
      <c r="E245" s="5"/>
    </row>
    <row r="246" spans="1:5" x14ac:dyDescent="0.25">
      <c r="A246" s="5"/>
      <c r="B246" s="5"/>
      <c r="C246" s="5"/>
      <c r="D246" s="5"/>
      <c r="E246" s="5"/>
    </row>
    <row r="247" spans="1:5" x14ac:dyDescent="0.25">
      <c r="A247" s="5"/>
      <c r="B247" s="5"/>
      <c r="C247" s="5"/>
      <c r="D247" s="5"/>
      <c r="E247" s="5"/>
    </row>
    <row r="248" spans="1:5" x14ac:dyDescent="0.25">
      <c r="A248" s="5"/>
      <c r="B248" s="5"/>
      <c r="C248" s="5"/>
      <c r="D248" s="5"/>
      <c r="E248" s="5"/>
    </row>
    <row r="249" spans="1:5" x14ac:dyDescent="0.25">
      <c r="A249" s="5"/>
      <c r="B249" s="5"/>
      <c r="C249" s="5"/>
      <c r="D249" s="5"/>
      <c r="E249" s="5"/>
    </row>
    <row r="250" spans="1:5" x14ac:dyDescent="0.25">
      <c r="A250" s="5"/>
      <c r="B250" s="5"/>
      <c r="C250" s="5"/>
      <c r="D250" s="5"/>
      <c r="E250" s="5"/>
    </row>
    <row r="251" spans="1:5" x14ac:dyDescent="0.25">
      <c r="A251" s="5"/>
      <c r="B251" s="5"/>
      <c r="C251" s="5"/>
      <c r="D251" s="5"/>
      <c r="E251" s="5"/>
    </row>
    <row r="252" spans="1:5" x14ac:dyDescent="0.25">
      <c r="A252" s="5"/>
      <c r="B252" s="5"/>
      <c r="C252" s="5"/>
      <c r="D252" s="5"/>
      <c r="E252" s="5"/>
    </row>
    <row r="253" spans="1:5" x14ac:dyDescent="0.25">
      <c r="A253" s="5"/>
      <c r="B253" s="5"/>
      <c r="C253" s="5"/>
      <c r="D253" s="5"/>
      <c r="E253" s="5"/>
    </row>
    <row r="254" spans="1:5" x14ac:dyDescent="0.25">
      <c r="A254" s="5"/>
      <c r="B254" s="5"/>
      <c r="C254" s="5"/>
      <c r="D254" s="5"/>
      <c r="E254" s="5"/>
    </row>
    <row r="255" spans="1:5" x14ac:dyDescent="0.25">
      <c r="A255" s="5"/>
      <c r="B255" s="5"/>
      <c r="C255" s="5"/>
      <c r="D255" s="5"/>
      <c r="E255" s="5"/>
    </row>
    <row r="256" spans="1:5" x14ac:dyDescent="0.25">
      <c r="A256" s="5"/>
      <c r="B256" s="5"/>
      <c r="C256" s="5"/>
      <c r="D256" s="5"/>
      <c r="E256" s="5"/>
    </row>
    <row r="257" spans="1:5" x14ac:dyDescent="0.25">
      <c r="A257" s="5"/>
      <c r="B257" s="5"/>
      <c r="C257" s="5"/>
      <c r="D257" s="5"/>
      <c r="E257" s="5"/>
    </row>
    <row r="258" spans="1:5" x14ac:dyDescent="0.25">
      <c r="A258" s="5"/>
      <c r="B258" s="5"/>
      <c r="C258" s="5"/>
      <c r="D258" s="5"/>
      <c r="E258" s="5"/>
    </row>
    <row r="259" spans="1:5" x14ac:dyDescent="0.25">
      <c r="A259" s="5"/>
      <c r="B259" s="5"/>
      <c r="C259" s="5"/>
      <c r="D259" s="5"/>
      <c r="E259" s="5"/>
    </row>
    <row r="260" spans="1:5" x14ac:dyDescent="0.25">
      <c r="A260" s="5"/>
      <c r="B260" s="5"/>
      <c r="C260" s="5"/>
      <c r="D260" s="5"/>
      <c r="E260" s="5"/>
    </row>
    <row r="261" spans="1:5" x14ac:dyDescent="0.25">
      <c r="A261" s="5"/>
      <c r="B261" s="5"/>
      <c r="C261" s="5"/>
      <c r="D261" s="5"/>
      <c r="E261" s="5"/>
    </row>
    <row r="262" spans="1:5" x14ac:dyDescent="0.25">
      <c r="A262" s="5"/>
      <c r="B262" s="5"/>
      <c r="C262" s="5"/>
      <c r="D262" s="5"/>
      <c r="E262" s="5"/>
    </row>
    <row r="263" spans="1:5" x14ac:dyDescent="0.25">
      <c r="A263" s="5"/>
      <c r="B263" s="5"/>
      <c r="C263" s="5"/>
      <c r="D263" s="5"/>
      <c r="E263" s="5"/>
    </row>
    <row r="264" spans="1:5" x14ac:dyDescent="0.25">
      <c r="A264" s="5"/>
      <c r="B264" s="5"/>
      <c r="C264" s="5"/>
      <c r="D264" s="5"/>
      <c r="E264" s="5"/>
    </row>
    <row r="265" spans="1:5" x14ac:dyDescent="0.25">
      <c r="A265" s="5"/>
      <c r="B265" s="5"/>
      <c r="C265" s="5"/>
      <c r="D265" s="5"/>
      <c r="E265" s="5"/>
    </row>
    <row r="266" spans="1:5" x14ac:dyDescent="0.25">
      <c r="A266" s="5"/>
      <c r="B266" s="5"/>
      <c r="C266" s="5"/>
      <c r="D266" s="5"/>
      <c r="E266" s="5"/>
    </row>
    <row r="267" spans="1:5" x14ac:dyDescent="0.25">
      <c r="A267" s="5"/>
      <c r="B267" s="5"/>
      <c r="C267" s="5"/>
      <c r="D267" s="5"/>
      <c r="E267" s="5"/>
    </row>
    <row r="268" spans="1:5" x14ac:dyDescent="0.25">
      <c r="A268" s="5"/>
      <c r="B268" s="5"/>
      <c r="C268" s="5"/>
      <c r="D268" s="5"/>
      <c r="E268" s="5"/>
    </row>
    <row r="269" spans="1:5" x14ac:dyDescent="0.25">
      <c r="A269" s="5"/>
      <c r="B269" s="5"/>
      <c r="C269" s="5"/>
      <c r="D269" s="5"/>
      <c r="E269" s="5"/>
    </row>
    <row r="270" spans="1:5" x14ac:dyDescent="0.25">
      <c r="A270" s="5"/>
      <c r="B270" s="5"/>
      <c r="C270" s="5"/>
      <c r="D270" s="5"/>
      <c r="E270" s="5"/>
    </row>
    <row r="271" spans="1:5" x14ac:dyDescent="0.25">
      <c r="A271" s="5"/>
      <c r="B271" s="5"/>
      <c r="C271" s="5"/>
      <c r="D271" s="5"/>
      <c r="E271" s="5"/>
    </row>
    <row r="272" spans="1:5" x14ac:dyDescent="0.25">
      <c r="A272" s="5"/>
      <c r="B272" s="5"/>
      <c r="C272" s="5"/>
      <c r="D272" s="5"/>
      <c r="E272" s="5"/>
    </row>
    <row r="273" spans="1:5" x14ac:dyDescent="0.25">
      <c r="A273" s="5"/>
      <c r="B273" s="5"/>
      <c r="C273" s="5"/>
      <c r="D273" s="5"/>
      <c r="E273" s="5"/>
    </row>
    <row r="274" spans="1:5" x14ac:dyDescent="0.25">
      <c r="A274" s="5"/>
      <c r="B274" s="5"/>
      <c r="C274" s="5"/>
      <c r="D274" s="5"/>
      <c r="E274" s="5"/>
    </row>
    <row r="275" spans="1:5" x14ac:dyDescent="0.25">
      <c r="A275" s="5"/>
      <c r="B275" s="5"/>
      <c r="C275" s="5"/>
      <c r="D275" s="5"/>
      <c r="E275" s="5"/>
    </row>
  </sheetData>
  <pageMargins left="0.7" right="0.7" top="0.75" bottom="0.75" header="0.3" footer="0.3"/>
  <pageSetup paperSize="9" scale="73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05403D5-5598-4BAA-B4C6-207C56DF7A4E}">
          <x14:formula1>
            <xm:f>affaires!$A$4:$A$5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4D2A6-C926-4522-BEF8-E577975C0552}">
  <sheetPr codeName="Feuil5">
    <pageSetUpPr fitToPage="1"/>
  </sheetPr>
  <dimension ref="A1:E275"/>
  <sheetViews>
    <sheetView topLeftCell="A16" zoomScaleNormal="100" zoomScaleSheetLayoutView="160" workbookViewId="0"/>
  </sheetViews>
  <sheetFormatPr baseColWidth="10" defaultRowHeight="15" x14ac:dyDescent="0.25"/>
  <cols>
    <col min="1" max="1" width="10.7109375" customWidth="1"/>
    <col min="2" max="2" width="55.7109375" customWidth="1"/>
    <col min="3" max="4" width="15.7109375" customWidth="1"/>
    <col min="5" max="5" width="20.7109375" customWidth="1"/>
  </cols>
  <sheetData>
    <row r="1" spans="1:5" ht="15" customHeight="1" x14ac:dyDescent="0.25">
      <c r="A1" s="22" t="s">
        <v>97</v>
      </c>
      <c r="B1" s="16"/>
      <c r="C1" s="16" t="s">
        <v>0</v>
      </c>
      <c r="D1" s="17">
        <f ca="1">TODAY()</f>
        <v>43941</v>
      </c>
      <c r="E1" s="18"/>
    </row>
    <row r="2" spans="1:5" x14ac:dyDescent="0.25">
      <c r="A2" s="26" t="s">
        <v>3</v>
      </c>
      <c r="B2" s="26" t="s">
        <v>1</v>
      </c>
      <c r="C2" s="19" t="s">
        <v>15</v>
      </c>
      <c r="D2" s="19" t="s">
        <v>14</v>
      </c>
      <c r="E2" s="26" t="s">
        <v>5</v>
      </c>
    </row>
    <row r="3" spans="1:5" x14ac:dyDescent="0.25">
      <c r="A3" s="4" t="s">
        <v>17</v>
      </c>
      <c r="B3" t="str">
        <f>VLOOKUP(Affaires12145[[#This Row],[Référence]],Nomenclature[],3,0)</f>
        <v>Panneau avant H=672</v>
      </c>
      <c r="C3" t="str">
        <f>VLOOKUP(Affaires12145[[#This Row],[Référence]],Nomenclature[],1,0)</f>
        <v>SX5111940</v>
      </c>
      <c r="D3">
        <f>VLOOKUP(Entrée[[#This Row],[Repère]],Affaires12145[],4,0)</f>
        <v>0</v>
      </c>
      <c r="E3">
        <f>SUMPRODUCT(SUMIFS(Journal[Entrée],Journal[Repère],A3))</f>
        <v>45</v>
      </c>
    </row>
    <row r="4" spans="1:5" x14ac:dyDescent="0.25">
      <c r="A4" s="4" t="s">
        <v>18</v>
      </c>
      <c r="B4" t="str">
        <f>VLOOKUP(Affaires12145[[#This Row],[Référence]],Nomenclature[],3,0)</f>
        <v>Panneau avant H=672 IDEAL STANDARD</v>
      </c>
      <c r="C4" t="str">
        <f>VLOOKUP(Affaires12145[[#This Row],[Référence]],Nomenclature[],1,0)</f>
        <v>SX5112281</v>
      </c>
      <c r="D4">
        <f>VLOOKUP(Entrée[[#This Row],[Repère]],Affaires12145[],4,0)</f>
        <v>0</v>
      </c>
      <c r="E4">
        <f>SUMPRODUCT(SUMIFS(Journal[Entrée],Journal[Repère],A4))</f>
        <v>0</v>
      </c>
    </row>
    <row r="5" spans="1:5" x14ac:dyDescent="0.25">
      <c r="A5" s="4" t="s">
        <v>19</v>
      </c>
      <c r="B5" t="str">
        <f>VLOOKUP(Affaires12145[[#This Row],[Référence]],Nomenclature[],3,0)</f>
        <v>Panneau coté droit h=763</v>
      </c>
      <c r="C5" t="str">
        <f>VLOOKUP(Affaires12145[[#This Row],[Référence]],Nomenclature[],1,0)</f>
        <v>SX5653620</v>
      </c>
      <c r="D5">
        <f>VLOOKUP(Entrée[[#This Row],[Repère]],Affaires12145[],4,0)</f>
        <v>0</v>
      </c>
      <c r="E5">
        <f>SUMPRODUCT(SUMIFS(Journal[Entrée],Journal[Repère],A5))</f>
        <v>0</v>
      </c>
    </row>
    <row r="6" spans="1:5" x14ac:dyDescent="0.25">
      <c r="A6" s="4" t="s">
        <v>20</v>
      </c>
      <c r="B6" t="str">
        <f>VLOOKUP(Affaires12145[[#This Row],[Référence]],Nomenclature[],3,0)</f>
        <v>Chassis montant vertical</v>
      </c>
      <c r="C6" t="str">
        <f>VLOOKUP(Affaires12145[[#This Row],[Référence]],Nomenclature[],1,0)</f>
        <v>SX5653140</v>
      </c>
      <c r="D6">
        <f>VLOOKUP(Entrée[[#This Row],[Repère]],Affaires12145[],4,0)</f>
        <v>0</v>
      </c>
      <c r="E6">
        <f>SUMPRODUCT(SUMIFS(Journal[Entrée],Journal[Repère],A6))</f>
        <v>0</v>
      </c>
    </row>
    <row r="7" spans="1:5" x14ac:dyDescent="0.25">
      <c r="A7" s="4" t="s">
        <v>21</v>
      </c>
      <c r="B7" t="str">
        <f>VLOOKUP(Affaires12145[[#This Row],[Référence]],Nomenclature[],3,0)</f>
        <v>Antirefouleur</v>
      </c>
      <c r="C7" t="str">
        <f>VLOOKUP(Affaires12145[[#This Row],[Référence]],Nomenclature[],1,0)</f>
        <v>SX5112050</v>
      </c>
      <c r="D7">
        <f>VLOOKUP(Entrée[[#This Row],[Repère]],Affaires12145[],4,0)</f>
        <v>0</v>
      </c>
      <c r="E7">
        <f>SUMPRODUCT(SUMIFS(Journal[Entrée],Journal[Repère],A7))</f>
        <v>0</v>
      </c>
    </row>
    <row r="8" spans="1:5" x14ac:dyDescent="0.25">
      <c r="A8" s="4" t="s">
        <v>22</v>
      </c>
      <c r="B8" t="str">
        <f>VLOOKUP(Affaires12145[[#This Row],[Référence]],Nomenclature[],3,0)</f>
        <v>Panneau de commande</v>
      </c>
      <c r="C8" t="str">
        <f>VLOOKUP(Affaires12145[[#This Row],[Référence]],Nomenclature[],1,0)</f>
        <v>SX5658540</v>
      </c>
      <c r="D8">
        <f>VLOOKUP(Entrée[[#This Row],[Repère]],Affaires12145[],4,0)</f>
        <v>0</v>
      </c>
      <c r="E8">
        <f>SUMPRODUCT(SUMIFS(Journal[Entrée],Journal[Repère],A8))</f>
        <v>0</v>
      </c>
    </row>
    <row r="9" spans="1:5" x14ac:dyDescent="0.25">
      <c r="A9" s="4" t="s">
        <v>23</v>
      </c>
      <c r="B9" t="str">
        <f>VLOOKUP(Affaires12145[[#This Row],[Référence]],Nomenclature[],3,0)</f>
        <v>Cable connection circuit imp</v>
      </c>
      <c r="C9" t="str">
        <f>VLOOKUP(Affaires12145[[#This Row],[Référence]],Nomenclature[],1,0)</f>
        <v>SX5655100</v>
      </c>
      <c r="D9">
        <f>VLOOKUP(Entrée[[#This Row],[Repère]],Affaires12145[],4,0)</f>
        <v>0</v>
      </c>
      <c r="E9">
        <f>SUMPRODUCT(SUMIFS(Journal[Entrée],Journal[Repère],A9))</f>
        <v>0</v>
      </c>
    </row>
    <row r="10" spans="1:5" x14ac:dyDescent="0.25">
      <c r="A10" s="4" t="s">
        <v>24</v>
      </c>
      <c r="B10" t="str">
        <f>VLOOKUP(Affaires12145[[#This Row],[Référence]],Nomenclature[],3,0)</f>
        <v>Ressort fixation volet</v>
      </c>
      <c r="C10" t="str">
        <f>VLOOKUP(Affaires12145[[#This Row],[Référence]],Nomenclature[],1,0)</f>
        <v>SX8380730</v>
      </c>
      <c r="D10">
        <f>VLOOKUP(Entrée[[#This Row],[Repère]],Affaires12145[],4,0)</f>
        <v>0</v>
      </c>
      <c r="E10">
        <f>SUMPRODUCT(SUMIFS(Journal[Entrée],Journal[Repère],A10))</f>
        <v>0</v>
      </c>
    </row>
    <row r="11" spans="1:5" x14ac:dyDescent="0.25">
      <c r="A11" s="4" t="s">
        <v>25</v>
      </c>
      <c r="B11" t="str">
        <f>VLOOKUP(Affaires12145[[#This Row],[Référence]],Nomenclature[],3,0)</f>
        <v>Tube silicone pressos. (x4)</v>
      </c>
      <c r="C11" t="str">
        <f>VLOOKUP(Affaires12145[[#This Row],[Référence]],Nomenclature[],1,0)</f>
        <v>SX5408080</v>
      </c>
      <c r="D11">
        <f>VLOOKUP(Entrée[[#This Row],[Repère]],Affaires12145[],4,0)</f>
        <v>0</v>
      </c>
      <c r="E11">
        <f>SUMPRODUCT(SUMIFS(Journal[Entrée],Journal[Repère],A11))</f>
        <v>0</v>
      </c>
    </row>
    <row r="12" spans="1:5" x14ac:dyDescent="0.25">
      <c r="A12" s="4" t="s">
        <v>26</v>
      </c>
      <c r="B12" t="str">
        <f>VLOOKUP(Affaires12145[[#This Row],[Référence]],Nomenclature[],3,0)</f>
        <v>Diaphragme d:80</v>
      </c>
      <c r="C12" t="str">
        <f>VLOOKUP(Affaires12145[[#This Row],[Référence]],Nomenclature[],1,0)</f>
        <v>SX5108700</v>
      </c>
      <c r="D12">
        <f>VLOOKUP(Entrée[[#This Row],[Repère]],Affaires12145[],4,0)</f>
        <v>0</v>
      </c>
      <c r="E12">
        <f>SUMPRODUCT(SUMIFS(Journal[Entrée],Journal[Repère],A12))</f>
        <v>0</v>
      </c>
    </row>
    <row r="13" spans="1:5" x14ac:dyDescent="0.25">
      <c r="A13" s="4" t="s">
        <v>27</v>
      </c>
      <c r="B13" t="str">
        <f>VLOOKUP(Affaires12145[[#This Row],[Référence]],Nomenclature[],3,0)</f>
        <v>Extracteur 1v mvl rlg108</v>
      </c>
      <c r="C13" t="str">
        <f>VLOOKUP(Affaires12145[[#This Row],[Référence]],Nomenclature[],1,0)</f>
        <v>SX5653850</v>
      </c>
      <c r="D13">
        <f>VLOOKUP(Entrée[[#This Row],[Repère]],Affaires12145[],4,0)</f>
        <v>2</v>
      </c>
      <c r="E13">
        <f>SUMPRODUCT(SUMIFS(Journal[Entrée],Journal[Repère],A13))</f>
        <v>0</v>
      </c>
    </row>
    <row r="14" spans="1:5" x14ac:dyDescent="0.25">
      <c r="A14" s="4" t="s">
        <v>28</v>
      </c>
      <c r="B14" t="str">
        <f>VLOOKUP(Affaires12145[[#This Row],[Référence]],Nomenclature[],3,0)</f>
        <v>Venturi</v>
      </c>
      <c r="C14" t="str">
        <f>VLOOKUP(Affaires12145[[#This Row],[Référence]],Nomenclature[],1,0)</f>
        <v>SX5407050</v>
      </c>
      <c r="D14">
        <f>VLOOKUP(Entrée[[#This Row],[Repère]],Affaires12145[],4,0)</f>
        <v>0</v>
      </c>
      <c r="E14">
        <f>SUMPRODUCT(SUMIFS(Journal[Entrée],Journal[Repère],A14))</f>
        <v>0</v>
      </c>
    </row>
    <row r="15" spans="1:5" x14ac:dyDescent="0.25">
      <c r="A15" s="4" t="s">
        <v>29</v>
      </c>
      <c r="B15" t="str">
        <f>VLOOKUP(Affaires12145[[#This Row],[Référence]],Nomenclature[],3,0)</f>
        <v>Coude</v>
      </c>
      <c r="C15" t="str">
        <f>VLOOKUP(Affaires12145[[#This Row],[Référence]],Nomenclature[],1,0)</f>
        <v>SX5211090</v>
      </c>
      <c r="D15">
        <f>VLOOKUP(Entrée[[#This Row],[Repère]],Affaires12145[],4,0)</f>
        <v>0</v>
      </c>
      <c r="E15">
        <f>SUMPRODUCT(SUMIFS(Journal[Entrée],Journal[Repère],A15))</f>
        <v>0</v>
      </c>
    </row>
    <row r="16" spans="1:5" x14ac:dyDescent="0.25">
      <c r="A16" s="4" t="s">
        <v>30</v>
      </c>
      <c r="B16" t="str">
        <f>VLOOKUP(Affaires12145[[#This Row],[Référence]],Nomenclature[],3,0)</f>
        <v>Collier sortie extracteur</v>
      </c>
      <c r="C16" t="str">
        <f>VLOOKUP(Affaires12145[[#This Row],[Référence]],Nomenclature[],1,0)</f>
        <v>SX0600530</v>
      </c>
      <c r="D16">
        <f>VLOOKUP(Entrée[[#This Row],[Repère]],Affaires12145[],4,0)</f>
        <v>0</v>
      </c>
      <c r="E16">
        <f>SUMPRODUCT(SUMIFS(Journal[Entrée],Journal[Repère],A16))</f>
        <v>0</v>
      </c>
    </row>
    <row r="17" spans="1:5" x14ac:dyDescent="0.25">
      <c r="A17" s="4" t="s">
        <v>31</v>
      </c>
      <c r="B17" t="str">
        <f>VLOOKUP(Affaires12145[[#This Row],[Référence]],Nomenclature[],3,0)</f>
        <v>Joint obturateur caoutch.(x3)</v>
      </c>
      <c r="C17" t="str">
        <f>VLOOKUP(Affaires12145[[#This Row],[Référence]],Nomenclature[],1,0)</f>
        <v>SX5407400</v>
      </c>
      <c r="D17">
        <f>VLOOKUP(Entrée[[#This Row],[Repère]],Affaires12145[],4,0)</f>
        <v>0</v>
      </c>
      <c r="E17">
        <f>SUMPRODUCT(SUMIFS(Journal[Entrée],Journal[Repère],A17))</f>
        <v>0</v>
      </c>
    </row>
    <row r="18" spans="1:5" x14ac:dyDescent="0.25">
      <c r="A18" s="4" t="s">
        <v>32</v>
      </c>
      <c r="B18" t="str">
        <f>VLOOKUP(Affaires12145[[#This Row],[Référence]],Nomenclature[],3,0)</f>
        <v>Obturateur</v>
      </c>
      <c r="C18" t="str">
        <f>VLOOKUP(Affaires12145[[#This Row],[Référence]],Nomenclature[],1,0)</f>
        <v>SX5108690</v>
      </c>
      <c r="D18">
        <f>VLOOKUP(Entrée[[#This Row],[Repère]],Affaires12145[],4,0)</f>
        <v>0</v>
      </c>
      <c r="E18">
        <f>SUMPRODUCT(SUMIFS(Journal[Entrée],Journal[Repère],A18))</f>
        <v>0</v>
      </c>
    </row>
    <row r="19" spans="1:5" x14ac:dyDescent="0.25">
      <c r="A19" s="4" t="s">
        <v>33</v>
      </c>
      <c r="B19" t="str">
        <f>VLOOKUP(Affaires12145[[#This Row],[Référence]],Nomenclature[],3,0)</f>
        <v>Joint ventouse caoutchouc</v>
      </c>
      <c r="C19" t="str">
        <f>VLOOKUP(Affaires12145[[#This Row],[Référence]],Nomenclature[],1,0)</f>
        <v>SX5407890</v>
      </c>
      <c r="D19">
        <f>VLOOKUP(Entrée[[#This Row],[Repère]],Affaires12145[],4,0)</f>
        <v>0</v>
      </c>
      <c r="E19">
        <f>SUMPRODUCT(SUMIFS(Journal[Entrée],Journal[Repère],A19))</f>
        <v>0</v>
      </c>
    </row>
    <row r="20" spans="1:5" x14ac:dyDescent="0.25">
      <c r="A20" s="4" t="s">
        <v>34</v>
      </c>
      <c r="B20" t="str">
        <f>VLOOKUP(Affaires12145[[#This Row],[Référence]],Nomenclature[],3,0)</f>
        <v>Raccordement ventouse</v>
      </c>
      <c r="C20" t="str">
        <f>VLOOKUP(Affaires12145[[#This Row],[Référence]],Nomenclature[],1,0)</f>
        <v>SX5207060</v>
      </c>
      <c r="D20">
        <f>VLOOKUP(Entrée[[#This Row],[Repère]],Affaires12145[],4,0)</f>
        <v>0</v>
      </c>
      <c r="E20">
        <f>SUMPRODUCT(SUMIFS(Journal[Entrée],Journal[Repère],A20))</f>
        <v>0</v>
      </c>
    </row>
    <row r="21" spans="1:5" x14ac:dyDescent="0.25">
      <c r="A21" s="4" t="s">
        <v>35</v>
      </c>
      <c r="B21" t="str">
        <f>VLOOKUP(Affaires12145[[#This Row],[Référence]],Nomenclature[],3,0)</f>
        <v>Bouchon avant</v>
      </c>
      <c r="C21" t="str">
        <f>VLOOKUP(Affaires12145[[#This Row],[Référence]],Nomenclature[],1,0)</f>
        <v>SX5646180</v>
      </c>
      <c r="D21">
        <f>VLOOKUP(Entrée[[#This Row],[Repère]],Affaires12145[],4,0)</f>
        <v>0</v>
      </c>
      <c r="E21">
        <f>SUMPRODUCT(SUMIFS(Journal[Entrée],Journal[Repère],A21))</f>
        <v>0</v>
      </c>
    </row>
    <row r="22" spans="1:5" x14ac:dyDescent="0.25">
      <c r="A22" s="4" t="s">
        <v>36</v>
      </c>
      <c r="B22" t="str">
        <f>VLOOKUP(Affaires12145[[#This Row],[Référence]],Nomenclature[],3,0)</f>
        <v>Joint o-ring (x3)</v>
      </c>
      <c r="C22" t="str">
        <f>VLOOKUP(Affaires12145[[#This Row],[Référence]],Nomenclature[],1,0)</f>
        <v>SX5403820</v>
      </c>
      <c r="D22">
        <f>VLOOKUP(Entrée[[#This Row],[Repère]],Affaires12145[],4,0)</f>
        <v>0</v>
      </c>
      <c r="E22">
        <f>SUMPRODUCT(SUMIFS(Journal[Entrée],Journal[Repère],A22))</f>
        <v>0</v>
      </c>
    </row>
    <row r="23" spans="1:5" x14ac:dyDescent="0.25">
      <c r="A23" t="s">
        <v>37</v>
      </c>
      <c r="B23" t="str">
        <f>VLOOKUP(Affaires12145[[#This Row],[Référence]],Nomenclature[],3,0)</f>
        <v>Tube pression -</v>
      </c>
      <c r="C23" t="str">
        <f>VLOOKUP(Affaires12145[[#This Row],[Référence]],Nomenclature[],1,0)</f>
        <v>SX5653270</v>
      </c>
      <c r="D23">
        <f>VLOOKUP(Entrée[[#This Row],[Repère]],Affaires12145[],4,0)</f>
        <v>0</v>
      </c>
      <c r="E23">
        <f>SUMPRODUCT(SUMIFS(Journal[Entrée],Journal[Repère],A23))</f>
        <v>0</v>
      </c>
    </row>
    <row r="24" spans="1:5" x14ac:dyDescent="0.25">
      <c r="A24" t="s">
        <v>38</v>
      </c>
      <c r="B24" t="str">
        <f>VLOOKUP(Affaires12145[[#This Row],[Référence]],Nomenclature[],3,0)</f>
        <v>Led</v>
      </c>
      <c r="C24" t="str">
        <f>VLOOKUP(Affaires12145[[#This Row],[Référence]],Nomenclature[],1,0)</f>
        <v>SX5407780</v>
      </c>
      <c r="D24">
        <f>VLOOKUP(Entrée[[#This Row],[Repère]],Affaires12145[],4,0)</f>
        <v>0</v>
      </c>
      <c r="E24">
        <f>SUMPRODUCT(SUMIFS(Journal[Entrée],Journal[Repère],A24))</f>
        <v>0</v>
      </c>
    </row>
    <row r="25" spans="1:5" x14ac:dyDescent="0.25">
      <c r="A25" t="s">
        <v>39</v>
      </c>
      <c r="B25" t="str">
        <f>VLOOKUP(Affaires12145[[#This Row],[Référence]],Nomenclature[],3,0)</f>
        <v>Cheville panneau commande</v>
      </c>
      <c r="C25" t="str">
        <f>VLOOKUP(Affaires12145[[#This Row],[Référence]],Nomenclature[],1,0)</f>
        <v>SX5112040</v>
      </c>
      <c r="D25">
        <f>VLOOKUP(Entrée[[#This Row],[Repère]],Affaires12145[],4,0)</f>
        <v>1</v>
      </c>
      <c r="E25">
        <f>SUMPRODUCT(SUMIFS(Journal[Entrée],Journal[Repère],A25))</f>
        <v>0</v>
      </c>
    </row>
    <row r="26" spans="1:5" x14ac:dyDescent="0.25">
      <c r="A26" t="s">
        <v>40</v>
      </c>
      <c r="B26" t="str">
        <f>VLOOKUP(Affaires12145[[#This Row],[Référence]],Nomenclature[],3,0)</f>
        <v>Clip fixation tube</v>
      </c>
      <c r="C26" t="str">
        <f>VLOOKUP(Affaires12145[[#This Row],[Référence]],Nomenclature[],1,0)</f>
        <v>SX5407840</v>
      </c>
      <c r="D26">
        <f>VLOOKUP(Entrée[[#This Row],[Repère]],Affaires12145[],4,0)</f>
        <v>1</v>
      </c>
      <c r="E26">
        <f>SUMPRODUCT(SUMIFS(Journal[Entrée],Journal[Repère],A26))</f>
        <v>0</v>
      </c>
    </row>
    <row r="27" spans="1:5" x14ac:dyDescent="0.25">
      <c r="A27" t="s">
        <v>41</v>
      </c>
      <c r="B27" t="str">
        <f>VLOOKUP(Affaires12145[[#This Row],[Référence]],Nomenclature[],3,0)</f>
        <v>Joint o-ring 17,86x2,62 (x3)</v>
      </c>
      <c r="C27" t="str">
        <f>VLOOKUP(Affaires12145[[#This Row],[Référence]],Nomenclature[],1,0)</f>
        <v>SX5404600</v>
      </c>
      <c r="D27">
        <f>VLOOKUP(Entrée[[#This Row],[Repère]],Affaires12145[],4,0)</f>
        <v>1</v>
      </c>
      <c r="E27">
        <f>SUMPRODUCT(SUMIFS(Journal[Entrée],Journal[Repère],A27))</f>
        <v>0</v>
      </c>
    </row>
    <row r="28" spans="1:5" x14ac:dyDescent="0.25">
      <c r="A28" t="s">
        <v>42</v>
      </c>
      <c r="B28" t="str">
        <f>VLOOKUP(Affaires12145[[#This Row],[Référence]],Nomenclature[],3,0)</f>
        <v>Joint o-ring 2062</v>
      </c>
      <c r="C28" t="str">
        <f>VLOOKUP(Affaires12145[[#This Row],[Référence]],Nomenclature[],1,0)</f>
        <v>SX0400020</v>
      </c>
      <c r="D28">
        <f>VLOOKUP(Entrée[[#This Row],[Repère]],Affaires12145[],4,0)</f>
        <v>8</v>
      </c>
      <c r="E28">
        <f>SUMPRODUCT(SUMIFS(Journal[Entrée],Journal[Repère],A28))</f>
        <v>0</v>
      </c>
    </row>
    <row r="29" spans="1:5" x14ac:dyDescent="0.25">
      <c r="A29" t="s">
        <v>43</v>
      </c>
      <c r="B29" t="str">
        <f>VLOOKUP(Affaires12145[[#This Row],[Référence]],Nomenclature[],3,0)</f>
        <v>Clips fix.boule thermometre</v>
      </c>
      <c r="C29" t="str">
        <f>VLOOKUP(Affaires12145[[#This Row],[Référence]],Nomenclature[],1,0)</f>
        <v>SX5102970</v>
      </c>
      <c r="D29">
        <f>VLOOKUP(Entrée[[#This Row],[Repère]],Affaires12145[],4,0)</f>
        <v>8</v>
      </c>
      <c r="E29">
        <f>SUMPRODUCT(SUMIFS(Journal[Entrée],Journal[Repère],A29))</f>
        <v>0</v>
      </c>
    </row>
    <row r="30" spans="1:5" x14ac:dyDescent="0.25">
      <c r="A30" t="s">
        <v>44</v>
      </c>
      <c r="B30" t="str">
        <f>VLOOKUP(Affaires12145[[#This Row],[Référence]],Nomenclature[],3,0)</f>
        <v>Potentiometre (piston)</v>
      </c>
      <c r="C30" t="str">
        <f>VLOOKUP(Affaires12145[[#This Row],[Référence]],Nomenclature[],1,0)</f>
        <v>SX5405990</v>
      </c>
      <c r="D30">
        <f>VLOOKUP(Entrée[[#This Row],[Repère]],Affaires12145[],4,0)</f>
        <v>3</v>
      </c>
      <c r="E30">
        <f>SUMPRODUCT(SUMIFS(Journal[Entrée],Journal[Repère],A30))</f>
        <v>0</v>
      </c>
    </row>
    <row r="31" spans="1:5" x14ac:dyDescent="0.25">
      <c r="A31" t="s">
        <v>45</v>
      </c>
      <c r="B31" t="str">
        <f>VLOOKUP(Affaires12145[[#This Row],[Référence]],Nomenclature[],3,0)</f>
        <v>Label</v>
      </c>
      <c r="C31" t="str">
        <f>VLOOKUP(Affaires12145[[#This Row],[Référence]],Nomenclature[],1,0)</f>
        <v>SX5658620</v>
      </c>
      <c r="D31">
        <f>VLOOKUP(Entrée[[#This Row],[Repère]],Affaires12145[],4,0)</f>
        <v>6</v>
      </c>
      <c r="E31">
        <f>SUMPRODUCT(SUMIFS(Journal[Entrée],Journal[Repère],A31))</f>
        <v>0</v>
      </c>
    </row>
    <row r="32" spans="1:5" x14ac:dyDescent="0.25">
      <c r="A32" t="s">
        <v>46</v>
      </c>
      <c r="B32" t="str">
        <f>VLOOKUP(Affaires12145[[#This Row],[Référence]],Nomenclature[],3,0)</f>
        <v>Allumeur NAC - SIT</v>
      </c>
      <c r="C32" t="str">
        <f>VLOOKUP(Affaires12145[[#This Row],[Référence]],Nomenclature[],1,0)</f>
        <v>SX8419060</v>
      </c>
      <c r="D32">
        <f>VLOOKUP(Entrée[[#This Row],[Repère]],Affaires12145[],4,0)</f>
        <v>1</v>
      </c>
      <c r="E32">
        <f>SUMPRODUCT(SUMIFS(Journal[Entrée],Journal[Repère],A32))</f>
        <v>0</v>
      </c>
    </row>
    <row r="33" spans="1:5" x14ac:dyDescent="0.25">
      <c r="A33" t="s">
        <v>47</v>
      </c>
      <c r="B33" t="str">
        <f>VLOOKUP(Affaires12145[[#This Row],[Référence]],Nomenclature[],3,0)</f>
        <v>Ressort fixation disconnecteur</v>
      </c>
      <c r="C33" t="str">
        <f>VLOOKUP(Affaires12145[[#This Row],[Référence]],Nomenclature[],1,0)</f>
        <v>SX5112530</v>
      </c>
      <c r="D33">
        <f>VLOOKUP(Entrée[[#This Row],[Repère]],Affaires12145[],4,0)</f>
        <v>1</v>
      </c>
      <c r="E33">
        <f>SUMPRODUCT(SUMIFS(Journal[Entrée],Journal[Repère],A33))</f>
        <v>0</v>
      </c>
    </row>
    <row r="34" spans="1:5" x14ac:dyDescent="0.25">
      <c r="A34" t="s">
        <v>48</v>
      </c>
      <c r="B34" t="str">
        <f>VLOOKUP(Affaires12145[[#This Row],[Référence]],Nomenclature[],3,0)</f>
        <v>Groupe by-pass</v>
      </c>
      <c r="C34" t="str">
        <f>VLOOKUP(Affaires12145[[#This Row],[Référence]],Nomenclature[],1,0)</f>
        <v>SX5630190</v>
      </c>
      <c r="D34">
        <f>VLOOKUP(Entrée[[#This Row],[Repère]],Affaires12145[],4,0)</f>
        <v>2</v>
      </c>
      <c r="E34">
        <f>SUMPRODUCT(SUMIFS(Journal[Entrée],Journal[Repère],A34))</f>
        <v>0</v>
      </c>
    </row>
    <row r="35" spans="1:5" x14ac:dyDescent="0.25">
      <c r="A35" t="s">
        <v>49</v>
      </c>
      <c r="B35" t="str">
        <f>VLOOKUP(Affaires12145[[#This Row],[Référence]],Nomenclature[],3,0)</f>
        <v>Configurateur programme sani</v>
      </c>
      <c r="C35" t="str">
        <f>VLOOKUP(Affaires12145[[#This Row],[Référence]],Nomenclature[],1,0)</f>
        <v>SX8419280</v>
      </c>
      <c r="D35">
        <f>VLOOKUP(Entrée[[#This Row],[Repère]],Affaires12145[],4,0)</f>
        <v>1</v>
      </c>
      <c r="E35">
        <f>SUMPRODUCT(SUMIFS(Journal[Entrée],Journal[Repère],A35))</f>
        <v>0</v>
      </c>
    </row>
    <row r="36" spans="1:5" x14ac:dyDescent="0.25">
      <c r="A36" t="s">
        <v>50</v>
      </c>
      <c r="B36" t="str">
        <f>VLOOKUP(Affaires12145[[#This Row],[Référence]],Nomenclature[],3,0)</f>
        <v>Cable timer</v>
      </c>
      <c r="C36" t="str">
        <f>VLOOKUP(Affaires12145[[#This Row],[Référence]],Nomenclature[],1,0)</f>
        <v>SX8418860</v>
      </c>
      <c r="D36">
        <f>VLOOKUP(Entrée[[#This Row],[Repère]],Affaires12145[],4,0)</f>
        <v>4</v>
      </c>
      <c r="E36">
        <f>SUMPRODUCT(SUMIFS(Journal[Entrée],Journal[Repère],A36))</f>
        <v>0</v>
      </c>
    </row>
    <row r="37" spans="1:5" x14ac:dyDescent="0.25">
      <c r="A37" t="s">
        <v>51</v>
      </c>
      <c r="B37" t="str">
        <f>VLOOKUP(Affaires12145[[#This Row],[Référence]],Nomenclature[],3,0)</f>
        <v>Cable alimentation electriqu</v>
      </c>
      <c r="C37" t="str">
        <f>VLOOKUP(Affaires12145[[#This Row],[Référence]],Nomenclature[],1,0)</f>
        <v>SX8414620</v>
      </c>
      <c r="D37">
        <f>VLOOKUP(Entrée[[#This Row],[Repère]],Affaires12145[],4,0)</f>
        <v>1</v>
      </c>
      <c r="E37">
        <f>SUMPRODUCT(SUMIFS(Journal[Entrée],Journal[Repère],A37))</f>
        <v>0</v>
      </c>
    </row>
    <row r="38" spans="1:5" x14ac:dyDescent="0.25">
      <c r="A38" t="s">
        <v>52</v>
      </c>
      <c r="B38" t="str">
        <f>VLOOKUP(Affaires12145[[#This Row],[Référence]],Nomenclature[],3,0)</f>
        <v>Groupe cable commutateur-pom</v>
      </c>
      <c r="C38" t="str">
        <f>VLOOKUP(Affaires12145[[#This Row],[Référence]],Nomenclature[],1,0)</f>
        <v>SX8419130</v>
      </c>
      <c r="D38">
        <f>VLOOKUP(Entrée[[#This Row],[Repère]],Affaires12145[],4,0)</f>
        <v>1</v>
      </c>
      <c r="E38">
        <f>SUMPRODUCT(SUMIFS(Journal[Entrée],Journal[Repère],A38))</f>
        <v>0</v>
      </c>
    </row>
    <row r="39" spans="1:5" x14ac:dyDescent="0.25">
      <c r="A39" t="s">
        <v>53</v>
      </c>
      <c r="B39" t="str">
        <f>VLOOKUP(Affaires12145[[#This Row],[Référence]],Nomenclature[],3,0)</f>
        <v>Cable extracteur/pressos/lim</v>
      </c>
      <c r="C39" t="str">
        <f>VLOOKUP(Affaires12145[[#This Row],[Référence]],Nomenclature[],1,0)</f>
        <v>SX8419160</v>
      </c>
      <c r="D39">
        <f>VLOOKUP(Entrée[[#This Row],[Repère]],Affaires12145[],4,0)</f>
        <v>2</v>
      </c>
      <c r="E39">
        <f>SUMPRODUCT(SUMIFS(Journal[Entrée],Journal[Repère],A39))</f>
        <v>0</v>
      </c>
    </row>
    <row r="40" spans="1:5" x14ac:dyDescent="0.25">
      <c r="A40" t="s">
        <v>54</v>
      </c>
      <c r="B40" t="str">
        <f>VLOOKUP(Affaires12145[[#This Row],[Référence]],Nomenclature[],3,0)</f>
        <v>Cable electrique</v>
      </c>
      <c r="C40" t="str">
        <f>VLOOKUP(Affaires12145[[#This Row],[Référence]],Nomenclature[],1,0)</f>
        <v>SX8418950</v>
      </c>
      <c r="D40">
        <f>VLOOKUP(Entrée[[#This Row],[Repère]],Affaires12145[],4,0)</f>
        <v>4</v>
      </c>
      <c r="E40">
        <f>SUMPRODUCT(SUMIFS(Journal[Entrée],Journal[Repère],A40))</f>
        <v>0</v>
      </c>
    </row>
    <row r="41" spans="1:5" x14ac:dyDescent="0.25">
      <c r="A41" t="s">
        <v>55</v>
      </c>
      <c r="B41" t="str">
        <f>VLOOKUP(Affaires12145[[#This Row],[Référence]],Nomenclature[],3,0)</f>
        <v>Joint o-ring 8,73x1,78 (x3)</v>
      </c>
      <c r="C41" t="str">
        <f>VLOOKUP(Affaires12145[[#This Row],[Référence]],Nomenclature[],1,0)</f>
        <v>SX5408560</v>
      </c>
      <c r="D41">
        <f>VLOOKUP(Entrée[[#This Row],[Repère]],Affaires12145[],4,0)</f>
        <v>4</v>
      </c>
      <c r="E41">
        <f>SUMPRODUCT(SUMIFS(Journal[Entrée],Journal[Repère],A41))</f>
        <v>0</v>
      </c>
    </row>
    <row r="42" spans="1:5" x14ac:dyDescent="0.25">
      <c r="A42" t="s">
        <v>56</v>
      </c>
      <c r="B42" t="str">
        <f>VLOOKUP(Affaires12145[[#This Row],[Référence]],Nomenclature[],3,0)</f>
        <v>Selecteur (x2)</v>
      </c>
      <c r="C42" t="str">
        <f>VLOOKUP(Affaires12145[[#This Row],[Référence]],Nomenclature[],1,0)</f>
        <v>SX8434550</v>
      </c>
      <c r="D42">
        <f>VLOOKUP(Entrée[[#This Row],[Repère]],Affaires12145[],4,0)</f>
        <v>2</v>
      </c>
      <c r="E42">
        <f>SUMPRODUCT(SUMIFS(Journal[Entrée],Journal[Repère],A42))</f>
        <v>0</v>
      </c>
    </row>
    <row r="43" spans="1:5" x14ac:dyDescent="0.25">
      <c r="A43" t="s">
        <v>57</v>
      </c>
      <c r="B43" t="str">
        <f>VLOOKUP(Affaires12145[[#This Row],[Référence]],Nomenclature[],3,0)</f>
        <v>Joint 14,2x18x1,5 al-18 (x3</v>
      </c>
      <c r="C43" t="str">
        <f>VLOOKUP(Affaires12145[[#This Row],[Référence]],Nomenclature[],1,0)</f>
        <v>SX5207730</v>
      </c>
      <c r="D43">
        <f>VLOOKUP(Entrée[[#This Row],[Repère]],Affaires12145[],4,0)</f>
        <v>6</v>
      </c>
      <c r="E43">
        <f>SUMPRODUCT(SUMIFS(Journal[Entrée],Journal[Repère],A43))</f>
        <v>0</v>
      </c>
    </row>
    <row r="44" spans="1:5" x14ac:dyDescent="0.25">
      <c r="A44" t="s">
        <v>58</v>
      </c>
      <c r="B44" t="str">
        <f>VLOOKUP(Affaires12145[[#This Row],[Référence]],Nomenclature[],3,0)</f>
        <v>Bouchon pressostat sanitaire</v>
      </c>
      <c r="C44" t="str">
        <f>VLOOKUP(Affaires12145[[#This Row],[Référence]],Nomenclature[],1,0)</f>
        <v>SX5646190</v>
      </c>
      <c r="D44">
        <f>VLOOKUP(Entrée[[#This Row],[Repère]],Affaires12145[],4,0)</f>
        <v>3</v>
      </c>
      <c r="E44">
        <f>SUMPRODUCT(SUMIFS(Journal[Entrée],Journal[Repère],A44))</f>
        <v>0</v>
      </c>
    </row>
    <row r="45" spans="1:5" x14ac:dyDescent="0.25">
      <c r="A45" t="s">
        <v>59</v>
      </c>
      <c r="B45" t="str">
        <f>VLOOKUP(Affaires12145[[#This Row],[Référence]],Nomenclature[],3,0)</f>
        <v>Vis M5X12</v>
      </c>
      <c r="C45" t="str">
        <f>VLOOKUP(Affaires12145[[#This Row],[Référence]],Nomenclature[],1,0)</f>
        <v>SX8101430</v>
      </c>
      <c r="D45">
        <f>VLOOKUP(Entrée[[#This Row],[Repère]],Affaires12145[],4,0)</f>
        <v>1</v>
      </c>
      <c r="E45">
        <f>SUMPRODUCT(SUMIFS(Journal[Entrée],Journal[Repère],A45))</f>
        <v>0</v>
      </c>
    </row>
    <row r="46" spans="1:5" x14ac:dyDescent="0.25">
      <c r="A46" t="s">
        <v>60</v>
      </c>
      <c r="B46" t="str">
        <f>VLOOKUP(Affaires12145[[#This Row],[Référence]],Nomenclature[],3,0)</f>
        <v>Connection sortie sanitaire</v>
      </c>
      <c r="C46" t="str">
        <f>VLOOKUP(Affaires12145[[#This Row],[Référence]],Nomenclature[],1,0)</f>
        <v>SX5657290</v>
      </c>
      <c r="D46">
        <f>VLOOKUP(Entrée[[#This Row],[Repère]],Affaires12145[],4,0)</f>
        <v>0</v>
      </c>
      <c r="E46">
        <f>SUMPRODUCT(SUMIFS(Journal[Entrée],Journal[Repère],A46))</f>
        <v>0</v>
      </c>
    </row>
    <row r="47" spans="1:5" x14ac:dyDescent="0.25">
      <c r="A47" t="s">
        <v>61</v>
      </c>
      <c r="B47" t="str">
        <f>VLOOKUP(Affaires12145[[#This Row],[Référence]],Nomenclature[],3,0)</f>
        <v>Groupe v3v pressostat sanit.</v>
      </c>
      <c r="C47" t="str">
        <f>VLOOKUP(Affaires12145[[#This Row],[Référence]],Nomenclature[],1,0)</f>
        <v>SX5653590</v>
      </c>
      <c r="D47">
        <f>VLOOKUP(Entrée[[#This Row],[Repère]],Affaires12145[],4,0)</f>
        <v>0</v>
      </c>
      <c r="E47">
        <f>SUMPRODUCT(SUMIFS(Journal[Entrée],Journal[Repère],A47))</f>
        <v>0</v>
      </c>
    </row>
    <row r="48" spans="1:5" x14ac:dyDescent="0.25">
      <c r="A48" t="s">
        <v>62</v>
      </c>
      <c r="B48" t="str">
        <f>VLOOKUP(Affaires12145[[#This Row],[Référence]],Nomenclature[],3,0)</f>
        <v>Tube by-pass</v>
      </c>
      <c r="C48" t="str">
        <f>VLOOKUP(Affaires12145[[#This Row],[Référence]],Nomenclature[],1,0)</f>
        <v>SX5653260</v>
      </c>
      <c r="D48">
        <f>VLOOKUP(Entrée[[#This Row],[Repère]],Affaires12145[],4,0)</f>
        <v>0</v>
      </c>
      <c r="E48">
        <f>SUMPRODUCT(SUMIFS(Journal[Entrée],Journal[Repère],A48))</f>
        <v>0</v>
      </c>
    </row>
    <row r="49" spans="1:5" x14ac:dyDescent="0.25">
      <c r="A49" t="s">
        <v>63</v>
      </c>
      <c r="B49" t="str">
        <f>VLOOKUP(Affaires12145[[#This Row],[Référence]],Nomenclature[],3,0)</f>
        <v>Tube pression +</v>
      </c>
      <c r="C49" t="str">
        <f>VLOOKUP(Affaires12145[[#This Row],[Référence]],Nomenclature[],1,0)</f>
        <v>SX5653280</v>
      </c>
      <c r="D49">
        <f>VLOOKUP(Entrée[[#This Row],[Repère]],Affaires12145[],4,0)</f>
        <v>0</v>
      </c>
      <c r="E49">
        <f>SUMPRODUCT(SUMIFS(Journal[Entrée],Journal[Repère],A49))</f>
        <v>0</v>
      </c>
    </row>
    <row r="50" spans="1:5" x14ac:dyDescent="0.25">
      <c r="A50" t="s">
        <v>64</v>
      </c>
      <c r="B50" t="str">
        <f>VLOOKUP(Affaires12145[[#This Row],[Référence]],Nomenclature[],3,0)</f>
        <v>Robinet de remplissage</v>
      </c>
      <c r="C50" t="str">
        <f>VLOOKUP(Affaires12145[[#This Row],[Référence]],Nomenclature[],1,0)</f>
        <v>SX5630180</v>
      </c>
      <c r="D50">
        <f>VLOOKUP(Entrée[[#This Row],[Repère]],Affaires12145[],4,0)</f>
        <v>0</v>
      </c>
      <c r="E50">
        <f>SUMPRODUCT(SUMIFS(Journal[Entrée],Journal[Repère],A50))</f>
        <v>0</v>
      </c>
    </row>
    <row r="51" spans="1:5" x14ac:dyDescent="0.25">
      <c r="A51" t="s">
        <v>65</v>
      </c>
      <c r="B51" t="str">
        <f>VLOOKUP(Affaires12145[[#This Row],[Référence]],Nomenclature[],3,0)</f>
        <v>Joint o-ring filtre sanit.(x3)</v>
      </c>
      <c r="C51" t="str">
        <f>VLOOKUP(Affaires12145[[#This Row],[Référence]],Nomenclature[],1,0)</f>
        <v>SX5405350</v>
      </c>
      <c r="D51">
        <f>VLOOKUP(Entrée[[#This Row],[Repère]],Affaires12145[],4,0)</f>
        <v>0</v>
      </c>
      <c r="E51">
        <f>SUMPRODUCT(SUMIFS(Journal[Entrée],Journal[Repère],A51))</f>
        <v>0</v>
      </c>
    </row>
    <row r="52" spans="1:5" x14ac:dyDescent="0.25">
      <c r="A52" t="s">
        <v>66</v>
      </c>
      <c r="B52" t="str">
        <f>VLOOKUP(Affaires12145[[#This Row],[Référence]],Nomenclature[],3,0)</f>
        <v>Vis inox m5x10</v>
      </c>
      <c r="C52" t="str">
        <f>VLOOKUP(Affaires12145[[#This Row],[Référence]],Nomenclature[],1,0)</f>
        <v>SX8101410</v>
      </c>
      <c r="D52">
        <f>VLOOKUP(Entrée[[#This Row],[Repère]],Affaires12145[],4,0)</f>
        <v>2</v>
      </c>
      <c r="E52">
        <f>SUMPRODUCT(SUMIFS(Journal[Entrée],Journal[Repère],A52))</f>
        <v>0</v>
      </c>
    </row>
    <row r="53" spans="1:5" x14ac:dyDescent="0.25">
      <c r="A53" t="s">
        <v>67</v>
      </c>
      <c r="B53" t="str">
        <f>VLOOKUP(Affaires12145[[#This Row],[Référence]],Nomenclature[],3,0)</f>
        <v>Vis m5x13</v>
      </c>
      <c r="C53" t="str">
        <f>VLOOKUP(Affaires12145[[#This Row],[Référence]],Nomenclature[],1,0)</f>
        <v>SX8101440</v>
      </c>
      <c r="D53">
        <f>VLOOKUP(Entrée[[#This Row],[Repère]],Affaires12145[],4,0)</f>
        <v>2</v>
      </c>
      <c r="E53">
        <f>SUMPRODUCT(SUMIFS(Journal[Entrée],Journal[Repère],A53))</f>
        <v>0</v>
      </c>
    </row>
    <row r="54" spans="1:5" x14ac:dyDescent="0.25">
      <c r="A54" t="s">
        <v>68</v>
      </c>
      <c r="B54" t="str">
        <f>VLOOKUP(Affaires12145[[#This Row],[Référence]],Nomenclature[],3,0)</f>
        <v>Tube v3v/echangeur</v>
      </c>
      <c r="C54" t="str">
        <f>VLOOKUP(Affaires12145[[#This Row],[Référence]],Nomenclature[],1,0)</f>
        <v>SX5653240</v>
      </c>
      <c r="D54">
        <f>VLOOKUP(Entrée[[#This Row],[Repère]],Affaires12145[],4,0)</f>
        <v>2</v>
      </c>
      <c r="E54">
        <f>SUMPRODUCT(SUMIFS(Journal[Entrée],Journal[Repère],A54))</f>
        <v>0</v>
      </c>
    </row>
    <row r="55" spans="1:5" x14ac:dyDescent="0.25">
      <c r="A55" t="s">
        <v>69</v>
      </c>
      <c r="B55" t="str">
        <f>VLOOKUP(Affaires12145[[#This Row],[Référence]],Nomenclature[],3,0)</f>
        <v>Joint sonde ctn sanitaire x10</v>
      </c>
      <c r="C55" t="str">
        <f>VLOOKUP(Affaires12145[[#This Row],[Référence]],Nomenclature[],1,0)</f>
        <v>SX5402830</v>
      </c>
      <c r="D55">
        <f>VLOOKUP(Entrée[[#This Row],[Repère]],Affaires12145[],4,0)</f>
        <v>0</v>
      </c>
      <c r="E55">
        <f>SUMPRODUCT(SUMIFS(Journal[Entrée],Journal[Repère],A55))</f>
        <v>0</v>
      </c>
    </row>
    <row r="56" spans="1:5" x14ac:dyDescent="0.25">
      <c r="A56" t="s">
        <v>70</v>
      </c>
      <c r="B56" t="str">
        <f>VLOOKUP(Affaires12145[[#This Row],[Référence]],Nomenclature[],3,0)</f>
        <v>Cliquet (5207860)</v>
      </c>
      <c r="C56" t="str">
        <f>VLOOKUP(Affaires12145[[#This Row],[Référence]],Nomenclature[],1,0)</f>
        <v>SX5207860</v>
      </c>
      <c r="D56">
        <f>VLOOKUP(Entrée[[#This Row],[Repère]],Affaires12145[],4,0)</f>
        <v>0</v>
      </c>
      <c r="E56">
        <f>SUMPRODUCT(SUMIFS(Journal[Entrée],Journal[Repère],A56))</f>
        <v>0</v>
      </c>
    </row>
    <row r="57" spans="1:5" x14ac:dyDescent="0.25">
      <c r="A57" t="s">
        <v>71</v>
      </c>
      <c r="B57" t="str">
        <f>VLOOKUP(Affaires12145[[#This Row],[Référence]],Nomenclature[],3,0)</f>
        <v>Joint (x3)</v>
      </c>
      <c r="C57" t="str">
        <f>VLOOKUP(Affaires12145[[#This Row],[Référence]],Nomenclature[],1,0)</f>
        <v>SX5405400</v>
      </c>
      <c r="D57">
        <f>VLOOKUP(Entrée[[#This Row],[Repère]],Affaires12145[],4,0)</f>
        <v>0</v>
      </c>
      <c r="E57">
        <f>SUMPRODUCT(SUMIFS(Journal[Entrée],Journal[Repère],A57))</f>
        <v>0</v>
      </c>
    </row>
    <row r="58" spans="1:5" x14ac:dyDescent="0.25">
      <c r="A58" t="s">
        <v>72</v>
      </c>
      <c r="B58" t="str">
        <f>VLOOKUP(Affaires12145[[#This Row],[Référence]],Nomenclature[],3,0)</f>
        <v>Membrane pressostat sanit.(x3)</v>
      </c>
      <c r="C58" t="str">
        <f>VLOOKUP(Affaires12145[[#This Row],[Référence]],Nomenclature[],1,0)</f>
        <v>SX5405330</v>
      </c>
      <c r="D58">
        <f>VLOOKUP(Entrée[[#This Row],[Repère]],Affaires12145[],4,0)</f>
        <v>0</v>
      </c>
      <c r="E58">
        <f>SUMPRODUCT(SUMIFS(Journal[Entrée],Journal[Repère],A58))</f>
        <v>0</v>
      </c>
    </row>
    <row r="59" spans="1:5" x14ac:dyDescent="0.25">
      <c r="A59" t="s">
        <v>73</v>
      </c>
      <c r="B59" t="str">
        <f>VLOOKUP(Affaires12145[[#This Row],[Référence]],Nomenclature[],3,0)</f>
        <v>Plateau securite debit sani</v>
      </c>
      <c r="C59" t="str">
        <f>VLOOKUP(Affaires12145[[#This Row],[Référence]],Nomenclature[],1,0)</f>
        <v>SX5630270</v>
      </c>
      <c r="D59">
        <f>VLOOKUP(Entrée[[#This Row],[Repère]],Affaires12145[],4,0)</f>
        <v>0</v>
      </c>
      <c r="E59">
        <f>SUMPRODUCT(SUMIFS(Journal[Entrée],Journal[Repère],A59))</f>
        <v>0</v>
      </c>
    </row>
    <row r="60" spans="1:5" x14ac:dyDescent="0.25">
      <c r="A60" t="s">
        <v>74</v>
      </c>
      <c r="B60" t="str">
        <f>VLOOKUP(Affaires12145[[#This Row],[Référence]],Nomenclature[],3,0)</f>
        <v>Goujon sanitaire (5630260)</v>
      </c>
      <c r="C60" t="str">
        <f>VLOOKUP(Affaires12145[[#This Row],[Référence]],Nomenclature[],1,0)</f>
        <v>SX5630260</v>
      </c>
      <c r="D60">
        <f>VLOOKUP(Entrée[[#This Row],[Repère]],Affaires12145[],4,0)</f>
        <v>0</v>
      </c>
      <c r="E60">
        <f>SUMPRODUCT(SUMIFS(Journal[Entrée],Journal[Repère],A60))</f>
        <v>0</v>
      </c>
    </row>
    <row r="61" spans="1:5" x14ac:dyDescent="0.25">
      <c r="A61" t="s">
        <v>75</v>
      </c>
      <c r="B61" t="str">
        <f>VLOOKUP(Affaires12145[[#This Row],[Référence]],Nomenclature[],3,0)</f>
        <v>Ressort pressostat sanitaire</v>
      </c>
      <c r="C61" t="str">
        <f>VLOOKUP(Affaires12145[[#This Row],[Référence]],Nomenclature[],1,0)</f>
        <v>SX8380540</v>
      </c>
      <c r="D61">
        <f>VLOOKUP(Entrée[[#This Row],[Repère]],Affaires12145[],4,0)</f>
        <v>0</v>
      </c>
      <c r="E61">
        <f>SUMPRODUCT(SUMIFS(Journal[Entrée],Journal[Repère],A61))</f>
        <v>0</v>
      </c>
    </row>
    <row r="62" spans="1:5" x14ac:dyDescent="0.25">
      <c r="A62" t="s">
        <v>76</v>
      </c>
      <c r="B62" t="str">
        <f>VLOOKUP(Affaires12145[[#This Row],[Référence]],Nomenclature[],3,0)</f>
        <v>Filtre sanitaire (x3)</v>
      </c>
      <c r="C62" t="str">
        <f>VLOOKUP(Affaires12145[[#This Row],[Référence]],Nomenclature[],1,0)</f>
        <v>SX5111180</v>
      </c>
      <c r="D62">
        <f>VLOOKUP(Entrée[[#This Row],[Repère]],Affaires12145[],4,0)</f>
        <v>0</v>
      </c>
      <c r="E62">
        <f>SUMPRODUCT(SUMIFS(Journal[Entrée],Journal[Repère],A62))</f>
        <v>0</v>
      </c>
    </row>
    <row r="63" spans="1:5" x14ac:dyDescent="0.25">
      <c r="A63" t="s">
        <v>77</v>
      </c>
      <c r="B63" t="str">
        <f>VLOOKUP(Affaires12145[[#This Row],[Référence]],Nomenclature[],3,0)</f>
        <v>Limiteur debit sanitaire 8l/mn</v>
      </c>
      <c r="C63" t="str">
        <f>VLOOKUP(Affaires12145[[#This Row],[Référence]],Nomenclature[],1,0)</f>
        <v>SX5629240</v>
      </c>
      <c r="D63">
        <f>VLOOKUP(Entrée[[#This Row],[Repère]],Affaires12145[],4,0)</f>
        <v>0</v>
      </c>
      <c r="E63">
        <f>SUMPRODUCT(SUMIFS(Journal[Entrée],Journal[Repère],A63))</f>
        <v>0</v>
      </c>
    </row>
    <row r="64" spans="1:5" x14ac:dyDescent="0.25">
      <c r="A64" t="s">
        <v>78</v>
      </c>
      <c r="B64" t="str">
        <f>VLOOKUP(Affaires12145[[#This Row],[Référence]],Nomenclature[],3,0)</f>
        <v>Venturi ecs</v>
      </c>
      <c r="C64" t="str">
        <f>VLOOKUP(Affaires12145[[#This Row],[Référence]],Nomenclature[],1,0)</f>
        <v>SX5630170</v>
      </c>
      <c r="D64">
        <f>VLOOKUP(Entrée[[#This Row],[Repère]],Affaires12145[],4,0)</f>
        <v>0</v>
      </c>
      <c r="E64">
        <f>SUMPRODUCT(SUMIFS(Journal[Entrée],Journal[Repère],A64))</f>
        <v>0</v>
      </c>
    </row>
    <row r="65" spans="1:5" x14ac:dyDescent="0.25">
      <c r="A65" t="s">
        <v>79</v>
      </c>
      <c r="B65" t="str">
        <f>VLOOKUP(Affaires12145[[#This Row],[Référence]],Nomenclature[],3,0)</f>
        <v>Joint hublot (x3)</v>
      </c>
      <c r="C65" t="str">
        <f>VLOOKUP(Affaires12145[[#This Row],[Référence]],Nomenclature[],1,0)</f>
        <v>SX5401610</v>
      </c>
      <c r="D65">
        <f>VLOOKUP(Entrée[[#This Row],[Repère]],Affaires12145[],4,0)</f>
        <v>2</v>
      </c>
      <c r="E65">
        <f>SUMPRODUCT(SUMIFS(Journal[Entrée],Journal[Repère],A65))</f>
        <v>0</v>
      </c>
    </row>
    <row r="66" spans="1:5" x14ac:dyDescent="0.25">
      <c r="A66" t="s">
        <v>80</v>
      </c>
      <c r="B66" t="str">
        <f>VLOOKUP(Affaires12145[[#This Row],[Référence]],Nomenclature[],3,0)</f>
        <v>Panneau avant chambre etanche</v>
      </c>
      <c r="C66" t="str">
        <f>VLOOKUP(Affaires12145[[#This Row],[Référence]],Nomenclature[],1,0)</f>
        <v>SX5659010</v>
      </c>
      <c r="D66">
        <f>VLOOKUP(Entrée[[#This Row],[Repère]],Affaires12145[],4,0)</f>
        <v>0</v>
      </c>
      <c r="E66">
        <f>SUMPRODUCT(SUMIFS(Journal[Entrée],Journal[Repère],A66))</f>
        <v>0</v>
      </c>
    </row>
    <row r="67" spans="1:5" x14ac:dyDescent="0.25">
      <c r="A67" t="s">
        <v>81</v>
      </c>
      <c r="B67" t="str">
        <f>VLOOKUP(Affaires12145[[#This Row],[Référence]],Nomenclature[],3,0)</f>
        <v>Panneau avant chambre etanche</v>
      </c>
      <c r="C67" t="str">
        <f>VLOOKUP(Affaires12145[[#This Row],[Référence]],Nomenclature[],1,0)</f>
        <v>SX5653710</v>
      </c>
      <c r="D67">
        <f>VLOOKUP(Entrée[[#This Row],[Repère]],Affaires12145[],4,0)</f>
        <v>1</v>
      </c>
      <c r="E67">
        <f>SUMPRODUCT(SUMIFS(Journal[Entrée],Journal[Repère],A67))</f>
        <v>0</v>
      </c>
    </row>
    <row r="68" spans="1:5" x14ac:dyDescent="0.25">
      <c r="A68" t="s">
        <v>82</v>
      </c>
      <c r="B68" t="str">
        <f>VLOOKUP(Affaires12145[[#This Row],[Référence]],Nomenclature[],3,0)</f>
        <v>Panneau isolant avant</v>
      </c>
      <c r="C68" t="str">
        <f>VLOOKUP(Affaires12145[[#This Row],[Référence]],Nomenclature[],1,0)</f>
        <v>SX5213340</v>
      </c>
      <c r="D68">
        <f>VLOOKUP(Entrée[[#This Row],[Repère]],Affaires12145[],4,0)</f>
        <v>1</v>
      </c>
      <c r="E68">
        <f>SUMPRODUCT(SUMIFS(Journal[Entrée],Journal[Repère],A68))</f>
        <v>0</v>
      </c>
    </row>
    <row r="69" spans="1:5" x14ac:dyDescent="0.25">
      <c r="A69" t="s">
        <v>83</v>
      </c>
      <c r="B69" t="str">
        <f>VLOOKUP(Affaires12145[[#This Row],[Référence]],Nomenclature[],3,0)</f>
        <v>Panneau isolant avant</v>
      </c>
      <c r="C69" t="str">
        <f>VLOOKUP(Affaires12145[[#This Row],[Référence]],Nomenclature[],1,0)</f>
        <v>SX5210750</v>
      </c>
      <c r="D69">
        <f>VLOOKUP(Entrée[[#This Row],[Repère]],Affaires12145[],4,0)</f>
        <v>1</v>
      </c>
      <c r="E69">
        <f>SUMPRODUCT(SUMIFS(Journal[Entrée],Journal[Repère],A69))</f>
        <v>0</v>
      </c>
    </row>
    <row r="70" spans="1:5" x14ac:dyDescent="0.25">
      <c r="A70" t="s">
        <v>84</v>
      </c>
      <c r="B70" t="str">
        <f>VLOOKUP(Affaires12145[[#This Row],[Référence]],Nomenclature[],3,0)</f>
        <v>Hotte d evacuation des fumees</v>
      </c>
      <c r="C70" t="str">
        <f>VLOOKUP(Affaires12145[[#This Row],[Référence]],Nomenclature[],1,0)</f>
        <v>SX5653170</v>
      </c>
      <c r="D70">
        <f>VLOOKUP(Entrée[[#This Row],[Repère]],Affaires12145[],4,0)</f>
        <v>0</v>
      </c>
      <c r="E70">
        <f>SUMPRODUCT(SUMIFS(Journal[Entrée],Journal[Repère],A70))</f>
        <v>0</v>
      </c>
    </row>
    <row r="71" spans="1:5" x14ac:dyDescent="0.25">
      <c r="A71" t="s">
        <v>85</v>
      </c>
      <c r="B71" t="str">
        <f>VLOOKUP(Affaires12145[[#This Row],[Référence]],Nomenclature[],3,0)</f>
        <v>Tube silicone prise lg.150</v>
      </c>
      <c r="C71" t="str">
        <f>VLOOKUP(Affaires12145[[#This Row],[Référence]],Nomenclature[],1,0)</f>
        <v>SX5407930</v>
      </c>
      <c r="D71">
        <f>VLOOKUP(Entrée[[#This Row],[Repère]],Affaires12145[],4,0)</f>
        <v>1</v>
      </c>
      <c r="E71">
        <f>SUMPRODUCT(SUMIFS(Journal[Entrée],Journal[Repère],A71))</f>
        <v>0</v>
      </c>
    </row>
    <row r="72" spans="1:5" x14ac:dyDescent="0.25">
      <c r="A72" t="s">
        <v>86</v>
      </c>
      <c r="B72" t="str">
        <f>VLOOKUP(Affaires12145[[#This Row],[Référence]],Nomenclature[],3,0)</f>
        <v>Pressostat avec 2 vis</v>
      </c>
      <c r="C72" t="str">
        <f>VLOOKUP(Affaires12145[[#This Row],[Référence]],Nomenclature[],1,0)</f>
        <v>SX0618470</v>
      </c>
      <c r="D72">
        <f>VLOOKUP(Entrée[[#This Row],[Repère]],Affaires12145[],4,0)</f>
        <v>2</v>
      </c>
      <c r="E72">
        <f>SUMPRODUCT(SUMIFS(Journal[Entrée],Journal[Repère],A72))</f>
        <v>0</v>
      </c>
    </row>
    <row r="73" spans="1:5" x14ac:dyDescent="0.25">
      <c r="A73" t="s">
        <v>87</v>
      </c>
      <c r="B73" t="str">
        <f>VLOOKUP(Affaires12145[[#This Row],[Référence]],Nomenclature[],3,0)</f>
        <v>Hublot</v>
      </c>
      <c r="C73" t="str">
        <f>VLOOKUP(Affaires12145[[#This Row],[Référence]],Nomenclature[],1,0)</f>
        <v>SX5203930</v>
      </c>
      <c r="D73">
        <f>VLOOKUP(Entrée[[#This Row],[Repère]],Affaires12145[],4,0)</f>
        <v>0</v>
      </c>
      <c r="E73">
        <f>SUMPRODUCT(SUMIFS(Journal[Entrée],Journal[Repère],A73))</f>
        <v>0</v>
      </c>
    </row>
    <row r="74" spans="1:5" x14ac:dyDescent="0.25">
      <c r="A74" t="s">
        <v>88</v>
      </c>
      <c r="B74" t="str">
        <f>VLOOKUP(Affaires12145[[#This Row],[Référence]],Nomenclature[],3,0)</f>
        <v>Couvercle hublot</v>
      </c>
      <c r="C74" t="str">
        <f>VLOOKUP(Affaires12145[[#This Row],[Référence]],Nomenclature[],1,0)</f>
        <v>SX5103360</v>
      </c>
      <c r="D74">
        <f>VLOOKUP(Entrée[[#This Row],[Repère]],Affaires12145[],4,0)</f>
        <v>0</v>
      </c>
      <c r="E74">
        <f>SUMPRODUCT(SUMIFS(Journal[Entrée],Journal[Repère],A74))</f>
        <v>0</v>
      </c>
    </row>
    <row r="75" spans="1:5" x14ac:dyDescent="0.25">
      <c r="A75" t="s">
        <v>89</v>
      </c>
      <c r="B75" t="str">
        <f>VLOOKUP(Affaires12145[[#This Row],[Référence]],Nomenclature[],3,0)</f>
        <v>Groupe filtre/venturi sanit.</v>
      </c>
      <c r="C75" t="str">
        <f>VLOOKUP(Affaires12145[[#This Row],[Référence]],Nomenclature[],1,0)</f>
        <v>SX5652270</v>
      </c>
      <c r="D75">
        <f>VLOOKUP(Entrée[[#This Row],[Repère]],Affaires12145[],4,0)</f>
        <v>0</v>
      </c>
      <c r="E75">
        <f>SUMPRODUCT(SUMIFS(Journal[Entrée],Journal[Repère],A75))</f>
        <v>0</v>
      </c>
    </row>
    <row r="76" spans="1:5" x14ac:dyDescent="0.25">
      <c r="A76" t="s">
        <v>90</v>
      </c>
      <c r="B76" t="str">
        <f>VLOOKUP(Affaires12145[[#This Row],[Référence]],Nomenclature[],3,0)</f>
        <v>Groupe entree san/retour chauf</v>
      </c>
      <c r="C76" t="str">
        <f>VLOOKUP(Affaires12145[[#This Row],[Référence]],Nomenclature[],1,0)</f>
        <v>SX5659040</v>
      </c>
      <c r="D76">
        <f>VLOOKUP(Entrée[[#This Row],[Repère]],Affaires12145[],4,0)</f>
        <v>0</v>
      </c>
      <c r="E76">
        <f>SUMPRODUCT(SUMIFS(Journal[Entrée],Journal[Repère],A76))</f>
        <v>0</v>
      </c>
    </row>
    <row r="77" spans="1:5" x14ac:dyDescent="0.25">
      <c r="A77" t="s">
        <v>91</v>
      </c>
      <c r="B77" t="str">
        <f>VLOOKUP(Affaires12145[[#This Row],[Référence]],Nomenclature[],3,0)</f>
        <v>Joint echangeur sanitaire(x4)</v>
      </c>
      <c r="C77" t="str">
        <f>VLOOKUP(Affaires12145[[#This Row],[Référence]],Nomenclature[],1,0)</f>
        <v>SX5404520</v>
      </c>
      <c r="D77">
        <f>VLOOKUP(Entrée[[#This Row],[Repère]],Affaires12145[],4,0)</f>
        <v>0</v>
      </c>
      <c r="E77">
        <f>SUMPRODUCT(SUMIFS(Journal[Entrée],Journal[Repère],A77))</f>
        <v>0</v>
      </c>
    </row>
    <row r="78" spans="1:5" x14ac:dyDescent="0.25">
      <c r="A78" t="s">
        <v>92</v>
      </c>
      <c r="B78" t="str">
        <f>VLOOKUP(Affaires12145[[#This Row],[Référence]],Nomenclature[],3,0)</f>
        <v>Echangeur sanitaire 12 plaques</v>
      </c>
      <c r="C78" t="str">
        <f>VLOOKUP(Affaires12145[[#This Row],[Référence]],Nomenclature[],1,0)</f>
        <v>SX5653660</v>
      </c>
      <c r="D78">
        <f>VLOOKUP(Entrée[[#This Row],[Repère]],Affaires12145[],4,0)</f>
        <v>0</v>
      </c>
      <c r="E78">
        <f>SUMPRODUCT(SUMIFS(Journal[Entrée],Journal[Repère],A78))</f>
        <v>0</v>
      </c>
    </row>
    <row r="79" spans="1:5" x14ac:dyDescent="0.25">
      <c r="A79" t="s">
        <v>93</v>
      </c>
      <c r="B79" t="str">
        <f>VLOOKUP(Affaires12145[[#This Row],[Référence]],Nomenclature[],3,0)</f>
        <v>Joint tube/caisson (x3)</v>
      </c>
      <c r="C79" t="str">
        <f>VLOOKUP(Affaires12145[[#This Row],[Référence]],Nomenclature[],1,0)</f>
        <v>SX5404670</v>
      </c>
      <c r="D79">
        <f>VLOOKUP(Entrée[[#This Row],[Repère]],Affaires12145[],4,0)</f>
        <v>0</v>
      </c>
      <c r="E79">
        <f>SUMPRODUCT(SUMIFS(Journal[Entrée],Journal[Repère],A79))</f>
        <v>0</v>
      </c>
    </row>
    <row r="80" spans="1:5" x14ac:dyDescent="0.25">
      <c r="A80" t="s">
        <v>94</v>
      </c>
      <c r="B80" t="str">
        <f>VLOOKUP(Affaires12145[[#This Row],[Référence]],Nomenclature[],3,0)</f>
        <v>Raccord prise de pression FF</v>
      </c>
      <c r="C80" t="str">
        <f>VLOOKUP(Affaires12145[[#This Row],[Référence]],Nomenclature[],1,0)</f>
        <v>SX5643090</v>
      </c>
      <c r="D80">
        <f>VLOOKUP(Entrée[[#This Row],[Repère]],Affaires12145[],4,0)</f>
        <v>0</v>
      </c>
      <c r="E80">
        <f>SUMPRODUCT(SUMIFS(Journal[Entrée],Journal[Repère],A80))</f>
        <v>0</v>
      </c>
    </row>
    <row r="81" spans="1:5" x14ac:dyDescent="0.25">
      <c r="A81" t="s">
        <v>95</v>
      </c>
      <c r="B81" t="str">
        <f>VLOOKUP(Affaires12145[[#This Row],[Référence]],Nomenclature[],3,0)</f>
        <v>Nourrice porte-injecteurs 12 T. D.1,28</v>
      </c>
      <c r="C81" t="str">
        <f>VLOOKUP(Affaires12145[[#This Row],[Référence]],Nomenclature[],1,0)</f>
        <v>SX2515670</v>
      </c>
      <c r="D81">
        <f>VLOOKUP(Entrée[[#This Row],[Repère]],Affaires12145[],4,0)</f>
        <v>0</v>
      </c>
      <c r="E81">
        <f>SUMPRODUCT(SUMIFS(Journal[Entrée],Journal[Repère],A81))</f>
        <v>0</v>
      </c>
    </row>
    <row r="82" spans="1:5" x14ac:dyDescent="0.25">
      <c r="A82" t="s">
        <v>96</v>
      </c>
      <c r="B82" t="str">
        <f>VLOOKUP(Affaires12145[[#This Row],[Référence]],Nomenclature[],3,0)</f>
        <v>Bruleur 12 becs</v>
      </c>
      <c r="C82" t="str">
        <f>VLOOKUP(Affaires12145[[#This Row],[Référence]],Nomenclature[],1,0)</f>
        <v>SX5653310</v>
      </c>
      <c r="D82">
        <f>VLOOKUP(Entrée[[#This Row],[Repère]],Affaires12145[],4,0)</f>
        <v>0</v>
      </c>
      <c r="E82">
        <f>SUMPRODUCT(SUMIFS(Journal[Entrée],Journal[Repère],A82))</f>
        <v>0</v>
      </c>
    </row>
    <row r="83" spans="1:5" x14ac:dyDescent="0.25">
      <c r="A83" t="s">
        <v>10</v>
      </c>
      <c r="B83" t="str">
        <f>VLOOKUP(Affaires12145[[#This Row],[Référence]],Nomenclature[],3,0)</f>
        <v>test</v>
      </c>
      <c r="C83" t="str">
        <f>VLOOKUP(Affaires12145[[#This Row],[Référence]],Nomenclature[],1,0)</f>
        <v>Sxtest</v>
      </c>
      <c r="D83" t="e">
        <f>VLOOKUP(Entrée[[#This Row],[Repère]],Affaires12145[],4,0)</f>
        <v>#N/A</v>
      </c>
      <c r="E83">
        <f>SUMPRODUCT(SUMIFS(Journal[Entrée],Journal[Repère],A83))</f>
        <v>0</v>
      </c>
    </row>
    <row r="84" spans="1:5" x14ac:dyDescent="0.25">
      <c r="B84" s="5"/>
      <c r="C84" s="5"/>
      <c r="D84" s="5"/>
      <c r="E84" s="5"/>
    </row>
    <row r="85" spans="1:5" x14ac:dyDescent="0.25">
      <c r="A85" s="5"/>
      <c r="B85" s="5"/>
      <c r="C85" s="5"/>
      <c r="D85" s="5"/>
      <c r="E85" s="5"/>
    </row>
    <row r="86" spans="1:5" x14ac:dyDescent="0.25">
      <c r="A86" s="5"/>
      <c r="B86" s="5"/>
      <c r="C86" s="5"/>
      <c r="D86" s="5"/>
      <c r="E86" s="5"/>
    </row>
    <row r="87" spans="1:5" x14ac:dyDescent="0.25">
      <c r="A87" s="5"/>
      <c r="B87" s="5"/>
      <c r="C87" s="5"/>
      <c r="D87" s="5"/>
      <c r="E87" s="5"/>
    </row>
    <row r="88" spans="1:5" x14ac:dyDescent="0.25">
      <c r="A88" s="5"/>
      <c r="B88" s="5"/>
      <c r="C88" s="5"/>
      <c r="D88" s="5"/>
      <c r="E88" s="5"/>
    </row>
    <row r="89" spans="1:5" x14ac:dyDescent="0.25">
      <c r="A89" s="5"/>
      <c r="B89" s="5"/>
      <c r="C89" s="5"/>
      <c r="D89" s="5"/>
      <c r="E89" s="5"/>
    </row>
    <row r="90" spans="1:5" x14ac:dyDescent="0.25">
      <c r="A90" s="5"/>
      <c r="B90" s="5"/>
      <c r="C90" s="5"/>
      <c r="D90" s="5"/>
      <c r="E90" s="5"/>
    </row>
    <row r="91" spans="1:5" x14ac:dyDescent="0.25">
      <c r="A91" s="5"/>
      <c r="B91" s="5"/>
      <c r="C91" s="5"/>
      <c r="D91" s="5"/>
      <c r="E91" s="5"/>
    </row>
    <row r="92" spans="1:5" x14ac:dyDescent="0.25">
      <c r="A92" s="5"/>
      <c r="B92" s="5"/>
      <c r="C92" s="5"/>
      <c r="D92" s="5"/>
      <c r="E92" s="5"/>
    </row>
    <row r="93" spans="1:5" x14ac:dyDescent="0.25">
      <c r="A93" s="5"/>
      <c r="B93" s="5"/>
      <c r="C93" s="5"/>
      <c r="D93" s="5"/>
      <c r="E93" s="5"/>
    </row>
    <row r="94" spans="1:5" x14ac:dyDescent="0.25">
      <c r="A94" s="5"/>
      <c r="B94" s="5"/>
      <c r="C94" s="5"/>
      <c r="D94" s="5"/>
      <c r="E94" s="5"/>
    </row>
    <row r="95" spans="1:5" x14ac:dyDescent="0.25">
      <c r="A95" s="5"/>
      <c r="B95" s="5"/>
      <c r="C95" s="5"/>
      <c r="D95" s="5"/>
      <c r="E95" s="5"/>
    </row>
    <row r="96" spans="1:5" x14ac:dyDescent="0.25">
      <c r="A96" s="5"/>
      <c r="B96" s="5"/>
      <c r="C96" s="5"/>
      <c r="D96" s="5"/>
      <c r="E96" s="5"/>
    </row>
    <row r="97" spans="1:5" x14ac:dyDescent="0.25">
      <c r="A97" s="5"/>
      <c r="B97" s="5"/>
      <c r="C97" s="5"/>
      <c r="D97" s="5"/>
      <c r="E97" s="5"/>
    </row>
    <row r="98" spans="1:5" x14ac:dyDescent="0.25">
      <c r="A98" s="5"/>
      <c r="B98" s="5"/>
      <c r="C98" s="5"/>
      <c r="D98" s="5"/>
      <c r="E98" s="5"/>
    </row>
    <row r="99" spans="1:5" x14ac:dyDescent="0.25">
      <c r="A99" s="5"/>
      <c r="B99" s="5"/>
      <c r="C99" s="5"/>
      <c r="D99" s="5"/>
      <c r="E99" s="5"/>
    </row>
    <row r="100" spans="1:5" x14ac:dyDescent="0.25">
      <c r="A100" s="5"/>
      <c r="B100" s="5"/>
      <c r="C100" s="5"/>
      <c r="D100" s="5"/>
      <c r="E100" s="5"/>
    </row>
    <row r="101" spans="1:5" x14ac:dyDescent="0.25">
      <c r="A101" s="5"/>
      <c r="B101" s="5"/>
      <c r="C101" s="5"/>
      <c r="D101" s="5"/>
      <c r="E101" s="5"/>
    </row>
    <row r="102" spans="1:5" x14ac:dyDescent="0.25">
      <c r="A102" s="5"/>
      <c r="B102" s="5"/>
      <c r="C102" s="5"/>
      <c r="D102" s="5"/>
      <c r="E102" s="5"/>
    </row>
    <row r="103" spans="1:5" x14ac:dyDescent="0.25">
      <c r="A103" s="5"/>
      <c r="B103" s="5"/>
      <c r="C103" s="5"/>
      <c r="D103" s="5"/>
      <c r="E103" s="5"/>
    </row>
    <row r="104" spans="1:5" x14ac:dyDescent="0.25">
      <c r="A104" s="5"/>
      <c r="B104" s="5"/>
      <c r="C104" s="5"/>
      <c r="D104" s="5"/>
      <c r="E104" s="5"/>
    </row>
    <row r="105" spans="1:5" x14ac:dyDescent="0.25">
      <c r="A105" s="5"/>
      <c r="B105" s="5"/>
      <c r="C105" s="5"/>
      <c r="D105" s="5"/>
      <c r="E105" s="5"/>
    </row>
    <row r="106" spans="1:5" x14ac:dyDescent="0.25">
      <c r="A106" s="5"/>
      <c r="B106" s="5"/>
      <c r="C106" s="5"/>
      <c r="D106" s="5"/>
      <c r="E106" s="5"/>
    </row>
    <row r="107" spans="1:5" x14ac:dyDescent="0.25">
      <c r="A107" s="5"/>
      <c r="B107" s="5"/>
      <c r="C107" s="5"/>
      <c r="D107" s="5"/>
      <c r="E107" s="5"/>
    </row>
    <row r="108" spans="1:5" x14ac:dyDescent="0.25">
      <c r="A108" s="5"/>
      <c r="B108" s="5"/>
      <c r="C108" s="5"/>
      <c r="D108" s="5"/>
      <c r="E108" s="5"/>
    </row>
    <row r="109" spans="1:5" x14ac:dyDescent="0.25">
      <c r="A109" s="5"/>
      <c r="B109" s="5"/>
      <c r="C109" s="5"/>
      <c r="D109" s="5"/>
      <c r="E109" s="5"/>
    </row>
    <row r="110" spans="1:5" x14ac:dyDescent="0.25">
      <c r="A110" s="5"/>
      <c r="B110" s="5"/>
      <c r="C110" s="5"/>
      <c r="D110" s="5"/>
      <c r="E110" s="5"/>
    </row>
    <row r="111" spans="1:5" x14ac:dyDescent="0.25">
      <c r="A111" s="5"/>
      <c r="B111" s="5"/>
      <c r="C111" s="5"/>
      <c r="D111" s="5"/>
      <c r="E111" s="5"/>
    </row>
    <row r="112" spans="1:5" x14ac:dyDescent="0.25">
      <c r="A112" s="5"/>
      <c r="B112" s="5"/>
      <c r="C112" s="5"/>
      <c r="D112" s="5"/>
      <c r="E112" s="5"/>
    </row>
    <row r="113" spans="1:5" x14ac:dyDescent="0.25">
      <c r="A113" s="5"/>
      <c r="B113" s="5"/>
      <c r="C113" s="5"/>
      <c r="D113" s="5"/>
      <c r="E113" s="5"/>
    </row>
    <row r="114" spans="1:5" x14ac:dyDescent="0.25">
      <c r="A114" s="5"/>
      <c r="B114" s="5"/>
      <c r="C114" s="5"/>
      <c r="D114" s="5"/>
      <c r="E114" s="5"/>
    </row>
    <row r="115" spans="1:5" x14ac:dyDescent="0.25">
      <c r="A115" s="5"/>
      <c r="B115" s="5"/>
      <c r="C115" s="5"/>
      <c r="D115" s="5"/>
      <c r="E115" s="5"/>
    </row>
    <row r="116" spans="1:5" x14ac:dyDescent="0.25">
      <c r="A116" s="5"/>
      <c r="B116" s="5"/>
      <c r="C116" s="5"/>
      <c r="D116" s="5"/>
      <c r="E116" s="5"/>
    </row>
    <row r="117" spans="1:5" x14ac:dyDescent="0.25">
      <c r="A117" s="5"/>
      <c r="B117" s="5"/>
      <c r="C117" s="5"/>
      <c r="D117" s="5"/>
      <c r="E117" s="5"/>
    </row>
    <row r="118" spans="1:5" x14ac:dyDescent="0.25">
      <c r="A118" s="5"/>
      <c r="B118" s="5"/>
      <c r="C118" s="5"/>
      <c r="D118" s="5"/>
      <c r="E118" s="5"/>
    </row>
    <row r="119" spans="1:5" x14ac:dyDescent="0.25">
      <c r="A119" s="5"/>
      <c r="B119" s="5"/>
      <c r="C119" s="5"/>
      <c r="D119" s="5"/>
      <c r="E119" s="5"/>
    </row>
    <row r="120" spans="1:5" x14ac:dyDescent="0.25">
      <c r="A120" s="5"/>
      <c r="B120" s="5"/>
      <c r="C120" s="5"/>
      <c r="D120" s="5"/>
      <c r="E120" s="5"/>
    </row>
    <row r="121" spans="1:5" x14ac:dyDescent="0.25">
      <c r="A121" s="5"/>
      <c r="B121" s="5"/>
      <c r="C121" s="5"/>
      <c r="D121" s="5"/>
      <c r="E121" s="5"/>
    </row>
    <row r="122" spans="1:5" x14ac:dyDescent="0.25">
      <c r="A122" s="5"/>
      <c r="B122" s="5"/>
      <c r="C122" s="5"/>
      <c r="D122" s="5"/>
      <c r="E122" s="5"/>
    </row>
    <row r="123" spans="1:5" x14ac:dyDescent="0.25">
      <c r="A123" s="5"/>
      <c r="B123" s="5"/>
      <c r="C123" s="5"/>
      <c r="D123" s="5"/>
      <c r="E123" s="5"/>
    </row>
    <row r="124" spans="1:5" x14ac:dyDescent="0.25">
      <c r="A124" s="5"/>
      <c r="B124" s="5"/>
      <c r="C124" s="5"/>
      <c r="D124" s="5"/>
      <c r="E124" s="5"/>
    </row>
    <row r="125" spans="1:5" x14ac:dyDescent="0.25">
      <c r="A125" s="5"/>
      <c r="B125" s="5"/>
      <c r="C125" s="5"/>
      <c r="D125" s="5"/>
      <c r="E125" s="5"/>
    </row>
    <row r="126" spans="1:5" x14ac:dyDescent="0.25">
      <c r="A126" s="5"/>
      <c r="B126" s="5"/>
      <c r="C126" s="5"/>
      <c r="D126" s="5"/>
      <c r="E126" s="5"/>
    </row>
    <row r="127" spans="1:5" x14ac:dyDescent="0.25">
      <c r="A127" s="5"/>
      <c r="B127" s="5"/>
      <c r="C127" s="5"/>
      <c r="D127" s="5"/>
      <c r="E127" s="5"/>
    </row>
    <row r="128" spans="1:5" x14ac:dyDescent="0.25">
      <c r="A128" s="5"/>
      <c r="B128" s="5"/>
      <c r="C128" s="5"/>
      <c r="D128" s="5"/>
      <c r="E128" s="5"/>
    </row>
    <row r="129" spans="1:5" x14ac:dyDescent="0.25">
      <c r="A129" s="5"/>
      <c r="B129" s="5"/>
      <c r="C129" s="5"/>
      <c r="D129" s="5"/>
      <c r="E129" s="5"/>
    </row>
    <row r="130" spans="1:5" x14ac:dyDescent="0.25">
      <c r="A130" s="5"/>
      <c r="B130" s="5"/>
      <c r="C130" s="5"/>
      <c r="D130" s="5"/>
      <c r="E130" s="5"/>
    </row>
    <row r="131" spans="1:5" x14ac:dyDescent="0.25">
      <c r="A131" s="5"/>
      <c r="B131" s="5"/>
      <c r="C131" s="5"/>
      <c r="D131" s="5"/>
      <c r="E131" s="5"/>
    </row>
    <row r="132" spans="1:5" x14ac:dyDescent="0.25">
      <c r="A132" s="5"/>
      <c r="B132" s="5"/>
      <c r="C132" s="5"/>
      <c r="D132" s="5"/>
      <c r="E132" s="5"/>
    </row>
    <row r="133" spans="1:5" x14ac:dyDescent="0.25">
      <c r="A133" s="5"/>
      <c r="B133" s="5"/>
      <c r="C133" s="5"/>
      <c r="D133" s="5"/>
      <c r="E133" s="5"/>
    </row>
    <row r="134" spans="1:5" x14ac:dyDescent="0.25">
      <c r="A134" s="5"/>
      <c r="B134" s="5"/>
      <c r="C134" s="5"/>
      <c r="D134" s="5"/>
      <c r="E134" s="5"/>
    </row>
    <row r="135" spans="1:5" x14ac:dyDescent="0.25">
      <c r="A135" s="5"/>
      <c r="B135" s="5"/>
      <c r="C135" s="5"/>
      <c r="D135" s="5"/>
      <c r="E135" s="5"/>
    </row>
    <row r="136" spans="1:5" x14ac:dyDescent="0.25">
      <c r="A136" s="5"/>
      <c r="B136" s="5"/>
      <c r="C136" s="5"/>
      <c r="D136" s="5"/>
      <c r="E136" s="5"/>
    </row>
    <row r="137" spans="1:5" x14ac:dyDescent="0.25">
      <c r="A137" s="5"/>
      <c r="B137" s="5"/>
      <c r="C137" s="5"/>
      <c r="D137" s="5"/>
      <c r="E137" s="5"/>
    </row>
    <row r="138" spans="1:5" x14ac:dyDescent="0.25">
      <c r="A138" s="5"/>
      <c r="B138" s="5"/>
      <c r="C138" s="5"/>
      <c r="D138" s="5"/>
      <c r="E138" s="5"/>
    </row>
    <row r="139" spans="1:5" x14ac:dyDescent="0.25">
      <c r="A139" s="5"/>
      <c r="B139" s="5"/>
      <c r="C139" s="5"/>
      <c r="D139" s="5"/>
      <c r="E139" s="5"/>
    </row>
    <row r="140" spans="1:5" x14ac:dyDescent="0.25">
      <c r="A140" s="5"/>
      <c r="B140" s="5"/>
      <c r="C140" s="5"/>
      <c r="D140" s="5"/>
      <c r="E140" s="5"/>
    </row>
    <row r="141" spans="1:5" x14ac:dyDescent="0.25">
      <c r="A141" s="5"/>
      <c r="B141" s="5"/>
      <c r="C141" s="5"/>
      <c r="D141" s="5"/>
      <c r="E141" s="5"/>
    </row>
    <row r="142" spans="1:5" x14ac:dyDescent="0.25">
      <c r="A142" s="5"/>
      <c r="B142" s="5"/>
      <c r="C142" s="5"/>
      <c r="D142" s="5"/>
      <c r="E142" s="5"/>
    </row>
    <row r="143" spans="1:5" x14ac:dyDescent="0.25">
      <c r="A143" s="5"/>
      <c r="B143" s="5"/>
      <c r="C143" s="5"/>
      <c r="D143" s="5"/>
      <c r="E143" s="5"/>
    </row>
    <row r="144" spans="1:5" x14ac:dyDescent="0.25">
      <c r="A144" s="5"/>
      <c r="B144" s="5"/>
      <c r="C144" s="5"/>
      <c r="D144" s="5"/>
      <c r="E144" s="5"/>
    </row>
    <row r="145" spans="1:5" x14ac:dyDescent="0.25">
      <c r="A145" s="5"/>
      <c r="B145" s="5"/>
      <c r="C145" s="5"/>
      <c r="D145" s="5"/>
      <c r="E145" s="5"/>
    </row>
    <row r="146" spans="1:5" x14ac:dyDescent="0.25">
      <c r="A146" s="5"/>
      <c r="B146" s="5"/>
      <c r="C146" s="5"/>
      <c r="D146" s="5"/>
      <c r="E146" s="5"/>
    </row>
    <row r="147" spans="1:5" x14ac:dyDescent="0.25">
      <c r="A147" s="5"/>
      <c r="B147" s="5"/>
      <c r="C147" s="5"/>
      <c r="D147" s="5"/>
      <c r="E147" s="5"/>
    </row>
    <row r="148" spans="1:5" x14ac:dyDescent="0.25">
      <c r="A148" s="5"/>
      <c r="B148" s="5"/>
      <c r="C148" s="5"/>
      <c r="D148" s="5"/>
      <c r="E148" s="5"/>
    </row>
    <row r="149" spans="1:5" x14ac:dyDescent="0.25">
      <c r="A149" s="5"/>
      <c r="B149" s="5"/>
      <c r="C149" s="5"/>
      <c r="D149" s="5"/>
      <c r="E149" s="5"/>
    </row>
    <row r="150" spans="1:5" x14ac:dyDescent="0.25">
      <c r="A150" s="5"/>
      <c r="B150" s="5"/>
      <c r="C150" s="5"/>
      <c r="D150" s="5"/>
      <c r="E150" s="5"/>
    </row>
    <row r="151" spans="1:5" x14ac:dyDescent="0.25">
      <c r="A151" s="5"/>
      <c r="B151" s="5"/>
      <c r="C151" s="5"/>
      <c r="D151" s="5"/>
      <c r="E151" s="5"/>
    </row>
    <row r="152" spans="1:5" x14ac:dyDescent="0.25">
      <c r="A152" s="5"/>
      <c r="B152" s="5"/>
      <c r="C152" s="5"/>
      <c r="D152" s="5"/>
      <c r="E152" s="5"/>
    </row>
    <row r="153" spans="1:5" x14ac:dyDescent="0.25">
      <c r="A153" s="5"/>
      <c r="B153" s="5"/>
      <c r="C153" s="5"/>
      <c r="D153" s="5"/>
      <c r="E153" s="5"/>
    </row>
    <row r="154" spans="1:5" x14ac:dyDescent="0.25">
      <c r="A154" s="5"/>
      <c r="B154" s="5"/>
      <c r="C154" s="5"/>
      <c r="D154" s="5"/>
      <c r="E154" s="5"/>
    </row>
    <row r="155" spans="1:5" x14ac:dyDescent="0.25">
      <c r="A155" s="5"/>
      <c r="B155" s="5"/>
      <c r="C155" s="5"/>
      <c r="D155" s="5"/>
      <c r="E155" s="5"/>
    </row>
    <row r="156" spans="1:5" x14ac:dyDescent="0.25">
      <c r="A156" s="5"/>
      <c r="B156" s="5"/>
      <c r="C156" s="5"/>
      <c r="D156" s="5"/>
      <c r="E156" s="5"/>
    </row>
    <row r="157" spans="1:5" x14ac:dyDescent="0.25">
      <c r="A157" s="5"/>
      <c r="B157" s="5"/>
      <c r="C157" s="5"/>
      <c r="D157" s="5"/>
      <c r="E157" s="5"/>
    </row>
    <row r="158" spans="1:5" x14ac:dyDescent="0.25">
      <c r="A158" s="5"/>
      <c r="B158" s="5"/>
      <c r="C158" s="5"/>
      <c r="D158" s="5"/>
      <c r="E158" s="5"/>
    </row>
    <row r="159" spans="1:5" x14ac:dyDescent="0.25">
      <c r="A159" s="5"/>
      <c r="B159" s="5"/>
      <c r="C159" s="5"/>
      <c r="D159" s="5"/>
      <c r="E159" s="5"/>
    </row>
    <row r="160" spans="1:5" x14ac:dyDescent="0.25">
      <c r="A160" s="5"/>
      <c r="B160" s="5"/>
      <c r="C160" s="5"/>
      <c r="D160" s="5"/>
      <c r="E160" s="5"/>
    </row>
    <row r="161" spans="1:5" x14ac:dyDescent="0.25">
      <c r="A161" s="5"/>
      <c r="B161" s="5"/>
      <c r="C161" s="5"/>
      <c r="D161" s="5"/>
      <c r="E161" s="5"/>
    </row>
    <row r="162" spans="1:5" x14ac:dyDescent="0.25">
      <c r="A162" s="5"/>
      <c r="B162" s="5"/>
      <c r="C162" s="5"/>
      <c r="D162" s="5"/>
      <c r="E162" s="5"/>
    </row>
    <row r="163" spans="1:5" x14ac:dyDescent="0.25">
      <c r="A163" s="5"/>
      <c r="B163" s="5"/>
      <c r="C163" s="5"/>
      <c r="D163" s="5"/>
      <c r="E163" s="5"/>
    </row>
    <row r="164" spans="1:5" x14ac:dyDescent="0.25">
      <c r="A164" s="5"/>
      <c r="B164" s="5"/>
      <c r="C164" s="5"/>
      <c r="D164" s="5"/>
      <c r="E164" s="5"/>
    </row>
    <row r="165" spans="1:5" x14ac:dyDescent="0.25">
      <c r="A165" s="5"/>
      <c r="B165" s="5"/>
      <c r="C165" s="5"/>
      <c r="D165" s="5"/>
      <c r="E165" s="5"/>
    </row>
    <row r="166" spans="1:5" x14ac:dyDescent="0.25">
      <c r="A166" s="5"/>
      <c r="B166" s="5"/>
      <c r="C166" s="5"/>
      <c r="D166" s="5"/>
      <c r="E166" s="5"/>
    </row>
    <row r="167" spans="1:5" x14ac:dyDescent="0.25">
      <c r="A167" s="5"/>
      <c r="B167" s="5"/>
      <c r="C167" s="5"/>
      <c r="D167" s="5"/>
      <c r="E167" s="5"/>
    </row>
    <row r="168" spans="1:5" x14ac:dyDescent="0.25">
      <c r="A168" s="5"/>
      <c r="B168" s="5"/>
      <c r="C168" s="5"/>
      <c r="D168" s="5"/>
      <c r="E168" s="5"/>
    </row>
    <row r="169" spans="1:5" x14ac:dyDescent="0.25">
      <c r="A169" s="5"/>
      <c r="B169" s="5"/>
      <c r="C169" s="5"/>
      <c r="D169" s="5"/>
      <c r="E169" s="5"/>
    </row>
    <row r="170" spans="1:5" x14ac:dyDescent="0.25">
      <c r="A170" s="5"/>
      <c r="B170" s="5"/>
      <c r="C170" s="5"/>
      <c r="D170" s="5"/>
      <c r="E170" s="5"/>
    </row>
    <row r="171" spans="1:5" x14ac:dyDescent="0.25">
      <c r="A171" s="5"/>
      <c r="B171" s="5"/>
      <c r="C171" s="5"/>
      <c r="D171" s="5"/>
      <c r="E171" s="5"/>
    </row>
    <row r="172" spans="1:5" x14ac:dyDescent="0.25">
      <c r="A172" s="5"/>
      <c r="B172" s="5"/>
      <c r="C172" s="5"/>
      <c r="D172" s="5"/>
      <c r="E172" s="5"/>
    </row>
    <row r="173" spans="1:5" x14ac:dyDescent="0.25">
      <c r="A173" s="5"/>
      <c r="B173" s="5"/>
      <c r="C173" s="5"/>
      <c r="D173" s="5"/>
      <c r="E173" s="5"/>
    </row>
    <row r="174" spans="1:5" x14ac:dyDescent="0.25">
      <c r="A174" s="5"/>
      <c r="B174" s="5"/>
      <c r="C174" s="5"/>
      <c r="D174" s="5"/>
      <c r="E174" s="5"/>
    </row>
    <row r="175" spans="1:5" x14ac:dyDescent="0.25">
      <c r="A175" s="5"/>
      <c r="B175" s="5"/>
      <c r="C175" s="5"/>
      <c r="D175" s="5"/>
      <c r="E175" s="5"/>
    </row>
    <row r="176" spans="1:5" x14ac:dyDescent="0.25">
      <c r="A176" s="5"/>
      <c r="B176" s="5"/>
      <c r="C176" s="5"/>
      <c r="D176" s="5"/>
      <c r="E176" s="5"/>
    </row>
    <row r="177" spans="1:5" x14ac:dyDescent="0.25">
      <c r="A177" s="5"/>
      <c r="B177" s="5"/>
      <c r="C177" s="5"/>
      <c r="D177" s="5"/>
      <c r="E177" s="5"/>
    </row>
    <row r="178" spans="1:5" x14ac:dyDescent="0.25">
      <c r="A178" s="5"/>
      <c r="B178" s="5"/>
      <c r="C178" s="5"/>
      <c r="D178" s="5"/>
      <c r="E178" s="5"/>
    </row>
    <row r="179" spans="1:5" x14ac:dyDescent="0.25">
      <c r="A179" s="5"/>
      <c r="B179" s="5"/>
      <c r="C179" s="5"/>
      <c r="D179" s="5"/>
      <c r="E179" s="5"/>
    </row>
    <row r="180" spans="1:5" x14ac:dyDescent="0.25">
      <c r="A180" s="5"/>
      <c r="B180" s="5"/>
      <c r="C180" s="5"/>
      <c r="D180" s="5"/>
      <c r="E180" s="5"/>
    </row>
    <row r="181" spans="1:5" x14ac:dyDescent="0.25">
      <c r="A181" s="5"/>
      <c r="B181" s="5"/>
      <c r="C181" s="5"/>
      <c r="D181" s="5"/>
      <c r="E181" s="5"/>
    </row>
    <row r="182" spans="1:5" x14ac:dyDescent="0.25">
      <c r="A182" s="5"/>
      <c r="B182" s="5"/>
      <c r="C182" s="5"/>
      <c r="D182" s="5"/>
      <c r="E182" s="5"/>
    </row>
    <row r="183" spans="1:5" x14ac:dyDescent="0.25">
      <c r="A183" s="5"/>
      <c r="B183" s="5"/>
      <c r="C183" s="5"/>
      <c r="D183" s="5"/>
      <c r="E183" s="5"/>
    </row>
    <row r="184" spans="1:5" x14ac:dyDescent="0.25">
      <c r="A184" s="5"/>
      <c r="B184" s="5"/>
      <c r="C184" s="5"/>
      <c r="D184" s="5"/>
      <c r="E184" s="5"/>
    </row>
    <row r="185" spans="1:5" x14ac:dyDescent="0.25">
      <c r="A185" s="5"/>
      <c r="B185" s="5"/>
      <c r="C185" s="5"/>
      <c r="D185" s="5"/>
      <c r="E185" s="5"/>
    </row>
    <row r="186" spans="1:5" x14ac:dyDescent="0.25">
      <c r="A186" s="5"/>
      <c r="B186" s="5"/>
      <c r="C186" s="5"/>
      <c r="D186" s="5"/>
      <c r="E186" s="5"/>
    </row>
    <row r="187" spans="1:5" x14ac:dyDescent="0.25">
      <c r="A187" s="5"/>
      <c r="B187" s="5"/>
      <c r="C187" s="5"/>
      <c r="D187" s="5"/>
      <c r="E187" s="5"/>
    </row>
    <row r="188" spans="1:5" x14ac:dyDescent="0.25">
      <c r="A188" s="5"/>
      <c r="B188" s="5"/>
      <c r="C188" s="5"/>
      <c r="D188" s="5"/>
      <c r="E188" s="5"/>
    </row>
    <row r="189" spans="1:5" x14ac:dyDescent="0.25">
      <c r="A189" s="5"/>
      <c r="B189" s="5"/>
      <c r="C189" s="5"/>
      <c r="D189" s="5"/>
      <c r="E189" s="5"/>
    </row>
    <row r="190" spans="1:5" x14ac:dyDescent="0.25">
      <c r="A190" s="5"/>
      <c r="B190" s="5"/>
      <c r="C190" s="5"/>
      <c r="D190" s="5"/>
      <c r="E190" s="5"/>
    </row>
    <row r="191" spans="1:5" x14ac:dyDescent="0.25">
      <c r="A191" s="5"/>
      <c r="B191" s="5"/>
      <c r="C191" s="5"/>
      <c r="D191" s="5"/>
      <c r="E191" s="5"/>
    </row>
    <row r="192" spans="1:5" x14ac:dyDescent="0.25">
      <c r="A192" s="5"/>
      <c r="B192" s="5"/>
      <c r="C192" s="5"/>
      <c r="D192" s="5"/>
      <c r="E192" s="5"/>
    </row>
    <row r="193" spans="1:5" x14ac:dyDescent="0.25">
      <c r="A193" s="5"/>
      <c r="B193" s="5"/>
      <c r="C193" s="5"/>
      <c r="D193" s="5"/>
      <c r="E193" s="5"/>
    </row>
    <row r="194" spans="1:5" x14ac:dyDescent="0.25">
      <c r="A194" s="5"/>
      <c r="B194" s="5"/>
      <c r="C194" s="5"/>
      <c r="D194" s="5"/>
      <c r="E194" s="5"/>
    </row>
    <row r="195" spans="1:5" x14ac:dyDescent="0.25">
      <c r="A195" s="5"/>
      <c r="B195" s="5"/>
      <c r="C195" s="5"/>
      <c r="D195" s="5"/>
      <c r="E195" s="5"/>
    </row>
    <row r="196" spans="1:5" x14ac:dyDescent="0.25">
      <c r="A196" s="5"/>
      <c r="B196" s="5"/>
      <c r="C196" s="5"/>
      <c r="D196" s="5"/>
      <c r="E196" s="5"/>
    </row>
    <row r="197" spans="1:5" x14ac:dyDescent="0.25">
      <c r="A197" s="5"/>
      <c r="B197" s="5"/>
      <c r="C197" s="5"/>
      <c r="D197" s="5"/>
      <c r="E197" s="5"/>
    </row>
    <row r="198" spans="1:5" x14ac:dyDescent="0.25">
      <c r="A198" s="5"/>
      <c r="B198" s="5"/>
      <c r="C198" s="5"/>
      <c r="D198" s="5"/>
      <c r="E198" s="5"/>
    </row>
    <row r="199" spans="1:5" x14ac:dyDescent="0.25">
      <c r="A199" s="5"/>
      <c r="B199" s="5"/>
      <c r="C199" s="5"/>
      <c r="D199" s="5"/>
      <c r="E199" s="5"/>
    </row>
    <row r="200" spans="1:5" x14ac:dyDescent="0.25">
      <c r="A200" s="5"/>
      <c r="B200" s="5"/>
      <c r="C200" s="5"/>
      <c r="D200" s="5"/>
      <c r="E200" s="5"/>
    </row>
    <row r="201" spans="1:5" x14ac:dyDescent="0.25">
      <c r="A201" s="5"/>
      <c r="B201" s="5"/>
      <c r="C201" s="5"/>
      <c r="D201" s="5"/>
      <c r="E201" s="5"/>
    </row>
    <row r="202" spans="1:5" x14ac:dyDescent="0.25">
      <c r="A202" s="5"/>
      <c r="B202" s="5"/>
      <c r="C202" s="5"/>
      <c r="D202" s="5"/>
      <c r="E202" s="5"/>
    </row>
    <row r="203" spans="1:5" x14ac:dyDescent="0.25">
      <c r="A203" s="5"/>
      <c r="B203" s="5"/>
      <c r="C203" s="5"/>
      <c r="D203" s="5"/>
      <c r="E203" s="5"/>
    </row>
    <row r="204" spans="1:5" x14ac:dyDescent="0.25">
      <c r="A204" s="5"/>
      <c r="B204" s="5"/>
      <c r="C204" s="5"/>
      <c r="D204" s="5"/>
      <c r="E204" s="5"/>
    </row>
    <row r="205" spans="1:5" x14ac:dyDescent="0.25">
      <c r="A205" s="5"/>
      <c r="B205" s="5"/>
      <c r="C205" s="5"/>
      <c r="D205" s="5"/>
      <c r="E205" s="5"/>
    </row>
    <row r="206" spans="1:5" x14ac:dyDescent="0.25">
      <c r="A206" s="5"/>
      <c r="B206" s="5"/>
      <c r="C206" s="5"/>
      <c r="D206" s="5"/>
      <c r="E206" s="5"/>
    </row>
    <row r="207" spans="1:5" x14ac:dyDescent="0.25">
      <c r="A207" s="5"/>
      <c r="B207" s="5"/>
      <c r="C207" s="5"/>
      <c r="D207" s="5"/>
      <c r="E207" s="5"/>
    </row>
    <row r="208" spans="1:5" x14ac:dyDescent="0.25">
      <c r="A208" s="5"/>
      <c r="B208" s="5"/>
      <c r="C208" s="5"/>
      <c r="D208" s="5"/>
      <c r="E208" s="5"/>
    </row>
    <row r="209" spans="1:5" x14ac:dyDescent="0.25">
      <c r="A209" s="5"/>
      <c r="B209" s="5"/>
      <c r="C209" s="5"/>
      <c r="D209" s="5"/>
      <c r="E209" s="5"/>
    </row>
    <row r="210" spans="1:5" x14ac:dyDescent="0.25">
      <c r="A210" s="5"/>
      <c r="B210" s="5"/>
      <c r="C210" s="5"/>
      <c r="D210" s="5"/>
      <c r="E210" s="5"/>
    </row>
    <row r="211" spans="1:5" x14ac:dyDescent="0.25">
      <c r="A211" s="5"/>
      <c r="B211" s="5"/>
      <c r="C211" s="5"/>
      <c r="D211" s="5"/>
      <c r="E211" s="5"/>
    </row>
    <row r="212" spans="1:5" x14ac:dyDescent="0.25">
      <c r="A212" s="5"/>
      <c r="B212" s="5"/>
      <c r="C212" s="5"/>
      <c r="D212" s="5"/>
      <c r="E212" s="5"/>
    </row>
    <row r="213" spans="1:5" x14ac:dyDescent="0.25">
      <c r="A213" s="5"/>
      <c r="B213" s="5"/>
      <c r="C213" s="5"/>
      <c r="D213" s="5"/>
      <c r="E213" s="5"/>
    </row>
    <row r="214" spans="1:5" x14ac:dyDescent="0.25">
      <c r="A214" s="5"/>
      <c r="B214" s="5"/>
      <c r="C214" s="5"/>
      <c r="D214" s="5"/>
      <c r="E214" s="5"/>
    </row>
    <row r="215" spans="1:5" x14ac:dyDescent="0.25">
      <c r="A215" s="5"/>
      <c r="B215" s="5"/>
      <c r="C215" s="5"/>
      <c r="D215" s="5"/>
      <c r="E215" s="5"/>
    </row>
    <row r="216" spans="1:5" x14ac:dyDescent="0.25">
      <c r="A216" s="5"/>
      <c r="B216" s="5"/>
      <c r="C216" s="5"/>
      <c r="D216" s="5"/>
      <c r="E216" s="5"/>
    </row>
    <row r="217" spans="1:5" x14ac:dyDescent="0.25">
      <c r="A217" s="5"/>
      <c r="B217" s="5"/>
      <c r="C217" s="5"/>
      <c r="D217" s="5"/>
      <c r="E217" s="5"/>
    </row>
    <row r="218" spans="1:5" x14ac:dyDescent="0.25">
      <c r="A218" s="5"/>
      <c r="B218" s="5"/>
      <c r="C218" s="5"/>
      <c r="D218" s="5"/>
      <c r="E218" s="5"/>
    </row>
    <row r="219" spans="1:5" x14ac:dyDescent="0.25">
      <c r="A219" s="5"/>
      <c r="B219" s="5"/>
      <c r="C219" s="5"/>
      <c r="D219" s="5"/>
      <c r="E219" s="5"/>
    </row>
    <row r="220" spans="1:5" x14ac:dyDescent="0.25">
      <c r="A220" s="5"/>
      <c r="B220" s="5"/>
      <c r="C220" s="5"/>
      <c r="D220" s="5"/>
      <c r="E220" s="5"/>
    </row>
    <row r="221" spans="1:5" x14ac:dyDescent="0.25">
      <c r="A221" s="5"/>
      <c r="B221" s="5"/>
      <c r="C221" s="5"/>
      <c r="D221" s="5"/>
      <c r="E221" s="5"/>
    </row>
    <row r="222" spans="1:5" x14ac:dyDescent="0.25">
      <c r="A222" s="5"/>
      <c r="B222" s="5"/>
      <c r="C222" s="5"/>
      <c r="D222" s="5"/>
      <c r="E222" s="5"/>
    </row>
    <row r="223" spans="1:5" x14ac:dyDescent="0.25">
      <c r="A223" s="5"/>
      <c r="B223" s="5"/>
      <c r="C223" s="5"/>
      <c r="D223" s="5"/>
      <c r="E223" s="5"/>
    </row>
    <row r="224" spans="1:5" x14ac:dyDescent="0.25">
      <c r="A224" s="5"/>
      <c r="B224" s="5"/>
      <c r="C224" s="5"/>
      <c r="D224" s="5"/>
      <c r="E224" s="5"/>
    </row>
    <row r="225" spans="1:5" x14ac:dyDescent="0.25">
      <c r="A225" s="5"/>
      <c r="B225" s="5"/>
      <c r="C225" s="5"/>
      <c r="D225" s="5"/>
      <c r="E225" s="5"/>
    </row>
    <row r="226" spans="1:5" x14ac:dyDescent="0.25">
      <c r="A226" s="5"/>
      <c r="B226" s="5"/>
      <c r="C226" s="5"/>
      <c r="D226" s="5"/>
      <c r="E226" s="5"/>
    </row>
    <row r="227" spans="1:5" x14ac:dyDescent="0.25">
      <c r="A227" s="5"/>
      <c r="B227" s="5"/>
      <c r="C227" s="5"/>
      <c r="D227" s="5"/>
      <c r="E227" s="5"/>
    </row>
    <row r="228" spans="1:5" x14ac:dyDescent="0.25">
      <c r="A228" s="5"/>
      <c r="B228" s="5"/>
      <c r="C228" s="5"/>
      <c r="D228" s="5"/>
      <c r="E228" s="5"/>
    </row>
    <row r="229" spans="1:5" x14ac:dyDescent="0.25">
      <c r="A229" s="5"/>
      <c r="B229" s="5"/>
      <c r="C229" s="5"/>
      <c r="D229" s="5"/>
      <c r="E229" s="5"/>
    </row>
    <row r="230" spans="1:5" x14ac:dyDescent="0.25">
      <c r="A230" s="5"/>
      <c r="B230" s="5"/>
      <c r="C230" s="5"/>
      <c r="D230" s="5"/>
      <c r="E230" s="5"/>
    </row>
    <row r="231" spans="1:5" x14ac:dyDescent="0.25">
      <c r="A231" s="5"/>
      <c r="B231" s="5"/>
      <c r="C231" s="5"/>
      <c r="D231" s="5"/>
      <c r="E231" s="5"/>
    </row>
    <row r="232" spans="1:5" x14ac:dyDescent="0.25">
      <c r="A232" s="5"/>
      <c r="B232" s="5"/>
      <c r="C232" s="5"/>
      <c r="D232" s="5"/>
      <c r="E232" s="5"/>
    </row>
    <row r="233" spans="1:5" x14ac:dyDescent="0.25">
      <c r="A233" s="5"/>
      <c r="B233" s="5"/>
      <c r="C233" s="5"/>
      <c r="D233" s="5"/>
      <c r="E233" s="5"/>
    </row>
    <row r="234" spans="1:5" x14ac:dyDescent="0.25">
      <c r="A234" s="5"/>
      <c r="B234" s="5"/>
      <c r="C234" s="5"/>
      <c r="D234" s="5"/>
      <c r="E234" s="5"/>
    </row>
    <row r="235" spans="1:5" x14ac:dyDescent="0.25">
      <c r="A235" s="5"/>
      <c r="B235" s="5"/>
      <c r="C235" s="5"/>
      <c r="D235" s="5"/>
      <c r="E235" s="5"/>
    </row>
    <row r="236" spans="1:5" x14ac:dyDescent="0.25">
      <c r="A236" s="5"/>
      <c r="B236" s="5"/>
      <c r="C236" s="5"/>
      <c r="D236" s="5"/>
      <c r="E236" s="5"/>
    </row>
    <row r="237" spans="1:5" x14ac:dyDescent="0.25">
      <c r="A237" s="5"/>
      <c r="B237" s="5"/>
      <c r="C237" s="5"/>
      <c r="D237" s="5"/>
      <c r="E237" s="5"/>
    </row>
    <row r="238" spans="1:5" x14ac:dyDescent="0.25">
      <c r="A238" s="5"/>
      <c r="B238" s="5"/>
      <c r="C238" s="5"/>
      <c r="D238" s="5"/>
      <c r="E238" s="5"/>
    </row>
    <row r="239" spans="1:5" x14ac:dyDescent="0.25">
      <c r="A239" s="5"/>
      <c r="B239" s="5"/>
      <c r="C239" s="5"/>
      <c r="D239" s="5"/>
      <c r="E239" s="5"/>
    </row>
    <row r="240" spans="1:5" x14ac:dyDescent="0.25">
      <c r="A240" s="5"/>
      <c r="B240" s="5"/>
      <c r="C240" s="5"/>
      <c r="D240" s="5"/>
      <c r="E240" s="5"/>
    </row>
    <row r="241" spans="1:5" x14ac:dyDescent="0.25">
      <c r="A241" s="5"/>
      <c r="B241" s="5"/>
      <c r="C241" s="5"/>
      <c r="D241" s="5"/>
      <c r="E241" s="5"/>
    </row>
    <row r="242" spans="1:5" x14ac:dyDescent="0.25">
      <c r="A242" s="5"/>
      <c r="B242" s="5"/>
      <c r="C242" s="5"/>
      <c r="D242" s="5"/>
      <c r="E242" s="5"/>
    </row>
    <row r="243" spans="1:5" x14ac:dyDescent="0.25">
      <c r="A243" s="5"/>
      <c r="B243" s="5"/>
      <c r="C243" s="5"/>
      <c r="D243" s="5"/>
      <c r="E243" s="5"/>
    </row>
    <row r="244" spans="1:5" x14ac:dyDescent="0.25">
      <c r="A244" s="5"/>
      <c r="B244" s="5"/>
      <c r="C244" s="5"/>
      <c r="D244" s="5"/>
      <c r="E244" s="5"/>
    </row>
    <row r="245" spans="1:5" x14ac:dyDescent="0.25">
      <c r="A245" s="5"/>
      <c r="B245" s="5"/>
      <c r="C245" s="5"/>
      <c r="D245" s="5"/>
      <c r="E245" s="5"/>
    </row>
    <row r="246" spans="1:5" x14ac:dyDescent="0.25">
      <c r="A246" s="5"/>
      <c r="B246" s="5"/>
      <c r="C246" s="5"/>
      <c r="D246" s="5"/>
      <c r="E246" s="5"/>
    </row>
    <row r="247" spans="1:5" x14ac:dyDescent="0.25">
      <c r="A247" s="5"/>
      <c r="B247" s="5"/>
      <c r="C247" s="5"/>
      <c r="D247" s="5"/>
      <c r="E247" s="5"/>
    </row>
    <row r="248" spans="1:5" x14ac:dyDescent="0.25">
      <c r="A248" s="5"/>
      <c r="B248" s="5"/>
      <c r="C248" s="5"/>
      <c r="D248" s="5"/>
      <c r="E248" s="5"/>
    </row>
    <row r="249" spans="1:5" x14ac:dyDescent="0.25">
      <c r="A249" s="5"/>
      <c r="B249" s="5"/>
      <c r="C249" s="5"/>
      <c r="D249" s="5"/>
      <c r="E249" s="5"/>
    </row>
    <row r="250" spans="1:5" x14ac:dyDescent="0.25">
      <c r="A250" s="5"/>
      <c r="B250" s="5"/>
      <c r="C250" s="5"/>
      <c r="D250" s="5"/>
      <c r="E250" s="5"/>
    </row>
    <row r="251" spans="1:5" x14ac:dyDescent="0.25">
      <c r="A251" s="5"/>
      <c r="B251" s="5"/>
      <c r="C251" s="5"/>
      <c r="D251" s="5"/>
      <c r="E251" s="5"/>
    </row>
    <row r="252" spans="1:5" x14ac:dyDescent="0.25">
      <c r="A252" s="5"/>
      <c r="B252" s="5"/>
      <c r="C252" s="5"/>
      <c r="D252" s="5"/>
      <c r="E252" s="5"/>
    </row>
    <row r="253" spans="1:5" x14ac:dyDescent="0.25">
      <c r="A253" s="5"/>
      <c r="B253" s="5"/>
      <c r="C253" s="5"/>
      <c r="D253" s="5"/>
      <c r="E253" s="5"/>
    </row>
    <row r="254" spans="1:5" x14ac:dyDescent="0.25">
      <c r="A254" s="5"/>
      <c r="B254" s="5"/>
      <c r="C254" s="5"/>
      <c r="D254" s="5"/>
      <c r="E254" s="5"/>
    </row>
    <row r="255" spans="1:5" x14ac:dyDescent="0.25">
      <c r="A255" s="5"/>
      <c r="B255" s="5"/>
      <c r="C255" s="5"/>
      <c r="D255" s="5"/>
      <c r="E255" s="5"/>
    </row>
    <row r="256" spans="1:5" x14ac:dyDescent="0.25">
      <c r="A256" s="5"/>
      <c r="B256" s="5"/>
      <c r="C256" s="5"/>
      <c r="D256" s="5"/>
      <c r="E256" s="5"/>
    </row>
    <row r="257" spans="1:5" x14ac:dyDescent="0.25">
      <c r="A257" s="5"/>
      <c r="B257" s="5"/>
      <c r="C257" s="5"/>
      <c r="D257" s="5"/>
      <c r="E257" s="5"/>
    </row>
    <row r="258" spans="1:5" x14ac:dyDescent="0.25">
      <c r="A258" s="5"/>
      <c r="B258" s="5"/>
      <c r="C258" s="5"/>
      <c r="D258" s="5"/>
      <c r="E258" s="5"/>
    </row>
    <row r="259" spans="1:5" x14ac:dyDescent="0.25">
      <c r="A259" s="5"/>
      <c r="B259" s="5"/>
      <c r="C259" s="5"/>
      <c r="D259" s="5"/>
      <c r="E259" s="5"/>
    </row>
    <row r="260" spans="1:5" x14ac:dyDescent="0.25">
      <c r="A260" s="5"/>
      <c r="B260" s="5"/>
      <c r="C260" s="5"/>
      <c r="D260" s="5"/>
      <c r="E260" s="5"/>
    </row>
    <row r="261" spans="1:5" x14ac:dyDescent="0.25">
      <c r="A261" s="5"/>
      <c r="B261" s="5"/>
      <c r="C261" s="5"/>
      <c r="D261" s="5"/>
      <c r="E261" s="5"/>
    </row>
    <row r="262" spans="1:5" x14ac:dyDescent="0.25">
      <c r="A262" s="5"/>
      <c r="B262" s="5"/>
      <c r="C262" s="5"/>
      <c r="D262" s="5"/>
      <c r="E262" s="5"/>
    </row>
    <row r="263" spans="1:5" x14ac:dyDescent="0.25">
      <c r="A263" s="5"/>
      <c r="B263" s="5"/>
      <c r="C263" s="5"/>
      <c r="D263" s="5"/>
      <c r="E263" s="5"/>
    </row>
    <row r="264" spans="1:5" x14ac:dyDescent="0.25">
      <c r="A264" s="5"/>
      <c r="B264" s="5"/>
      <c r="C264" s="5"/>
      <c r="D264" s="5"/>
      <c r="E264" s="5"/>
    </row>
    <row r="265" spans="1:5" x14ac:dyDescent="0.25">
      <c r="A265" s="5"/>
      <c r="B265" s="5"/>
      <c r="C265" s="5"/>
      <c r="D265" s="5"/>
      <c r="E265" s="5"/>
    </row>
    <row r="266" spans="1:5" x14ac:dyDescent="0.25">
      <c r="A266" s="5"/>
      <c r="B266" s="5"/>
      <c r="C266" s="5"/>
      <c r="D266" s="5"/>
      <c r="E266" s="5"/>
    </row>
    <row r="267" spans="1:5" x14ac:dyDescent="0.25">
      <c r="A267" s="5"/>
      <c r="B267" s="5"/>
      <c r="C267" s="5"/>
      <c r="D267" s="5"/>
      <c r="E267" s="5"/>
    </row>
    <row r="268" spans="1:5" x14ac:dyDescent="0.25">
      <c r="A268" s="5"/>
      <c r="B268" s="5"/>
      <c r="C268" s="5"/>
      <c r="D268" s="5"/>
      <c r="E268" s="5"/>
    </row>
    <row r="269" spans="1:5" x14ac:dyDescent="0.25">
      <c r="A269" s="5"/>
      <c r="B269" s="5"/>
      <c r="C269" s="5"/>
      <c r="D269" s="5"/>
      <c r="E269" s="5"/>
    </row>
    <row r="270" spans="1:5" x14ac:dyDescent="0.25">
      <c r="A270" s="5"/>
      <c r="B270" s="5"/>
      <c r="C270" s="5"/>
      <c r="D270" s="5"/>
      <c r="E270" s="5"/>
    </row>
    <row r="271" spans="1:5" x14ac:dyDescent="0.25">
      <c r="A271" s="5"/>
      <c r="B271" s="5"/>
      <c r="C271" s="5"/>
      <c r="D271" s="5"/>
      <c r="E271" s="5"/>
    </row>
    <row r="272" spans="1:5" x14ac:dyDescent="0.25">
      <c r="A272" s="5"/>
      <c r="B272" s="5"/>
      <c r="C272" s="5"/>
      <c r="D272" s="5"/>
      <c r="E272" s="5"/>
    </row>
    <row r="273" spans="1:5" x14ac:dyDescent="0.25">
      <c r="A273" s="5"/>
      <c r="B273" s="5"/>
      <c r="C273" s="5"/>
      <c r="D273" s="5"/>
      <c r="E273" s="5"/>
    </row>
    <row r="274" spans="1:5" x14ac:dyDescent="0.25">
      <c r="A274" s="5"/>
      <c r="B274" s="5"/>
      <c r="C274" s="5"/>
      <c r="D274" s="5"/>
      <c r="E274" s="5"/>
    </row>
    <row r="275" spans="1:5" x14ac:dyDescent="0.25">
      <c r="A275" s="5"/>
      <c r="B275" s="5"/>
      <c r="C275" s="5"/>
      <c r="D275" s="5"/>
      <c r="E275" s="5"/>
    </row>
  </sheetData>
  <pageMargins left="0.7" right="0.7" top="0.75" bottom="0.75" header="0.3" footer="0.3"/>
  <pageSetup paperSize="9" scale="73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8AC8FF-DEF5-4E79-9BB0-2CECB90063FA}">
          <x14:formula1>
            <xm:f>affaires!$A$4:$A$5</xm:f>
          </x14:formula1>
          <xm:sqref>A1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0A7F7-7D3F-438A-BD1A-255175978EF5}">
  <sheetPr codeName="Feuil6">
    <pageSetUpPr fitToPage="1"/>
  </sheetPr>
  <dimension ref="A1:E275"/>
  <sheetViews>
    <sheetView zoomScaleNormal="100" zoomScaleSheetLayoutView="160" workbookViewId="0">
      <selection activeCell="A8" sqref="A8"/>
    </sheetView>
  </sheetViews>
  <sheetFormatPr baseColWidth="10" defaultRowHeight="15" x14ac:dyDescent="0.25"/>
  <cols>
    <col min="1" max="1" width="10.7109375" customWidth="1"/>
    <col min="2" max="2" width="55.7109375" customWidth="1"/>
    <col min="3" max="4" width="15.7109375" customWidth="1"/>
    <col min="5" max="5" width="20.7109375" customWidth="1"/>
  </cols>
  <sheetData>
    <row r="1" spans="1:5" ht="15" customHeight="1" x14ac:dyDescent="0.25">
      <c r="A1" s="22" t="s">
        <v>97</v>
      </c>
      <c r="B1" s="16"/>
      <c r="C1" s="27" t="s">
        <v>0</v>
      </c>
      <c r="D1" s="17">
        <f ca="1">TODAY()</f>
        <v>43941</v>
      </c>
      <c r="E1" s="18"/>
    </row>
    <row r="2" spans="1:5" x14ac:dyDescent="0.25">
      <c r="A2" s="26" t="s">
        <v>3</v>
      </c>
      <c r="B2" s="26" t="s">
        <v>1</v>
      </c>
      <c r="C2" s="19" t="s">
        <v>15</v>
      </c>
      <c r="D2" s="19" t="s">
        <v>14</v>
      </c>
      <c r="E2" s="26" t="s">
        <v>4</v>
      </c>
    </row>
    <row r="3" spans="1:5" x14ac:dyDescent="0.25">
      <c r="A3" s="4" t="s">
        <v>17</v>
      </c>
      <c r="B3" t="str">
        <f>VLOOKUP(Affaires12145[[#This Row],[Référence]],Nomenclature[],3,0)</f>
        <v>Panneau avant H=672</v>
      </c>
      <c r="C3" t="str">
        <f>VLOOKUP(Affaires12145[[#This Row],[Référence]],Nomenclature[],1,0)</f>
        <v>SX5111940</v>
      </c>
      <c r="D3">
        <f>VLOOKUP(Sortie[[#This Row],[Repère]],Affaires12145[],4,0)</f>
        <v>0</v>
      </c>
      <c r="E3">
        <f>SUMPRODUCT(SUMIFS(Journal[Sortie],Journal[Repère],A3))</f>
        <v>50</v>
      </c>
    </row>
    <row r="4" spans="1:5" x14ac:dyDescent="0.25">
      <c r="A4" s="4" t="s">
        <v>18</v>
      </c>
      <c r="B4" t="str">
        <f>VLOOKUP(Affaires12145[[#This Row],[Référence]],Nomenclature[],3,0)</f>
        <v>Panneau avant H=672 IDEAL STANDARD</v>
      </c>
      <c r="C4" t="str">
        <f>VLOOKUP(Affaires12145[[#This Row],[Référence]],Nomenclature[],1,0)</f>
        <v>SX5112281</v>
      </c>
      <c r="D4">
        <f>VLOOKUP(Sortie[[#This Row],[Repère]],Affaires12145[],4,0)</f>
        <v>0</v>
      </c>
      <c r="E4">
        <f>SUMPRODUCT(SUMIFS(Journal[Sortie],Journal[Repère],A4))</f>
        <v>0</v>
      </c>
    </row>
    <row r="5" spans="1:5" x14ac:dyDescent="0.25">
      <c r="A5" s="4" t="s">
        <v>19</v>
      </c>
      <c r="B5" t="str">
        <f>VLOOKUP(Affaires12145[[#This Row],[Référence]],Nomenclature[],3,0)</f>
        <v>Panneau coté droit h=763</v>
      </c>
      <c r="C5" t="str">
        <f>VLOOKUP(Affaires12145[[#This Row],[Référence]],Nomenclature[],1,0)</f>
        <v>SX5653620</v>
      </c>
      <c r="D5">
        <f>VLOOKUP(Sortie[[#This Row],[Repère]],Affaires12145[],4,0)</f>
        <v>0</v>
      </c>
      <c r="E5">
        <f>SUMPRODUCT(SUMIFS(Journal[Sortie],Journal[Repère],A5))</f>
        <v>0</v>
      </c>
    </row>
    <row r="6" spans="1:5" x14ac:dyDescent="0.25">
      <c r="A6" s="4" t="s">
        <v>20</v>
      </c>
      <c r="B6" t="str">
        <f>VLOOKUP(Affaires12145[[#This Row],[Référence]],Nomenclature[],3,0)</f>
        <v>Chassis montant vertical</v>
      </c>
      <c r="C6" t="str">
        <f>VLOOKUP(Affaires12145[[#This Row],[Référence]],Nomenclature[],1,0)</f>
        <v>SX5653140</v>
      </c>
      <c r="D6">
        <f>VLOOKUP(Sortie[[#This Row],[Repère]],Affaires12145[],4,0)</f>
        <v>0</v>
      </c>
      <c r="E6">
        <f>SUMPRODUCT(SUMIFS(Journal[Sortie],Journal[Repère],A6))</f>
        <v>0</v>
      </c>
    </row>
    <row r="7" spans="1:5" x14ac:dyDescent="0.25">
      <c r="A7" s="4" t="s">
        <v>21</v>
      </c>
      <c r="B7" t="str">
        <f>VLOOKUP(Affaires12145[[#This Row],[Référence]],Nomenclature[],3,0)</f>
        <v>Antirefouleur</v>
      </c>
      <c r="C7" t="str">
        <f>VLOOKUP(Affaires12145[[#This Row],[Référence]],Nomenclature[],1,0)</f>
        <v>SX5112050</v>
      </c>
      <c r="D7">
        <f>VLOOKUP(Sortie[[#This Row],[Repère]],Affaires12145[],4,0)</f>
        <v>0</v>
      </c>
      <c r="E7">
        <f>SUMPRODUCT(SUMIFS(Journal[Sortie],Journal[Repère],A7))</f>
        <v>0</v>
      </c>
    </row>
    <row r="8" spans="1:5" x14ac:dyDescent="0.25">
      <c r="A8" s="4" t="s">
        <v>22</v>
      </c>
      <c r="B8" t="str">
        <f>VLOOKUP(Affaires12145[[#This Row],[Référence]],Nomenclature[],3,0)</f>
        <v>Panneau de commande</v>
      </c>
      <c r="C8" t="str">
        <f>VLOOKUP(Affaires12145[[#This Row],[Référence]],Nomenclature[],1,0)</f>
        <v>SX5658540</v>
      </c>
      <c r="D8">
        <f>VLOOKUP(Sortie[[#This Row],[Repère]],Affaires12145[],4,0)</f>
        <v>0</v>
      </c>
      <c r="E8">
        <f>SUMPRODUCT(SUMIFS(Journal[Sortie],Journal[Repère],A8))</f>
        <v>0</v>
      </c>
    </row>
    <row r="9" spans="1:5" x14ac:dyDescent="0.25">
      <c r="A9" s="4" t="s">
        <v>23</v>
      </c>
      <c r="B9" t="str">
        <f>VLOOKUP(Affaires12145[[#This Row],[Référence]],Nomenclature[],3,0)</f>
        <v>Cable connection circuit imp</v>
      </c>
      <c r="C9" t="str">
        <f>VLOOKUP(Affaires12145[[#This Row],[Référence]],Nomenclature[],1,0)</f>
        <v>SX5655100</v>
      </c>
      <c r="D9">
        <f>VLOOKUP(Sortie[[#This Row],[Repère]],Affaires12145[],4,0)</f>
        <v>0</v>
      </c>
      <c r="E9">
        <f>SUMPRODUCT(SUMIFS(Journal[Sortie],Journal[Repère],A9))</f>
        <v>0</v>
      </c>
    </row>
    <row r="10" spans="1:5" x14ac:dyDescent="0.25">
      <c r="A10" s="4" t="s">
        <v>24</v>
      </c>
      <c r="B10" t="str">
        <f>VLOOKUP(Affaires12145[[#This Row],[Référence]],Nomenclature[],3,0)</f>
        <v>Ressort fixation volet</v>
      </c>
      <c r="C10" t="str">
        <f>VLOOKUP(Affaires12145[[#This Row],[Référence]],Nomenclature[],1,0)</f>
        <v>SX8380730</v>
      </c>
      <c r="D10">
        <f>VLOOKUP(Sortie[[#This Row],[Repère]],Affaires12145[],4,0)</f>
        <v>0</v>
      </c>
      <c r="E10">
        <f>SUMPRODUCT(SUMIFS(Journal[Sortie],Journal[Repère],A10))</f>
        <v>0</v>
      </c>
    </row>
    <row r="11" spans="1:5" x14ac:dyDescent="0.25">
      <c r="A11" s="4" t="s">
        <v>25</v>
      </c>
      <c r="B11" t="str">
        <f>VLOOKUP(Affaires12145[[#This Row],[Référence]],Nomenclature[],3,0)</f>
        <v>Tube silicone pressos. (x4)</v>
      </c>
      <c r="C11" t="str">
        <f>VLOOKUP(Affaires12145[[#This Row],[Référence]],Nomenclature[],1,0)</f>
        <v>SX5408080</v>
      </c>
      <c r="D11">
        <f>VLOOKUP(Sortie[[#This Row],[Repère]],Affaires12145[],4,0)</f>
        <v>0</v>
      </c>
      <c r="E11">
        <f>SUMPRODUCT(SUMIFS(Journal[Sortie],Journal[Repère],A11))</f>
        <v>0</v>
      </c>
    </row>
    <row r="12" spans="1:5" x14ac:dyDescent="0.25">
      <c r="A12" s="4" t="s">
        <v>26</v>
      </c>
      <c r="B12" t="str">
        <f>VLOOKUP(Affaires12145[[#This Row],[Référence]],Nomenclature[],3,0)</f>
        <v>Diaphragme d:80</v>
      </c>
      <c r="C12" t="str">
        <f>VLOOKUP(Affaires12145[[#This Row],[Référence]],Nomenclature[],1,0)</f>
        <v>SX5108700</v>
      </c>
      <c r="D12">
        <f>VLOOKUP(Sortie[[#This Row],[Repère]],Affaires12145[],4,0)</f>
        <v>0</v>
      </c>
      <c r="E12">
        <f>SUMPRODUCT(SUMIFS(Journal[Sortie],Journal[Repère],A12))</f>
        <v>0</v>
      </c>
    </row>
    <row r="13" spans="1:5" x14ac:dyDescent="0.25">
      <c r="A13" s="4" t="s">
        <v>27</v>
      </c>
      <c r="B13" t="str">
        <f>VLOOKUP(Affaires12145[[#This Row],[Référence]],Nomenclature[],3,0)</f>
        <v>Extracteur 1v mvl rlg108</v>
      </c>
      <c r="C13" t="str">
        <f>VLOOKUP(Affaires12145[[#This Row],[Référence]],Nomenclature[],1,0)</f>
        <v>SX5653850</v>
      </c>
      <c r="D13">
        <f>VLOOKUP(Sortie[[#This Row],[Repère]],Affaires12145[],4,0)</f>
        <v>2</v>
      </c>
      <c r="E13">
        <f>SUMPRODUCT(SUMIFS(Journal[Sortie],Journal[Repère],A13))</f>
        <v>0</v>
      </c>
    </row>
    <row r="14" spans="1:5" x14ac:dyDescent="0.25">
      <c r="A14" s="4" t="s">
        <v>28</v>
      </c>
      <c r="B14" t="str">
        <f>VLOOKUP(Affaires12145[[#This Row],[Référence]],Nomenclature[],3,0)</f>
        <v>Venturi</v>
      </c>
      <c r="C14" t="str">
        <f>VLOOKUP(Affaires12145[[#This Row],[Référence]],Nomenclature[],1,0)</f>
        <v>SX5407050</v>
      </c>
      <c r="D14">
        <f>VLOOKUP(Sortie[[#This Row],[Repère]],Affaires12145[],4,0)</f>
        <v>0</v>
      </c>
      <c r="E14">
        <f>SUMPRODUCT(SUMIFS(Journal[Sortie],Journal[Repère],A14))</f>
        <v>0</v>
      </c>
    </row>
    <row r="15" spans="1:5" x14ac:dyDescent="0.25">
      <c r="A15" s="4" t="s">
        <v>29</v>
      </c>
      <c r="B15" t="str">
        <f>VLOOKUP(Affaires12145[[#This Row],[Référence]],Nomenclature[],3,0)</f>
        <v>Coude</v>
      </c>
      <c r="C15" t="str">
        <f>VLOOKUP(Affaires12145[[#This Row],[Référence]],Nomenclature[],1,0)</f>
        <v>SX5211090</v>
      </c>
      <c r="D15">
        <f>VLOOKUP(Sortie[[#This Row],[Repère]],Affaires12145[],4,0)</f>
        <v>0</v>
      </c>
      <c r="E15">
        <f>SUMPRODUCT(SUMIFS(Journal[Sortie],Journal[Repère],A15))</f>
        <v>0</v>
      </c>
    </row>
    <row r="16" spans="1:5" x14ac:dyDescent="0.25">
      <c r="A16" s="4" t="s">
        <v>30</v>
      </c>
      <c r="B16" t="str">
        <f>VLOOKUP(Affaires12145[[#This Row],[Référence]],Nomenclature[],3,0)</f>
        <v>Collier sortie extracteur</v>
      </c>
      <c r="C16" t="str">
        <f>VLOOKUP(Affaires12145[[#This Row],[Référence]],Nomenclature[],1,0)</f>
        <v>SX0600530</v>
      </c>
      <c r="D16">
        <f>VLOOKUP(Sortie[[#This Row],[Repère]],Affaires12145[],4,0)</f>
        <v>0</v>
      </c>
      <c r="E16">
        <f>SUMPRODUCT(SUMIFS(Journal[Sortie],Journal[Repère],A16))</f>
        <v>0</v>
      </c>
    </row>
    <row r="17" spans="1:5" x14ac:dyDescent="0.25">
      <c r="A17" s="4" t="s">
        <v>31</v>
      </c>
      <c r="B17" t="str">
        <f>VLOOKUP(Affaires12145[[#This Row],[Référence]],Nomenclature[],3,0)</f>
        <v>Joint obturateur caoutch.(x3)</v>
      </c>
      <c r="C17" t="str">
        <f>VLOOKUP(Affaires12145[[#This Row],[Référence]],Nomenclature[],1,0)</f>
        <v>SX5407400</v>
      </c>
      <c r="D17">
        <f>VLOOKUP(Sortie[[#This Row],[Repère]],Affaires12145[],4,0)</f>
        <v>0</v>
      </c>
      <c r="E17">
        <f>SUMPRODUCT(SUMIFS(Journal[Sortie],Journal[Repère],A17))</f>
        <v>0</v>
      </c>
    </row>
    <row r="18" spans="1:5" x14ac:dyDescent="0.25">
      <c r="A18" s="4" t="s">
        <v>32</v>
      </c>
      <c r="B18" t="str">
        <f>VLOOKUP(Affaires12145[[#This Row],[Référence]],Nomenclature[],3,0)</f>
        <v>Obturateur</v>
      </c>
      <c r="C18" t="str">
        <f>VLOOKUP(Affaires12145[[#This Row],[Référence]],Nomenclature[],1,0)</f>
        <v>SX5108690</v>
      </c>
      <c r="D18">
        <f>VLOOKUP(Sortie[[#This Row],[Repère]],Affaires12145[],4,0)</f>
        <v>0</v>
      </c>
      <c r="E18">
        <f>SUMPRODUCT(SUMIFS(Journal[Sortie],Journal[Repère],A18))</f>
        <v>0</v>
      </c>
    </row>
    <row r="19" spans="1:5" x14ac:dyDescent="0.25">
      <c r="A19" s="4" t="s">
        <v>33</v>
      </c>
      <c r="B19" t="str">
        <f>VLOOKUP(Affaires12145[[#This Row],[Référence]],Nomenclature[],3,0)</f>
        <v>Joint ventouse caoutchouc</v>
      </c>
      <c r="C19" t="str">
        <f>VLOOKUP(Affaires12145[[#This Row],[Référence]],Nomenclature[],1,0)</f>
        <v>SX5407890</v>
      </c>
      <c r="D19">
        <f>VLOOKUP(Sortie[[#This Row],[Repère]],Affaires12145[],4,0)</f>
        <v>0</v>
      </c>
      <c r="E19">
        <f>SUMPRODUCT(SUMIFS(Journal[Sortie],Journal[Repère],A19))</f>
        <v>0</v>
      </c>
    </row>
    <row r="20" spans="1:5" x14ac:dyDescent="0.25">
      <c r="A20" s="4" t="s">
        <v>34</v>
      </c>
      <c r="B20" t="str">
        <f>VLOOKUP(Affaires12145[[#This Row],[Référence]],Nomenclature[],3,0)</f>
        <v>Raccordement ventouse</v>
      </c>
      <c r="C20" t="str">
        <f>VLOOKUP(Affaires12145[[#This Row],[Référence]],Nomenclature[],1,0)</f>
        <v>SX5207060</v>
      </c>
      <c r="D20">
        <f>VLOOKUP(Sortie[[#This Row],[Repère]],Affaires12145[],4,0)</f>
        <v>0</v>
      </c>
      <c r="E20">
        <f>SUMPRODUCT(SUMIFS(Journal[Sortie],Journal[Repère],A20))</f>
        <v>0</v>
      </c>
    </row>
    <row r="21" spans="1:5" x14ac:dyDescent="0.25">
      <c r="A21" s="4" t="s">
        <v>35</v>
      </c>
      <c r="B21" t="str">
        <f>VLOOKUP(Affaires12145[[#This Row],[Référence]],Nomenclature[],3,0)</f>
        <v>Bouchon avant</v>
      </c>
      <c r="C21" t="str">
        <f>VLOOKUP(Affaires12145[[#This Row],[Référence]],Nomenclature[],1,0)</f>
        <v>SX5646180</v>
      </c>
      <c r="D21">
        <f>VLOOKUP(Sortie[[#This Row],[Repère]],Affaires12145[],4,0)</f>
        <v>0</v>
      </c>
      <c r="E21">
        <f>SUMPRODUCT(SUMIFS(Journal[Sortie],Journal[Repère],A21))</f>
        <v>0</v>
      </c>
    </row>
    <row r="22" spans="1:5" x14ac:dyDescent="0.25">
      <c r="A22" s="4" t="s">
        <v>36</v>
      </c>
      <c r="B22" t="str">
        <f>VLOOKUP(Affaires12145[[#This Row],[Référence]],Nomenclature[],3,0)</f>
        <v>Joint o-ring (x3)</v>
      </c>
      <c r="C22" t="str">
        <f>VLOOKUP(Affaires12145[[#This Row],[Référence]],Nomenclature[],1,0)</f>
        <v>SX5403820</v>
      </c>
      <c r="D22">
        <f>VLOOKUP(Sortie[[#This Row],[Repère]],Affaires12145[],4,0)</f>
        <v>0</v>
      </c>
      <c r="E22">
        <f>SUMPRODUCT(SUMIFS(Journal[Sortie],Journal[Repère],A22))</f>
        <v>0</v>
      </c>
    </row>
    <row r="23" spans="1:5" x14ac:dyDescent="0.25">
      <c r="A23" t="s">
        <v>37</v>
      </c>
      <c r="B23" t="str">
        <f>VLOOKUP(Affaires12145[[#This Row],[Référence]],Nomenclature[],3,0)</f>
        <v>Tube pression -</v>
      </c>
      <c r="C23" t="str">
        <f>VLOOKUP(Affaires12145[[#This Row],[Référence]],Nomenclature[],1,0)</f>
        <v>SX5653270</v>
      </c>
      <c r="D23">
        <f>VLOOKUP(Sortie[[#This Row],[Repère]],Affaires12145[],4,0)</f>
        <v>0</v>
      </c>
      <c r="E23">
        <f>SUMPRODUCT(SUMIFS(Journal[Sortie],Journal[Repère],A23))</f>
        <v>0</v>
      </c>
    </row>
    <row r="24" spans="1:5" x14ac:dyDescent="0.25">
      <c r="A24" t="s">
        <v>38</v>
      </c>
      <c r="B24" t="str">
        <f>VLOOKUP(Affaires12145[[#This Row],[Référence]],Nomenclature[],3,0)</f>
        <v>Led</v>
      </c>
      <c r="C24" t="str">
        <f>VLOOKUP(Affaires12145[[#This Row],[Référence]],Nomenclature[],1,0)</f>
        <v>SX5407780</v>
      </c>
      <c r="D24">
        <f>VLOOKUP(Sortie[[#This Row],[Repère]],Affaires12145[],4,0)</f>
        <v>0</v>
      </c>
      <c r="E24">
        <f>SUMPRODUCT(SUMIFS(Journal[Sortie],Journal[Repère],A24))</f>
        <v>0</v>
      </c>
    </row>
    <row r="25" spans="1:5" x14ac:dyDescent="0.25">
      <c r="A25" t="s">
        <v>39</v>
      </c>
      <c r="B25" t="str">
        <f>VLOOKUP(Affaires12145[[#This Row],[Référence]],Nomenclature[],3,0)</f>
        <v>Cheville panneau commande</v>
      </c>
      <c r="C25" t="str">
        <f>VLOOKUP(Affaires12145[[#This Row],[Référence]],Nomenclature[],1,0)</f>
        <v>SX5112040</v>
      </c>
      <c r="D25">
        <f>VLOOKUP(Sortie[[#This Row],[Repère]],Affaires12145[],4,0)</f>
        <v>1</v>
      </c>
      <c r="E25">
        <f>SUMPRODUCT(SUMIFS(Journal[Sortie],Journal[Repère],A25))</f>
        <v>0</v>
      </c>
    </row>
    <row r="26" spans="1:5" x14ac:dyDescent="0.25">
      <c r="A26" t="s">
        <v>40</v>
      </c>
      <c r="B26" t="str">
        <f>VLOOKUP(Affaires12145[[#This Row],[Référence]],Nomenclature[],3,0)</f>
        <v>Clip fixation tube</v>
      </c>
      <c r="C26" t="str">
        <f>VLOOKUP(Affaires12145[[#This Row],[Référence]],Nomenclature[],1,0)</f>
        <v>SX5407840</v>
      </c>
      <c r="D26">
        <f>VLOOKUP(Sortie[[#This Row],[Repère]],Affaires12145[],4,0)</f>
        <v>1</v>
      </c>
      <c r="E26">
        <f>SUMPRODUCT(SUMIFS(Journal[Sortie],Journal[Repère],A26))</f>
        <v>0</v>
      </c>
    </row>
    <row r="27" spans="1:5" x14ac:dyDescent="0.25">
      <c r="A27" t="s">
        <v>41</v>
      </c>
      <c r="B27" t="str">
        <f>VLOOKUP(Affaires12145[[#This Row],[Référence]],Nomenclature[],3,0)</f>
        <v>Joint o-ring 17,86x2,62 (x3)</v>
      </c>
      <c r="C27" t="str">
        <f>VLOOKUP(Affaires12145[[#This Row],[Référence]],Nomenclature[],1,0)</f>
        <v>SX5404600</v>
      </c>
      <c r="D27">
        <f>VLOOKUP(Sortie[[#This Row],[Repère]],Affaires12145[],4,0)</f>
        <v>1</v>
      </c>
      <c r="E27">
        <f>SUMPRODUCT(SUMIFS(Journal[Sortie],Journal[Repère],A27))</f>
        <v>0</v>
      </c>
    </row>
    <row r="28" spans="1:5" x14ac:dyDescent="0.25">
      <c r="A28" t="s">
        <v>42</v>
      </c>
      <c r="B28" t="str">
        <f>VLOOKUP(Affaires12145[[#This Row],[Référence]],Nomenclature[],3,0)</f>
        <v>Joint o-ring 2062</v>
      </c>
      <c r="C28" t="str">
        <f>VLOOKUP(Affaires12145[[#This Row],[Référence]],Nomenclature[],1,0)</f>
        <v>SX0400020</v>
      </c>
      <c r="D28">
        <f>VLOOKUP(Sortie[[#This Row],[Repère]],Affaires12145[],4,0)</f>
        <v>8</v>
      </c>
      <c r="E28">
        <f>SUMPRODUCT(SUMIFS(Journal[Sortie],Journal[Repère],A28))</f>
        <v>0</v>
      </c>
    </row>
    <row r="29" spans="1:5" x14ac:dyDescent="0.25">
      <c r="A29" t="s">
        <v>43</v>
      </c>
      <c r="B29" t="str">
        <f>VLOOKUP(Affaires12145[[#This Row],[Référence]],Nomenclature[],3,0)</f>
        <v>Clips fix.boule thermometre</v>
      </c>
      <c r="C29" t="str">
        <f>VLOOKUP(Affaires12145[[#This Row],[Référence]],Nomenclature[],1,0)</f>
        <v>SX5102970</v>
      </c>
      <c r="D29">
        <f>VLOOKUP(Sortie[[#This Row],[Repère]],Affaires12145[],4,0)</f>
        <v>8</v>
      </c>
      <c r="E29">
        <f>SUMPRODUCT(SUMIFS(Journal[Sortie],Journal[Repère],A29))</f>
        <v>0</v>
      </c>
    </row>
    <row r="30" spans="1:5" x14ac:dyDescent="0.25">
      <c r="A30" t="s">
        <v>44</v>
      </c>
      <c r="B30" t="str">
        <f>VLOOKUP(Affaires12145[[#This Row],[Référence]],Nomenclature[],3,0)</f>
        <v>Potentiometre (piston)</v>
      </c>
      <c r="C30" t="str">
        <f>VLOOKUP(Affaires12145[[#This Row],[Référence]],Nomenclature[],1,0)</f>
        <v>SX5405990</v>
      </c>
      <c r="D30">
        <f>VLOOKUP(Sortie[[#This Row],[Repère]],Affaires12145[],4,0)</f>
        <v>3</v>
      </c>
      <c r="E30">
        <f>SUMPRODUCT(SUMIFS(Journal[Sortie],Journal[Repère],A30))</f>
        <v>0</v>
      </c>
    </row>
    <row r="31" spans="1:5" x14ac:dyDescent="0.25">
      <c r="A31" t="s">
        <v>45</v>
      </c>
      <c r="B31" t="str">
        <f>VLOOKUP(Affaires12145[[#This Row],[Référence]],Nomenclature[],3,0)</f>
        <v>Label</v>
      </c>
      <c r="C31" t="str">
        <f>VLOOKUP(Affaires12145[[#This Row],[Référence]],Nomenclature[],1,0)</f>
        <v>SX5658620</v>
      </c>
      <c r="D31">
        <f>VLOOKUP(Sortie[[#This Row],[Repère]],Affaires12145[],4,0)</f>
        <v>6</v>
      </c>
      <c r="E31">
        <f>SUMPRODUCT(SUMIFS(Journal[Sortie],Journal[Repère],A31))</f>
        <v>0</v>
      </c>
    </row>
    <row r="32" spans="1:5" x14ac:dyDescent="0.25">
      <c r="A32" t="s">
        <v>46</v>
      </c>
      <c r="B32" t="str">
        <f>VLOOKUP(Affaires12145[[#This Row],[Référence]],Nomenclature[],3,0)</f>
        <v>Allumeur NAC - SIT</v>
      </c>
      <c r="C32" t="str">
        <f>VLOOKUP(Affaires12145[[#This Row],[Référence]],Nomenclature[],1,0)</f>
        <v>SX8419060</v>
      </c>
      <c r="D32">
        <f>VLOOKUP(Sortie[[#This Row],[Repère]],Affaires12145[],4,0)</f>
        <v>1</v>
      </c>
      <c r="E32">
        <f>SUMPRODUCT(SUMIFS(Journal[Sortie],Journal[Repère],A32))</f>
        <v>0</v>
      </c>
    </row>
    <row r="33" spans="1:5" x14ac:dyDescent="0.25">
      <c r="A33" t="s">
        <v>47</v>
      </c>
      <c r="B33" t="str">
        <f>VLOOKUP(Affaires12145[[#This Row],[Référence]],Nomenclature[],3,0)</f>
        <v>Ressort fixation disconnecteur</v>
      </c>
      <c r="C33" t="str">
        <f>VLOOKUP(Affaires12145[[#This Row],[Référence]],Nomenclature[],1,0)</f>
        <v>SX5112530</v>
      </c>
      <c r="D33">
        <f>VLOOKUP(Sortie[[#This Row],[Repère]],Affaires12145[],4,0)</f>
        <v>1</v>
      </c>
      <c r="E33">
        <f>SUMPRODUCT(SUMIFS(Journal[Sortie],Journal[Repère],A33))</f>
        <v>0</v>
      </c>
    </row>
    <row r="34" spans="1:5" x14ac:dyDescent="0.25">
      <c r="A34" t="s">
        <v>48</v>
      </c>
      <c r="B34" t="str">
        <f>VLOOKUP(Affaires12145[[#This Row],[Référence]],Nomenclature[],3,0)</f>
        <v>Groupe by-pass</v>
      </c>
      <c r="C34" t="str">
        <f>VLOOKUP(Affaires12145[[#This Row],[Référence]],Nomenclature[],1,0)</f>
        <v>SX5630190</v>
      </c>
      <c r="D34">
        <f>VLOOKUP(Sortie[[#This Row],[Repère]],Affaires12145[],4,0)</f>
        <v>2</v>
      </c>
      <c r="E34">
        <f>SUMPRODUCT(SUMIFS(Journal[Sortie],Journal[Repère],A34))</f>
        <v>0</v>
      </c>
    </row>
    <row r="35" spans="1:5" x14ac:dyDescent="0.25">
      <c r="A35" t="s">
        <v>49</v>
      </c>
      <c r="B35" t="str">
        <f>VLOOKUP(Affaires12145[[#This Row],[Référence]],Nomenclature[],3,0)</f>
        <v>Configurateur programme sani</v>
      </c>
      <c r="C35" t="str">
        <f>VLOOKUP(Affaires12145[[#This Row],[Référence]],Nomenclature[],1,0)</f>
        <v>SX8419280</v>
      </c>
      <c r="D35">
        <f>VLOOKUP(Sortie[[#This Row],[Repère]],Affaires12145[],4,0)</f>
        <v>1</v>
      </c>
      <c r="E35">
        <f>SUMPRODUCT(SUMIFS(Journal[Sortie],Journal[Repère],A35))</f>
        <v>0</v>
      </c>
    </row>
    <row r="36" spans="1:5" x14ac:dyDescent="0.25">
      <c r="A36" t="s">
        <v>50</v>
      </c>
      <c r="B36" t="str">
        <f>VLOOKUP(Affaires12145[[#This Row],[Référence]],Nomenclature[],3,0)</f>
        <v>Cable timer</v>
      </c>
      <c r="C36" t="str">
        <f>VLOOKUP(Affaires12145[[#This Row],[Référence]],Nomenclature[],1,0)</f>
        <v>SX8418860</v>
      </c>
      <c r="D36">
        <f>VLOOKUP(Sortie[[#This Row],[Repère]],Affaires12145[],4,0)</f>
        <v>4</v>
      </c>
      <c r="E36">
        <f>SUMPRODUCT(SUMIFS(Journal[Sortie],Journal[Repère],A36))</f>
        <v>0</v>
      </c>
    </row>
    <row r="37" spans="1:5" x14ac:dyDescent="0.25">
      <c r="A37" t="s">
        <v>51</v>
      </c>
      <c r="B37" t="str">
        <f>VLOOKUP(Affaires12145[[#This Row],[Référence]],Nomenclature[],3,0)</f>
        <v>Cable alimentation electriqu</v>
      </c>
      <c r="C37" t="str">
        <f>VLOOKUP(Affaires12145[[#This Row],[Référence]],Nomenclature[],1,0)</f>
        <v>SX8414620</v>
      </c>
      <c r="D37">
        <f>VLOOKUP(Sortie[[#This Row],[Repère]],Affaires12145[],4,0)</f>
        <v>1</v>
      </c>
      <c r="E37">
        <f>SUMPRODUCT(SUMIFS(Journal[Sortie],Journal[Repère],A37))</f>
        <v>0</v>
      </c>
    </row>
    <row r="38" spans="1:5" x14ac:dyDescent="0.25">
      <c r="A38" t="s">
        <v>52</v>
      </c>
      <c r="B38" t="str">
        <f>VLOOKUP(Affaires12145[[#This Row],[Référence]],Nomenclature[],3,0)</f>
        <v>Groupe cable commutateur-pom</v>
      </c>
      <c r="C38" t="str">
        <f>VLOOKUP(Affaires12145[[#This Row],[Référence]],Nomenclature[],1,0)</f>
        <v>SX8419130</v>
      </c>
      <c r="D38">
        <f>VLOOKUP(Sortie[[#This Row],[Repère]],Affaires12145[],4,0)</f>
        <v>1</v>
      </c>
      <c r="E38">
        <f>SUMPRODUCT(SUMIFS(Journal[Sortie],Journal[Repère],A38))</f>
        <v>0</v>
      </c>
    </row>
    <row r="39" spans="1:5" x14ac:dyDescent="0.25">
      <c r="A39" t="s">
        <v>53</v>
      </c>
      <c r="B39" t="str">
        <f>VLOOKUP(Affaires12145[[#This Row],[Référence]],Nomenclature[],3,0)</f>
        <v>Cable extracteur/pressos/lim</v>
      </c>
      <c r="C39" t="str">
        <f>VLOOKUP(Affaires12145[[#This Row],[Référence]],Nomenclature[],1,0)</f>
        <v>SX8419160</v>
      </c>
      <c r="D39">
        <f>VLOOKUP(Sortie[[#This Row],[Repère]],Affaires12145[],4,0)</f>
        <v>2</v>
      </c>
      <c r="E39">
        <f>SUMPRODUCT(SUMIFS(Journal[Sortie],Journal[Repère],A39))</f>
        <v>0</v>
      </c>
    </row>
    <row r="40" spans="1:5" x14ac:dyDescent="0.25">
      <c r="A40" t="s">
        <v>54</v>
      </c>
      <c r="B40" t="str">
        <f>VLOOKUP(Affaires12145[[#This Row],[Référence]],Nomenclature[],3,0)</f>
        <v>Cable electrique</v>
      </c>
      <c r="C40" t="str">
        <f>VLOOKUP(Affaires12145[[#This Row],[Référence]],Nomenclature[],1,0)</f>
        <v>SX8418950</v>
      </c>
      <c r="D40">
        <f>VLOOKUP(Sortie[[#This Row],[Repère]],Affaires12145[],4,0)</f>
        <v>4</v>
      </c>
      <c r="E40">
        <f>SUMPRODUCT(SUMIFS(Journal[Sortie],Journal[Repère],A40))</f>
        <v>0</v>
      </c>
    </row>
    <row r="41" spans="1:5" x14ac:dyDescent="0.25">
      <c r="A41" t="s">
        <v>55</v>
      </c>
      <c r="B41" t="str">
        <f>VLOOKUP(Affaires12145[[#This Row],[Référence]],Nomenclature[],3,0)</f>
        <v>Joint o-ring 8,73x1,78 (x3)</v>
      </c>
      <c r="C41" t="str">
        <f>VLOOKUP(Affaires12145[[#This Row],[Référence]],Nomenclature[],1,0)</f>
        <v>SX5408560</v>
      </c>
      <c r="D41">
        <f>VLOOKUP(Sortie[[#This Row],[Repère]],Affaires12145[],4,0)</f>
        <v>4</v>
      </c>
      <c r="E41">
        <f>SUMPRODUCT(SUMIFS(Journal[Sortie],Journal[Repère],A41))</f>
        <v>0</v>
      </c>
    </row>
    <row r="42" spans="1:5" x14ac:dyDescent="0.25">
      <c r="A42" t="s">
        <v>56</v>
      </c>
      <c r="B42" t="str">
        <f>VLOOKUP(Affaires12145[[#This Row],[Référence]],Nomenclature[],3,0)</f>
        <v>Selecteur (x2)</v>
      </c>
      <c r="C42" t="str">
        <f>VLOOKUP(Affaires12145[[#This Row],[Référence]],Nomenclature[],1,0)</f>
        <v>SX8434550</v>
      </c>
      <c r="D42">
        <f>VLOOKUP(Sortie[[#This Row],[Repère]],Affaires12145[],4,0)</f>
        <v>2</v>
      </c>
      <c r="E42">
        <f>SUMPRODUCT(SUMIFS(Journal[Sortie],Journal[Repère],A42))</f>
        <v>0</v>
      </c>
    </row>
    <row r="43" spans="1:5" x14ac:dyDescent="0.25">
      <c r="A43" t="s">
        <v>57</v>
      </c>
      <c r="B43" t="str">
        <f>VLOOKUP(Affaires12145[[#This Row],[Référence]],Nomenclature[],3,0)</f>
        <v>Joint 14,2x18x1,5 al-18 (x3</v>
      </c>
      <c r="C43" t="str">
        <f>VLOOKUP(Affaires12145[[#This Row],[Référence]],Nomenclature[],1,0)</f>
        <v>SX5207730</v>
      </c>
      <c r="D43">
        <f>VLOOKUP(Sortie[[#This Row],[Repère]],Affaires12145[],4,0)</f>
        <v>6</v>
      </c>
      <c r="E43">
        <f>SUMPRODUCT(SUMIFS(Journal[Sortie],Journal[Repère],A43))</f>
        <v>0</v>
      </c>
    </row>
    <row r="44" spans="1:5" x14ac:dyDescent="0.25">
      <c r="A44" t="s">
        <v>58</v>
      </c>
      <c r="B44" t="str">
        <f>VLOOKUP(Affaires12145[[#This Row],[Référence]],Nomenclature[],3,0)</f>
        <v>Bouchon pressostat sanitaire</v>
      </c>
      <c r="C44" t="str">
        <f>VLOOKUP(Affaires12145[[#This Row],[Référence]],Nomenclature[],1,0)</f>
        <v>SX5646190</v>
      </c>
      <c r="D44">
        <f>VLOOKUP(Sortie[[#This Row],[Repère]],Affaires12145[],4,0)</f>
        <v>3</v>
      </c>
      <c r="E44">
        <f>SUMPRODUCT(SUMIFS(Journal[Sortie],Journal[Repère],A44))</f>
        <v>0</v>
      </c>
    </row>
    <row r="45" spans="1:5" x14ac:dyDescent="0.25">
      <c r="A45" t="s">
        <v>59</v>
      </c>
      <c r="B45" t="str">
        <f>VLOOKUP(Affaires12145[[#This Row],[Référence]],Nomenclature[],3,0)</f>
        <v>Vis M5X12</v>
      </c>
      <c r="C45" t="str">
        <f>VLOOKUP(Affaires12145[[#This Row],[Référence]],Nomenclature[],1,0)</f>
        <v>SX8101430</v>
      </c>
      <c r="D45">
        <f>VLOOKUP(Sortie[[#This Row],[Repère]],Affaires12145[],4,0)</f>
        <v>1</v>
      </c>
      <c r="E45">
        <f>SUMPRODUCT(SUMIFS(Journal[Sortie],Journal[Repère],A45))</f>
        <v>0</v>
      </c>
    </row>
    <row r="46" spans="1:5" x14ac:dyDescent="0.25">
      <c r="A46" t="s">
        <v>60</v>
      </c>
      <c r="B46" t="str">
        <f>VLOOKUP(Affaires12145[[#This Row],[Référence]],Nomenclature[],3,0)</f>
        <v>Connection sortie sanitaire</v>
      </c>
      <c r="C46" t="str">
        <f>VLOOKUP(Affaires12145[[#This Row],[Référence]],Nomenclature[],1,0)</f>
        <v>SX5657290</v>
      </c>
      <c r="D46">
        <f>VLOOKUP(Sortie[[#This Row],[Repère]],Affaires12145[],4,0)</f>
        <v>0</v>
      </c>
      <c r="E46">
        <f>SUMPRODUCT(SUMIFS(Journal[Sortie],Journal[Repère],A46))</f>
        <v>0</v>
      </c>
    </row>
    <row r="47" spans="1:5" x14ac:dyDescent="0.25">
      <c r="A47" t="s">
        <v>61</v>
      </c>
      <c r="B47" t="str">
        <f>VLOOKUP(Affaires12145[[#This Row],[Référence]],Nomenclature[],3,0)</f>
        <v>Groupe v3v pressostat sanit.</v>
      </c>
      <c r="C47" t="str">
        <f>VLOOKUP(Affaires12145[[#This Row],[Référence]],Nomenclature[],1,0)</f>
        <v>SX5653590</v>
      </c>
      <c r="D47">
        <f>VLOOKUP(Sortie[[#This Row],[Repère]],Affaires12145[],4,0)</f>
        <v>0</v>
      </c>
      <c r="E47">
        <f>SUMPRODUCT(SUMIFS(Journal[Sortie],Journal[Repère],A47))</f>
        <v>0</v>
      </c>
    </row>
    <row r="48" spans="1:5" x14ac:dyDescent="0.25">
      <c r="A48" t="s">
        <v>62</v>
      </c>
      <c r="B48" t="str">
        <f>VLOOKUP(Affaires12145[[#This Row],[Référence]],Nomenclature[],3,0)</f>
        <v>Tube by-pass</v>
      </c>
      <c r="C48" t="str">
        <f>VLOOKUP(Affaires12145[[#This Row],[Référence]],Nomenclature[],1,0)</f>
        <v>SX5653260</v>
      </c>
      <c r="D48">
        <f>VLOOKUP(Sortie[[#This Row],[Repère]],Affaires12145[],4,0)</f>
        <v>0</v>
      </c>
      <c r="E48">
        <f>SUMPRODUCT(SUMIFS(Journal[Sortie],Journal[Repère],A48))</f>
        <v>0</v>
      </c>
    </row>
    <row r="49" spans="1:5" x14ac:dyDescent="0.25">
      <c r="A49" t="s">
        <v>63</v>
      </c>
      <c r="B49" t="str">
        <f>VLOOKUP(Affaires12145[[#This Row],[Référence]],Nomenclature[],3,0)</f>
        <v>Tube pression +</v>
      </c>
      <c r="C49" t="str">
        <f>VLOOKUP(Affaires12145[[#This Row],[Référence]],Nomenclature[],1,0)</f>
        <v>SX5653280</v>
      </c>
      <c r="D49">
        <f>VLOOKUP(Sortie[[#This Row],[Repère]],Affaires12145[],4,0)</f>
        <v>0</v>
      </c>
      <c r="E49">
        <f>SUMPRODUCT(SUMIFS(Journal[Sortie],Journal[Repère],A49))</f>
        <v>0</v>
      </c>
    </row>
    <row r="50" spans="1:5" x14ac:dyDescent="0.25">
      <c r="A50" t="s">
        <v>64</v>
      </c>
      <c r="B50" t="str">
        <f>VLOOKUP(Affaires12145[[#This Row],[Référence]],Nomenclature[],3,0)</f>
        <v>Robinet de remplissage</v>
      </c>
      <c r="C50" t="str">
        <f>VLOOKUP(Affaires12145[[#This Row],[Référence]],Nomenclature[],1,0)</f>
        <v>SX5630180</v>
      </c>
      <c r="D50">
        <f>VLOOKUP(Sortie[[#This Row],[Repère]],Affaires12145[],4,0)</f>
        <v>0</v>
      </c>
      <c r="E50">
        <f>SUMPRODUCT(SUMIFS(Journal[Sortie],Journal[Repère],A50))</f>
        <v>0</v>
      </c>
    </row>
    <row r="51" spans="1:5" x14ac:dyDescent="0.25">
      <c r="A51" t="s">
        <v>65</v>
      </c>
      <c r="B51" t="str">
        <f>VLOOKUP(Affaires12145[[#This Row],[Référence]],Nomenclature[],3,0)</f>
        <v>Joint o-ring filtre sanit.(x3)</v>
      </c>
      <c r="C51" t="str">
        <f>VLOOKUP(Affaires12145[[#This Row],[Référence]],Nomenclature[],1,0)</f>
        <v>SX5405350</v>
      </c>
      <c r="D51">
        <f>VLOOKUP(Sortie[[#This Row],[Repère]],Affaires12145[],4,0)</f>
        <v>0</v>
      </c>
      <c r="E51">
        <f>SUMPRODUCT(SUMIFS(Journal[Sortie],Journal[Repère],A51))</f>
        <v>0</v>
      </c>
    </row>
    <row r="52" spans="1:5" x14ac:dyDescent="0.25">
      <c r="A52" t="s">
        <v>66</v>
      </c>
      <c r="B52" t="str">
        <f>VLOOKUP(Affaires12145[[#This Row],[Référence]],Nomenclature[],3,0)</f>
        <v>Vis inox m5x10</v>
      </c>
      <c r="C52" t="str">
        <f>VLOOKUP(Affaires12145[[#This Row],[Référence]],Nomenclature[],1,0)</f>
        <v>SX8101410</v>
      </c>
      <c r="D52">
        <f>VLOOKUP(Sortie[[#This Row],[Repère]],Affaires12145[],4,0)</f>
        <v>2</v>
      </c>
      <c r="E52">
        <f>SUMPRODUCT(SUMIFS(Journal[Sortie],Journal[Repère],A52))</f>
        <v>0</v>
      </c>
    </row>
    <row r="53" spans="1:5" x14ac:dyDescent="0.25">
      <c r="A53" t="s">
        <v>67</v>
      </c>
      <c r="B53" t="str">
        <f>VLOOKUP(Affaires12145[[#This Row],[Référence]],Nomenclature[],3,0)</f>
        <v>Vis m5x13</v>
      </c>
      <c r="C53" t="str">
        <f>VLOOKUP(Affaires12145[[#This Row],[Référence]],Nomenclature[],1,0)</f>
        <v>SX8101440</v>
      </c>
      <c r="D53">
        <f>VLOOKUP(Sortie[[#This Row],[Repère]],Affaires12145[],4,0)</f>
        <v>2</v>
      </c>
      <c r="E53">
        <f>SUMPRODUCT(SUMIFS(Journal[Sortie],Journal[Repère],A53))</f>
        <v>0</v>
      </c>
    </row>
    <row r="54" spans="1:5" x14ac:dyDescent="0.25">
      <c r="A54" t="s">
        <v>68</v>
      </c>
      <c r="B54" t="str">
        <f>VLOOKUP(Affaires12145[[#This Row],[Référence]],Nomenclature[],3,0)</f>
        <v>Tube v3v/echangeur</v>
      </c>
      <c r="C54" t="str">
        <f>VLOOKUP(Affaires12145[[#This Row],[Référence]],Nomenclature[],1,0)</f>
        <v>SX5653240</v>
      </c>
      <c r="D54">
        <f>VLOOKUP(Sortie[[#This Row],[Repère]],Affaires12145[],4,0)</f>
        <v>2</v>
      </c>
      <c r="E54">
        <f>SUMPRODUCT(SUMIFS(Journal[Sortie],Journal[Repère],A54))</f>
        <v>0</v>
      </c>
    </row>
    <row r="55" spans="1:5" x14ac:dyDescent="0.25">
      <c r="A55" t="s">
        <v>69</v>
      </c>
      <c r="B55" t="str">
        <f>VLOOKUP(Affaires12145[[#This Row],[Référence]],Nomenclature[],3,0)</f>
        <v>Joint sonde ctn sanitaire x10</v>
      </c>
      <c r="C55" t="str">
        <f>VLOOKUP(Affaires12145[[#This Row],[Référence]],Nomenclature[],1,0)</f>
        <v>SX5402830</v>
      </c>
      <c r="D55">
        <f>VLOOKUP(Sortie[[#This Row],[Repère]],Affaires12145[],4,0)</f>
        <v>0</v>
      </c>
      <c r="E55">
        <f>SUMPRODUCT(SUMIFS(Journal[Sortie],Journal[Repère],A55))</f>
        <v>0</v>
      </c>
    </row>
    <row r="56" spans="1:5" x14ac:dyDescent="0.25">
      <c r="A56" t="s">
        <v>70</v>
      </c>
      <c r="B56" t="str">
        <f>VLOOKUP(Affaires12145[[#This Row],[Référence]],Nomenclature[],3,0)</f>
        <v>Cliquet (5207860)</v>
      </c>
      <c r="C56" t="str">
        <f>VLOOKUP(Affaires12145[[#This Row],[Référence]],Nomenclature[],1,0)</f>
        <v>SX5207860</v>
      </c>
      <c r="D56">
        <f>VLOOKUP(Sortie[[#This Row],[Repère]],Affaires12145[],4,0)</f>
        <v>0</v>
      </c>
      <c r="E56">
        <f>SUMPRODUCT(SUMIFS(Journal[Sortie],Journal[Repère],A56))</f>
        <v>0</v>
      </c>
    </row>
    <row r="57" spans="1:5" x14ac:dyDescent="0.25">
      <c r="A57" t="s">
        <v>71</v>
      </c>
      <c r="B57" t="str">
        <f>VLOOKUP(Affaires12145[[#This Row],[Référence]],Nomenclature[],3,0)</f>
        <v>Joint (x3)</v>
      </c>
      <c r="C57" t="str">
        <f>VLOOKUP(Affaires12145[[#This Row],[Référence]],Nomenclature[],1,0)</f>
        <v>SX5405400</v>
      </c>
      <c r="D57">
        <f>VLOOKUP(Sortie[[#This Row],[Repère]],Affaires12145[],4,0)</f>
        <v>0</v>
      </c>
      <c r="E57">
        <f>SUMPRODUCT(SUMIFS(Journal[Sortie],Journal[Repère],A57))</f>
        <v>0</v>
      </c>
    </row>
    <row r="58" spans="1:5" x14ac:dyDescent="0.25">
      <c r="A58" t="s">
        <v>72</v>
      </c>
      <c r="B58" t="str">
        <f>VLOOKUP(Affaires12145[[#This Row],[Référence]],Nomenclature[],3,0)</f>
        <v>Membrane pressostat sanit.(x3)</v>
      </c>
      <c r="C58" t="str">
        <f>VLOOKUP(Affaires12145[[#This Row],[Référence]],Nomenclature[],1,0)</f>
        <v>SX5405330</v>
      </c>
      <c r="D58">
        <f>VLOOKUP(Sortie[[#This Row],[Repère]],Affaires12145[],4,0)</f>
        <v>0</v>
      </c>
      <c r="E58">
        <f>SUMPRODUCT(SUMIFS(Journal[Sortie],Journal[Repère],A58))</f>
        <v>0</v>
      </c>
    </row>
    <row r="59" spans="1:5" x14ac:dyDescent="0.25">
      <c r="A59" t="s">
        <v>73</v>
      </c>
      <c r="B59" t="str">
        <f>VLOOKUP(Affaires12145[[#This Row],[Référence]],Nomenclature[],3,0)</f>
        <v>Plateau securite debit sani</v>
      </c>
      <c r="C59" t="str">
        <f>VLOOKUP(Affaires12145[[#This Row],[Référence]],Nomenclature[],1,0)</f>
        <v>SX5630270</v>
      </c>
      <c r="D59">
        <f>VLOOKUP(Sortie[[#This Row],[Repère]],Affaires12145[],4,0)</f>
        <v>0</v>
      </c>
      <c r="E59">
        <f>SUMPRODUCT(SUMIFS(Journal[Sortie],Journal[Repère],A59))</f>
        <v>0</v>
      </c>
    </row>
    <row r="60" spans="1:5" x14ac:dyDescent="0.25">
      <c r="A60" t="s">
        <v>74</v>
      </c>
      <c r="B60" t="str">
        <f>VLOOKUP(Affaires12145[[#This Row],[Référence]],Nomenclature[],3,0)</f>
        <v>Goujon sanitaire (5630260)</v>
      </c>
      <c r="C60" t="str">
        <f>VLOOKUP(Affaires12145[[#This Row],[Référence]],Nomenclature[],1,0)</f>
        <v>SX5630260</v>
      </c>
      <c r="D60">
        <f>VLOOKUP(Sortie[[#This Row],[Repère]],Affaires12145[],4,0)</f>
        <v>0</v>
      </c>
      <c r="E60">
        <f>SUMPRODUCT(SUMIFS(Journal[Sortie],Journal[Repère],A60))</f>
        <v>0</v>
      </c>
    </row>
    <row r="61" spans="1:5" x14ac:dyDescent="0.25">
      <c r="A61" t="s">
        <v>75</v>
      </c>
      <c r="B61" t="str">
        <f>VLOOKUP(Affaires12145[[#This Row],[Référence]],Nomenclature[],3,0)</f>
        <v>Ressort pressostat sanitaire</v>
      </c>
      <c r="C61" t="str">
        <f>VLOOKUP(Affaires12145[[#This Row],[Référence]],Nomenclature[],1,0)</f>
        <v>SX8380540</v>
      </c>
      <c r="D61">
        <f>VLOOKUP(Sortie[[#This Row],[Repère]],Affaires12145[],4,0)</f>
        <v>0</v>
      </c>
      <c r="E61">
        <f>SUMPRODUCT(SUMIFS(Journal[Sortie],Journal[Repère],A61))</f>
        <v>0</v>
      </c>
    </row>
    <row r="62" spans="1:5" x14ac:dyDescent="0.25">
      <c r="A62" t="s">
        <v>76</v>
      </c>
      <c r="B62" t="str">
        <f>VLOOKUP(Affaires12145[[#This Row],[Référence]],Nomenclature[],3,0)</f>
        <v>Filtre sanitaire (x3)</v>
      </c>
      <c r="C62" t="str">
        <f>VLOOKUP(Affaires12145[[#This Row],[Référence]],Nomenclature[],1,0)</f>
        <v>SX5111180</v>
      </c>
      <c r="D62">
        <f>VLOOKUP(Sortie[[#This Row],[Repère]],Affaires12145[],4,0)</f>
        <v>0</v>
      </c>
      <c r="E62">
        <f>SUMPRODUCT(SUMIFS(Journal[Sortie],Journal[Repère],A62))</f>
        <v>0</v>
      </c>
    </row>
    <row r="63" spans="1:5" x14ac:dyDescent="0.25">
      <c r="A63" t="s">
        <v>77</v>
      </c>
      <c r="B63" t="str">
        <f>VLOOKUP(Affaires12145[[#This Row],[Référence]],Nomenclature[],3,0)</f>
        <v>Limiteur debit sanitaire 8l/mn</v>
      </c>
      <c r="C63" t="str">
        <f>VLOOKUP(Affaires12145[[#This Row],[Référence]],Nomenclature[],1,0)</f>
        <v>SX5629240</v>
      </c>
      <c r="D63">
        <f>VLOOKUP(Sortie[[#This Row],[Repère]],Affaires12145[],4,0)</f>
        <v>0</v>
      </c>
      <c r="E63">
        <f>SUMPRODUCT(SUMIFS(Journal[Sortie],Journal[Repère],A63))</f>
        <v>0</v>
      </c>
    </row>
    <row r="64" spans="1:5" x14ac:dyDescent="0.25">
      <c r="A64" t="s">
        <v>78</v>
      </c>
      <c r="B64" t="str">
        <f>VLOOKUP(Affaires12145[[#This Row],[Référence]],Nomenclature[],3,0)</f>
        <v>Venturi ecs</v>
      </c>
      <c r="C64" t="str">
        <f>VLOOKUP(Affaires12145[[#This Row],[Référence]],Nomenclature[],1,0)</f>
        <v>SX5630170</v>
      </c>
      <c r="D64">
        <f>VLOOKUP(Sortie[[#This Row],[Repère]],Affaires12145[],4,0)</f>
        <v>0</v>
      </c>
      <c r="E64">
        <f>SUMPRODUCT(SUMIFS(Journal[Sortie],Journal[Repère],A64))</f>
        <v>0</v>
      </c>
    </row>
    <row r="65" spans="1:5" x14ac:dyDescent="0.25">
      <c r="A65" t="s">
        <v>79</v>
      </c>
      <c r="B65" t="str">
        <f>VLOOKUP(Affaires12145[[#This Row],[Référence]],Nomenclature[],3,0)</f>
        <v>Joint hublot (x3)</v>
      </c>
      <c r="C65" t="str">
        <f>VLOOKUP(Affaires12145[[#This Row],[Référence]],Nomenclature[],1,0)</f>
        <v>SX5401610</v>
      </c>
      <c r="D65">
        <f>VLOOKUP(Sortie[[#This Row],[Repère]],Affaires12145[],4,0)</f>
        <v>2</v>
      </c>
      <c r="E65">
        <f>SUMPRODUCT(SUMIFS(Journal[Sortie],Journal[Repère],A65))</f>
        <v>0</v>
      </c>
    </row>
    <row r="66" spans="1:5" x14ac:dyDescent="0.25">
      <c r="A66" t="s">
        <v>80</v>
      </c>
      <c r="B66" t="str">
        <f>VLOOKUP(Affaires12145[[#This Row],[Référence]],Nomenclature[],3,0)</f>
        <v>Panneau avant chambre etanche</v>
      </c>
      <c r="C66" t="str">
        <f>VLOOKUP(Affaires12145[[#This Row],[Référence]],Nomenclature[],1,0)</f>
        <v>SX5659010</v>
      </c>
      <c r="D66">
        <f>VLOOKUP(Sortie[[#This Row],[Repère]],Affaires12145[],4,0)</f>
        <v>0</v>
      </c>
      <c r="E66">
        <f>SUMPRODUCT(SUMIFS(Journal[Sortie],Journal[Repère],A66))</f>
        <v>0</v>
      </c>
    </row>
    <row r="67" spans="1:5" x14ac:dyDescent="0.25">
      <c r="A67" t="s">
        <v>81</v>
      </c>
      <c r="B67" t="str">
        <f>VLOOKUP(Affaires12145[[#This Row],[Référence]],Nomenclature[],3,0)</f>
        <v>Panneau avant chambre etanche</v>
      </c>
      <c r="C67" t="str">
        <f>VLOOKUP(Affaires12145[[#This Row],[Référence]],Nomenclature[],1,0)</f>
        <v>SX5653710</v>
      </c>
      <c r="D67">
        <f>VLOOKUP(Sortie[[#This Row],[Repère]],Affaires12145[],4,0)</f>
        <v>1</v>
      </c>
      <c r="E67">
        <f>SUMPRODUCT(SUMIFS(Journal[Sortie],Journal[Repère],A67))</f>
        <v>0</v>
      </c>
    </row>
    <row r="68" spans="1:5" x14ac:dyDescent="0.25">
      <c r="A68" t="s">
        <v>82</v>
      </c>
      <c r="B68" t="str">
        <f>VLOOKUP(Affaires12145[[#This Row],[Référence]],Nomenclature[],3,0)</f>
        <v>Panneau isolant avant</v>
      </c>
      <c r="C68" t="str">
        <f>VLOOKUP(Affaires12145[[#This Row],[Référence]],Nomenclature[],1,0)</f>
        <v>SX5213340</v>
      </c>
      <c r="D68">
        <f>VLOOKUP(Sortie[[#This Row],[Repère]],Affaires12145[],4,0)</f>
        <v>1</v>
      </c>
      <c r="E68">
        <f>SUMPRODUCT(SUMIFS(Journal[Sortie],Journal[Repère],A68))</f>
        <v>0</v>
      </c>
    </row>
    <row r="69" spans="1:5" x14ac:dyDescent="0.25">
      <c r="A69" t="s">
        <v>83</v>
      </c>
      <c r="B69" t="str">
        <f>VLOOKUP(Affaires12145[[#This Row],[Référence]],Nomenclature[],3,0)</f>
        <v>Panneau isolant avant</v>
      </c>
      <c r="C69" t="str">
        <f>VLOOKUP(Affaires12145[[#This Row],[Référence]],Nomenclature[],1,0)</f>
        <v>SX5210750</v>
      </c>
      <c r="D69">
        <f>VLOOKUP(Sortie[[#This Row],[Repère]],Affaires12145[],4,0)</f>
        <v>1</v>
      </c>
      <c r="E69">
        <f>SUMPRODUCT(SUMIFS(Journal[Sortie],Journal[Repère],A69))</f>
        <v>0</v>
      </c>
    </row>
    <row r="70" spans="1:5" x14ac:dyDescent="0.25">
      <c r="A70" t="s">
        <v>84</v>
      </c>
      <c r="B70" t="str">
        <f>VLOOKUP(Affaires12145[[#This Row],[Référence]],Nomenclature[],3,0)</f>
        <v>Hotte d evacuation des fumees</v>
      </c>
      <c r="C70" t="str">
        <f>VLOOKUP(Affaires12145[[#This Row],[Référence]],Nomenclature[],1,0)</f>
        <v>SX5653170</v>
      </c>
      <c r="D70">
        <f>VLOOKUP(Sortie[[#This Row],[Repère]],Affaires12145[],4,0)</f>
        <v>0</v>
      </c>
      <c r="E70">
        <f>SUMPRODUCT(SUMIFS(Journal[Sortie],Journal[Repère],A70))</f>
        <v>0</v>
      </c>
    </row>
    <row r="71" spans="1:5" x14ac:dyDescent="0.25">
      <c r="A71" t="s">
        <v>85</v>
      </c>
      <c r="B71" t="str">
        <f>VLOOKUP(Affaires12145[[#This Row],[Référence]],Nomenclature[],3,0)</f>
        <v>Tube silicone prise lg.150</v>
      </c>
      <c r="C71" t="str">
        <f>VLOOKUP(Affaires12145[[#This Row],[Référence]],Nomenclature[],1,0)</f>
        <v>SX5407930</v>
      </c>
      <c r="D71">
        <f>VLOOKUP(Sortie[[#This Row],[Repère]],Affaires12145[],4,0)</f>
        <v>1</v>
      </c>
      <c r="E71">
        <f>SUMPRODUCT(SUMIFS(Journal[Sortie],Journal[Repère],A71))</f>
        <v>0</v>
      </c>
    </row>
    <row r="72" spans="1:5" x14ac:dyDescent="0.25">
      <c r="A72" t="s">
        <v>86</v>
      </c>
      <c r="B72" t="str">
        <f>VLOOKUP(Affaires12145[[#This Row],[Référence]],Nomenclature[],3,0)</f>
        <v>Pressostat avec 2 vis</v>
      </c>
      <c r="C72" t="str">
        <f>VLOOKUP(Affaires12145[[#This Row],[Référence]],Nomenclature[],1,0)</f>
        <v>SX0618470</v>
      </c>
      <c r="D72">
        <f>VLOOKUP(Sortie[[#This Row],[Repère]],Affaires12145[],4,0)</f>
        <v>2</v>
      </c>
      <c r="E72">
        <f>SUMPRODUCT(SUMIFS(Journal[Sortie],Journal[Repère],A72))</f>
        <v>0</v>
      </c>
    </row>
    <row r="73" spans="1:5" x14ac:dyDescent="0.25">
      <c r="A73" t="s">
        <v>87</v>
      </c>
      <c r="B73" t="str">
        <f>VLOOKUP(Affaires12145[[#This Row],[Référence]],Nomenclature[],3,0)</f>
        <v>Hublot</v>
      </c>
      <c r="C73" t="str">
        <f>VLOOKUP(Affaires12145[[#This Row],[Référence]],Nomenclature[],1,0)</f>
        <v>SX5203930</v>
      </c>
      <c r="D73">
        <f>VLOOKUP(Sortie[[#This Row],[Repère]],Affaires12145[],4,0)</f>
        <v>0</v>
      </c>
      <c r="E73">
        <f>SUMPRODUCT(SUMIFS(Journal[Sortie],Journal[Repère],A73))</f>
        <v>0</v>
      </c>
    </row>
    <row r="74" spans="1:5" x14ac:dyDescent="0.25">
      <c r="A74" t="s">
        <v>88</v>
      </c>
      <c r="B74" t="str">
        <f>VLOOKUP(Affaires12145[[#This Row],[Référence]],Nomenclature[],3,0)</f>
        <v>Couvercle hublot</v>
      </c>
      <c r="C74" t="str">
        <f>VLOOKUP(Affaires12145[[#This Row],[Référence]],Nomenclature[],1,0)</f>
        <v>SX5103360</v>
      </c>
      <c r="D74">
        <f>VLOOKUP(Sortie[[#This Row],[Repère]],Affaires12145[],4,0)</f>
        <v>0</v>
      </c>
      <c r="E74">
        <f>SUMPRODUCT(SUMIFS(Journal[Sortie],Journal[Repère],A74))</f>
        <v>0</v>
      </c>
    </row>
    <row r="75" spans="1:5" x14ac:dyDescent="0.25">
      <c r="A75" t="s">
        <v>89</v>
      </c>
      <c r="B75" t="str">
        <f>VLOOKUP(Affaires12145[[#This Row],[Référence]],Nomenclature[],3,0)</f>
        <v>Groupe filtre/venturi sanit.</v>
      </c>
      <c r="C75" t="str">
        <f>VLOOKUP(Affaires12145[[#This Row],[Référence]],Nomenclature[],1,0)</f>
        <v>SX5652270</v>
      </c>
      <c r="D75">
        <f>VLOOKUP(Sortie[[#This Row],[Repère]],Affaires12145[],4,0)</f>
        <v>0</v>
      </c>
      <c r="E75">
        <f>SUMPRODUCT(SUMIFS(Journal[Sortie],Journal[Repère],A75))</f>
        <v>0</v>
      </c>
    </row>
    <row r="76" spans="1:5" x14ac:dyDescent="0.25">
      <c r="A76" t="s">
        <v>90</v>
      </c>
      <c r="B76" t="str">
        <f>VLOOKUP(Affaires12145[[#This Row],[Référence]],Nomenclature[],3,0)</f>
        <v>Groupe entree san/retour chauf</v>
      </c>
      <c r="C76" t="str">
        <f>VLOOKUP(Affaires12145[[#This Row],[Référence]],Nomenclature[],1,0)</f>
        <v>SX5659040</v>
      </c>
      <c r="D76">
        <f>VLOOKUP(Sortie[[#This Row],[Repère]],Affaires12145[],4,0)</f>
        <v>0</v>
      </c>
      <c r="E76">
        <f>SUMPRODUCT(SUMIFS(Journal[Sortie],Journal[Repère],A76))</f>
        <v>0</v>
      </c>
    </row>
    <row r="77" spans="1:5" x14ac:dyDescent="0.25">
      <c r="A77" t="s">
        <v>91</v>
      </c>
      <c r="B77" t="str">
        <f>VLOOKUP(Affaires12145[[#This Row],[Référence]],Nomenclature[],3,0)</f>
        <v>Joint echangeur sanitaire(x4)</v>
      </c>
      <c r="C77" t="str">
        <f>VLOOKUP(Affaires12145[[#This Row],[Référence]],Nomenclature[],1,0)</f>
        <v>SX5404520</v>
      </c>
      <c r="D77">
        <f>VLOOKUP(Sortie[[#This Row],[Repère]],Affaires12145[],4,0)</f>
        <v>0</v>
      </c>
      <c r="E77">
        <f>SUMPRODUCT(SUMIFS(Journal[Sortie],Journal[Repère],A77))</f>
        <v>0</v>
      </c>
    </row>
    <row r="78" spans="1:5" x14ac:dyDescent="0.25">
      <c r="A78" t="s">
        <v>92</v>
      </c>
      <c r="B78" t="str">
        <f>VLOOKUP(Affaires12145[[#This Row],[Référence]],Nomenclature[],3,0)</f>
        <v>Echangeur sanitaire 12 plaques</v>
      </c>
      <c r="C78" t="str">
        <f>VLOOKUP(Affaires12145[[#This Row],[Référence]],Nomenclature[],1,0)</f>
        <v>SX5653660</v>
      </c>
      <c r="D78">
        <f>VLOOKUP(Sortie[[#This Row],[Repère]],Affaires12145[],4,0)</f>
        <v>0</v>
      </c>
      <c r="E78">
        <f>SUMPRODUCT(SUMIFS(Journal[Sortie],Journal[Repère],A78))</f>
        <v>0</v>
      </c>
    </row>
    <row r="79" spans="1:5" x14ac:dyDescent="0.25">
      <c r="A79" t="s">
        <v>93</v>
      </c>
      <c r="B79" t="str">
        <f>VLOOKUP(Affaires12145[[#This Row],[Référence]],Nomenclature[],3,0)</f>
        <v>Joint tube/caisson (x3)</v>
      </c>
      <c r="C79" t="str">
        <f>VLOOKUP(Affaires12145[[#This Row],[Référence]],Nomenclature[],1,0)</f>
        <v>SX5404670</v>
      </c>
      <c r="D79">
        <f>VLOOKUP(Sortie[[#This Row],[Repère]],Affaires12145[],4,0)</f>
        <v>0</v>
      </c>
      <c r="E79">
        <f>SUMPRODUCT(SUMIFS(Journal[Sortie],Journal[Repère],A79))</f>
        <v>0</v>
      </c>
    </row>
    <row r="80" spans="1:5" x14ac:dyDescent="0.25">
      <c r="A80" t="s">
        <v>94</v>
      </c>
      <c r="B80" t="str">
        <f>VLOOKUP(Affaires12145[[#This Row],[Référence]],Nomenclature[],3,0)</f>
        <v>Raccord prise de pression FF</v>
      </c>
      <c r="C80" t="str">
        <f>VLOOKUP(Affaires12145[[#This Row],[Référence]],Nomenclature[],1,0)</f>
        <v>SX5643090</v>
      </c>
      <c r="D80">
        <f>VLOOKUP(Sortie[[#This Row],[Repère]],Affaires12145[],4,0)</f>
        <v>0</v>
      </c>
      <c r="E80">
        <f>SUMPRODUCT(SUMIFS(Journal[Sortie],Journal[Repère],A80))</f>
        <v>0</v>
      </c>
    </row>
    <row r="81" spans="1:5" x14ac:dyDescent="0.25">
      <c r="A81" t="s">
        <v>95</v>
      </c>
      <c r="B81" t="str">
        <f>VLOOKUP(Affaires12145[[#This Row],[Référence]],Nomenclature[],3,0)</f>
        <v>Nourrice porte-injecteurs 12 T. D.1,28</v>
      </c>
      <c r="C81" t="str">
        <f>VLOOKUP(Affaires12145[[#This Row],[Référence]],Nomenclature[],1,0)</f>
        <v>SX2515670</v>
      </c>
      <c r="D81">
        <f>VLOOKUP(Sortie[[#This Row],[Repère]],Affaires12145[],4,0)</f>
        <v>0</v>
      </c>
      <c r="E81">
        <f>SUMPRODUCT(SUMIFS(Journal[Sortie],Journal[Repère],A81))</f>
        <v>0</v>
      </c>
    </row>
    <row r="82" spans="1:5" x14ac:dyDescent="0.25">
      <c r="A82" t="s">
        <v>96</v>
      </c>
      <c r="B82" t="str">
        <f>VLOOKUP(Affaires12145[[#This Row],[Référence]],Nomenclature[],3,0)</f>
        <v>Bruleur 12 becs</v>
      </c>
      <c r="C82" t="str">
        <f>VLOOKUP(Affaires12145[[#This Row],[Référence]],Nomenclature[],1,0)</f>
        <v>SX5653310</v>
      </c>
      <c r="D82">
        <f>VLOOKUP(Sortie[[#This Row],[Repère]],Affaires12145[],4,0)</f>
        <v>0</v>
      </c>
      <c r="E82">
        <f>SUMPRODUCT(SUMIFS(Journal[Sortie],Journal[Repère],A82))</f>
        <v>0</v>
      </c>
    </row>
    <row r="83" spans="1:5" x14ac:dyDescent="0.25">
      <c r="A83" t="s">
        <v>10</v>
      </c>
      <c r="B83" t="str">
        <f>VLOOKUP(Affaires12145[[#This Row],[Référence]],Nomenclature[],3,0)</f>
        <v>test</v>
      </c>
      <c r="C83" t="str">
        <f>VLOOKUP(Affaires12145[[#This Row],[Référence]],Nomenclature[],1,0)</f>
        <v>Sxtest</v>
      </c>
      <c r="D83" t="e">
        <f>VLOOKUP(Sortie[[#This Row],[Repère]],Affaires12145[],4,0)</f>
        <v>#N/A</v>
      </c>
      <c r="E83">
        <f>SUMPRODUCT(SUMIFS(Journal[Sortie],Journal[Repère],A83))</f>
        <v>0</v>
      </c>
    </row>
    <row r="84" spans="1:5" x14ac:dyDescent="0.25">
      <c r="A84" t="s">
        <v>11</v>
      </c>
      <c r="B84" t="e">
        <f>VLOOKUP(Affaires12145[[#This Row],[Référence]],Nomenclature[],3,0)</f>
        <v>#VALUE!</v>
      </c>
      <c r="C84" t="e">
        <f>VLOOKUP(Affaires12145[[#This Row],[Référence]],Nomenclature[],1,0)</f>
        <v>#VALUE!</v>
      </c>
      <c r="D84" t="e">
        <f>VLOOKUP(Sortie[[#This Row],[Repère]],Affaires12145[],4,0)</f>
        <v>#N/A</v>
      </c>
      <c r="E84">
        <f>SUMPRODUCT(SUMIFS(Journal[Sortie],Journal[Repère],A84))</f>
        <v>0</v>
      </c>
    </row>
    <row r="85" spans="1:5" x14ac:dyDescent="0.25">
      <c r="A85" t="s">
        <v>12</v>
      </c>
      <c r="B85" t="e">
        <f>VLOOKUP(Affaires12145[[#This Row],[Référence]],Nomenclature[],3,0)</f>
        <v>#VALUE!</v>
      </c>
      <c r="C85" t="e">
        <f>VLOOKUP(Affaires12145[[#This Row],[Référence]],Nomenclature[],1,0)</f>
        <v>#VALUE!</v>
      </c>
      <c r="D85" t="e">
        <f>VLOOKUP(Sortie[[#This Row],[Repère]],Affaires12145[],4,0)</f>
        <v>#N/A</v>
      </c>
      <c r="E85">
        <f>SUMPRODUCT(SUMIFS(Journal[Sortie],Journal[Repère],A85))</f>
        <v>0</v>
      </c>
    </row>
    <row r="86" spans="1:5" x14ac:dyDescent="0.25">
      <c r="B86" s="5"/>
      <c r="C86" s="5"/>
      <c r="D86" s="5"/>
      <c r="E86" s="5"/>
    </row>
    <row r="87" spans="1:5" x14ac:dyDescent="0.25">
      <c r="A87" s="5"/>
      <c r="B87" s="5"/>
      <c r="C87" s="5"/>
      <c r="D87" s="5"/>
      <c r="E87" s="5"/>
    </row>
    <row r="88" spans="1:5" x14ac:dyDescent="0.25">
      <c r="A88" s="5"/>
      <c r="B88" s="5"/>
      <c r="C88" s="5"/>
      <c r="D88" s="5"/>
      <c r="E88" s="5"/>
    </row>
    <row r="89" spans="1:5" x14ac:dyDescent="0.25">
      <c r="A89" s="5"/>
      <c r="B89" s="5"/>
      <c r="C89" s="5"/>
      <c r="D89" s="5"/>
      <c r="E89" s="5"/>
    </row>
    <row r="90" spans="1:5" x14ac:dyDescent="0.25">
      <c r="A90" s="5"/>
      <c r="B90" s="5"/>
      <c r="C90" s="5"/>
      <c r="D90" s="5"/>
      <c r="E90" s="5"/>
    </row>
    <row r="91" spans="1:5" x14ac:dyDescent="0.25">
      <c r="A91" s="5"/>
      <c r="B91" s="5"/>
      <c r="C91" s="5"/>
      <c r="D91" s="5"/>
      <c r="E91" s="5"/>
    </row>
    <row r="92" spans="1:5" x14ac:dyDescent="0.25">
      <c r="A92" s="5"/>
      <c r="B92" s="5"/>
      <c r="C92" s="5"/>
      <c r="D92" s="5"/>
      <c r="E92" s="5"/>
    </row>
    <row r="93" spans="1:5" x14ac:dyDescent="0.25">
      <c r="A93" s="5"/>
      <c r="B93" s="5"/>
      <c r="C93" s="5"/>
      <c r="D93" s="5"/>
      <c r="E93" s="5"/>
    </row>
    <row r="94" spans="1:5" x14ac:dyDescent="0.25">
      <c r="A94" s="5"/>
      <c r="B94" s="5"/>
      <c r="C94" s="5"/>
      <c r="D94" s="5"/>
      <c r="E94" s="5"/>
    </row>
    <row r="95" spans="1:5" x14ac:dyDescent="0.25">
      <c r="A95" s="5"/>
      <c r="B95" s="5"/>
      <c r="C95" s="5"/>
      <c r="D95" s="5"/>
      <c r="E95" s="5"/>
    </row>
    <row r="96" spans="1:5" x14ac:dyDescent="0.25">
      <c r="A96" s="5"/>
      <c r="B96" s="5"/>
      <c r="C96" s="5"/>
      <c r="D96" s="5"/>
      <c r="E96" s="5"/>
    </row>
    <row r="97" spans="1:5" x14ac:dyDescent="0.25">
      <c r="A97" s="5"/>
      <c r="B97" s="5"/>
      <c r="C97" s="5"/>
      <c r="D97" s="5"/>
      <c r="E97" s="5"/>
    </row>
    <row r="98" spans="1:5" x14ac:dyDescent="0.25">
      <c r="A98" s="5"/>
      <c r="B98" s="5"/>
      <c r="C98" s="5"/>
      <c r="D98" s="5"/>
      <c r="E98" s="5"/>
    </row>
    <row r="99" spans="1:5" x14ac:dyDescent="0.25">
      <c r="A99" s="5"/>
      <c r="B99" s="5"/>
      <c r="C99" s="5"/>
      <c r="D99" s="5"/>
      <c r="E99" s="5"/>
    </row>
    <row r="100" spans="1:5" x14ac:dyDescent="0.25">
      <c r="A100" s="5"/>
      <c r="B100" s="5"/>
      <c r="C100" s="5"/>
      <c r="D100" s="5"/>
      <c r="E100" s="5"/>
    </row>
    <row r="101" spans="1:5" x14ac:dyDescent="0.25">
      <c r="A101" s="5"/>
      <c r="B101" s="5"/>
      <c r="C101" s="5"/>
      <c r="D101" s="5"/>
      <c r="E101" s="5"/>
    </row>
    <row r="102" spans="1:5" x14ac:dyDescent="0.25">
      <c r="A102" s="5"/>
      <c r="B102" s="5"/>
      <c r="C102" s="5"/>
      <c r="D102" s="5"/>
      <c r="E102" s="5"/>
    </row>
    <row r="103" spans="1:5" x14ac:dyDescent="0.25">
      <c r="A103" s="5"/>
      <c r="B103" s="5"/>
      <c r="C103" s="5"/>
      <c r="D103" s="5"/>
      <c r="E103" s="5"/>
    </row>
    <row r="104" spans="1:5" x14ac:dyDescent="0.25">
      <c r="A104" s="5"/>
      <c r="B104" s="5"/>
      <c r="C104" s="5"/>
      <c r="D104" s="5"/>
      <c r="E104" s="5"/>
    </row>
    <row r="105" spans="1:5" x14ac:dyDescent="0.25">
      <c r="A105" s="5"/>
      <c r="B105" s="5"/>
      <c r="C105" s="5"/>
      <c r="D105" s="5"/>
      <c r="E105" s="5"/>
    </row>
    <row r="106" spans="1:5" x14ac:dyDescent="0.25">
      <c r="A106" s="5"/>
      <c r="B106" s="5"/>
      <c r="C106" s="5"/>
      <c r="D106" s="5"/>
      <c r="E106" s="5"/>
    </row>
    <row r="107" spans="1:5" x14ac:dyDescent="0.25">
      <c r="A107" s="5"/>
      <c r="B107" s="5"/>
      <c r="C107" s="5"/>
      <c r="D107" s="5"/>
      <c r="E107" s="5"/>
    </row>
    <row r="108" spans="1:5" x14ac:dyDescent="0.25">
      <c r="A108" s="5"/>
      <c r="B108" s="5"/>
      <c r="C108" s="5"/>
      <c r="D108" s="5"/>
      <c r="E108" s="5"/>
    </row>
    <row r="109" spans="1:5" x14ac:dyDescent="0.25">
      <c r="A109" s="5"/>
      <c r="B109" s="5"/>
      <c r="C109" s="5"/>
      <c r="D109" s="5"/>
      <c r="E109" s="5"/>
    </row>
    <row r="110" spans="1:5" x14ac:dyDescent="0.25">
      <c r="A110" s="5"/>
      <c r="B110" s="5"/>
      <c r="C110" s="5"/>
      <c r="D110" s="5"/>
      <c r="E110" s="5"/>
    </row>
    <row r="111" spans="1:5" x14ac:dyDescent="0.25">
      <c r="A111" s="5"/>
      <c r="B111" s="5"/>
      <c r="C111" s="5"/>
      <c r="D111" s="5"/>
      <c r="E111" s="5"/>
    </row>
    <row r="112" spans="1:5" x14ac:dyDescent="0.25">
      <c r="A112" s="5"/>
      <c r="B112" s="5"/>
      <c r="C112" s="5"/>
      <c r="D112" s="5"/>
      <c r="E112" s="5"/>
    </row>
    <row r="113" spans="1:5" x14ac:dyDescent="0.25">
      <c r="A113" s="5"/>
      <c r="B113" s="5"/>
      <c r="C113" s="5"/>
      <c r="D113" s="5"/>
      <c r="E113" s="5"/>
    </row>
    <row r="114" spans="1:5" x14ac:dyDescent="0.25">
      <c r="A114" s="5"/>
      <c r="B114" s="5"/>
      <c r="C114" s="5"/>
      <c r="D114" s="5"/>
      <c r="E114" s="5"/>
    </row>
    <row r="115" spans="1:5" x14ac:dyDescent="0.25">
      <c r="A115" s="5"/>
      <c r="B115" s="5"/>
      <c r="C115" s="5"/>
      <c r="D115" s="5"/>
      <c r="E115" s="5"/>
    </row>
    <row r="116" spans="1:5" x14ac:dyDescent="0.25">
      <c r="A116" s="5"/>
      <c r="B116" s="5"/>
      <c r="C116" s="5"/>
      <c r="D116" s="5"/>
      <c r="E116" s="5"/>
    </row>
    <row r="117" spans="1:5" x14ac:dyDescent="0.25">
      <c r="A117" s="5"/>
      <c r="B117" s="5"/>
      <c r="C117" s="5"/>
      <c r="D117" s="5"/>
      <c r="E117" s="5"/>
    </row>
    <row r="118" spans="1:5" x14ac:dyDescent="0.25">
      <c r="A118" s="5"/>
      <c r="B118" s="5"/>
      <c r="C118" s="5"/>
      <c r="D118" s="5"/>
      <c r="E118" s="5"/>
    </row>
    <row r="119" spans="1:5" x14ac:dyDescent="0.25">
      <c r="A119" s="5"/>
      <c r="B119" s="5"/>
      <c r="C119" s="5"/>
      <c r="D119" s="5"/>
      <c r="E119" s="5"/>
    </row>
    <row r="120" spans="1:5" x14ac:dyDescent="0.25">
      <c r="A120" s="5"/>
      <c r="B120" s="5"/>
      <c r="C120" s="5"/>
      <c r="D120" s="5"/>
      <c r="E120" s="5"/>
    </row>
    <row r="121" spans="1:5" x14ac:dyDescent="0.25">
      <c r="A121" s="5"/>
      <c r="B121" s="5"/>
      <c r="C121" s="5"/>
      <c r="D121" s="5"/>
      <c r="E121" s="5"/>
    </row>
    <row r="122" spans="1:5" x14ac:dyDescent="0.25">
      <c r="A122" s="5"/>
      <c r="B122" s="5"/>
      <c r="C122" s="5"/>
      <c r="D122" s="5"/>
      <c r="E122" s="5"/>
    </row>
    <row r="123" spans="1:5" x14ac:dyDescent="0.25">
      <c r="A123" s="5"/>
      <c r="B123" s="5"/>
      <c r="C123" s="5"/>
      <c r="D123" s="5"/>
      <c r="E123" s="5"/>
    </row>
    <row r="124" spans="1:5" x14ac:dyDescent="0.25">
      <c r="A124" s="5"/>
      <c r="B124" s="5"/>
      <c r="C124" s="5"/>
      <c r="D124" s="5"/>
      <c r="E124" s="5"/>
    </row>
    <row r="125" spans="1:5" x14ac:dyDescent="0.25">
      <c r="A125" s="5"/>
      <c r="B125" s="5"/>
      <c r="C125" s="5"/>
      <c r="D125" s="5"/>
      <c r="E125" s="5"/>
    </row>
    <row r="126" spans="1:5" x14ac:dyDescent="0.25">
      <c r="A126" s="5"/>
      <c r="B126" s="5"/>
      <c r="C126" s="5"/>
      <c r="D126" s="5"/>
      <c r="E126" s="5"/>
    </row>
    <row r="127" spans="1:5" x14ac:dyDescent="0.25">
      <c r="A127" s="5"/>
      <c r="B127" s="5"/>
      <c r="C127" s="5"/>
      <c r="D127" s="5"/>
      <c r="E127" s="5"/>
    </row>
    <row r="128" spans="1:5" x14ac:dyDescent="0.25">
      <c r="A128" s="5"/>
      <c r="B128" s="5"/>
      <c r="C128" s="5"/>
      <c r="D128" s="5"/>
      <c r="E128" s="5"/>
    </row>
    <row r="129" spans="1:5" x14ac:dyDescent="0.25">
      <c r="A129" s="5"/>
      <c r="B129" s="5"/>
      <c r="C129" s="5"/>
      <c r="D129" s="5"/>
      <c r="E129" s="5"/>
    </row>
    <row r="130" spans="1:5" x14ac:dyDescent="0.25">
      <c r="A130" s="5"/>
      <c r="B130" s="5"/>
      <c r="C130" s="5"/>
      <c r="D130" s="5"/>
      <c r="E130" s="5"/>
    </row>
    <row r="131" spans="1:5" x14ac:dyDescent="0.25">
      <c r="A131" s="5"/>
      <c r="B131" s="5"/>
      <c r="C131" s="5"/>
      <c r="D131" s="5"/>
      <c r="E131" s="5"/>
    </row>
    <row r="132" spans="1:5" x14ac:dyDescent="0.25">
      <c r="A132" s="5"/>
      <c r="B132" s="5"/>
      <c r="C132" s="5"/>
      <c r="D132" s="5"/>
      <c r="E132" s="5"/>
    </row>
    <row r="133" spans="1:5" x14ac:dyDescent="0.25">
      <c r="A133" s="5"/>
      <c r="B133" s="5"/>
      <c r="C133" s="5"/>
      <c r="D133" s="5"/>
      <c r="E133" s="5"/>
    </row>
    <row r="134" spans="1:5" x14ac:dyDescent="0.25">
      <c r="A134" s="5"/>
      <c r="B134" s="5"/>
      <c r="C134" s="5"/>
      <c r="D134" s="5"/>
      <c r="E134" s="5"/>
    </row>
    <row r="135" spans="1:5" x14ac:dyDescent="0.25">
      <c r="A135" s="5"/>
      <c r="B135" s="5"/>
      <c r="C135" s="5"/>
      <c r="D135" s="5"/>
      <c r="E135" s="5"/>
    </row>
    <row r="136" spans="1:5" x14ac:dyDescent="0.25">
      <c r="A136" s="5"/>
      <c r="B136" s="5"/>
      <c r="C136" s="5"/>
      <c r="D136" s="5"/>
      <c r="E136" s="5"/>
    </row>
    <row r="137" spans="1:5" x14ac:dyDescent="0.25">
      <c r="A137" s="5"/>
      <c r="B137" s="5"/>
      <c r="C137" s="5"/>
      <c r="D137" s="5"/>
      <c r="E137" s="5"/>
    </row>
    <row r="138" spans="1:5" x14ac:dyDescent="0.25">
      <c r="A138" s="5"/>
      <c r="B138" s="5"/>
      <c r="C138" s="5"/>
      <c r="D138" s="5"/>
      <c r="E138" s="5"/>
    </row>
    <row r="139" spans="1:5" x14ac:dyDescent="0.25">
      <c r="A139" s="5"/>
      <c r="B139" s="5"/>
      <c r="C139" s="5"/>
      <c r="D139" s="5"/>
      <c r="E139" s="5"/>
    </row>
    <row r="140" spans="1:5" x14ac:dyDescent="0.25">
      <c r="A140" s="5"/>
      <c r="B140" s="5"/>
      <c r="C140" s="5"/>
      <c r="D140" s="5"/>
      <c r="E140" s="5"/>
    </row>
    <row r="141" spans="1:5" x14ac:dyDescent="0.25">
      <c r="A141" s="5"/>
      <c r="B141" s="5"/>
      <c r="C141" s="5"/>
      <c r="D141" s="5"/>
      <c r="E141" s="5"/>
    </row>
    <row r="142" spans="1:5" x14ac:dyDescent="0.25">
      <c r="A142" s="5"/>
      <c r="B142" s="5"/>
      <c r="C142" s="5"/>
      <c r="D142" s="5"/>
      <c r="E142" s="5"/>
    </row>
    <row r="143" spans="1:5" x14ac:dyDescent="0.25">
      <c r="A143" s="5"/>
      <c r="B143" s="5"/>
      <c r="C143" s="5"/>
      <c r="D143" s="5"/>
      <c r="E143" s="5"/>
    </row>
    <row r="144" spans="1:5" x14ac:dyDescent="0.25">
      <c r="A144" s="5"/>
      <c r="B144" s="5"/>
      <c r="C144" s="5"/>
      <c r="D144" s="5"/>
      <c r="E144" s="5"/>
    </row>
    <row r="145" spans="1:5" x14ac:dyDescent="0.25">
      <c r="A145" s="5"/>
      <c r="B145" s="5"/>
      <c r="C145" s="5"/>
      <c r="D145" s="5"/>
      <c r="E145" s="5"/>
    </row>
    <row r="146" spans="1:5" x14ac:dyDescent="0.25">
      <c r="A146" s="5"/>
      <c r="B146" s="5"/>
      <c r="C146" s="5"/>
      <c r="D146" s="5"/>
      <c r="E146" s="5"/>
    </row>
    <row r="147" spans="1:5" x14ac:dyDescent="0.25">
      <c r="A147" s="5"/>
      <c r="B147" s="5"/>
      <c r="C147" s="5"/>
      <c r="D147" s="5"/>
      <c r="E147" s="5"/>
    </row>
    <row r="148" spans="1:5" x14ac:dyDescent="0.25">
      <c r="A148" s="5"/>
      <c r="B148" s="5"/>
      <c r="C148" s="5"/>
      <c r="D148" s="5"/>
      <c r="E148" s="5"/>
    </row>
    <row r="149" spans="1:5" x14ac:dyDescent="0.25">
      <c r="A149" s="5"/>
      <c r="B149" s="5"/>
      <c r="C149" s="5"/>
      <c r="D149" s="5"/>
      <c r="E149" s="5"/>
    </row>
    <row r="150" spans="1:5" x14ac:dyDescent="0.25">
      <c r="A150" s="5"/>
      <c r="B150" s="5"/>
      <c r="C150" s="5"/>
      <c r="D150" s="5"/>
      <c r="E150" s="5"/>
    </row>
    <row r="151" spans="1:5" x14ac:dyDescent="0.25">
      <c r="A151" s="5"/>
      <c r="B151" s="5"/>
      <c r="C151" s="5"/>
      <c r="D151" s="5"/>
      <c r="E151" s="5"/>
    </row>
    <row r="152" spans="1:5" x14ac:dyDescent="0.25">
      <c r="A152" s="5"/>
      <c r="B152" s="5"/>
      <c r="C152" s="5"/>
      <c r="D152" s="5"/>
      <c r="E152" s="5"/>
    </row>
    <row r="153" spans="1:5" x14ac:dyDescent="0.25">
      <c r="A153" s="5"/>
      <c r="B153" s="5"/>
      <c r="C153" s="5"/>
      <c r="D153" s="5"/>
      <c r="E153" s="5"/>
    </row>
    <row r="154" spans="1:5" x14ac:dyDescent="0.25">
      <c r="A154" s="5"/>
      <c r="B154" s="5"/>
      <c r="C154" s="5"/>
      <c r="D154" s="5"/>
      <c r="E154" s="5"/>
    </row>
    <row r="155" spans="1:5" x14ac:dyDescent="0.25">
      <c r="A155" s="5"/>
      <c r="B155" s="5"/>
      <c r="C155" s="5"/>
      <c r="D155" s="5"/>
      <c r="E155" s="5"/>
    </row>
    <row r="156" spans="1:5" x14ac:dyDescent="0.25">
      <c r="A156" s="5"/>
      <c r="B156" s="5"/>
      <c r="C156" s="5"/>
      <c r="D156" s="5"/>
      <c r="E156" s="5"/>
    </row>
    <row r="157" spans="1:5" x14ac:dyDescent="0.25">
      <c r="A157" s="5"/>
      <c r="B157" s="5"/>
      <c r="C157" s="5"/>
      <c r="D157" s="5"/>
      <c r="E157" s="5"/>
    </row>
    <row r="158" spans="1:5" x14ac:dyDescent="0.25">
      <c r="A158" s="5"/>
      <c r="B158" s="5"/>
      <c r="C158" s="5"/>
      <c r="D158" s="5"/>
      <c r="E158" s="5"/>
    </row>
    <row r="159" spans="1:5" x14ac:dyDescent="0.25">
      <c r="A159" s="5"/>
      <c r="B159" s="5"/>
      <c r="C159" s="5"/>
      <c r="D159" s="5"/>
      <c r="E159" s="5"/>
    </row>
    <row r="160" spans="1:5" x14ac:dyDescent="0.25">
      <c r="A160" s="5"/>
      <c r="B160" s="5"/>
      <c r="C160" s="5"/>
      <c r="D160" s="5"/>
      <c r="E160" s="5"/>
    </row>
    <row r="161" spans="1:5" x14ac:dyDescent="0.25">
      <c r="A161" s="5"/>
      <c r="B161" s="5"/>
      <c r="C161" s="5"/>
      <c r="D161" s="5"/>
      <c r="E161" s="5"/>
    </row>
    <row r="162" spans="1:5" x14ac:dyDescent="0.25">
      <c r="A162" s="5"/>
      <c r="B162" s="5"/>
      <c r="C162" s="5"/>
      <c r="D162" s="5"/>
      <c r="E162" s="5"/>
    </row>
    <row r="163" spans="1:5" x14ac:dyDescent="0.25">
      <c r="A163" s="5"/>
      <c r="B163" s="5"/>
      <c r="C163" s="5"/>
      <c r="D163" s="5"/>
      <c r="E163" s="5"/>
    </row>
    <row r="164" spans="1:5" x14ac:dyDescent="0.25">
      <c r="A164" s="5"/>
      <c r="B164" s="5"/>
      <c r="C164" s="5"/>
      <c r="D164" s="5"/>
      <c r="E164" s="5"/>
    </row>
    <row r="165" spans="1:5" x14ac:dyDescent="0.25">
      <c r="A165" s="5"/>
      <c r="B165" s="5"/>
      <c r="C165" s="5"/>
      <c r="D165" s="5"/>
      <c r="E165" s="5"/>
    </row>
    <row r="166" spans="1:5" x14ac:dyDescent="0.25">
      <c r="A166" s="5"/>
      <c r="B166" s="5"/>
      <c r="C166" s="5"/>
      <c r="D166" s="5"/>
      <c r="E166" s="5"/>
    </row>
    <row r="167" spans="1:5" x14ac:dyDescent="0.25">
      <c r="A167" s="5"/>
      <c r="B167" s="5"/>
      <c r="C167" s="5"/>
      <c r="D167" s="5"/>
      <c r="E167" s="5"/>
    </row>
    <row r="168" spans="1:5" x14ac:dyDescent="0.25">
      <c r="A168" s="5"/>
      <c r="B168" s="5"/>
      <c r="C168" s="5"/>
      <c r="D168" s="5"/>
      <c r="E168" s="5"/>
    </row>
    <row r="169" spans="1:5" x14ac:dyDescent="0.25">
      <c r="A169" s="5"/>
      <c r="B169" s="5"/>
      <c r="C169" s="5"/>
      <c r="D169" s="5"/>
      <c r="E169" s="5"/>
    </row>
    <row r="170" spans="1:5" x14ac:dyDescent="0.25">
      <c r="A170" s="5"/>
      <c r="B170" s="5"/>
      <c r="C170" s="5"/>
      <c r="D170" s="5"/>
      <c r="E170" s="5"/>
    </row>
    <row r="171" spans="1:5" x14ac:dyDescent="0.25">
      <c r="A171" s="5"/>
      <c r="B171" s="5"/>
      <c r="C171" s="5"/>
      <c r="D171" s="5"/>
      <c r="E171" s="5"/>
    </row>
    <row r="172" spans="1:5" x14ac:dyDescent="0.25">
      <c r="A172" s="5"/>
      <c r="B172" s="5"/>
      <c r="C172" s="5"/>
      <c r="D172" s="5"/>
      <c r="E172" s="5"/>
    </row>
    <row r="173" spans="1:5" x14ac:dyDescent="0.25">
      <c r="A173" s="5"/>
      <c r="B173" s="5"/>
      <c r="C173" s="5"/>
      <c r="D173" s="5"/>
      <c r="E173" s="5"/>
    </row>
    <row r="174" spans="1:5" x14ac:dyDescent="0.25">
      <c r="A174" s="5"/>
      <c r="B174" s="5"/>
      <c r="C174" s="5"/>
      <c r="D174" s="5"/>
      <c r="E174" s="5"/>
    </row>
    <row r="175" spans="1:5" x14ac:dyDescent="0.25">
      <c r="A175" s="5"/>
      <c r="B175" s="5"/>
      <c r="C175" s="5"/>
      <c r="D175" s="5"/>
      <c r="E175" s="5"/>
    </row>
    <row r="176" spans="1:5" x14ac:dyDescent="0.25">
      <c r="A176" s="5"/>
      <c r="B176" s="5"/>
      <c r="C176" s="5"/>
      <c r="D176" s="5"/>
      <c r="E176" s="5"/>
    </row>
    <row r="177" spans="1:5" x14ac:dyDescent="0.25">
      <c r="A177" s="5"/>
      <c r="B177" s="5"/>
      <c r="C177" s="5"/>
      <c r="D177" s="5"/>
      <c r="E177" s="5"/>
    </row>
    <row r="178" spans="1:5" x14ac:dyDescent="0.25">
      <c r="A178" s="5"/>
      <c r="B178" s="5"/>
      <c r="C178" s="5"/>
      <c r="D178" s="5"/>
      <c r="E178" s="5"/>
    </row>
    <row r="179" spans="1:5" x14ac:dyDescent="0.25">
      <c r="A179" s="5"/>
      <c r="B179" s="5"/>
      <c r="C179" s="5"/>
      <c r="D179" s="5"/>
      <c r="E179" s="5"/>
    </row>
    <row r="180" spans="1:5" x14ac:dyDescent="0.25">
      <c r="A180" s="5"/>
      <c r="B180" s="5"/>
      <c r="C180" s="5"/>
      <c r="D180" s="5"/>
      <c r="E180" s="5"/>
    </row>
    <row r="181" spans="1:5" x14ac:dyDescent="0.25">
      <c r="A181" s="5"/>
      <c r="B181" s="5"/>
      <c r="C181" s="5"/>
      <c r="D181" s="5"/>
      <c r="E181" s="5"/>
    </row>
    <row r="182" spans="1:5" x14ac:dyDescent="0.25">
      <c r="A182" s="5"/>
      <c r="B182" s="5"/>
      <c r="C182" s="5"/>
      <c r="D182" s="5"/>
      <c r="E182" s="5"/>
    </row>
    <row r="183" spans="1:5" x14ac:dyDescent="0.25">
      <c r="A183" s="5"/>
      <c r="B183" s="5"/>
      <c r="C183" s="5"/>
      <c r="D183" s="5"/>
      <c r="E183" s="5"/>
    </row>
    <row r="184" spans="1:5" x14ac:dyDescent="0.25">
      <c r="A184" s="5"/>
      <c r="B184" s="5"/>
      <c r="C184" s="5"/>
      <c r="D184" s="5"/>
      <c r="E184" s="5"/>
    </row>
    <row r="185" spans="1:5" x14ac:dyDescent="0.25">
      <c r="A185" s="5"/>
      <c r="B185" s="5"/>
      <c r="C185" s="5"/>
      <c r="D185" s="5"/>
      <c r="E185" s="5"/>
    </row>
    <row r="186" spans="1:5" x14ac:dyDescent="0.25">
      <c r="A186" s="5"/>
      <c r="B186" s="5"/>
      <c r="C186" s="5"/>
      <c r="D186" s="5"/>
      <c r="E186" s="5"/>
    </row>
    <row r="187" spans="1:5" x14ac:dyDescent="0.25">
      <c r="A187" s="5"/>
      <c r="B187" s="5"/>
      <c r="C187" s="5"/>
      <c r="D187" s="5"/>
      <c r="E187" s="5"/>
    </row>
    <row r="188" spans="1:5" x14ac:dyDescent="0.25">
      <c r="A188" s="5"/>
      <c r="B188" s="5"/>
      <c r="C188" s="5"/>
      <c r="D188" s="5"/>
      <c r="E188" s="5"/>
    </row>
    <row r="189" spans="1:5" x14ac:dyDescent="0.25">
      <c r="A189" s="5"/>
      <c r="B189" s="5"/>
      <c r="C189" s="5"/>
      <c r="D189" s="5"/>
      <c r="E189" s="5"/>
    </row>
    <row r="190" spans="1:5" x14ac:dyDescent="0.25">
      <c r="A190" s="5"/>
      <c r="B190" s="5"/>
      <c r="C190" s="5"/>
      <c r="D190" s="5"/>
      <c r="E190" s="5"/>
    </row>
    <row r="191" spans="1:5" x14ac:dyDescent="0.25">
      <c r="A191" s="5"/>
      <c r="B191" s="5"/>
      <c r="C191" s="5"/>
      <c r="D191" s="5"/>
      <c r="E191" s="5"/>
    </row>
    <row r="192" spans="1:5" x14ac:dyDescent="0.25">
      <c r="A192" s="5"/>
      <c r="B192" s="5"/>
      <c r="C192" s="5"/>
      <c r="D192" s="5"/>
      <c r="E192" s="5"/>
    </row>
    <row r="193" spans="1:5" x14ac:dyDescent="0.25">
      <c r="A193" s="5"/>
      <c r="B193" s="5"/>
      <c r="C193" s="5"/>
      <c r="D193" s="5"/>
      <c r="E193" s="5"/>
    </row>
    <row r="194" spans="1:5" x14ac:dyDescent="0.25">
      <c r="A194" s="5"/>
      <c r="B194" s="5"/>
      <c r="C194" s="5"/>
      <c r="D194" s="5"/>
      <c r="E194" s="5"/>
    </row>
    <row r="195" spans="1:5" x14ac:dyDescent="0.25">
      <c r="A195" s="5"/>
      <c r="B195" s="5"/>
      <c r="C195" s="5"/>
      <c r="D195" s="5"/>
      <c r="E195" s="5"/>
    </row>
    <row r="196" spans="1:5" x14ac:dyDescent="0.25">
      <c r="A196" s="5"/>
      <c r="B196" s="5"/>
      <c r="C196" s="5"/>
      <c r="D196" s="5"/>
      <c r="E196" s="5"/>
    </row>
    <row r="197" spans="1:5" x14ac:dyDescent="0.25">
      <c r="A197" s="5"/>
      <c r="B197" s="5"/>
      <c r="C197" s="5"/>
      <c r="D197" s="5"/>
      <c r="E197" s="5"/>
    </row>
    <row r="198" spans="1:5" x14ac:dyDescent="0.25">
      <c r="A198" s="5"/>
      <c r="B198" s="5"/>
      <c r="C198" s="5"/>
      <c r="D198" s="5"/>
      <c r="E198" s="5"/>
    </row>
    <row r="199" spans="1:5" x14ac:dyDescent="0.25">
      <c r="A199" s="5"/>
      <c r="B199" s="5"/>
      <c r="C199" s="5"/>
      <c r="D199" s="5"/>
      <c r="E199" s="5"/>
    </row>
    <row r="200" spans="1:5" x14ac:dyDescent="0.25">
      <c r="A200" s="5"/>
      <c r="B200" s="5"/>
      <c r="C200" s="5"/>
      <c r="D200" s="5"/>
      <c r="E200" s="5"/>
    </row>
    <row r="201" spans="1:5" x14ac:dyDescent="0.25">
      <c r="A201" s="5"/>
      <c r="B201" s="5"/>
      <c r="C201" s="5"/>
      <c r="D201" s="5"/>
      <c r="E201" s="5"/>
    </row>
    <row r="202" spans="1:5" x14ac:dyDescent="0.25">
      <c r="A202" s="5"/>
      <c r="B202" s="5"/>
      <c r="C202" s="5"/>
      <c r="D202" s="5"/>
      <c r="E202" s="5"/>
    </row>
    <row r="203" spans="1:5" x14ac:dyDescent="0.25">
      <c r="A203" s="5"/>
      <c r="B203" s="5"/>
      <c r="C203" s="5"/>
      <c r="D203" s="5"/>
      <c r="E203" s="5"/>
    </row>
    <row r="204" spans="1:5" x14ac:dyDescent="0.25">
      <c r="A204" s="5"/>
      <c r="B204" s="5"/>
      <c r="C204" s="5"/>
      <c r="D204" s="5"/>
      <c r="E204" s="5"/>
    </row>
    <row r="205" spans="1:5" x14ac:dyDescent="0.25">
      <c r="A205" s="5"/>
      <c r="B205" s="5"/>
      <c r="C205" s="5"/>
      <c r="D205" s="5"/>
      <c r="E205" s="5"/>
    </row>
    <row r="206" spans="1:5" x14ac:dyDescent="0.25">
      <c r="A206" s="5"/>
      <c r="B206" s="5"/>
      <c r="C206" s="5"/>
      <c r="D206" s="5"/>
      <c r="E206" s="5"/>
    </row>
    <row r="207" spans="1:5" x14ac:dyDescent="0.25">
      <c r="A207" s="5"/>
      <c r="B207" s="5"/>
      <c r="C207" s="5"/>
      <c r="D207" s="5"/>
      <c r="E207" s="5"/>
    </row>
    <row r="208" spans="1:5" x14ac:dyDescent="0.25">
      <c r="A208" s="5"/>
      <c r="B208" s="5"/>
      <c r="C208" s="5"/>
      <c r="D208" s="5"/>
      <c r="E208" s="5"/>
    </row>
    <row r="209" spans="1:5" x14ac:dyDescent="0.25">
      <c r="A209" s="5"/>
      <c r="B209" s="5"/>
      <c r="C209" s="5"/>
      <c r="D209" s="5"/>
      <c r="E209" s="5"/>
    </row>
    <row r="210" spans="1:5" x14ac:dyDescent="0.25">
      <c r="A210" s="5"/>
      <c r="B210" s="5"/>
      <c r="C210" s="5"/>
      <c r="D210" s="5"/>
      <c r="E210" s="5"/>
    </row>
    <row r="211" spans="1:5" x14ac:dyDescent="0.25">
      <c r="A211" s="5"/>
      <c r="B211" s="5"/>
      <c r="C211" s="5"/>
      <c r="D211" s="5"/>
      <c r="E211" s="5"/>
    </row>
    <row r="212" spans="1:5" x14ac:dyDescent="0.25">
      <c r="A212" s="5"/>
      <c r="B212" s="5"/>
      <c r="C212" s="5"/>
      <c r="D212" s="5"/>
      <c r="E212" s="5"/>
    </row>
    <row r="213" spans="1:5" x14ac:dyDescent="0.25">
      <c r="A213" s="5"/>
      <c r="B213" s="5"/>
      <c r="C213" s="5"/>
      <c r="D213" s="5"/>
      <c r="E213" s="5"/>
    </row>
    <row r="214" spans="1:5" x14ac:dyDescent="0.25">
      <c r="A214" s="5"/>
      <c r="B214" s="5"/>
      <c r="C214" s="5"/>
      <c r="D214" s="5"/>
      <c r="E214" s="5"/>
    </row>
    <row r="215" spans="1:5" x14ac:dyDescent="0.25">
      <c r="A215" s="5"/>
      <c r="B215" s="5"/>
      <c r="C215" s="5"/>
      <c r="D215" s="5"/>
      <c r="E215" s="5"/>
    </row>
    <row r="216" spans="1:5" x14ac:dyDescent="0.25">
      <c r="A216" s="5"/>
      <c r="B216" s="5"/>
      <c r="C216" s="5"/>
      <c r="D216" s="5"/>
      <c r="E216" s="5"/>
    </row>
    <row r="217" spans="1:5" x14ac:dyDescent="0.25">
      <c r="A217" s="5"/>
      <c r="B217" s="5"/>
      <c r="C217" s="5"/>
      <c r="D217" s="5"/>
      <c r="E217" s="5"/>
    </row>
    <row r="218" spans="1:5" x14ac:dyDescent="0.25">
      <c r="A218" s="5"/>
      <c r="B218" s="5"/>
      <c r="C218" s="5"/>
      <c r="D218" s="5"/>
      <c r="E218" s="5"/>
    </row>
    <row r="219" spans="1:5" x14ac:dyDescent="0.25">
      <c r="A219" s="5"/>
      <c r="B219" s="5"/>
      <c r="C219" s="5"/>
      <c r="D219" s="5"/>
      <c r="E219" s="5"/>
    </row>
    <row r="220" spans="1:5" x14ac:dyDescent="0.25">
      <c r="A220" s="5"/>
      <c r="B220" s="5"/>
      <c r="C220" s="5"/>
      <c r="D220" s="5"/>
      <c r="E220" s="5"/>
    </row>
    <row r="221" spans="1:5" x14ac:dyDescent="0.25">
      <c r="A221" s="5"/>
      <c r="B221" s="5"/>
      <c r="C221" s="5"/>
      <c r="D221" s="5"/>
      <c r="E221" s="5"/>
    </row>
    <row r="222" spans="1:5" x14ac:dyDescent="0.25">
      <c r="A222" s="5"/>
      <c r="B222" s="5"/>
      <c r="C222" s="5"/>
      <c r="D222" s="5"/>
      <c r="E222" s="5"/>
    </row>
    <row r="223" spans="1:5" x14ac:dyDescent="0.25">
      <c r="A223" s="5"/>
      <c r="B223" s="5"/>
      <c r="C223" s="5"/>
      <c r="D223" s="5"/>
      <c r="E223" s="5"/>
    </row>
    <row r="224" spans="1:5" x14ac:dyDescent="0.25">
      <c r="A224" s="5"/>
      <c r="B224" s="5"/>
      <c r="C224" s="5"/>
      <c r="D224" s="5"/>
      <c r="E224" s="5"/>
    </row>
    <row r="225" spans="1:5" x14ac:dyDescent="0.25">
      <c r="A225" s="5"/>
      <c r="B225" s="5"/>
      <c r="C225" s="5"/>
      <c r="D225" s="5"/>
      <c r="E225" s="5"/>
    </row>
    <row r="226" spans="1:5" x14ac:dyDescent="0.25">
      <c r="A226" s="5"/>
      <c r="B226" s="5"/>
      <c r="C226" s="5"/>
      <c r="D226" s="5"/>
      <c r="E226" s="5"/>
    </row>
    <row r="227" spans="1:5" x14ac:dyDescent="0.25">
      <c r="A227" s="5"/>
      <c r="B227" s="5"/>
      <c r="C227" s="5"/>
      <c r="D227" s="5"/>
      <c r="E227" s="5"/>
    </row>
    <row r="228" spans="1:5" x14ac:dyDescent="0.25">
      <c r="A228" s="5"/>
      <c r="B228" s="5"/>
      <c r="C228" s="5"/>
      <c r="D228" s="5"/>
      <c r="E228" s="5"/>
    </row>
    <row r="229" spans="1:5" x14ac:dyDescent="0.25">
      <c r="A229" s="5"/>
      <c r="B229" s="5"/>
      <c r="C229" s="5"/>
      <c r="D229" s="5"/>
      <c r="E229" s="5"/>
    </row>
    <row r="230" spans="1:5" x14ac:dyDescent="0.25">
      <c r="A230" s="5"/>
      <c r="B230" s="5"/>
      <c r="C230" s="5"/>
      <c r="D230" s="5"/>
      <c r="E230" s="5"/>
    </row>
    <row r="231" spans="1:5" x14ac:dyDescent="0.25">
      <c r="A231" s="5"/>
      <c r="B231" s="5"/>
      <c r="C231" s="5"/>
      <c r="D231" s="5"/>
      <c r="E231" s="5"/>
    </row>
    <row r="232" spans="1:5" x14ac:dyDescent="0.25">
      <c r="A232" s="5"/>
      <c r="B232" s="5"/>
      <c r="C232" s="5"/>
      <c r="D232" s="5"/>
      <c r="E232" s="5"/>
    </row>
    <row r="233" spans="1:5" x14ac:dyDescent="0.25">
      <c r="A233" s="5"/>
      <c r="B233" s="5"/>
      <c r="C233" s="5"/>
      <c r="D233" s="5"/>
      <c r="E233" s="5"/>
    </row>
    <row r="234" spans="1:5" x14ac:dyDescent="0.25">
      <c r="A234" s="5"/>
      <c r="B234" s="5"/>
      <c r="C234" s="5"/>
      <c r="D234" s="5"/>
      <c r="E234" s="5"/>
    </row>
    <row r="235" spans="1:5" x14ac:dyDescent="0.25">
      <c r="A235" s="5"/>
      <c r="B235" s="5"/>
      <c r="C235" s="5"/>
      <c r="D235" s="5"/>
      <c r="E235" s="5"/>
    </row>
    <row r="236" spans="1:5" x14ac:dyDescent="0.25">
      <c r="A236" s="5"/>
      <c r="B236" s="5"/>
      <c r="C236" s="5"/>
      <c r="D236" s="5"/>
      <c r="E236" s="5"/>
    </row>
    <row r="237" spans="1:5" x14ac:dyDescent="0.25">
      <c r="A237" s="5"/>
      <c r="B237" s="5"/>
      <c r="C237" s="5"/>
      <c r="D237" s="5"/>
      <c r="E237" s="5"/>
    </row>
    <row r="238" spans="1:5" x14ac:dyDescent="0.25">
      <c r="A238" s="5"/>
      <c r="B238" s="5"/>
      <c r="C238" s="5"/>
      <c r="D238" s="5"/>
      <c r="E238" s="5"/>
    </row>
    <row r="239" spans="1:5" x14ac:dyDescent="0.25">
      <c r="A239" s="5"/>
      <c r="B239" s="5"/>
      <c r="C239" s="5"/>
      <c r="D239" s="5"/>
      <c r="E239" s="5"/>
    </row>
    <row r="240" spans="1:5" x14ac:dyDescent="0.25">
      <c r="A240" s="5"/>
      <c r="B240" s="5"/>
      <c r="C240" s="5"/>
      <c r="D240" s="5"/>
      <c r="E240" s="5"/>
    </row>
    <row r="241" spans="1:5" x14ac:dyDescent="0.25">
      <c r="A241" s="5"/>
      <c r="B241" s="5"/>
      <c r="C241" s="5"/>
      <c r="D241" s="5"/>
      <c r="E241" s="5"/>
    </row>
    <row r="242" spans="1:5" x14ac:dyDescent="0.25">
      <c r="A242" s="5"/>
      <c r="B242" s="5"/>
      <c r="C242" s="5"/>
      <c r="D242" s="5"/>
      <c r="E242" s="5"/>
    </row>
    <row r="243" spans="1:5" x14ac:dyDescent="0.25">
      <c r="A243" s="5"/>
      <c r="B243" s="5"/>
      <c r="C243" s="5"/>
      <c r="D243" s="5"/>
      <c r="E243" s="5"/>
    </row>
    <row r="244" spans="1:5" x14ac:dyDescent="0.25">
      <c r="A244" s="5"/>
      <c r="B244" s="5"/>
      <c r="C244" s="5"/>
      <c r="D244" s="5"/>
      <c r="E244" s="5"/>
    </row>
    <row r="245" spans="1:5" x14ac:dyDescent="0.25">
      <c r="A245" s="5"/>
      <c r="B245" s="5"/>
      <c r="C245" s="5"/>
      <c r="D245" s="5"/>
      <c r="E245" s="5"/>
    </row>
    <row r="246" spans="1:5" x14ac:dyDescent="0.25">
      <c r="A246" s="5"/>
      <c r="B246" s="5"/>
      <c r="C246" s="5"/>
      <c r="D246" s="5"/>
      <c r="E246" s="5"/>
    </row>
    <row r="247" spans="1:5" x14ac:dyDescent="0.25">
      <c r="A247" s="5"/>
      <c r="B247" s="5"/>
      <c r="C247" s="5"/>
      <c r="D247" s="5"/>
      <c r="E247" s="5"/>
    </row>
    <row r="248" spans="1:5" x14ac:dyDescent="0.25">
      <c r="A248" s="5"/>
      <c r="B248" s="5"/>
      <c r="C248" s="5"/>
      <c r="D248" s="5"/>
      <c r="E248" s="5"/>
    </row>
    <row r="249" spans="1:5" x14ac:dyDescent="0.25">
      <c r="A249" s="5"/>
      <c r="B249" s="5"/>
      <c r="C249" s="5"/>
      <c r="D249" s="5"/>
      <c r="E249" s="5"/>
    </row>
    <row r="250" spans="1:5" x14ac:dyDescent="0.25">
      <c r="A250" s="5"/>
      <c r="B250" s="5"/>
      <c r="C250" s="5"/>
      <c r="D250" s="5"/>
      <c r="E250" s="5"/>
    </row>
    <row r="251" spans="1:5" x14ac:dyDescent="0.25">
      <c r="A251" s="5"/>
      <c r="B251" s="5"/>
      <c r="C251" s="5"/>
      <c r="D251" s="5"/>
      <c r="E251" s="5"/>
    </row>
    <row r="252" spans="1:5" x14ac:dyDescent="0.25">
      <c r="A252" s="5"/>
      <c r="B252" s="5"/>
      <c r="C252" s="5"/>
      <c r="D252" s="5"/>
      <c r="E252" s="5"/>
    </row>
    <row r="253" spans="1:5" x14ac:dyDescent="0.25">
      <c r="A253" s="5"/>
      <c r="B253" s="5"/>
      <c r="C253" s="5"/>
      <c r="D253" s="5"/>
      <c r="E253" s="5"/>
    </row>
    <row r="254" spans="1:5" x14ac:dyDescent="0.25">
      <c r="A254" s="5"/>
      <c r="B254" s="5"/>
      <c r="C254" s="5"/>
      <c r="D254" s="5"/>
      <c r="E254" s="5"/>
    </row>
    <row r="255" spans="1:5" x14ac:dyDescent="0.25">
      <c r="A255" s="5"/>
      <c r="B255" s="5"/>
      <c r="C255" s="5"/>
      <c r="D255" s="5"/>
      <c r="E255" s="5"/>
    </row>
    <row r="256" spans="1:5" x14ac:dyDescent="0.25">
      <c r="A256" s="5"/>
      <c r="B256" s="5"/>
      <c r="C256" s="5"/>
      <c r="D256" s="5"/>
      <c r="E256" s="5"/>
    </row>
    <row r="257" spans="1:5" x14ac:dyDescent="0.25">
      <c r="A257" s="5"/>
      <c r="B257" s="5"/>
      <c r="C257" s="5"/>
      <c r="D257" s="5"/>
      <c r="E257" s="5"/>
    </row>
    <row r="258" spans="1:5" x14ac:dyDescent="0.25">
      <c r="A258" s="5"/>
      <c r="B258" s="5"/>
      <c r="C258" s="5"/>
      <c r="D258" s="5"/>
      <c r="E258" s="5"/>
    </row>
    <row r="259" spans="1:5" x14ac:dyDescent="0.25">
      <c r="A259" s="5"/>
      <c r="B259" s="5"/>
      <c r="C259" s="5"/>
      <c r="D259" s="5"/>
      <c r="E259" s="5"/>
    </row>
    <row r="260" spans="1:5" x14ac:dyDescent="0.25">
      <c r="A260" s="5"/>
      <c r="B260" s="5"/>
      <c r="C260" s="5"/>
      <c r="D260" s="5"/>
      <c r="E260" s="5"/>
    </row>
    <row r="261" spans="1:5" x14ac:dyDescent="0.25">
      <c r="A261" s="5"/>
      <c r="B261" s="5"/>
      <c r="C261" s="5"/>
      <c r="D261" s="5"/>
      <c r="E261" s="5"/>
    </row>
    <row r="262" spans="1:5" x14ac:dyDescent="0.25">
      <c r="A262" s="5"/>
      <c r="B262" s="5"/>
      <c r="C262" s="5"/>
      <c r="D262" s="5"/>
      <c r="E262" s="5"/>
    </row>
    <row r="263" spans="1:5" x14ac:dyDescent="0.25">
      <c r="A263" s="5"/>
      <c r="B263" s="5"/>
      <c r="C263" s="5"/>
      <c r="D263" s="5"/>
      <c r="E263" s="5"/>
    </row>
    <row r="264" spans="1:5" x14ac:dyDescent="0.25">
      <c r="A264" s="5"/>
      <c r="B264" s="5"/>
      <c r="C264" s="5"/>
      <c r="D264" s="5"/>
      <c r="E264" s="5"/>
    </row>
    <row r="265" spans="1:5" x14ac:dyDescent="0.25">
      <c r="A265" s="5"/>
      <c r="B265" s="5"/>
      <c r="C265" s="5"/>
      <c r="D265" s="5"/>
      <c r="E265" s="5"/>
    </row>
    <row r="266" spans="1:5" x14ac:dyDescent="0.25">
      <c r="A266" s="5"/>
      <c r="B266" s="5"/>
      <c r="C266" s="5"/>
      <c r="D266" s="5"/>
      <c r="E266" s="5"/>
    </row>
    <row r="267" spans="1:5" x14ac:dyDescent="0.25">
      <c r="A267" s="5"/>
      <c r="B267" s="5"/>
      <c r="C267" s="5"/>
      <c r="D267" s="5"/>
      <c r="E267" s="5"/>
    </row>
    <row r="268" spans="1:5" x14ac:dyDescent="0.25">
      <c r="A268" s="5"/>
      <c r="B268" s="5"/>
      <c r="C268" s="5"/>
      <c r="D268" s="5"/>
      <c r="E268" s="5"/>
    </row>
    <row r="269" spans="1:5" x14ac:dyDescent="0.25">
      <c r="A269" s="5"/>
      <c r="B269" s="5"/>
      <c r="C269" s="5"/>
      <c r="D269" s="5"/>
      <c r="E269" s="5"/>
    </row>
    <row r="270" spans="1:5" x14ac:dyDescent="0.25">
      <c r="A270" s="5"/>
      <c r="B270" s="5"/>
      <c r="C270" s="5"/>
      <c r="D270" s="5"/>
      <c r="E270" s="5"/>
    </row>
    <row r="271" spans="1:5" x14ac:dyDescent="0.25">
      <c r="A271" s="5"/>
      <c r="B271" s="5"/>
      <c r="C271" s="5"/>
      <c r="D271" s="5"/>
      <c r="E271" s="5"/>
    </row>
    <row r="272" spans="1:5" x14ac:dyDescent="0.25">
      <c r="A272" s="5"/>
      <c r="B272" s="5"/>
      <c r="C272" s="5"/>
      <c r="D272" s="5"/>
      <c r="E272" s="5"/>
    </row>
    <row r="273" spans="1:5" x14ac:dyDescent="0.25">
      <c r="A273" s="5"/>
      <c r="B273" s="5"/>
      <c r="C273" s="5"/>
      <c r="D273" s="5"/>
      <c r="E273" s="5"/>
    </row>
    <row r="274" spans="1:5" x14ac:dyDescent="0.25">
      <c r="A274" s="5"/>
      <c r="B274" s="5"/>
      <c r="C274" s="5"/>
      <c r="D274" s="5"/>
      <c r="E274" s="5"/>
    </row>
    <row r="275" spans="1:5" x14ac:dyDescent="0.25">
      <c r="A275" s="5"/>
      <c r="B275" s="5"/>
      <c r="C275" s="5"/>
      <c r="D275" s="5"/>
      <c r="E275" s="5"/>
    </row>
  </sheetData>
  <pageMargins left="0.7" right="0.7" top="0.75" bottom="0.75" header="0.3" footer="0.3"/>
  <pageSetup paperSize="9" scale="73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A9F50C9-A071-4D60-9915-6E4BCF8E8145}">
          <x14:formula1>
            <xm:f>affaires!$A$4:$A$5</xm:f>
          </x14:formula1>
          <xm:sqref>A1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40698-C991-449E-A1ED-3DB97C3A5777}">
  <sheetPr codeName="Feuil3">
    <pageSetUpPr fitToPage="1"/>
  </sheetPr>
  <dimension ref="A1:E275"/>
  <sheetViews>
    <sheetView zoomScaleNormal="100" zoomScaleSheetLayoutView="160" workbookViewId="0">
      <selection activeCell="E89" sqref="E89"/>
    </sheetView>
  </sheetViews>
  <sheetFormatPr baseColWidth="10" defaultRowHeight="15" x14ac:dyDescent="0.25"/>
  <cols>
    <col min="1" max="1" width="10.7109375" customWidth="1"/>
    <col min="2" max="2" width="55.7109375" customWidth="1"/>
    <col min="3" max="4" width="15.7109375" customWidth="1"/>
    <col min="5" max="5" width="20.7109375" customWidth="1"/>
  </cols>
  <sheetData>
    <row r="1" spans="1:5" ht="15" customHeight="1" x14ac:dyDescent="0.25">
      <c r="A1" s="22" t="s">
        <v>97</v>
      </c>
      <c r="B1" s="16" t="s">
        <v>105</v>
      </c>
      <c r="C1" s="27" t="s">
        <v>0</v>
      </c>
      <c r="D1" s="17">
        <f ca="1">TODAY()</f>
        <v>43941</v>
      </c>
      <c r="E1" s="18"/>
    </row>
    <row r="2" spans="1:5" x14ac:dyDescent="0.25">
      <c r="A2" s="26" t="s">
        <v>3</v>
      </c>
      <c r="B2" s="26" t="s">
        <v>1</v>
      </c>
      <c r="C2" s="19" t="s">
        <v>15</v>
      </c>
      <c r="D2" s="19" t="s">
        <v>14</v>
      </c>
      <c r="E2" s="26" t="s">
        <v>101</v>
      </c>
    </row>
    <row r="3" spans="1:5" x14ac:dyDescent="0.25">
      <c r="A3" s="4" t="s">
        <v>17</v>
      </c>
      <c r="B3" t="str">
        <f>VLOOKUP(Affaires12145[[#This Row],[Référence]],Nomenclature[],3,0)</f>
        <v>Panneau avant H=672</v>
      </c>
      <c r="C3" t="str">
        <f>VLOOKUP(Affaires12145[[#This Row],[Référence]],Nomenclature[],1,0)</f>
        <v>SX5111940</v>
      </c>
      <c r="D3">
        <f>VLOOKUP(Tampon[[#This Row],[Repère]],Affaires12145[],4,0)</f>
        <v>0</v>
      </c>
      <c r="E3">
        <f>SUMPRODUCT(SUMIFS(Journal[Tampon],Journal[Repère],A3))</f>
        <v>-10</v>
      </c>
    </row>
    <row r="4" spans="1:5" x14ac:dyDescent="0.25">
      <c r="A4" s="4" t="s">
        <v>18</v>
      </c>
      <c r="B4" t="str">
        <f>VLOOKUP(Affaires12145[[#This Row],[Référence]],Nomenclature[],3,0)</f>
        <v>Panneau avant H=672 IDEAL STANDARD</v>
      </c>
      <c r="C4" t="str">
        <f>VLOOKUP(Affaires12145[[#This Row],[Référence]],Nomenclature[],1,0)</f>
        <v>SX5112281</v>
      </c>
      <c r="D4">
        <f>VLOOKUP(Tampon[[#This Row],[Repère]],Affaires12145[],4,0)</f>
        <v>0</v>
      </c>
      <c r="E4">
        <f>SUMPRODUCT(SUMIFS(Journal[Tampon],Journal[Repère],A4))</f>
        <v>0</v>
      </c>
    </row>
    <row r="5" spans="1:5" x14ac:dyDescent="0.25">
      <c r="A5" s="4" t="s">
        <v>19</v>
      </c>
      <c r="B5" t="str">
        <f>VLOOKUP(Affaires12145[[#This Row],[Référence]],Nomenclature[],3,0)</f>
        <v>Panneau coté droit h=763</v>
      </c>
      <c r="C5" t="str">
        <f>VLOOKUP(Affaires12145[[#This Row],[Référence]],Nomenclature[],1,0)</f>
        <v>SX5653620</v>
      </c>
      <c r="D5">
        <f>VLOOKUP(Tampon[[#This Row],[Repère]],Affaires12145[],4,0)</f>
        <v>0</v>
      </c>
      <c r="E5">
        <f>SUMPRODUCT(SUMIFS(Journal[Tampon],Journal[Repère],A5))</f>
        <v>0</v>
      </c>
    </row>
    <row r="6" spans="1:5" x14ac:dyDescent="0.25">
      <c r="A6" s="4" t="s">
        <v>20</v>
      </c>
      <c r="B6" t="str">
        <f>VLOOKUP(Affaires12145[[#This Row],[Référence]],Nomenclature[],3,0)</f>
        <v>Chassis montant vertical</v>
      </c>
      <c r="C6" t="str">
        <f>VLOOKUP(Affaires12145[[#This Row],[Référence]],Nomenclature[],1,0)</f>
        <v>SX5653140</v>
      </c>
      <c r="D6">
        <f>VLOOKUP(Tampon[[#This Row],[Repère]],Affaires12145[],4,0)</f>
        <v>0</v>
      </c>
      <c r="E6">
        <f>SUMPRODUCT(SUMIFS(Journal[Tampon],Journal[Repère],A6))</f>
        <v>0</v>
      </c>
    </row>
    <row r="7" spans="1:5" x14ac:dyDescent="0.25">
      <c r="A7" s="4" t="s">
        <v>21</v>
      </c>
      <c r="B7" t="str">
        <f>VLOOKUP(Affaires12145[[#This Row],[Référence]],Nomenclature[],3,0)</f>
        <v>Antirefouleur</v>
      </c>
      <c r="C7" t="str">
        <f>VLOOKUP(Affaires12145[[#This Row],[Référence]],Nomenclature[],1,0)</f>
        <v>SX5112050</v>
      </c>
      <c r="D7">
        <f>VLOOKUP(Tampon[[#This Row],[Repère]],Affaires12145[],4,0)</f>
        <v>0</v>
      </c>
      <c r="E7">
        <f>SUMPRODUCT(SUMIFS(Journal[Tampon],Journal[Repère],A7))</f>
        <v>0</v>
      </c>
    </row>
    <row r="8" spans="1:5" ht="15" customHeight="1" x14ac:dyDescent="0.25">
      <c r="A8" s="4" t="s">
        <v>22</v>
      </c>
      <c r="B8" t="str">
        <f>VLOOKUP(Affaires12145[[#This Row],[Référence]],Nomenclature[],3,0)</f>
        <v>Panneau de commande</v>
      </c>
      <c r="C8" t="str">
        <f>VLOOKUP(Affaires12145[[#This Row],[Référence]],Nomenclature[],1,0)</f>
        <v>SX5658540</v>
      </c>
      <c r="D8">
        <f>VLOOKUP(Tampon[[#This Row],[Repère]],Affaires12145[],4,0)</f>
        <v>0</v>
      </c>
      <c r="E8">
        <f>SUMPRODUCT(SUMIFS(Journal[Tampon],Journal[Repère],A8))</f>
        <v>0</v>
      </c>
    </row>
    <row r="9" spans="1:5" ht="15" customHeight="1" x14ac:dyDescent="0.25">
      <c r="A9" s="4" t="s">
        <v>23</v>
      </c>
      <c r="B9" t="str">
        <f>VLOOKUP(Affaires12145[[#This Row],[Référence]],Nomenclature[],3,0)</f>
        <v>Cable connection circuit imp</v>
      </c>
      <c r="C9" t="str">
        <f>VLOOKUP(Affaires12145[[#This Row],[Référence]],Nomenclature[],1,0)</f>
        <v>SX5655100</v>
      </c>
      <c r="D9">
        <f>VLOOKUP(Tampon[[#This Row],[Repère]],Affaires12145[],4,0)</f>
        <v>0</v>
      </c>
      <c r="E9">
        <f>SUMPRODUCT(SUMIFS(Journal[Tampon],Journal[Repère],A9))</f>
        <v>0</v>
      </c>
    </row>
    <row r="10" spans="1:5" ht="15" customHeight="1" x14ac:dyDescent="0.25">
      <c r="A10" s="4" t="s">
        <v>24</v>
      </c>
      <c r="B10" t="str">
        <f>VLOOKUP(Affaires12145[[#This Row],[Référence]],Nomenclature[],3,0)</f>
        <v>Ressort fixation volet</v>
      </c>
      <c r="C10" t="str">
        <f>VLOOKUP(Affaires12145[[#This Row],[Référence]],Nomenclature[],1,0)</f>
        <v>SX8380730</v>
      </c>
      <c r="D10">
        <f>VLOOKUP(Tampon[[#This Row],[Repère]],Affaires12145[],4,0)</f>
        <v>0</v>
      </c>
      <c r="E10">
        <f>SUMPRODUCT(SUMIFS(Journal[Tampon],Journal[Repère],A10))</f>
        <v>0</v>
      </c>
    </row>
    <row r="11" spans="1:5" ht="15" customHeight="1" x14ac:dyDescent="0.25">
      <c r="A11" s="4" t="s">
        <v>25</v>
      </c>
      <c r="B11" t="str">
        <f>VLOOKUP(Affaires12145[[#This Row],[Référence]],Nomenclature[],3,0)</f>
        <v>Tube silicone pressos. (x4)</v>
      </c>
      <c r="C11" t="str">
        <f>VLOOKUP(Affaires12145[[#This Row],[Référence]],Nomenclature[],1,0)</f>
        <v>SX5408080</v>
      </c>
      <c r="D11">
        <f>VLOOKUP(Tampon[[#This Row],[Repère]],Affaires12145[],4,0)</f>
        <v>0</v>
      </c>
      <c r="E11">
        <f>SUMPRODUCT(SUMIFS(Journal[Tampon],Journal[Repère],A11))</f>
        <v>0</v>
      </c>
    </row>
    <row r="12" spans="1:5" x14ac:dyDescent="0.25">
      <c r="A12" s="4" t="s">
        <v>26</v>
      </c>
      <c r="B12" t="str">
        <f>VLOOKUP(Affaires12145[[#This Row],[Référence]],Nomenclature[],3,0)</f>
        <v>Diaphragme d:80</v>
      </c>
      <c r="C12" t="str">
        <f>VLOOKUP(Affaires12145[[#This Row],[Référence]],Nomenclature[],1,0)</f>
        <v>SX5108700</v>
      </c>
      <c r="D12">
        <f>VLOOKUP(Tampon[[#This Row],[Repère]],Affaires12145[],4,0)</f>
        <v>0</v>
      </c>
      <c r="E12">
        <f>SUMPRODUCT(SUMIFS(Journal[Tampon],Journal[Repère],A12))</f>
        <v>0</v>
      </c>
    </row>
    <row r="13" spans="1:5" x14ac:dyDescent="0.25">
      <c r="A13" s="4" t="s">
        <v>27</v>
      </c>
      <c r="B13" t="str">
        <f>VLOOKUP(Affaires12145[[#This Row],[Référence]],Nomenclature[],3,0)</f>
        <v>Extracteur 1v mvl rlg108</v>
      </c>
      <c r="C13" t="str">
        <f>VLOOKUP(Affaires12145[[#This Row],[Référence]],Nomenclature[],1,0)</f>
        <v>SX5653850</v>
      </c>
      <c r="D13">
        <f>VLOOKUP(Tampon[[#This Row],[Repère]],Affaires12145[],4,0)</f>
        <v>2</v>
      </c>
      <c r="E13">
        <f>SUMPRODUCT(SUMIFS(Journal[Tampon],Journal[Repère],A13))</f>
        <v>0</v>
      </c>
    </row>
    <row r="14" spans="1:5" x14ac:dyDescent="0.25">
      <c r="A14" s="4" t="s">
        <v>28</v>
      </c>
      <c r="B14" t="str">
        <f>VLOOKUP(Affaires12145[[#This Row],[Référence]],Nomenclature[],3,0)</f>
        <v>Venturi</v>
      </c>
      <c r="C14" t="str">
        <f>VLOOKUP(Affaires12145[[#This Row],[Référence]],Nomenclature[],1,0)</f>
        <v>SX5407050</v>
      </c>
      <c r="D14">
        <f>VLOOKUP(Tampon[[#This Row],[Repère]],Affaires12145[],4,0)</f>
        <v>0</v>
      </c>
      <c r="E14">
        <f>SUMPRODUCT(SUMIFS(Journal[Tampon],Journal[Repère],A14))</f>
        <v>0</v>
      </c>
    </row>
    <row r="15" spans="1:5" x14ac:dyDescent="0.25">
      <c r="A15" s="4" t="s">
        <v>29</v>
      </c>
      <c r="B15" t="str">
        <f>VLOOKUP(Affaires12145[[#This Row],[Référence]],Nomenclature[],3,0)</f>
        <v>Coude</v>
      </c>
      <c r="C15" t="str">
        <f>VLOOKUP(Affaires12145[[#This Row],[Référence]],Nomenclature[],1,0)</f>
        <v>SX5211090</v>
      </c>
      <c r="D15">
        <f>VLOOKUP(Tampon[[#This Row],[Repère]],Affaires12145[],4,0)</f>
        <v>0</v>
      </c>
      <c r="E15">
        <f>SUMPRODUCT(SUMIFS(Journal[Tampon],Journal[Repère],A15))</f>
        <v>0</v>
      </c>
    </row>
    <row r="16" spans="1:5" x14ac:dyDescent="0.25">
      <c r="A16" s="4" t="s">
        <v>30</v>
      </c>
      <c r="B16" t="str">
        <f>VLOOKUP(Affaires12145[[#This Row],[Référence]],Nomenclature[],3,0)</f>
        <v>Collier sortie extracteur</v>
      </c>
      <c r="C16" t="str">
        <f>VLOOKUP(Affaires12145[[#This Row],[Référence]],Nomenclature[],1,0)</f>
        <v>SX0600530</v>
      </c>
      <c r="D16">
        <f>VLOOKUP(Tampon[[#This Row],[Repère]],Affaires12145[],4,0)</f>
        <v>0</v>
      </c>
      <c r="E16">
        <f>SUMPRODUCT(SUMIFS(Journal[Tampon],Journal[Repère],A16))</f>
        <v>0</v>
      </c>
    </row>
    <row r="17" spans="1:5" x14ac:dyDescent="0.25">
      <c r="A17" s="4" t="s">
        <v>31</v>
      </c>
      <c r="B17" t="str">
        <f>VLOOKUP(Affaires12145[[#This Row],[Référence]],Nomenclature[],3,0)</f>
        <v>Joint obturateur caoutch.(x3)</v>
      </c>
      <c r="C17" t="str">
        <f>VLOOKUP(Affaires12145[[#This Row],[Référence]],Nomenclature[],1,0)</f>
        <v>SX5407400</v>
      </c>
      <c r="D17">
        <f>VLOOKUP(Tampon[[#This Row],[Repère]],Affaires12145[],4,0)</f>
        <v>0</v>
      </c>
      <c r="E17">
        <f>SUMPRODUCT(SUMIFS(Journal[Tampon],Journal[Repère],A17))</f>
        <v>0</v>
      </c>
    </row>
    <row r="18" spans="1:5" x14ac:dyDescent="0.25">
      <c r="A18" s="4" t="s">
        <v>32</v>
      </c>
      <c r="B18" t="str">
        <f>VLOOKUP(Affaires12145[[#This Row],[Référence]],Nomenclature[],3,0)</f>
        <v>Obturateur</v>
      </c>
      <c r="C18" t="str">
        <f>VLOOKUP(Affaires12145[[#This Row],[Référence]],Nomenclature[],1,0)</f>
        <v>SX5108690</v>
      </c>
      <c r="D18">
        <f>VLOOKUP(Tampon[[#This Row],[Repère]],Affaires12145[],4,0)</f>
        <v>0</v>
      </c>
      <c r="E18">
        <f>SUMPRODUCT(SUMIFS(Journal[Tampon],Journal[Repère],A18))</f>
        <v>0</v>
      </c>
    </row>
    <row r="19" spans="1:5" x14ac:dyDescent="0.25">
      <c r="A19" s="4" t="s">
        <v>33</v>
      </c>
      <c r="B19" t="str">
        <f>VLOOKUP(Affaires12145[[#This Row],[Référence]],Nomenclature[],3,0)</f>
        <v>Joint ventouse caoutchouc</v>
      </c>
      <c r="C19" t="str">
        <f>VLOOKUP(Affaires12145[[#This Row],[Référence]],Nomenclature[],1,0)</f>
        <v>SX5407890</v>
      </c>
      <c r="D19">
        <f>VLOOKUP(Tampon[[#This Row],[Repère]],Affaires12145[],4,0)</f>
        <v>0</v>
      </c>
      <c r="E19">
        <f>SUMPRODUCT(SUMIFS(Journal[Tampon],Journal[Repère],A19))</f>
        <v>0</v>
      </c>
    </row>
    <row r="20" spans="1:5" x14ac:dyDescent="0.25">
      <c r="A20" s="4" t="s">
        <v>34</v>
      </c>
      <c r="B20" t="str">
        <f>VLOOKUP(Affaires12145[[#This Row],[Référence]],Nomenclature[],3,0)</f>
        <v>Raccordement ventouse</v>
      </c>
      <c r="C20" t="str">
        <f>VLOOKUP(Affaires12145[[#This Row],[Référence]],Nomenclature[],1,0)</f>
        <v>SX5207060</v>
      </c>
      <c r="D20">
        <f>VLOOKUP(Tampon[[#This Row],[Repère]],Affaires12145[],4,0)</f>
        <v>0</v>
      </c>
      <c r="E20">
        <f>SUMPRODUCT(SUMIFS(Journal[Tampon],Journal[Repère],A20))</f>
        <v>0</v>
      </c>
    </row>
    <row r="21" spans="1:5" x14ac:dyDescent="0.25">
      <c r="A21" s="4" t="s">
        <v>35</v>
      </c>
      <c r="B21" t="str">
        <f>VLOOKUP(Affaires12145[[#This Row],[Référence]],Nomenclature[],3,0)</f>
        <v>Bouchon avant</v>
      </c>
      <c r="C21" t="str">
        <f>VLOOKUP(Affaires12145[[#This Row],[Référence]],Nomenclature[],1,0)</f>
        <v>SX5646180</v>
      </c>
      <c r="D21">
        <f>VLOOKUP(Tampon[[#This Row],[Repère]],Affaires12145[],4,0)</f>
        <v>0</v>
      </c>
      <c r="E21">
        <f>SUMPRODUCT(SUMIFS(Journal[Tampon],Journal[Repère],A21))</f>
        <v>0</v>
      </c>
    </row>
    <row r="22" spans="1:5" x14ac:dyDescent="0.25">
      <c r="A22" s="4" t="s">
        <v>36</v>
      </c>
      <c r="B22" t="str">
        <f>VLOOKUP(Affaires12145[[#This Row],[Référence]],Nomenclature[],3,0)</f>
        <v>Joint o-ring (x3)</v>
      </c>
      <c r="C22" t="str">
        <f>VLOOKUP(Affaires12145[[#This Row],[Référence]],Nomenclature[],1,0)</f>
        <v>SX5403820</v>
      </c>
      <c r="D22">
        <f>VLOOKUP(Tampon[[#This Row],[Repère]],Affaires12145[],4,0)</f>
        <v>0</v>
      </c>
      <c r="E22">
        <f>SUMPRODUCT(SUMIFS(Journal[Tampon],Journal[Repère],A22))</f>
        <v>0</v>
      </c>
    </row>
    <row r="23" spans="1:5" x14ac:dyDescent="0.25">
      <c r="A23" t="s">
        <v>37</v>
      </c>
      <c r="B23" t="str">
        <f>VLOOKUP(Affaires12145[[#This Row],[Référence]],Nomenclature[],3,0)</f>
        <v>Tube pression -</v>
      </c>
      <c r="C23" t="str">
        <f>VLOOKUP(Affaires12145[[#This Row],[Référence]],Nomenclature[],1,0)</f>
        <v>SX5653270</v>
      </c>
      <c r="D23">
        <f>VLOOKUP(Tampon[[#This Row],[Repère]],Affaires12145[],4,0)</f>
        <v>0</v>
      </c>
      <c r="E23">
        <f>SUMPRODUCT(SUMIFS(Journal[Tampon],Journal[Repère],A23))</f>
        <v>0</v>
      </c>
    </row>
    <row r="24" spans="1:5" x14ac:dyDescent="0.25">
      <c r="A24" t="s">
        <v>38</v>
      </c>
      <c r="B24" t="str">
        <f>VLOOKUP(Affaires12145[[#This Row],[Référence]],Nomenclature[],3,0)</f>
        <v>Led</v>
      </c>
      <c r="C24" t="str">
        <f>VLOOKUP(Affaires12145[[#This Row],[Référence]],Nomenclature[],1,0)</f>
        <v>SX5407780</v>
      </c>
      <c r="D24">
        <f>VLOOKUP(Tampon[[#This Row],[Repère]],Affaires12145[],4,0)</f>
        <v>0</v>
      </c>
      <c r="E24">
        <f>SUMPRODUCT(SUMIFS(Journal[Tampon],Journal[Repère],A24))</f>
        <v>0</v>
      </c>
    </row>
    <row r="25" spans="1:5" x14ac:dyDescent="0.25">
      <c r="A25" t="s">
        <v>39</v>
      </c>
      <c r="B25" t="str">
        <f>VLOOKUP(Affaires12145[[#This Row],[Référence]],Nomenclature[],3,0)</f>
        <v>Cheville panneau commande</v>
      </c>
      <c r="C25" t="str">
        <f>VLOOKUP(Affaires12145[[#This Row],[Référence]],Nomenclature[],1,0)</f>
        <v>SX5112040</v>
      </c>
      <c r="D25">
        <f>VLOOKUP(Tampon[[#This Row],[Repère]],Affaires12145[],4,0)</f>
        <v>1</v>
      </c>
      <c r="E25">
        <f>SUMPRODUCT(SUMIFS(Journal[Tampon],Journal[Repère],A25))</f>
        <v>0</v>
      </c>
    </row>
    <row r="26" spans="1:5" x14ac:dyDescent="0.25">
      <c r="A26" t="s">
        <v>40</v>
      </c>
      <c r="B26" t="str">
        <f>VLOOKUP(Affaires12145[[#This Row],[Référence]],Nomenclature[],3,0)</f>
        <v>Clip fixation tube</v>
      </c>
      <c r="C26" t="str">
        <f>VLOOKUP(Affaires12145[[#This Row],[Référence]],Nomenclature[],1,0)</f>
        <v>SX5407840</v>
      </c>
      <c r="D26">
        <f>VLOOKUP(Tampon[[#This Row],[Repère]],Affaires12145[],4,0)</f>
        <v>1</v>
      </c>
      <c r="E26">
        <f>SUMPRODUCT(SUMIFS(Journal[Tampon],Journal[Repère],A26))</f>
        <v>0</v>
      </c>
    </row>
    <row r="27" spans="1:5" x14ac:dyDescent="0.25">
      <c r="A27" t="s">
        <v>41</v>
      </c>
      <c r="B27" t="str">
        <f>VLOOKUP(Affaires12145[[#This Row],[Référence]],Nomenclature[],3,0)</f>
        <v>Joint o-ring 17,86x2,62 (x3)</v>
      </c>
      <c r="C27" t="str">
        <f>VLOOKUP(Affaires12145[[#This Row],[Référence]],Nomenclature[],1,0)</f>
        <v>SX5404600</v>
      </c>
      <c r="D27">
        <f>VLOOKUP(Tampon[[#This Row],[Repère]],Affaires12145[],4,0)</f>
        <v>1</v>
      </c>
      <c r="E27">
        <f>SUMPRODUCT(SUMIFS(Journal[Tampon],Journal[Repère],A27))</f>
        <v>0</v>
      </c>
    </row>
    <row r="28" spans="1:5" x14ac:dyDescent="0.25">
      <c r="A28" t="s">
        <v>42</v>
      </c>
      <c r="B28" t="str">
        <f>VLOOKUP(Affaires12145[[#This Row],[Référence]],Nomenclature[],3,0)</f>
        <v>Joint o-ring 2062</v>
      </c>
      <c r="C28" t="str">
        <f>VLOOKUP(Affaires12145[[#This Row],[Référence]],Nomenclature[],1,0)</f>
        <v>SX0400020</v>
      </c>
      <c r="D28">
        <f>VLOOKUP(Tampon[[#This Row],[Repère]],Affaires12145[],4,0)</f>
        <v>8</v>
      </c>
      <c r="E28">
        <f>SUMPRODUCT(SUMIFS(Journal[Tampon],Journal[Repère],A28))</f>
        <v>0</v>
      </c>
    </row>
    <row r="29" spans="1:5" x14ac:dyDescent="0.25">
      <c r="A29" t="s">
        <v>43</v>
      </c>
      <c r="B29" t="str">
        <f>VLOOKUP(Affaires12145[[#This Row],[Référence]],Nomenclature[],3,0)</f>
        <v>Clips fix.boule thermometre</v>
      </c>
      <c r="C29" t="str">
        <f>VLOOKUP(Affaires12145[[#This Row],[Référence]],Nomenclature[],1,0)</f>
        <v>SX5102970</v>
      </c>
      <c r="D29">
        <f>VLOOKUP(Tampon[[#This Row],[Repère]],Affaires12145[],4,0)</f>
        <v>8</v>
      </c>
      <c r="E29">
        <f>SUMPRODUCT(SUMIFS(Journal[Tampon],Journal[Repère],A29))</f>
        <v>0</v>
      </c>
    </row>
    <row r="30" spans="1:5" x14ac:dyDescent="0.25">
      <c r="A30" t="s">
        <v>44</v>
      </c>
      <c r="B30" t="str">
        <f>VLOOKUP(Affaires12145[[#This Row],[Référence]],Nomenclature[],3,0)</f>
        <v>Potentiometre (piston)</v>
      </c>
      <c r="C30" t="str">
        <f>VLOOKUP(Affaires12145[[#This Row],[Référence]],Nomenclature[],1,0)</f>
        <v>SX5405990</v>
      </c>
      <c r="D30">
        <f>VLOOKUP(Tampon[[#This Row],[Repère]],Affaires12145[],4,0)</f>
        <v>3</v>
      </c>
      <c r="E30">
        <f>SUMPRODUCT(SUMIFS(Journal[Tampon],Journal[Repère],A30))</f>
        <v>0</v>
      </c>
    </row>
    <row r="31" spans="1:5" x14ac:dyDescent="0.25">
      <c r="A31" t="s">
        <v>45</v>
      </c>
      <c r="B31" t="str">
        <f>VLOOKUP(Affaires12145[[#This Row],[Référence]],Nomenclature[],3,0)</f>
        <v>Label</v>
      </c>
      <c r="C31" t="str">
        <f>VLOOKUP(Affaires12145[[#This Row],[Référence]],Nomenclature[],1,0)</f>
        <v>SX5658620</v>
      </c>
      <c r="D31">
        <f>VLOOKUP(Tampon[[#This Row],[Repère]],Affaires12145[],4,0)</f>
        <v>6</v>
      </c>
      <c r="E31">
        <f>SUMPRODUCT(SUMIFS(Journal[Tampon],Journal[Repère],A31))</f>
        <v>0</v>
      </c>
    </row>
    <row r="32" spans="1:5" x14ac:dyDescent="0.25">
      <c r="A32" t="s">
        <v>46</v>
      </c>
      <c r="B32" t="str">
        <f>VLOOKUP(Affaires12145[[#This Row],[Référence]],Nomenclature[],3,0)</f>
        <v>Allumeur NAC - SIT</v>
      </c>
      <c r="C32" t="str">
        <f>VLOOKUP(Affaires12145[[#This Row],[Référence]],Nomenclature[],1,0)</f>
        <v>SX8419060</v>
      </c>
      <c r="D32">
        <f>VLOOKUP(Tampon[[#This Row],[Repère]],Affaires12145[],4,0)</f>
        <v>1</v>
      </c>
      <c r="E32">
        <f>SUMPRODUCT(SUMIFS(Journal[Tampon],Journal[Repère],A32))</f>
        <v>0</v>
      </c>
    </row>
    <row r="33" spans="1:5" x14ac:dyDescent="0.25">
      <c r="A33" t="s">
        <v>47</v>
      </c>
      <c r="B33" t="str">
        <f>VLOOKUP(Affaires12145[[#This Row],[Référence]],Nomenclature[],3,0)</f>
        <v>Ressort fixation disconnecteur</v>
      </c>
      <c r="C33" t="str">
        <f>VLOOKUP(Affaires12145[[#This Row],[Référence]],Nomenclature[],1,0)</f>
        <v>SX5112530</v>
      </c>
      <c r="D33">
        <f>VLOOKUP(Tampon[[#This Row],[Repère]],Affaires12145[],4,0)</f>
        <v>1</v>
      </c>
      <c r="E33">
        <f>SUMPRODUCT(SUMIFS(Journal[Tampon],Journal[Repère],A33))</f>
        <v>0</v>
      </c>
    </row>
    <row r="34" spans="1:5" x14ac:dyDescent="0.25">
      <c r="A34" t="s">
        <v>48</v>
      </c>
      <c r="B34" t="str">
        <f>VLOOKUP(Affaires12145[[#This Row],[Référence]],Nomenclature[],3,0)</f>
        <v>Groupe by-pass</v>
      </c>
      <c r="C34" t="str">
        <f>VLOOKUP(Affaires12145[[#This Row],[Référence]],Nomenclature[],1,0)</f>
        <v>SX5630190</v>
      </c>
      <c r="D34">
        <f>VLOOKUP(Tampon[[#This Row],[Repère]],Affaires12145[],4,0)</f>
        <v>2</v>
      </c>
      <c r="E34">
        <f>SUMPRODUCT(SUMIFS(Journal[Tampon],Journal[Repère],A34))</f>
        <v>0</v>
      </c>
    </row>
    <row r="35" spans="1:5" x14ac:dyDescent="0.25">
      <c r="A35" t="s">
        <v>49</v>
      </c>
      <c r="B35" t="str">
        <f>VLOOKUP(Affaires12145[[#This Row],[Référence]],Nomenclature[],3,0)</f>
        <v>Configurateur programme sani</v>
      </c>
      <c r="C35" t="str">
        <f>VLOOKUP(Affaires12145[[#This Row],[Référence]],Nomenclature[],1,0)</f>
        <v>SX8419280</v>
      </c>
      <c r="D35">
        <f>VLOOKUP(Tampon[[#This Row],[Repère]],Affaires12145[],4,0)</f>
        <v>1</v>
      </c>
      <c r="E35">
        <f>SUMPRODUCT(SUMIFS(Journal[Tampon],Journal[Repère],A35))</f>
        <v>0</v>
      </c>
    </row>
    <row r="36" spans="1:5" x14ac:dyDescent="0.25">
      <c r="A36" t="s">
        <v>50</v>
      </c>
      <c r="B36" t="str">
        <f>VLOOKUP(Affaires12145[[#This Row],[Référence]],Nomenclature[],3,0)</f>
        <v>Cable timer</v>
      </c>
      <c r="C36" t="str">
        <f>VLOOKUP(Affaires12145[[#This Row],[Référence]],Nomenclature[],1,0)</f>
        <v>SX8418860</v>
      </c>
      <c r="D36">
        <f>VLOOKUP(Tampon[[#This Row],[Repère]],Affaires12145[],4,0)</f>
        <v>4</v>
      </c>
      <c r="E36">
        <f>SUMPRODUCT(SUMIFS(Journal[Tampon],Journal[Repère],A36))</f>
        <v>0</v>
      </c>
    </row>
    <row r="37" spans="1:5" x14ac:dyDescent="0.25">
      <c r="A37" t="s">
        <v>51</v>
      </c>
      <c r="B37" t="str">
        <f>VLOOKUP(Affaires12145[[#This Row],[Référence]],Nomenclature[],3,0)</f>
        <v>Cable alimentation electriqu</v>
      </c>
      <c r="C37" t="str">
        <f>VLOOKUP(Affaires12145[[#This Row],[Référence]],Nomenclature[],1,0)</f>
        <v>SX8414620</v>
      </c>
      <c r="D37">
        <f>VLOOKUP(Tampon[[#This Row],[Repère]],Affaires12145[],4,0)</f>
        <v>1</v>
      </c>
      <c r="E37">
        <f>SUMPRODUCT(SUMIFS(Journal[Tampon],Journal[Repère],A37))</f>
        <v>0</v>
      </c>
    </row>
    <row r="38" spans="1:5" x14ac:dyDescent="0.25">
      <c r="A38" t="s">
        <v>52</v>
      </c>
      <c r="B38" t="str">
        <f>VLOOKUP(Affaires12145[[#This Row],[Référence]],Nomenclature[],3,0)</f>
        <v>Groupe cable commutateur-pom</v>
      </c>
      <c r="C38" t="str">
        <f>VLOOKUP(Affaires12145[[#This Row],[Référence]],Nomenclature[],1,0)</f>
        <v>SX8419130</v>
      </c>
      <c r="D38">
        <f>VLOOKUP(Tampon[[#This Row],[Repère]],Affaires12145[],4,0)</f>
        <v>1</v>
      </c>
      <c r="E38">
        <f>SUMPRODUCT(SUMIFS(Journal[Tampon],Journal[Repère],A38))</f>
        <v>0</v>
      </c>
    </row>
    <row r="39" spans="1:5" x14ac:dyDescent="0.25">
      <c r="A39" t="s">
        <v>53</v>
      </c>
      <c r="B39" t="str">
        <f>VLOOKUP(Affaires12145[[#This Row],[Référence]],Nomenclature[],3,0)</f>
        <v>Cable extracteur/pressos/lim</v>
      </c>
      <c r="C39" t="str">
        <f>VLOOKUP(Affaires12145[[#This Row],[Référence]],Nomenclature[],1,0)</f>
        <v>SX8419160</v>
      </c>
      <c r="D39">
        <f>VLOOKUP(Tampon[[#This Row],[Repère]],Affaires12145[],4,0)</f>
        <v>2</v>
      </c>
      <c r="E39">
        <f>SUMPRODUCT(SUMIFS(Journal[Tampon],Journal[Repère],A39))</f>
        <v>0</v>
      </c>
    </row>
    <row r="40" spans="1:5" x14ac:dyDescent="0.25">
      <c r="A40" t="s">
        <v>54</v>
      </c>
      <c r="B40" t="str">
        <f>VLOOKUP(Affaires12145[[#This Row],[Référence]],Nomenclature[],3,0)</f>
        <v>Cable electrique</v>
      </c>
      <c r="C40" t="str">
        <f>VLOOKUP(Affaires12145[[#This Row],[Référence]],Nomenclature[],1,0)</f>
        <v>SX8418950</v>
      </c>
      <c r="D40">
        <f>VLOOKUP(Tampon[[#This Row],[Repère]],Affaires12145[],4,0)</f>
        <v>4</v>
      </c>
      <c r="E40">
        <f>SUMPRODUCT(SUMIFS(Journal[Tampon],Journal[Repère],A40))</f>
        <v>0</v>
      </c>
    </row>
    <row r="41" spans="1:5" x14ac:dyDescent="0.25">
      <c r="A41" t="s">
        <v>55</v>
      </c>
      <c r="B41" t="str">
        <f>VLOOKUP(Affaires12145[[#This Row],[Référence]],Nomenclature[],3,0)</f>
        <v>Joint o-ring 8,73x1,78 (x3)</v>
      </c>
      <c r="C41" t="str">
        <f>VLOOKUP(Affaires12145[[#This Row],[Référence]],Nomenclature[],1,0)</f>
        <v>SX5408560</v>
      </c>
      <c r="D41">
        <f>VLOOKUP(Tampon[[#This Row],[Repère]],Affaires12145[],4,0)</f>
        <v>4</v>
      </c>
      <c r="E41">
        <f>SUMPRODUCT(SUMIFS(Journal[Tampon],Journal[Repère],A41))</f>
        <v>0</v>
      </c>
    </row>
    <row r="42" spans="1:5" x14ac:dyDescent="0.25">
      <c r="A42" t="s">
        <v>56</v>
      </c>
      <c r="B42" t="str">
        <f>VLOOKUP(Affaires12145[[#This Row],[Référence]],Nomenclature[],3,0)</f>
        <v>Selecteur (x2)</v>
      </c>
      <c r="C42" t="str">
        <f>VLOOKUP(Affaires12145[[#This Row],[Référence]],Nomenclature[],1,0)</f>
        <v>SX8434550</v>
      </c>
      <c r="D42">
        <f>VLOOKUP(Tampon[[#This Row],[Repère]],Affaires12145[],4,0)</f>
        <v>2</v>
      </c>
      <c r="E42">
        <f>SUMPRODUCT(SUMIFS(Journal[Tampon],Journal[Repère],A42))</f>
        <v>0</v>
      </c>
    </row>
    <row r="43" spans="1:5" x14ac:dyDescent="0.25">
      <c r="A43" t="s">
        <v>57</v>
      </c>
      <c r="B43" t="str">
        <f>VLOOKUP(Affaires12145[[#This Row],[Référence]],Nomenclature[],3,0)</f>
        <v>Joint 14,2x18x1,5 al-18 (x3</v>
      </c>
      <c r="C43" t="str">
        <f>VLOOKUP(Affaires12145[[#This Row],[Référence]],Nomenclature[],1,0)</f>
        <v>SX5207730</v>
      </c>
      <c r="D43">
        <f>VLOOKUP(Tampon[[#This Row],[Repère]],Affaires12145[],4,0)</f>
        <v>6</v>
      </c>
      <c r="E43">
        <f>SUMPRODUCT(SUMIFS(Journal[Tampon],Journal[Repère],A43))</f>
        <v>0</v>
      </c>
    </row>
    <row r="44" spans="1:5" x14ac:dyDescent="0.25">
      <c r="A44" t="s">
        <v>58</v>
      </c>
      <c r="B44" t="str">
        <f>VLOOKUP(Affaires12145[[#This Row],[Référence]],Nomenclature[],3,0)</f>
        <v>Bouchon pressostat sanitaire</v>
      </c>
      <c r="C44" t="str">
        <f>VLOOKUP(Affaires12145[[#This Row],[Référence]],Nomenclature[],1,0)</f>
        <v>SX5646190</v>
      </c>
      <c r="D44">
        <f>VLOOKUP(Tampon[[#This Row],[Repère]],Affaires12145[],4,0)</f>
        <v>3</v>
      </c>
      <c r="E44">
        <f>SUMPRODUCT(SUMIFS(Journal[Tampon],Journal[Repère],A44))</f>
        <v>0</v>
      </c>
    </row>
    <row r="45" spans="1:5" x14ac:dyDescent="0.25">
      <c r="A45" t="s">
        <v>59</v>
      </c>
      <c r="B45" t="str">
        <f>VLOOKUP(Affaires12145[[#This Row],[Référence]],Nomenclature[],3,0)</f>
        <v>Vis M5X12</v>
      </c>
      <c r="C45" t="str">
        <f>VLOOKUP(Affaires12145[[#This Row],[Référence]],Nomenclature[],1,0)</f>
        <v>SX8101430</v>
      </c>
      <c r="D45">
        <f>VLOOKUP(Tampon[[#This Row],[Repère]],Affaires12145[],4,0)</f>
        <v>1</v>
      </c>
      <c r="E45">
        <f>SUMPRODUCT(SUMIFS(Journal[Tampon],Journal[Repère],A45))</f>
        <v>0</v>
      </c>
    </row>
    <row r="46" spans="1:5" x14ac:dyDescent="0.25">
      <c r="A46" t="s">
        <v>60</v>
      </c>
      <c r="B46" t="str">
        <f>VLOOKUP(Affaires12145[[#This Row],[Référence]],Nomenclature[],3,0)</f>
        <v>Connection sortie sanitaire</v>
      </c>
      <c r="C46" t="str">
        <f>VLOOKUP(Affaires12145[[#This Row],[Référence]],Nomenclature[],1,0)</f>
        <v>SX5657290</v>
      </c>
      <c r="D46">
        <f>VLOOKUP(Tampon[[#This Row],[Repère]],Affaires12145[],4,0)</f>
        <v>0</v>
      </c>
      <c r="E46">
        <f>SUMPRODUCT(SUMIFS(Journal[Tampon],Journal[Repère],A46))</f>
        <v>0</v>
      </c>
    </row>
    <row r="47" spans="1:5" x14ac:dyDescent="0.25">
      <c r="A47" t="s">
        <v>61</v>
      </c>
      <c r="B47" t="str">
        <f>VLOOKUP(Affaires12145[[#This Row],[Référence]],Nomenclature[],3,0)</f>
        <v>Groupe v3v pressostat sanit.</v>
      </c>
      <c r="C47" t="str">
        <f>VLOOKUP(Affaires12145[[#This Row],[Référence]],Nomenclature[],1,0)</f>
        <v>SX5653590</v>
      </c>
      <c r="D47">
        <f>VLOOKUP(Tampon[[#This Row],[Repère]],Affaires12145[],4,0)</f>
        <v>0</v>
      </c>
      <c r="E47">
        <f>SUMPRODUCT(SUMIFS(Journal[Tampon],Journal[Repère],A47))</f>
        <v>0</v>
      </c>
    </row>
    <row r="48" spans="1:5" x14ac:dyDescent="0.25">
      <c r="A48" t="s">
        <v>62</v>
      </c>
      <c r="B48" t="str">
        <f>VLOOKUP(Affaires12145[[#This Row],[Référence]],Nomenclature[],3,0)</f>
        <v>Tube by-pass</v>
      </c>
      <c r="C48" t="str">
        <f>VLOOKUP(Affaires12145[[#This Row],[Référence]],Nomenclature[],1,0)</f>
        <v>SX5653260</v>
      </c>
      <c r="D48">
        <f>VLOOKUP(Tampon[[#This Row],[Repère]],Affaires12145[],4,0)</f>
        <v>0</v>
      </c>
      <c r="E48">
        <f>SUMPRODUCT(SUMIFS(Journal[Tampon],Journal[Repère],A48))</f>
        <v>0</v>
      </c>
    </row>
    <row r="49" spans="1:5" x14ac:dyDescent="0.25">
      <c r="A49" t="s">
        <v>63</v>
      </c>
      <c r="B49" t="str">
        <f>VLOOKUP(Affaires12145[[#This Row],[Référence]],Nomenclature[],3,0)</f>
        <v>Tube pression +</v>
      </c>
      <c r="C49" t="str">
        <f>VLOOKUP(Affaires12145[[#This Row],[Référence]],Nomenclature[],1,0)</f>
        <v>SX5653280</v>
      </c>
      <c r="D49">
        <f>VLOOKUP(Tampon[[#This Row],[Repère]],Affaires12145[],4,0)</f>
        <v>0</v>
      </c>
      <c r="E49">
        <f>SUMPRODUCT(SUMIFS(Journal[Tampon],Journal[Repère],A49))</f>
        <v>0</v>
      </c>
    </row>
    <row r="50" spans="1:5" x14ac:dyDescent="0.25">
      <c r="A50" t="s">
        <v>64</v>
      </c>
      <c r="B50" t="str">
        <f>VLOOKUP(Affaires12145[[#This Row],[Référence]],Nomenclature[],3,0)</f>
        <v>Robinet de remplissage</v>
      </c>
      <c r="C50" t="str">
        <f>VLOOKUP(Affaires12145[[#This Row],[Référence]],Nomenclature[],1,0)</f>
        <v>SX5630180</v>
      </c>
      <c r="D50">
        <f>VLOOKUP(Tampon[[#This Row],[Repère]],Affaires12145[],4,0)</f>
        <v>0</v>
      </c>
      <c r="E50">
        <f>SUMPRODUCT(SUMIFS(Journal[Tampon],Journal[Repère],A50))</f>
        <v>0</v>
      </c>
    </row>
    <row r="51" spans="1:5" x14ac:dyDescent="0.25">
      <c r="A51" t="s">
        <v>65</v>
      </c>
      <c r="B51" t="str">
        <f>VLOOKUP(Affaires12145[[#This Row],[Référence]],Nomenclature[],3,0)</f>
        <v>Joint o-ring filtre sanit.(x3)</v>
      </c>
      <c r="C51" t="str">
        <f>VLOOKUP(Affaires12145[[#This Row],[Référence]],Nomenclature[],1,0)</f>
        <v>SX5405350</v>
      </c>
      <c r="D51">
        <f>VLOOKUP(Tampon[[#This Row],[Repère]],Affaires12145[],4,0)</f>
        <v>0</v>
      </c>
      <c r="E51">
        <f>SUMPRODUCT(SUMIFS(Journal[Tampon],Journal[Repère],A51))</f>
        <v>0</v>
      </c>
    </row>
    <row r="52" spans="1:5" x14ac:dyDescent="0.25">
      <c r="A52" t="s">
        <v>66</v>
      </c>
      <c r="B52" t="str">
        <f>VLOOKUP(Affaires12145[[#This Row],[Référence]],Nomenclature[],3,0)</f>
        <v>Vis inox m5x10</v>
      </c>
      <c r="C52" t="str">
        <f>VLOOKUP(Affaires12145[[#This Row],[Référence]],Nomenclature[],1,0)</f>
        <v>SX8101410</v>
      </c>
      <c r="D52">
        <f>VLOOKUP(Tampon[[#This Row],[Repère]],Affaires12145[],4,0)</f>
        <v>2</v>
      </c>
      <c r="E52">
        <f>SUMPRODUCT(SUMIFS(Journal[Tampon],Journal[Repère],A52))</f>
        <v>0</v>
      </c>
    </row>
    <row r="53" spans="1:5" x14ac:dyDescent="0.25">
      <c r="A53" t="s">
        <v>67</v>
      </c>
      <c r="B53" t="str">
        <f>VLOOKUP(Affaires12145[[#This Row],[Référence]],Nomenclature[],3,0)</f>
        <v>Vis m5x13</v>
      </c>
      <c r="C53" t="str">
        <f>VLOOKUP(Affaires12145[[#This Row],[Référence]],Nomenclature[],1,0)</f>
        <v>SX8101440</v>
      </c>
      <c r="D53">
        <f>VLOOKUP(Tampon[[#This Row],[Repère]],Affaires12145[],4,0)</f>
        <v>2</v>
      </c>
      <c r="E53">
        <f>SUMPRODUCT(SUMIFS(Journal[Tampon],Journal[Repère],A53))</f>
        <v>0</v>
      </c>
    </row>
    <row r="54" spans="1:5" x14ac:dyDescent="0.25">
      <c r="A54" t="s">
        <v>68</v>
      </c>
      <c r="B54" t="str">
        <f>VLOOKUP(Affaires12145[[#This Row],[Référence]],Nomenclature[],3,0)</f>
        <v>Tube v3v/echangeur</v>
      </c>
      <c r="C54" t="str">
        <f>VLOOKUP(Affaires12145[[#This Row],[Référence]],Nomenclature[],1,0)</f>
        <v>SX5653240</v>
      </c>
      <c r="D54">
        <f>VLOOKUP(Tampon[[#This Row],[Repère]],Affaires12145[],4,0)</f>
        <v>2</v>
      </c>
      <c r="E54">
        <f>SUMPRODUCT(SUMIFS(Journal[Tampon],Journal[Repère],A54))</f>
        <v>0</v>
      </c>
    </row>
    <row r="55" spans="1:5" x14ac:dyDescent="0.25">
      <c r="A55" t="s">
        <v>69</v>
      </c>
      <c r="B55" t="str">
        <f>VLOOKUP(Affaires12145[[#This Row],[Référence]],Nomenclature[],3,0)</f>
        <v>Joint sonde ctn sanitaire x10</v>
      </c>
      <c r="C55" t="str">
        <f>VLOOKUP(Affaires12145[[#This Row],[Référence]],Nomenclature[],1,0)</f>
        <v>SX5402830</v>
      </c>
      <c r="D55">
        <f>VLOOKUP(Tampon[[#This Row],[Repère]],Affaires12145[],4,0)</f>
        <v>0</v>
      </c>
      <c r="E55">
        <f>SUMPRODUCT(SUMIFS(Journal[Tampon],Journal[Repère],A55))</f>
        <v>0</v>
      </c>
    </row>
    <row r="56" spans="1:5" x14ac:dyDescent="0.25">
      <c r="A56" t="s">
        <v>70</v>
      </c>
      <c r="B56" t="str">
        <f>VLOOKUP(Affaires12145[[#This Row],[Référence]],Nomenclature[],3,0)</f>
        <v>Cliquet (5207860)</v>
      </c>
      <c r="C56" t="str">
        <f>VLOOKUP(Affaires12145[[#This Row],[Référence]],Nomenclature[],1,0)</f>
        <v>SX5207860</v>
      </c>
      <c r="D56">
        <f>VLOOKUP(Tampon[[#This Row],[Repère]],Affaires12145[],4,0)</f>
        <v>0</v>
      </c>
      <c r="E56">
        <f>SUMPRODUCT(SUMIFS(Journal[Tampon],Journal[Repère],A56))</f>
        <v>0</v>
      </c>
    </row>
    <row r="57" spans="1:5" x14ac:dyDescent="0.25">
      <c r="A57" t="s">
        <v>71</v>
      </c>
      <c r="B57" t="str">
        <f>VLOOKUP(Affaires12145[[#This Row],[Référence]],Nomenclature[],3,0)</f>
        <v>Joint (x3)</v>
      </c>
      <c r="C57" t="str">
        <f>VLOOKUP(Affaires12145[[#This Row],[Référence]],Nomenclature[],1,0)</f>
        <v>SX5405400</v>
      </c>
      <c r="D57">
        <f>VLOOKUP(Tampon[[#This Row],[Repère]],Affaires12145[],4,0)</f>
        <v>0</v>
      </c>
      <c r="E57">
        <f>SUMPRODUCT(SUMIFS(Journal[Tampon],Journal[Repère],A57))</f>
        <v>0</v>
      </c>
    </row>
    <row r="58" spans="1:5" x14ac:dyDescent="0.25">
      <c r="A58" t="s">
        <v>72</v>
      </c>
      <c r="B58" t="str">
        <f>VLOOKUP(Affaires12145[[#This Row],[Référence]],Nomenclature[],3,0)</f>
        <v>Membrane pressostat sanit.(x3)</v>
      </c>
      <c r="C58" t="str">
        <f>VLOOKUP(Affaires12145[[#This Row],[Référence]],Nomenclature[],1,0)</f>
        <v>SX5405330</v>
      </c>
      <c r="D58">
        <f>VLOOKUP(Tampon[[#This Row],[Repère]],Affaires12145[],4,0)</f>
        <v>0</v>
      </c>
      <c r="E58">
        <f>SUMPRODUCT(SUMIFS(Journal[Tampon],Journal[Repère],A58))</f>
        <v>0</v>
      </c>
    </row>
    <row r="59" spans="1:5" x14ac:dyDescent="0.25">
      <c r="A59" t="s">
        <v>73</v>
      </c>
      <c r="B59" t="str">
        <f>VLOOKUP(Affaires12145[[#This Row],[Référence]],Nomenclature[],3,0)</f>
        <v>Plateau securite debit sani</v>
      </c>
      <c r="C59" t="str">
        <f>VLOOKUP(Affaires12145[[#This Row],[Référence]],Nomenclature[],1,0)</f>
        <v>SX5630270</v>
      </c>
      <c r="D59">
        <f>VLOOKUP(Tampon[[#This Row],[Repère]],Affaires12145[],4,0)</f>
        <v>0</v>
      </c>
      <c r="E59">
        <f>SUMPRODUCT(SUMIFS(Journal[Tampon],Journal[Repère],A59))</f>
        <v>0</v>
      </c>
    </row>
    <row r="60" spans="1:5" x14ac:dyDescent="0.25">
      <c r="A60" t="s">
        <v>74</v>
      </c>
      <c r="B60" t="str">
        <f>VLOOKUP(Affaires12145[[#This Row],[Référence]],Nomenclature[],3,0)</f>
        <v>Goujon sanitaire (5630260)</v>
      </c>
      <c r="C60" t="str">
        <f>VLOOKUP(Affaires12145[[#This Row],[Référence]],Nomenclature[],1,0)</f>
        <v>SX5630260</v>
      </c>
      <c r="D60">
        <f>VLOOKUP(Tampon[[#This Row],[Repère]],Affaires12145[],4,0)</f>
        <v>0</v>
      </c>
      <c r="E60">
        <f>SUMPRODUCT(SUMIFS(Journal[Tampon],Journal[Repère],A60))</f>
        <v>0</v>
      </c>
    </row>
    <row r="61" spans="1:5" x14ac:dyDescent="0.25">
      <c r="A61" t="s">
        <v>75</v>
      </c>
      <c r="B61" t="str">
        <f>VLOOKUP(Affaires12145[[#This Row],[Référence]],Nomenclature[],3,0)</f>
        <v>Ressort pressostat sanitaire</v>
      </c>
      <c r="C61" t="str">
        <f>VLOOKUP(Affaires12145[[#This Row],[Référence]],Nomenclature[],1,0)</f>
        <v>SX8380540</v>
      </c>
      <c r="D61">
        <f>VLOOKUP(Tampon[[#This Row],[Repère]],Affaires12145[],4,0)</f>
        <v>0</v>
      </c>
      <c r="E61">
        <f>SUMPRODUCT(SUMIFS(Journal[Tampon],Journal[Repère],A61))</f>
        <v>0</v>
      </c>
    </row>
    <row r="62" spans="1:5" x14ac:dyDescent="0.25">
      <c r="A62" t="s">
        <v>76</v>
      </c>
      <c r="B62" t="str">
        <f>VLOOKUP(Affaires12145[[#This Row],[Référence]],Nomenclature[],3,0)</f>
        <v>Filtre sanitaire (x3)</v>
      </c>
      <c r="C62" t="str">
        <f>VLOOKUP(Affaires12145[[#This Row],[Référence]],Nomenclature[],1,0)</f>
        <v>SX5111180</v>
      </c>
      <c r="D62">
        <f>VLOOKUP(Tampon[[#This Row],[Repère]],Affaires12145[],4,0)</f>
        <v>0</v>
      </c>
      <c r="E62">
        <f>SUMPRODUCT(SUMIFS(Journal[Tampon],Journal[Repère],A62))</f>
        <v>0</v>
      </c>
    </row>
    <row r="63" spans="1:5" x14ac:dyDescent="0.25">
      <c r="A63" t="s">
        <v>77</v>
      </c>
      <c r="B63" t="str">
        <f>VLOOKUP(Affaires12145[[#This Row],[Référence]],Nomenclature[],3,0)</f>
        <v>Limiteur debit sanitaire 8l/mn</v>
      </c>
      <c r="C63" t="str">
        <f>VLOOKUP(Affaires12145[[#This Row],[Référence]],Nomenclature[],1,0)</f>
        <v>SX5629240</v>
      </c>
      <c r="D63">
        <f>VLOOKUP(Tampon[[#This Row],[Repère]],Affaires12145[],4,0)</f>
        <v>0</v>
      </c>
      <c r="E63">
        <f>SUMPRODUCT(SUMIFS(Journal[Tampon],Journal[Repère],A63))</f>
        <v>0</v>
      </c>
    </row>
    <row r="64" spans="1:5" x14ac:dyDescent="0.25">
      <c r="A64" t="s">
        <v>78</v>
      </c>
      <c r="B64" t="str">
        <f>VLOOKUP(Affaires12145[[#This Row],[Référence]],Nomenclature[],3,0)</f>
        <v>Venturi ecs</v>
      </c>
      <c r="C64" t="str">
        <f>VLOOKUP(Affaires12145[[#This Row],[Référence]],Nomenclature[],1,0)</f>
        <v>SX5630170</v>
      </c>
      <c r="D64">
        <f>VLOOKUP(Tampon[[#This Row],[Repère]],Affaires12145[],4,0)</f>
        <v>0</v>
      </c>
      <c r="E64">
        <f>SUMPRODUCT(SUMIFS(Journal[Tampon],Journal[Repère],A64))</f>
        <v>0</v>
      </c>
    </row>
    <row r="65" spans="1:5" x14ac:dyDescent="0.25">
      <c r="A65" t="s">
        <v>79</v>
      </c>
      <c r="B65" t="str">
        <f>VLOOKUP(Affaires12145[[#This Row],[Référence]],Nomenclature[],3,0)</f>
        <v>Joint hublot (x3)</v>
      </c>
      <c r="C65" t="str">
        <f>VLOOKUP(Affaires12145[[#This Row],[Référence]],Nomenclature[],1,0)</f>
        <v>SX5401610</v>
      </c>
      <c r="D65">
        <f>VLOOKUP(Tampon[[#This Row],[Repère]],Affaires12145[],4,0)</f>
        <v>2</v>
      </c>
      <c r="E65">
        <f>SUMPRODUCT(SUMIFS(Journal[Tampon],Journal[Repère],A65))</f>
        <v>0</v>
      </c>
    </row>
    <row r="66" spans="1:5" x14ac:dyDescent="0.25">
      <c r="A66" t="s">
        <v>80</v>
      </c>
      <c r="B66" t="str">
        <f>VLOOKUP(Affaires12145[[#This Row],[Référence]],Nomenclature[],3,0)</f>
        <v>Panneau avant chambre etanche</v>
      </c>
      <c r="C66" t="str">
        <f>VLOOKUP(Affaires12145[[#This Row],[Référence]],Nomenclature[],1,0)</f>
        <v>SX5659010</v>
      </c>
      <c r="D66">
        <f>VLOOKUP(Tampon[[#This Row],[Repère]],Affaires12145[],4,0)</f>
        <v>0</v>
      </c>
      <c r="E66">
        <f>SUMPRODUCT(SUMIFS(Journal[Tampon],Journal[Repère],A66))</f>
        <v>0</v>
      </c>
    </row>
    <row r="67" spans="1:5" x14ac:dyDescent="0.25">
      <c r="A67" t="s">
        <v>81</v>
      </c>
      <c r="B67" t="str">
        <f>VLOOKUP(Affaires12145[[#This Row],[Référence]],Nomenclature[],3,0)</f>
        <v>Panneau avant chambre etanche</v>
      </c>
      <c r="C67" t="str">
        <f>VLOOKUP(Affaires12145[[#This Row],[Référence]],Nomenclature[],1,0)</f>
        <v>SX5653710</v>
      </c>
      <c r="D67">
        <f>VLOOKUP(Tampon[[#This Row],[Repère]],Affaires12145[],4,0)</f>
        <v>1</v>
      </c>
      <c r="E67">
        <f>SUMPRODUCT(SUMIFS(Journal[Tampon],Journal[Repère],A67))</f>
        <v>0</v>
      </c>
    </row>
    <row r="68" spans="1:5" x14ac:dyDescent="0.25">
      <c r="A68" t="s">
        <v>82</v>
      </c>
      <c r="B68" t="str">
        <f>VLOOKUP(Affaires12145[[#This Row],[Référence]],Nomenclature[],3,0)</f>
        <v>Panneau isolant avant</v>
      </c>
      <c r="C68" t="str">
        <f>VLOOKUP(Affaires12145[[#This Row],[Référence]],Nomenclature[],1,0)</f>
        <v>SX5213340</v>
      </c>
      <c r="D68">
        <f>VLOOKUP(Tampon[[#This Row],[Repère]],Affaires12145[],4,0)</f>
        <v>1</v>
      </c>
      <c r="E68">
        <f>SUMPRODUCT(SUMIFS(Journal[Tampon],Journal[Repère],A68))</f>
        <v>0</v>
      </c>
    </row>
    <row r="69" spans="1:5" x14ac:dyDescent="0.25">
      <c r="A69" t="s">
        <v>83</v>
      </c>
      <c r="B69" t="str">
        <f>VLOOKUP(Affaires12145[[#This Row],[Référence]],Nomenclature[],3,0)</f>
        <v>Panneau isolant avant</v>
      </c>
      <c r="C69" t="str">
        <f>VLOOKUP(Affaires12145[[#This Row],[Référence]],Nomenclature[],1,0)</f>
        <v>SX5210750</v>
      </c>
      <c r="D69">
        <f>VLOOKUP(Tampon[[#This Row],[Repère]],Affaires12145[],4,0)</f>
        <v>1</v>
      </c>
      <c r="E69">
        <f>SUMPRODUCT(SUMIFS(Journal[Tampon],Journal[Repère],A69))</f>
        <v>0</v>
      </c>
    </row>
    <row r="70" spans="1:5" x14ac:dyDescent="0.25">
      <c r="A70" t="s">
        <v>84</v>
      </c>
      <c r="B70" t="str">
        <f>VLOOKUP(Affaires12145[[#This Row],[Référence]],Nomenclature[],3,0)</f>
        <v>Hotte d evacuation des fumees</v>
      </c>
      <c r="C70" t="str">
        <f>VLOOKUP(Affaires12145[[#This Row],[Référence]],Nomenclature[],1,0)</f>
        <v>SX5653170</v>
      </c>
      <c r="D70">
        <f>VLOOKUP(Tampon[[#This Row],[Repère]],Affaires12145[],4,0)</f>
        <v>0</v>
      </c>
      <c r="E70">
        <f>SUMPRODUCT(SUMIFS(Journal[Tampon],Journal[Repère],A70))</f>
        <v>0</v>
      </c>
    </row>
    <row r="71" spans="1:5" x14ac:dyDescent="0.25">
      <c r="A71" t="s">
        <v>85</v>
      </c>
      <c r="B71" t="str">
        <f>VLOOKUP(Affaires12145[[#This Row],[Référence]],Nomenclature[],3,0)</f>
        <v>Tube silicone prise lg.150</v>
      </c>
      <c r="C71" t="str">
        <f>VLOOKUP(Affaires12145[[#This Row],[Référence]],Nomenclature[],1,0)</f>
        <v>SX5407930</v>
      </c>
      <c r="D71">
        <f>VLOOKUP(Tampon[[#This Row],[Repère]],Affaires12145[],4,0)</f>
        <v>1</v>
      </c>
      <c r="E71">
        <f>SUMPRODUCT(SUMIFS(Journal[Tampon],Journal[Repère],A71))</f>
        <v>0</v>
      </c>
    </row>
    <row r="72" spans="1:5" x14ac:dyDescent="0.25">
      <c r="A72" t="s">
        <v>86</v>
      </c>
      <c r="B72" t="str">
        <f>VLOOKUP(Affaires12145[[#This Row],[Référence]],Nomenclature[],3,0)</f>
        <v>Pressostat avec 2 vis</v>
      </c>
      <c r="C72" t="str">
        <f>VLOOKUP(Affaires12145[[#This Row],[Référence]],Nomenclature[],1,0)</f>
        <v>SX0618470</v>
      </c>
      <c r="D72">
        <f>VLOOKUP(Tampon[[#This Row],[Repère]],Affaires12145[],4,0)</f>
        <v>2</v>
      </c>
      <c r="E72">
        <f>SUMPRODUCT(SUMIFS(Journal[Tampon],Journal[Repère],A72))</f>
        <v>0</v>
      </c>
    </row>
    <row r="73" spans="1:5" x14ac:dyDescent="0.25">
      <c r="A73" t="s">
        <v>87</v>
      </c>
      <c r="B73" t="str">
        <f>VLOOKUP(Affaires12145[[#This Row],[Référence]],Nomenclature[],3,0)</f>
        <v>Hublot</v>
      </c>
      <c r="C73" t="str">
        <f>VLOOKUP(Affaires12145[[#This Row],[Référence]],Nomenclature[],1,0)</f>
        <v>SX5203930</v>
      </c>
      <c r="D73">
        <f>VLOOKUP(Tampon[[#This Row],[Repère]],Affaires12145[],4,0)</f>
        <v>0</v>
      </c>
      <c r="E73">
        <f>SUMPRODUCT(SUMIFS(Journal[Tampon],Journal[Repère],A73))</f>
        <v>0</v>
      </c>
    </row>
    <row r="74" spans="1:5" x14ac:dyDescent="0.25">
      <c r="A74" t="s">
        <v>88</v>
      </c>
      <c r="B74" t="str">
        <f>VLOOKUP(Affaires12145[[#This Row],[Référence]],Nomenclature[],3,0)</f>
        <v>Couvercle hublot</v>
      </c>
      <c r="C74" t="str">
        <f>VLOOKUP(Affaires12145[[#This Row],[Référence]],Nomenclature[],1,0)</f>
        <v>SX5103360</v>
      </c>
      <c r="D74">
        <f>VLOOKUP(Tampon[[#This Row],[Repère]],Affaires12145[],4,0)</f>
        <v>0</v>
      </c>
      <c r="E74">
        <f>SUMPRODUCT(SUMIFS(Journal[Tampon],Journal[Repère],A74))</f>
        <v>0</v>
      </c>
    </row>
    <row r="75" spans="1:5" x14ac:dyDescent="0.25">
      <c r="A75" t="s">
        <v>89</v>
      </c>
      <c r="B75" t="str">
        <f>VLOOKUP(Affaires12145[[#This Row],[Référence]],Nomenclature[],3,0)</f>
        <v>Groupe filtre/venturi sanit.</v>
      </c>
      <c r="C75" t="str">
        <f>VLOOKUP(Affaires12145[[#This Row],[Référence]],Nomenclature[],1,0)</f>
        <v>SX5652270</v>
      </c>
      <c r="D75">
        <f>VLOOKUP(Tampon[[#This Row],[Repère]],Affaires12145[],4,0)</f>
        <v>0</v>
      </c>
      <c r="E75">
        <f>SUMPRODUCT(SUMIFS(Journal[Tampon],Journal[Repère],A75))</f>
        <v>0</v>
      </c>
    </row>
    <row r="76" spans="1:5" x14ac:dyDescent="0.25">
      <c r="A76" t="s">
        <v>90</v>
      </c>
      <c r="B76" t="str">
        <f>VLOOKUP(Affaires12145[[#This Row],[Référence]],Nomenclature[],3,0)</f>
        <v>Groupe entree san/retour chauf</v>
      </c>
      <c r="C76" t="str">
        <f>VLOOKUP(Affaires12145[[#This Row],[Référence]],Nomenclature[],1,0)</f>
        <v>SX5659040</v>
      </c>
      <c r="D76">
        <f>VLOOKUP(Tampon[[#This Row],[Repère]],Affaires12145[],4,0)</f>
        <v>0</v>
      </c>
      <c r="E76">
        <f>SUMPRODUCT(SUMIFS(Journal[Tampon],Journal[Repère],A76))</f>
        <v>0</v>
      </c>
    </row>
    <row r="77" spans="1:5" x14ac:dyDescent="0.25">
      <c r="A77" t="s">
        <v>91</v>
      </c>
      <c r="B77" t="str">
        <f>VLOOKUP(Affaires12145[[#This Row],[Référence]],Nomenclature[],3,0)</f>
        <v>Joint echangeur sanitaire(x4)</v>
      </c>
      <c r="C77" t="str">
        <f>VLOOKUP(Affaires12145[[#This Row],[Référence]],Nomenclature[],1,0)</f>
        <v>SX5404520</v>
      </c>
      <c r="D77">
        <f>VLOOKUP(Tampon[[#This Row],[Repère]],Affaires12145[],4,0)</f>
        <v>0</v>
      </c>
      <c r="E77">
        <f>SUMPRODUCT(SUMIFS(Journal[Tampon],Journal[Repère],A77))</f>
        <v>0</v>
      </c>
    </row>
    <row r="78" spans="1:5" x14ac:dyDescent="0.25">
      <c r="A78" t="s">
        <v>92</v>
      </c>
      <c r="B78" t="str">
        <f>VLOOKUP(Affaires12145[[#This Row],[Référence]],Nomenclature[],3,0)</f>
        <v>Echangeur sanitaire 12 plaques</v>
      </c>
      <c r="C78" t="str">
        <f>VLOOKUP(Affaires12145[[#This Row],[Référence]],Nomenclature[],1,0)</f>
        <v>SX5653660</v>
      </c>
      <c r="D78">
        <f>VLOOKUP(Tampon[[#This Row],[Repère]],Affaires12145[],4,0)</f>
        <v>0</v>
      </c>
      <c r="E78">
        <f>SUMPRODUCT(SUMIFS(Journal[Tampon],Journal[Repère],A78))</f>
        <v>0</v>
      </c>
    </row>
    <row r="79" spans="1:5" x14ac:dyDescent="0.25">
      <c r="A79" t="s">
        <v>93</v>
      </c>
      <c r="B79" t="str">
        <f>VLOOKUP(Affaires12145[[#This Row],[Référence]],Nomenclature[],3,0)</f>
        <v>Joint tube/caisson (x3)</v>
      </c>
      <c r="C79" t="str">
        <f>VLOOKUP(Affaires12145[[#This Row],[Référence]],Nomenclature[],1,0)</f>
        <v>SX5404670</v>
      </c>
      <c r="D79">
        <f>VLOOKUP(Tampon[[#This Row],[Repère]],Affaires12145[],4,0)</f>
        <v>0</v>
      </c>
      <c r="E79">
        <f>SUMPRODUCT(SUMIFS(Journal[Tampon],Journal[Repère],A79))</f>
        <v>0</v>
      </c>
    </row>
    <row r="80" spans="1:5" x14ac:dyDescent="0.25">
      <c r="A80" t="s">
        <v>94</v>
      </c>
      <c r="B80" t="str">
        <f>VLOOKUP(Affaires12145[[#This Row],[Référence]],Nomenclature[],3,0)</f>
        <v>Raccord prise de pression FF</v>
      </c>
      <c r="C80" t="str">
        <f>VLOOKUP(Affaires12145[[#This Row],[Référence]],Nomenclature[],1,0)</f>
        <v>SX5643090</v>
      </c>
      <c r="D80">
        <f>VLOOKUP(Tampon[[#This Row],[Repère]],Affaires12145[],4,0)</f>
        <v>0</v>
      </c>
      <c r="E80">
        <f>SUMPRODUCT(SUMIFS(Journal[Tampon],Journal[Repère],A80))</f>
        <v>0</v>
      </c>
    </row>
    <row r="81" spans="1:5" x14ac:dyDescent="0.25">
      <c r="A81" t="s">
        <v>95</v>
      </c>
      <c r="B81" t="str">
        <f>VLOOKUP(Affaires12145[[#This Row],[Référence]],Nomenclature[],3,0)</f>
        <v>Nourrice porte-injecteurs 12 T. D.1,28</v>
      </c>
      <c r="C81" t="str">
        <f>VLOOKUP(Affaires12145[[#This Row],[Référence]],Nomenclature[],1,0)</f>
        <v>SX2515670</v>
      </c>
      <c r="D81">
        <f>VLOOKUP(Tampon[[#This Row],[Repère]],Affaires12145[],4,0)</f>
        <v>0</v>
      </c>
      <c r="E81">
        <f>SUMPRODUCT(SUMIFS(Journal[Tampon],Journal[Repère],A81))</f>
        <v>0</v>
      </c>
    </row>
    <row r="82" spans="1:5" x14ac:dyDescent="0.25">
      <c r="A82" t="s">
        <v>96</v>
      </c>
      <c r="B82" t="str">
        <f>VLOOKUP(Affaires12145[[#This Row],[Référence]],Nomenclature[],3,0)</f>
        <v>Bruleur 12 becs</v>
      </c>
      <c r="C82" t="str">
        <f>VLOOKUP(Affaires12145[[#This Row],[Référence]],Nomenclature[],1,0)</f>
        <v>SX5653310</v>
      </c>
      <c r="D82">
        <f>VLOOKUP(Tampon[[#This Row],[Repère]],Affaires12145[],4,0)</f>
        <v>0</v>
      </c>
      <c r="E82">
        <f>SUMPRODUCT(SUMIFS(Journal[Tampon],Journal[Repère],A82))</f>
        <v>0</v>
      </c>
    </row>
    <row r="83" spans="1:5" x14ac:dyDescent="0.25">
      <c r="A83" t="s">
        <v>10</v>
      </c>
      <c r="B83" t="str">
        <f>VLOOKUP(Affaires12145[[#This Row],[Référence]],Nomenclature[],3,0)</f>
        <v>test</v>
      </c>
      <c r="C83" t="str">
        <f>VLOOKUP(Affaires12145[[#This Row],[Référence]],Nomenclature[],1,0)</f>
        <v>Sxtest</v>
      </c>
      <c r="D83" t="e">
        <f>VLOOKUP(Tampon[[#This Row],[Repère]],Affaires12145[],4,0)</f>
        <v>#N/A</v>
      </c>
      <c r="E83">
        <f>SUMPRODUCT(SUMIFS(Journal[Tampon],Journal[Repère],A83))</f>
        <v>0</v>
      </c>
    </row>
    <row r="84" spans="1:5" x14ac:dyDescent="0.25">
      <c r="A84" t="s">
        <v>11</v>
      </c>
      <c r="B84" t="e">
        <f>VLOOKUP(Affaires12145[[#This Row],[Référence]],Nomenclature[],3,0)</f>
        <v>#VALUE!</v>
      </c>
      <c r="C84" t="e">
        <f>VLOOKUP(Affaires12145[[#This Row],[Référence]],Nomenclature[],1,0)</f>
        <v>#VALUE!</v>
      </c>
      <c r="D84" t="e">
        <f>VLOOKUP(Tampon[[#This Row],[Repère]],Affaires12145[],4,0)</f>
        <v>#N/A</v>
      </c>
      <c r="E84">
        <f>SUMPRODUCT(SUMIFS(Journal[Tampon],Journal[Repère],A84))</f>
        <v>0</v>
      </c>
    </row>
    <row r="85" spans="1:5" x14ac:dyDescent="0.25">
      <c r="A85" t="s">
        <v>12</v>
      </c>
      <c r="B85" t="e">
        <f>VLOOKUP(Affaires12145[[#This Row],[Référence]],Nomenclature[],3,0)</f>
        <v>#VALUE!</v>
      </c>
      <c r="C85" t="e">
        <f>VLOOKUP(Affaires12145[[#This Row],[Référence]],Nomenclature[],1,0)</f>
        <v>#VALUE!</v>
      </c>
      <c r="D85" t="e">
        <f>VLOOKUP(Tampon[[#This Row],[Repère]],Affaires12145[],4,0)</f>
        <v>#N/A</v>
      </c>
      <c r="E85">
        <f>SUMPRODUCT(SUMIFS(Journal[Tampon],Journal[Repère],A85))</f>
        <v>0</v>
      </c>
    </row>
    <row r="86" spans="1:5" x14ac:dyDescent="0.25">
      <c r="B86" s="5"/>
      <c r="C86" s="5"/>
      <c r="D86" s="5"/>
      <c r="E86" s="5"/>
    </row>
    <row r="87" spans="1:5" x14ac:dyDescent="0.25">
      <c r="A87" s="5"/>
      <c r="B87" s="5"/>
      <c r="C87" s="5"/>
      <c r="D87" s="5"/>
      <c r="E87" s="5"/>
    </row>
    <row r="88" spans="1:5" x14ac:dyDescent="0.25">
      <c r="A88" s="5"/>
      <c r="B88" s="5"/>
      <c r="C88" s="5"/>
      <c r="D88" s="5"/>
      <c r="E88" s="5"/>
    </row>
    <row r="89" spans="1:5" x14ac:dyDescent="0.25">
      <c r="A89" s="5"/>
      <c r="B89" s="5"/>
      <c r="C89" s="5"/>
      <c r="D89" s="5"/>
      <c r="E89" s="5"/>
    </row>
    <row r="90" spans="1:5" x14ac:dyDescent="0.25">
      <c r="A90" s="5"/>
      <c r="B90" s="5"/>
      <c r="C90" s="5"/>
      <c r="D90" s="5"/>
      <c r="E90" s="5"/>
    </row>
    <row r="91" spans="1:5" x14ac:dyDescent="0.25">
      <c r="A91" s="5"/>
      <c r="B91" s="5"/>
      <c r="C91" s="5"/>
      <c r="D91" s="5"/>
      <c r="E91" s="5"/>
    </row>
    <row r="92" spans="1:5" x14ac:dyDescent="0.25">
      <c r="A92" s="5"/>
      <c r="B92" s="5"/>
      <c r="C92" s="5"/>
      <c r="D92" s="5"/>
      <c r="E92" s="5"/>
    </row>
    <row r="93" spans="1:5" x14ac:dyDescent="0.25">
      <c r="A93" s="5"/>
      <c r="B93" s="5"/>
      <c r="C93" s="5"/>
      <c r="D93" s="5"/>
      <c r="E93" s="5"/>
    </row>
    <row r="94" spans="1:5" x14ac:dyDescent="0.25">
      <c r="A94" s="5"/>
      <c r="B94" s="5"/>
      <c r="C94" s="5"/>
      <c r="D94" s="5"/>
      <c r="E94" s="5"/>
    </row>
    <row r="95" spans="1:5" x14ac:dyDescent="0.25">
      <c r="A95" s="5"/>
      <c r="B95" s="5"/>
      <c r="C95" s="5"/>
      <c r="D95" s="5"/>
      <c r="E95" s="5"/>
    </row>
    <row r="96" spans="1:5" x14ac:dyDescent="0.25">
      <c r="A96" s="5"/>
      <c r="B96" s="5"/>
      <c r="C96" s="5"/>
      <c r="D96" s="5"/>
      <c r="E96" s="5"/>
    </row>
    <row r="97" spans="1:5" x14ac:dyDescent="0.25">
      <c r="A97" s="5"/>
      <c r="B97" s="5"/>
      <c r="C97" s="5"/>
      <c r="D97" s="5"/>
      <c r="E97" s="5"/>
    </row>
    <row r="98" spans="1:5" x14ac:dyDescent="0.25">
      <c r="A98" s="5"/>
      <c r="B98" s="5"/>
      <c r="C98" s="5"/>
      <c r="D98" s="5"/>
      <c r="E98" s="5"/>
    </row>
    <row r="99" spans="1:5" x14ac:dyDescent="0.25">
      <c r="A99" s="5"/>
      <c r="B99" s="5"/>
      <c r="C99" s="5"/>
      <c r="D99" s="5"/>
      <c r="E99" s="5"/>
    </row>
    <row r="100" spans="1:5" x14ac:dyDescent="0.25">
      <c r="A100" s="5"/>
      <c r="B100" s="5"/>
      <c r="C100" s="5"/>
      <c r="D100" s="5"/>
      <c r="E100" s="5"/>
    </row>
    <row r="101" spans="1:5" x14ac:dyDescent="0.25">
      <c r="A101" s="5"/>
      <c r="B101" s="5"/>
      <c r="C101" s="5"/>
      <c r="D101" s="5"/>
      <c r="E101" s="5"/>
    </row>
    <row r="102" spans="1:5" x14ac:dyDescent="0.25">
      <c r="A102" s="5"/>
      <c r="B102" s="5"/>
      <c r="C102" s="5"/>
      <c r="D102" s="5"/>
      <c r="E102" s="5"/>
    </row>
    <row r="103" spans="1:5" x14ac:dyDescent="0.25">
      <c r="A103" s="5"/>
      <c r="B103" s="5"/>
      <c r="C103" s="5"/>
      <c r="D103" s="5"/>
      <c r="E103" s="5"/>
    </row>
    <row r="104" spans="1:5" x14ac:dyDescent="0.25">
      <c r="A104" s="5"/>
      <c r="B104" s="5"/>
      <c r="C104" s="5"/>
      <c r="D104" s="5"/>
      <c r="E104" s="5"/>
    </row>
    <row r="105" spans="1:5" x14ac:dyDescent="0.25">
      <c r="A105" s="5"/>
      <c r="B105" s="5"/>
      <c r="C105" s="5"/>
      <c r="D105" s="5"/>
      <c r="E105" s="5"/>
    </row>
    <row r="106" spans="1:5" x14ac:dyDescent="0.25">
      <c r="A106" s="5"/>
      <c r="B106" s="5"/>
      <c r="C106" s="5"/>
      <c r="D106" s="5"/>
      <c r="E106" s="5"/>
    </row>
    <row r="107" spans="1:5" x14ac:dyDescent="0.25">
      <c r="A107" s="5"/>
      <c r="B107" s="5"/>
      <c r="C107" s="5"/>
      <c r="D107" s="5"/>
      <c r="E107" s="5"/>
    </row>
    <row r="108" spans="1:5" x14ac:dyDescent="0.25">
      <c r="A108" s="5"/>
      <c r="B108" s="5"/>
      <c r="C108" s="5"/>
      <c r="D108" s="5"/>
      <c r="E108" s="5"/>
    </row>
    <row r="109" spans="1:5" x14ac:dyDescent="0.25">
      <c r="A109" s="5"/>
      <c r="B109" s="5"/>
      <c r="C109" s="5"/>
      <c r="D109" s="5"/>
      <c r="E109" s="5"/>
    </row>
    <row r="110" spans="1:5" x14ac:dyDescent="0.25">
      <c r="A110" s="5"/>
      <c r="B110" s="5"/>
      <c r="C110" s="5"/>
      <c r="D110" s="5"/>
      <c r="E110" s="5"/>
    </row>
    <row r="111" spans="1:5" x14ac:dyDescent="0.25">
      <c r="A111" s="5"/>
      <c r="B111" s="5"/>
      <c r="C111" s="5"/>
      <c r="D111" s="5"/>
      <c r="E111" s="5"/>
    </row>
    <row r="112" spans="1:5" x14ac:dyDescent="0.25">
      <c r="A112" s="5"/>
      <c r="B112" s="5"/>
      <c r="C112" s="5"/>
      <c r="D112" s="5"/>
      <c r="E112" s="5"/>
    </row>
    <row r="113" spans="1:5" x14ac:dyDescent="0.25">
      <c r="A113" s="5"/>
      <c r="B113" s="5"/>
      <c r="C113" s="5"/>
      <c r="D113" s="5"/>
      <c r="E113" s="5"/>
    </row>
    <row r="114" spans="1:5" x14ac:dyDescent="0.25">
      <c r="A114" s="5"/>
      <c r="B114" s="5"/>
      <c r="C114" s="5"/>
      <c r="D114" s="5"/>
      <c r="E114" s="5"/>
    </row>
    <row r="115" spans="1:5" x14ac:dyDescent="0.25">
      <c r="A115" s="5"/>
      <c r="B115" s="5"/>
      <c r="C115" s="5"/>
      <c r="D115" s="5"/>
      <c r="E115" s="5"/>
    </row>
    <row r="116" spans="1:5" x14ac:dyDescent="0.25">
      <c r="A116" s="5"/>
      <c r="B116" s="5"/>
      <c r="C116" s="5"/>
      <c r="D116" s="5"/>
      <c r="E116" s="5"/>
    </row>
    <row r="117" spans="1:5" x14ac:dyDescent="0.25">
      <c r="A117" s="5"/>
      <c r="B117" s="5"/>
      <c r="C117" s="5"/>
      <c r="D117" s="5"/>
      <c r="E117" s="5"/>
    </row>
    <row r="118" spans="1:5" x14ac:dyDescent="0.25">
      <c r="A118" s="5"/>
      <c r="B118" s="5"/>
      <c r="C118" s="5"/>
      <c r="D118" s="5"/>
      <c r="E118" s="5"/>
    </row>
    <row r="119" spans="1:5" x14ac:dyDescent="0.25">
      <c r="A119" s="5"/>
      <c r="B119" s="5"/>
      <c r="C119" s="5"/>
      <c r="D119" s="5"/>
      <c r="E119" s="5"/>
    </row>
    <row r="120" spans="1:5" x14ac:dyDescent="0.25">
      <c r="A120" s="5"/>
      <c r="B120" s="5"/>
      <c r="C120" s="5"/>
      <c r="D120" s="5"/>
      <c r="E120" s="5"/>
    </row>
    <row r="121" spans="1:5" x14ac:dyDescent="0.25">
      <c r="A121" s="5"/>
      <c r="B121" s="5"/>
      <c r="C121" s="5"/>
      <c r="D121" s="5"/>
      <c r="E121" s="5"/>
    </row>
    <row r="122" spans="1:5" x14ac:dyDescent="0.25">
      <c r="A122" s="5"/>
      <c r="B122" s="5"/>
      <c r="C122" s="5"/>
      <c r="D122" s="5"/>
      <c r="E122" s="5"/>
    </row>
    <row r="123" spans="1:5" x14ac:dyDescent="0.25">
      <c r="A123" s="5"/>
      <c r="B123" s="5"/>
      <c r="C123" s="5"/>
      <c r="D123" s="5"/>
      <c r="E123" s="5"/>
    </row>
    <row r="124" spans="1:5" x14ac:dyDescent="0.25">
      <c r="A124" s="5"/>
      <c r="B124" s="5"/>
      <c r="C124" s="5"/>
      <c r="D124" s="5"/>
      <c r="E124" s="5"/>
    </row>
    <row r="125" spans="1:5" x14ac:dyDescent="0.25">
      <c r="A125" s="5"/>
      <c r="B125" s="5"/>
      <c r="C125" s="5"/>
      <c r="D125" s="5"/>
      <c r="E125" s="5"/>
    </row>
    <row r="126" spans="1:5" x14ac:dyDescent="0.25">
      <c r="A126" s="5"/>
      <c r="B126" s="5"/>
      <c r="C126" s="5"/>
      <c r="D126" s="5"/>
      <c r="E126" s="5"/>
    </row>
    <row r="127" spans="1:5" x14ac:dyDescent="0.25">
      <c r="A127" s="5"/>
      <c r="B127" s="5"/>
      <c r="C127" s="5"/>
      <c r="D127" s="5"/>
      <c r="E127" s="5"/>
    </row>
    <row r="128" spans="1:5" x14ac:dyDescent="0.25">
      <c r="A128" s="5"/>
      <c r="B128" s="5"/>
      <c r="C128" s="5"/>
      <c r="D128" s="5"/>
      <c r="E128" s="5"/>
    </row>
    <row r="129" spans="1:5" x14ac:dyDescent="0.25">
      <c r="A129" s="5"/>
      <c r="B129" s="5"/>
      <c r="C129" s="5"/>
      <c r="D129" s="5"/>
      <c r="E129" s="5"/>
    </row>
    <row r="130" spans="1:5" x14ac:dyDescent="0.25">
      <c r="A130" s="5"/>
      <c r="B130" s="5"/>
      <c r="C130" s="5"/>
      <c r="D130" s="5"/>
      <c r="E130" s="5"/>
    </row>
    <row r="131" spans="1:5" x14ac:dyDescent="0.25">
      <c r="A131" s="5"/>
      <c r="B131" s="5"/>
      <c r="C131" s="5"/>
      <c r="D131" s="5"/>
      <c r="E131" s="5"/>
    </row>
    <row r="132" spans="1:5" x14ac:dyDescent="0.25">
      <c r="A132" s="5"/>
      <c r="B132" s="5"/>
      <c r="C132" s="5"/>
      <c r="D132" s="5"/>
      <c r="E132" s="5"/>
    </row>
    <row r="133" spans="1:5" x14ac:dyDescent="0.25">
      <c r="A133" s="5"/>
      <c r="B133" s="5"/>
      <c r="C133" s="5"/>
      <c r="D133" s="5"/>
      <c r="E133" s="5"/>
    </row>
    <row r="134" spans="1:5" x14ac:dyDescent="0.25">
      <c r="A134" s="5"/>
      <c r="B134" s="5"/>
      <c r="C134" s="5"/>
      <c r="D134" s="5"/>
      <c r="E134" s="5"/>
    </row>
    <row r="135" spans="1:5" x14ac:dyDescent="0.25">
      <c r="A135" s="5"/>
      <c r="B135" s="5"/>
      <c r="C135" s="5"/>
      <c r="D135" s="5"/>
      <c r="E135" s="5"/>
    </row>
    <row r="136" spans="1:5" x14ac:dyDescent="0.25">
      <c r="A136" s="5"/>
      <c r="B136" s="5"/>
      <c r="C136" s="5"/>
      <c r="D136" s="5"/>
      <c r="E136" s="5"/>
    </row>
    <row r="137" spans="1:5" x14ac:dyDescent="0.25">
      <c r="A137" s="5"/>
      <c r="B137" s="5"/>
      <c r="C137" s="5"/>
      <c r="D137" s="5"/>
      <c r="E137" s="5"/>
    </row>
    <row r="138" spans="1:5" x14ac:dyDescent="0.25">
      <c r="A138" s="5"/>
      <c r="B138" s="5"/>
      <c r="C138" s="5"/>
      <c r="D138" s="5"/>
      <c r="E138" s="5"/>
    </row>
    <row r="139" spans="1:5" x14ac:dyDescent="0.25">
      <c r="A139" s="5"/>
      <c r="B139" s="5"/>
      <c r="C139" s="5"/>
      <c r="D139" s="5"/>
      <c r="E139" s="5"/>
    </row>
    <row r="140" spans="1:5" x14ac:dyDescent="0.25">
      <c r="A140" s="5"/>
      <c r="B140" s="5"/>
      <c r="C140" s="5"/>
      <c r="D140" s="5"/>
      <c r="E140" s="5"/>
    </row>
    <row r="141" spans="1:5" x14ac:dyDescent="0.25">
      <c r="A141" s="5"/>
      <c r="B141" s="5"/>
      <c r="C141" s="5"/>
      <c r="D141" s="5"/>
      <c r="E141" s="5"/>
    </row>
    <row r="142" spans="1:5" x14ac:dyDescent="0.25">
      <c r="A142" s="5"/>
      <c r="B142" s="5"/>
      <c r="C142" s="5"/>
      <c r="D142" s="5"/>
      <c r="E142" s="5"/>
    </row>
    <row r="143" spans="1:5" x14ac:dyDescent="0.25">
      <c r="A143" s="5"/>
      <c r="B143" s="5"/>
      <c r="C143" s="5"/>
      <c r="D143" s="5"/>
      <c r="E143" s="5"/>
    </row>
    <row r="144" spans="1:5" x14ac:dyDescent="0.25">
      <c r="A144" s="5"/>
      <c r="B144" s="5"/>
      <c r="C144" s="5"/>
      <c r="D144" s="5"/>
      <c r="E144" s="5"/>
    </row>
    <row r="145" spans="1:5" x14ac:dyDescent="0.25">
      <c r="A145" s="5"/>
      <c r="B145" s="5"/>
      <c r="C145" s="5"/>
      <c r="D145" s="5"/>
      <c r="E145" s="5"/>
    </row>
    <row r="146" spans="1:5" x14ac:dyDescent="0.25">
      <c r="A146" s="5"/>
      <c r="B146" s="5"/>
      <c r="C146" s="5"/>
      <c r="D146" s="5"/>
      <c r="E146" s="5"/>
    </row>
    <row r="147" spans="1:5" x14ac:dyDescent="0.25">
      <c r="A147" s="5"/>
      <c r="B147" s="5"/>
      <c r="C147" s="5"/>
      <c r="D147" s="5"/>
      <c r="E147" s="5"/>
    </row>
    <row r="148" spans="1:5" x14ac:dyDescent="0.25">
      <c r="A148" s="5"/>
      <c r="B148" s="5"/>
      <c r="C148" s="5"/>
      <c r="D148" s="5"/>
      <c r="E148" s="5"/>
    </row>
    <row r="149" spans="1:5" x14ac:dyDescent="0.25">
      <c r="A149" s="5"/>
      <c r="B149" s="5"/>
      <c r="C149" s="5"/>
      <c r="D149" s="5"/>
      <c r="E149" s="5"/>
    </row>
    <row r="150" spans="1:5" x14ac:dyDescent="0.25">
      <c r="A150" s="5"/>
      <c r="B150" s="5"/>
      <c r="C150" s="5"/>
      <c r="D150" s="5"/>
      <c r="E150" s="5"/>
    </row>
    <row r="151" spans="1:5" x14ac:dyDescent="0.25">
      <c r="A151" s="5"/>
      <c r="B151" s="5"/>
      <c r="C151" s="5"/>
      <c r="D151" s="5"/>
      <c r="E151" s="5"/>
    </row>
    <row r="152" spans="1:5" x14ac:dyDescent="0.25">
      <c r="A152" s="5"/>
      <c r="B152" s="5"/>
      <c r="C152" s="5"/>
      <c r="D152" s="5"/>
      <c r="E152" s="5"/>
    </row>
    <row r="153" spans="1:5" x14ac:dyDescent="0.25">
      <c r="A153" s="5"/>
      <c r="B153" s="5"/>
      <c r="C153" s="5"/>
      <c r="D153" s="5"/>
      <c r="E153" s="5"/>
    </row>
    <row r="154" spans="1:5" x14ac:dyDescent="0.25">
      <c r="A154" s="5"/>
      <c r="B154" s="5"/>
      <c r="C154" s="5"/>
      <c r="D154" s="5"/>
      <c r="E154" s="5"/>
    </row>
    <row r="155" spans="1:5" x14ac:dyDescent="0.25">
      <c r="A155" s="5"/>
      <c r="B155" s="5"/>
      <c r="C155" s="5"/>
      <c r="D155" s="5"/>
      <c r="E155" s="5"/>
    </row>
    <row r="156" spans="1:5" x14ac:dyDescent="0.25">
      <c r="A156" s="5"/>
      <c r="B156" s="5"/>
      <c r="C156" s="5"/>
      <c r="D156" s="5"/>
      <c r="E156" s="5"/>
    </row>
    <row r="157" spans="1:5" x14ac:dyDescent="0.25">
      <c r="A157" s="5"/>
      <c r="B157" s="5"/>
      <c r="C157" s="5"/>
      <c r="D157" s="5"/>
      <c r="E157" s="5"/>
    </row>
    <row r="158" spans="1:5" x14ac:dyDescent="0.25">
      <c r="A158" s="5"/>
      <c r="B158" s="5"/>
      <c r="C158" s="5"/>
      <c r="D158" s="5"/>
      <c r="E158" s="5"/>
    </row>
    <row r="159" spans="1:5" x14ac:dyDescent="0.25">
      <c r="A159" s="5"/>
      <c r="B159" s="5"/>
      <c r="C159" s="5"/>
      <c r="D159" s="5"/>
      <c r="E159" s="5"/>
    </row>
    <row r="160" spans="1:5" x14ac:dyDescent="0.25">
      <c r="A160" s="5"/>
      <c r="B160" s="5"/>
      <c r="C160" s="5"/>
      <c r="D160" s="5"/>
      <c r="E160" s="5"/>
    </row>
    <row r="161" spans="1:5" x14ac:dyDescent="0.25">
      <c r="A161" s="5"/>
      <c r="B161" s="5"/>
      <c r="C161" s="5"/>
      <c r="D161" s="5"/>
      <c r="E161" s="5"/>
    </row>
    <row r="162" spans="1:5" x14ac:dyDescent="0.25">
      <c r="A162" s="5"/>
      <c r="B162" s="5"/>
      <c r="C162" s="5"/>
      <c r="D162" s="5"/>
      <c r="E162" s="5"/>
    </row>
    <row r="163" spans="1:5" x14ac:dyDescent="0.25">
      <c r="A163" s="5"/>
      <c r="B163" s="5"/>
      <c r="C163" s="5"/>
      <c r="D163" s="5"/>
      <c r="E163" s="5"/>
    </row>
    <row r="164" spans="1:5" x14ac:dyDescent="0.25">
      <c r="A164" s="5"/>
      <c r="B164" s="5"/>
      <c r="C164" s="5"/>
      <c r="D164" s="5"/>
      <c r="E164" s="5"/>
    </row>
    <row r="165" spans="1:5" x14ac:dyDescent="0.25">
      <c r="A165" s="5"/>
      <c r="B165" s="5"/>
      <c r="C165" s="5"/>
      <c r="D165" s="5"/>
      <c r="E165" s="5"/>
    </row>
    <row r="166" spans="1:5" x14ac:dyDescent="0.25">
      <c r="A166" s="5"/>
      <c r="B166" s="5"/>
      <c r="C166" s="5"/>
      <c r="D166" s="5"/>
      <c r="E166" s="5"/>
    </row>
    <row r="167" spans="1:5" x14ac:dyDescent="0.25">
      <c r="A167" s="5"/>
      <c r="B167" s="5"/>
      <c r="C167" s="5"/>
      <c r="D167" s="5"/>
      <c r="E167" s="5"/>
    </row>
    <row r="168" spans="1:5" x14ac:dyDescent="0.25">
      <c r="A168" s="5"/>
      <c r="B168" s="5"/>
      <c r="C168" s="5"/>
      <c r="D168" s="5"/>
      <c r="E168" s="5"/>
    </row>
    <row r="169" spans="1:5" x14ac:dyDescent="0.25">
      <c r="A169" s="5"/>
      <c r="B169" s="5"/>
      <c r="C169" s="5"/>
      <c r="D169" s="5"/>
      <c r="E169" s="5"/>
    </row>
    <row r="170" spans="1:5" x14ac:dyDescent="0.25">
      <c r="A170" s="5"/>
      <c r="B170" s="5"/>
      <c r="C170" s="5"/>
      <c r="D170" s="5"/>
      <c r="E170" s="5"/>
    </row>
    <row r="171" spans="1:5" x14ac:dyDescent="0.25">
      <c r="A171" s="5"/>
      <c r="B171" s="5"/>
      <c r="C171" s="5"/>
      <c r="D171" s="5"/>
      <c r="E171" s="5"/>
    </row>
    <row r="172" spans="1:5" x14ac:dyDescent="0.25">
      <c r="A172" s="5"/>
      <c r="B172" s="5"/>
      <c r="C172" s="5"/>
      <c r="D172" s="5"/>
      <c r="E172" s="5"/>
    </row>
    <row r="173" spans="1:5" x14ac:dyDescent="0.25">
      <c r="A173" s="5"/>
      <c r="B173" s="5"/>
      <c r="C173" s="5"/>
      <c r="D173" s="5"/>
      <c r="E173" s="5"/>
    </row>
    <row r="174" spans="1:5" x14ac:dyDescent="0.25">
      <c r="A174" s="5"/>
      <c r="B174" s="5"/>
      <c r="C174" s="5"/>
      <c r="D174" s="5"/>
      <c r="E174" s="5"/>
    </row>
    <row r="175" spans="1:5" x14ac:dyDescent="0.25">
      <c r="A175" s="5"/>
      <c r="B175" s="5"/>
      <c r="C175" s="5"/>
      <c r="D175" s="5"/>
      <c r="E175" s="5"/>
    </row>
    <row r="176" spans="1:5" x14ac:dyDescent="0.25">
      <c r="A176" s="5"/>
      <c r="B176" s="5"/>
      <c r="C176" s="5"/>
      <c r="D176" s="5"/>
      <c r="E176" s="5"/>
    </row>
    <row r="177" spans="1:5" x14ac:dyDescent="0.25">
      <c r="A177" s="5"/>
      <c r="B177" s="5"/>
      <c r="C177" s="5"/>
      <c r="D177" s="5"/>
      <c r="E177" s="5"/>
    </row>
    <row r="178" spans="1:5" x14ac:dyDescent="0.25">
      <c r="A178" s="5"/>
      <c r="B178" s="5"/>
      <c r="C178" s="5"/>
      <c r="D178" s="5"/>
      <c r="E178" s="5"/>
    </row>
    <row r="179" spans="1:5" x14ac:dyDescent="0.25">
      <c r="A179" s="5"/>
      <c r="B179" s="5"/>
      <c r="C179" s="5"/>
      <c r="D179" s="5"/>
      <c r="E179" s="5"/>
    </row>
    <row r="180" spans="1:5" x14ac:dyDescent="0.25">
      <c r="A180" s="5"/>
      <c r="B180" s="5"/>
      <c r="C180" s="5"/>
      <c r="D180" s="5"/>
      <c r="E180" s="5"/>
    </row>
    <row r="181" spans="1:5" x14ac:dyDescent="0.25">
      <c r="A181" s="5"/>
      <c r="B181" s="5"/>
      <c r="C181" s="5"/>
      <c r="D181" s="5"/>
      <c r="E181" s="5"/>
    </row>
    <row r="182" spans="1:5" x14ac:dyDescent="0.25">
      <c r="A182" s="5"/>
      <c r="B182" s="5"/>
      <c r="C182" s="5"/>
      <c r="D182" s="5"/>
      <c r="E182" s="5"/>
    </row>
    <row r="183" spans="1:5" x14ac:dyDescent="0.25">
      <c r="A183" s="5"/>
      <c r="B183" s="5"/>
      <c r="C183" s="5"/>
      <c r="D183" s="5"/>
      <c r="E183" s="5"/>
    </row>
    <row r="184" spans="1:5" x14ac:dyDescent="0.25">
      <c r="A184" s="5"/>
      <c r="B184" s="5"/>
      <c r="C184" s="5"/>
      <c r="D184" s="5"/>
      <c r="E184" s="5"/>
    </row>
    <row r="185" spans="1:5" x14ac:dyDescent="0.25">
      <c r="A185" s="5"/>
      <c r="B185" s="5"/>
      <c r="C185" s="5"/>
      <c r="D185" s="5"/>
      <c r="E185" s="5"/>
    </row>
    <row r="186" spans="1:5" x14ac:dyDescent="0.25">
      <c r="A186" s="5"/>
      <c r="B186" s="5"/>
      <c r="C186" s="5"/>
      <c r="D186" s="5"/>
      <c r="E186" s="5"/>
    </row>
    <row r="187" spans="1:5" x14ac:dyDescent="0.25">
      <c r="A187" s="5"/>
      <c r="B187" s="5"/>
      <c r="C187" s="5"/>
      <c r="D187" s="5"/>
      <c r="E187" s="5"/>
    </row>
    <row r="188" spans="1:5" x14ac:dyDescent="0.25">
      <c r="A188" s="5"/>
      <c r="B188" s="5"/>
      <c r="C188" s="5"/>
      <c r="D188" s="5"/>
      <c r="E188" s="5"/>
    </row>
    <row r="189" spans="1:5" x14ac:dyDescent="0.25">
      <c r="A189" s="5"/>
      <c r="B189" s="5"/>
      <c r="C189" s="5"/>
      <c r="D189" s="5"/>
      <c r="E189" s="5"/>
    </row>
    <row r="190" spans="1:5" x14ac:dyDescent="0.25">
      <c r="A190" s="5"/>
      <c r="B190" s="5"/>
      <c r="C190" s="5"/>
      <c r="D190" s="5"/>
      <c r="E190" s="5"/>
    </row>
    <row r="191" spans="1:5" x14ac:dyDescent="0.25">
      <c r="A191" s="5"/>
      <c r="B191" s="5"/>
      <c r="C191" s="5"/>
      <c r="D191" s="5"/>
      <c r="E191" s="5"/>
    </row>
    <row r="192" spans="1:5" x14ac:dyDescent="0.25">
      <c r="A192" s="5"/>
      <c r="B192" s="5"/>
      <c r="C192" s="5"/>
      <c r="D192" s="5"/>
      <c r="E192" s="5"/>
    </row>
    <row r="193" spans="1:5" x14ac:dyDescent="0.25">
      <c r="A193" s="5"/>
      <c r="B193" s="5"/>
      <c r="C193" s="5"/>
      <c r="D193" s="5"/>
      <c r="E193" s="5"/>
    </row>
    <row r="194" spans="1:5" x14ac:dyDescent="0.25">
      <c r="A194" s="5"/>
      <c r="B194" s="5"/>
      <c r="C194" s="5"/>
      <c r="D194" s="5"/>
      <c r="E194" s="5"/>
    </row>
    <row r="195" spans="1:5" x14ac:dyDescent="0.25">
      <c r="A195" s="5"/>
      <c r="B195" s="5"/>
      <c r="C195" s="5"/>
      <c r="D195" s="5"/>
      <c r="E195" s="5"/>
    </row>
    <row r="196" spans="1:5" x14ac:dyDescent="0.25">
      <c r="A196" s="5"/>
      <c r="B196" s="5"/>
      <c r="C196" s="5"/>
      <c r="D196" s="5"/>
      <c r="E196" s="5"/>
    </row>
    <row r="197" spans="1:5" x14ac:dyDescent="0.25">
      <c r="A197" s="5"/>
      <c r="B197" s="5"/>
      <c r="C197" s="5"/>
      <c r="D197" s="5"/>
      <c r="E197" s="5"/>
    </row>
    <row r="198" spans="1:5" x14ac:dyDescent="0.25">
      <c r="A198" s="5"/>
      <c r="B198" s="5"/>
      <c r="C198" s="5"/>
      <c r="D198" s="5"/>
      <c r="E198" s="5"/>
    </row>
    <row r="199" spans="1:5" x14ac:dyDescent="0.25">
      <c r="A199" s="5"/>
      <c r="B199" s="5"/>
      <c r="C199" s="5"/>
      <c r="D199" s="5"/>
      <c r="E199" s="5"/>
    </row>
    <row r="200" spans="1:5" x14ac:dyDescent="0.25">
      <c r="A200" s="5"/>
      <c r="B200" s="5"/>
      <c r="C200" s="5"/>
      <c r="D200" s="5"/>
      <c r="E200" s="5"/>
    </row>
    <row r="201" spans="1:5" x14ac:dyDescent="0.25">
      <c r="A201" s="5"/>
      <c r="B201" s="5"/>
      <c r="C201" s="5"/>
      <c r="D201" s="5"/>
      <c r="E201" s="5"/>
    </row>
    <row r="202" spans="1:5" x14ac:dyDescent="0.25">
      <c r="A202" s="5"/>
      <c r="B202" s="5"/>
      <c r="C202" s="5"/>
      <c r="D202" s="5"/>
      <c r="E202" s="5"/>
    </row>
    <row r="203" spans="1:5" x14ac:dyDescent="0.25">
      <c r="A203" s="5"/>
      <c r="B203" s="5"/>
      <c r="C203" s="5"/>
      <c r="D203" s="5"/>
      <c r="E203" s="5"/>
    </row>
    <row r="204" spans="1:5" x14ac:dyDescent="0.25">
      <c r="A204" s="5"/>
      <c r="B204" s="5"/>
      <c r="C204" s="5"/>
      <c r="D204" s="5"/>
      <c r="E204" s="5"/>
    </row>
    <row r="205" spans="1:5" x14ac:dyDescent="0.25">
      <c r="A205" s="5"/>
      <c r="B205" s="5"/>
      <c r="C205" s="5"/>
      <c r="D205" s="5"/>
      <c r="E205" s="5"/>
    </row>
    <row r="206" spans="1:5" x14ac:dyDescent="0.25">
      <c r="A206" s="5"/>
      <c r="B206" s="5"/>
      <c r="C206" s="5"/>
      <c r="D206" s="5"/>
      <c r="E206" s="5"/>
    </row>
    <row r="207" spans="1:5" x14ac:dyDescent="0.25">
      <c r="A207" s="5"/>
      <c r="B207" s="5"/>
      <c r="C207" s="5"/>
      <c r="D207" s="5"/>
      <c r="E207" s="5"/>
    </row>
    <row r="208" spans="1:5" x14ac:dyDescent="0.25">
      <c r="A208" s="5"/>
      <c r="B208" s="5"/>
      <c r="C208" s="5"/>
      <c r="D208" s="5"/>
      <c r="E208" s="5"/>
    </row>
    <row r="209" spans="1:5" x14ac:dyDescent="0.25">
      <c r="A209" s="5"/>
      <c r="B209" s="5"/>
      <c r="C209" s="5"/>
      <c r="D209" s="5"/>
      <c r="E209" s="5"/>
    </row>
    <row r="210" spans="1:5" x14ac:dyDescent="0.25">
      <c r="A210" s="5"/>
      <c r="B210" s="5"/>
      <c r="C210" s="5"/>
      <c r="D210" s="5"/>
      <c r="E210" s="5"/>
    </row>
    <row r="211" spans="1:5" x14ac:dyDescent="0.25">
      <c r="A211" s="5"/>
      <c r="B211" s="5"/>
      <c r="C211" s="5"/>
      <c r="D211" s="5"/>
      <c r="E211" s="5"/>
    </row>
    <row r="212" spans="1:5" x14ac:dyDescent="0.25">
      <c r="A212" s="5"/>
      <c r="B212" s="5"/>
      <c r="C212" s="5"/>
      <c r="D212" s="5"/>
      <c r="E212" s="5"/>
    </row>
    <row r="213" spans="1:5" x14ac:dyDescent="0.25">
      <c r="A213" s="5"/>
      <c r="B213" s="5"/>
      <c r="C213" s="5"/>
      <c r="D213" s="5"/>
      <c r="E213" s="5"/>
    </row>
    <row r="214" spans="1:5" x14ac:dyDescent="0.25">
      <c r="A214" s="5"/>
      <c r="B214" s="5"/>
      <c r="C214" s="5"/>
      <c r="D214" s="5"/>
      <c r="E214" s="5"/>
    </row>
    <row r="215" spans="1:5" x14ac:dyDescent="0.25">
      <c r="A215" s="5"/>
      <c r="B215" s="5"/>
      <c r="C215" s="5"/>
      <c r="D215" s="5"/>
      <c r="E215" s="5"/>
    </row>
    <row r="216" spans="1:5" x14ac:dyDescent="0.25">
      <c r="A216" s="5"/>
      <c r="B216" s="5"/>
      <c r="C216" s="5"/>
      <c r="D216" s="5"/>
      <c r="E216" s="5"/>
    </row>
    <row r="217" spans="1:5" x14ac:dyDescent="0.25">
      <c r="A217" s="5"/>
      <c r="B217" s="5"/>
      <c r="C217" s="5"/>
      <c r="D217" s="5"/>
      <c r="E217" s="5"/>
    </row>
    <row r="218" spans="1:5" x14ac:dyDescent="0.25">
      <c r="A218" s="5"/>
      <c r="B218" s="5"/>
      <c r="C218" s="5"/>
      <c r="D218" s="5"/>
      <c r="E218" s="5"/>
    </row>
    <row r="219" spans="1:5" x14ac:dyDescent="0.25">
      <c r="A219" s="5"/>
      <c r="B219" s="5"/>
      <c r="C219" s="5"/>
      <c r="D219" s="5"/>
      <c r="E219" s="5"/>
    </row>
    <row r="220" spans="1:5" x14ac:dyDescent="0.25">
      <c r="A220" s="5"/>
      <c r="B220" s="5"/>
      <c r="C220" s="5"/>
      <c r="D220" s="5"/>
      <c r="E220" s="5"/>
    </row>
    <row r="221" spans="1:5" x14ac:dyDescent="0.25">
      <c r="A221" s="5"/>
      <c r="B221" s="5"/>
      <c r="C221" s="5"/>
      <c r="D221" s="5"/>
      <c r="E221" s="5"/>
    </row>
    <row r="222" spans="1:5" x14ac:dyDescent="0.25">
      <c r="A222" s="5"/>
      <c r="B222" s="5"/>
      <c r="C222" s="5"/>
      <c r="D222" s="5"/>
      <c r="E222" s="5"/>
    </row>
    <row r="223" spans="1:5" x14ac:dyDescent="0.25">
      <c r="A223" s="5"/>
      <c r="B223" s="5"/>
      <c r="C223" s="5"/>
      <c r="D223" s="5"/>
      <c r="E223" s="5"/>
    </row>
    <row r="224" spans="1:5" x14ac:dyDescent="0.25">
      <c r="A224" s="5"/>
      <c r="B224" s="5"/>
      <c r="C224" s="5"/>
      <c r="D224" s="5"/>
      <c r="E224" s="5"/>
    </row>
    <row r="225" spans="1:5" x14ac:dyDescent="0.25">
      <c r="A225" s="5"/>
      <c r="B225" s="5"/>
      <c r="C225" s="5"/>
      <c r="D225" s="5"/>
      <c r="E225" s="5"/>
    </row>
    <row r="226" spans="1:5" x14ac:dyDescent="0.25">
      <c r="A226" s="5"/>
      <c r="B226" s="5"/>
      <c r="C226" s="5"/>
      <c r="D226" s="5"/>
      <c r="E226" s="5"/>
    </row>
    <row r="227" spans="1:5" x14ac:dyDescent="0.25">
      <c r="A227" s="5"/>
      <c r="B227" s="5"/>
      <c r="C227" s="5"/>
      <c r="D227" s="5"/>
      <c r="E227" s="5"/>
    </row>
    <row r="228" spans="1:5" x14ac:dyDescent="0.25">
      <c r="A228" s="5"/>
      <c r="B228" s="5"/>
      <c r="C228" s="5"/>
      <c r="D228" s="5"/>
      <c r="E228" s="5"/>
    </row>
    <row r="229" spans="1:5" x14ac:dyDescent="0.25">
      <c r="A229" s="5"/>
      <c r="B229" s="5"/>
      <c r="C229" s="5"/>
      <c r="D229" s="5"/>
      <c r="E229" s="5"/>
    </row>
    <row r="230" spans="1:5" x14ac:dyDescent="0.25">
      <c r="A230" s="5"/>
      <c r="B230" s="5"/>
      <c r="C230" s="5"/>
      <c r="D230" s="5"/>
      <c r="E230" s="5"/>
    </row>
    <row r="231" spans="1:5" x14ac:dyDescent="0.25">
      <c r="A231" s="5"/>
      <c r="B231" s="5"/>
      <c r="C231" s="5"/>
      <c r="D231" s="5"/>
      <c r="E231" s="5"/>
    </row>
    <row r="232" spans="1:5" x14ac:dyDescent="0.25">
      <c r="A232" s="5"/>
      <c r="B232" s="5"/>
      <c r="C232" s="5"/>
      <c r="D232" s="5"/>
      <c r="E232" s="5"/>
    </row>
    <row r="233" spans="1:5" x14ac:dyDescent="0.25">
      <c r="A233" s="5"/>
      <c r="B233" s="5"/>
      <c r="C233" s="5"/>
      <c r="D233" s="5"/>
      <c r="E233" s="5"/>
    </row>
    <row r="234" spans="1:5" x14ac:dyDescent="0.25">
      <c r="A234" s="5"/>
      <c r="B234" s="5"/>
      <c r="C234" s="5"/>
      <c r="D234" s="5"/>
      <c r="E234" s="5"/>
    </row>
    <row r="235" spans="1:5" x14ac:dyDescent="0.25">
      <c r="A235" s="5"/>
      <c r="B235" s="5"/>
      <c r="C235" s="5"/>
      <c r="D235" s="5"/>
      <c r="E235" s="5"/>
    </row>
    <row r="236" spans="1:5" x14ac:dyDescent="0.25">
      <c r="A236" s="5"/>
      <c r="B236" s="5"/>
      <c r="C236" s="5"/>
      <c r="D236" s="5"/>
      <c r="E236" s="5"/>
    </row>
    <row r="237" spans="1:5" x14ac:dyDescent="0.25">
      <c r="A237" s="5"/>
      <c r="B237" s="5"/>
      <c r="C237" s="5"/>
      <c r="D237" s="5"/>
      <c r="E237" s="5"/>
    </row>
    <row r="238" spans="1:5" x14ac:dyDescent="0.25">
      <c r="A238" s="5"/>
      <c r="B238" s="5"/>
      <c r="C238" s="5"/>
      <c r="D238" s="5"/>
      <c r="E238" s="5"/>
    </row>
    <row r="239" spans="1:5" x14ac:dyDescent="0.25">
      <c r="A239" s="5"/>
      <c r="B239" s="5"/>
      <c r="C239" s="5"/>
      <c r="D239" s="5"/>
      <c r="E239" s="5"/>
    </row>
    <row r="240" spans="1:5" x14ac:dyDescent="0.25">
      <c r="A240" s="5"/>
      <c r="B240" s="5"/>
      <c r="C240" s="5"/>
      <c r="D240" s="5"/>
      <c r="E240" s="5"/>
    </row>
    <row r="241" spans="1:5" x14ac:dyDescent="0.25">
      <c r="A241" s="5"/>
      <c r="B241" s="5"/>
      <c r="C241" s="5"/>
      <c r="D241" s="5"/>
      <c r="E241" s="5"/>
    </row>
    <row r="242" spans="1:5" x14ac:dyDescent="0.25">
      <c r="A242" s="5"/>
      <c r="B242" s="5"/>
      <c r="C242" s="5"/>
      <c r="D242" s="5"/>
      <c r="E242" s="5"/>
    </row>
    <row r="243" spans="1:5" x14ac:dyDescent="0.25">
      <c r="A243" s="5"/>
      <c r="B243" s="5"/>
      <c r="C243" s="5"/>
      <c r="D243" s="5"/>
      <c r="E243" s="5"/>
    </row>
    <row r="244" spans="1:5" x14ac:dyDescent="0.25">
      <c r="A244" s="5"/>
      <c r="B244" s="5"/>
      <c r="C244" s="5"/>
      <c r="D244" s="5"/>
      <c r="E244" s="5"/>
    </row>
    <row r="245" spans="1:5" x14ac:dyDescent="0.25">
      <c r="A245" s="5"/>
      <c r="B245" s="5"/>
      <c r="C245" s="5"/>
      <c r="D245" s="5"/>
      <c r="E245" s="5"/>
    </row>
    <row r="246" spans="1:5" x14ac:dyDescent="0.25">
      <c r="A246" s="5"/>
      <c r="B246" s="5"/>
      <c r="C246" s="5"/>
      <c r="D246" s="5"/>
      <c r="E246" s="5"/>
    </row>
    <row r="247" spans="1:5" x14ac:dyDescent="0.25">
      <c r="A247" s="5"/>
      <c r="B247" s="5"/>
      <c r="C247" s="5"/>
      <c r="D247" s="5"/>
      <c r="E247" s="5"/>
    </row>
    <row r="248" spans="1:5" x14ac:dyDescent="0.25">
      <c r="A248" s="5"/>
      <c r="B248" s="5"/>
      <c r="C248" s="5"/>
      <c r="D248" s="5"/>
      <c r="E248" s="5"/>
    </row>
    <row r="249" spans="1:5" x14ac:dyDescent="0.25">
      <c r="A249" s="5"/>
      <c r="B249" s="5"/>
      <c r="C249" s="5"/>
      <c r="D249" s="5"/>
      <c r="E249" s="5"/>
    </row>
    <row r="250" spans="1:5" x14ac:dyDescent="0.25">
      <c r="A250" s="5"/>
      <c r="B250" s="5"/>
      <c r="C250" s="5"/>
      <c r="D250" s="5"/>
      <c r="E250" s="5"/>
    </row>
    <row r="251" spans="1:5" x14ac:dyDescent="0.25">
      <c r="A251" s="5"/>
      <c r="B251" s="5"/>
      <c r="C251" s="5"/>
      <c r="D251" s="5"/>
      <c r="E251" s="5"/>
    </row>
    <row r="252" spans="1:5" x14ac:dyDescent="0.25">
      <c r="A252" s="5"/>
      <c r="B252" s="5"/>
      <c r="C252" s="5"/>
      <c r="D252" s="5"/>
      <c r="E252" s="5"/>
    </row>
    <row r="253" spans="1:5" x14ac:dyDescent="0.25">
      <c r="A253" s="5"/>
      <c r="B253" s="5"/>
      <c r="C253" s="5"/>
      <c r="D253" s="5"/>
      <c r="E253" s="5"/>
    </row>
    <row r="254" spans="1:5" x14ac:dyDescent="0.25">
      <c r="A254" s="5"/>
      <c r="B254" s="5"/>
      <c r="C254" s="5"/>
      <c r="D254" s="5"/>
      <c r="E254" s="5"/>
    </row>
    <row r="255" spans="1:5" x14ac:dyDescent="0.25">
      <c r="A255" s="5"/>
      <c r="B255" s="5"/>
      <c r="C255" s="5"/>
      <c r="D255" s="5"/>
      <c r="E255" s="5"/>
    </row>
    <row r="256" spans="1:5" x14ac:dyDescent="0.25">
      <c r="A256" s="5"/>
      <c r="B256" s="5"/>
      <c r="C256" s="5"/>
      <c r="D256" s="5"/>
      <c r="E256" s="5"/>
    </row>
    <row r="257" spans="1:5" x14ac:dyDescent="0.25">
      <c r="A257" s="5"/>
      <c r="B257" s="5"/>
      <c r="C257" s="5"/>
      <c r="D257" s="5"/>
      <c r="E257" s="5"/>
    </row>
    <row r="258" spans="1:5" x14ac:dyDescent="0.25">
      <c r="A258" s="5"/>
      <c r="B258" s="5"/>
      <c r="C258" s="5"/>
      <c r="D258" s="5"/>
      <c r="E258" s="5"/>
    </row>
    <row r="259" spans="1:5" x14ac:dyDescent="0.25">
      <c r="A259" s="5"/>
      <c r="B259" s="5"/>
      <c r="C259" s="5"/>
      <c r="D259" s="5"/>
      <c r="E259" s="5"/>
    </row>
    <row r="260" spans="1:5" x14ac:dyDescent="0.25">
      <c r="A260" s="5"/>
      <c r="B260" s="5"/>
      <c r="C260" s="5"/>
      <c r="D260" s="5"/>
      <c r="E260" s="5"/>
    </row>
    <row r="261" spans="1:5" x14ac:dyDescent="0.25">
      <c r="A261" s="5"/>
      <c r="B261" s="5"/>
      <c r="C261" s="5"/>
      <c r="D261" s="5"/>
      <c r="E261" s="5"/>
    </row>
    <row r="262" spans="1:5" x14ac:dyDescent="0.25">
      <c r="A262" s="5"/>
      <c r="B262" s="5"/>
      <c r="C262" s="5"/>
      <c r="D262" s="5"/>
      <c r="E262" s="5"/>
    </row>
    <row r="263" spans="1:5" x14ac:dyDescent="0.25">
      <c r="A263" s="5"/>
      <c r="B263" s="5"/>
      <c r="C263" s="5"/>
      <c r="D263" s="5"/>
      <c r="E263" s="5"/>
    </row>
    <row r="264" spans="1:5" x14ac:dyDescent="0.25">
      <c r="A264" s="5"/>
      <c r="B264" s="5"/>
      <c r="C264" s="5"/>
      <c r="D264" s="5"/>
      <c r="E264" s="5"/>
    </row>
    <row r="265" spans="1:5" x14ac:dyDescent="0.25">
      <c r="A265" s="5"/>
      <c r="B265" s="5"/>
      <c r="C265" s="5"/>
      <c r="D265" s="5"/>
      <c r="E265" s="5"/>
    </row>
    <row r="266" spans="1:5" x14ac:dyDescent="0.25">
      <c r="A266" s="5"/>
      <c r="B266" s="5"/>
      <c r="C266" s="5"/>
      <c r="D266" s="5"/>
      <c r="E266" s="5"/>
    </row>
    <row r="267" spans="1:5" x14ac:dyDescent="0.25">
      <c r="A267" s="5"/>
      <c r="B267" s="5"/>
      <c r="C267" s="5"/>
      <c r="D267" s="5"/>
      <c r="E267" s="5"/>
    </row>
    <row r="268" spans="1:5" x14ac:dyDescent="0.25">
      <c r="A268" s="5"/>
      <c r="B268" s="5"/>
      <c r="C268" s="5"/>
      <c r="D268" s="5"/>
      <c r="E268" s="5"/>
    </row>
    <row r="269" spans="1:5" x14ac:dyDescent="0.25">
      <c r="A269" s="5"/>
      <c r="B269" s="5"/>
      <c r="C269" s="5"/>
      <c r="D269" s="5"/>
      <c r="E269" s="5"/>
    </row>
    <row r="270" spans="1:5" x14ac:dyDescent="0.25">
      <c r="A270" s="5"/>
      <c r="B270" s="5"/>
      <c r="C270" s="5"/>
      <c r="D270" s="5"/>
      <c r="E270" s="5"/>
    </row>
    <row r="271" spans="1:5" x14ac:dyDescent="0.25">
      <c r="A271" s="5"/>
      <c r="B271" s="5"/>
      <c r="C271" s="5"/>
      <c r="D271" s="5"/>
      <c r="E271" s="5"/>
    </row>
    <row r="272" spans="1:5" x14ac:dyDescent="0.25">
      <c r="A272" s="5"/>
      <c r="B272" s="5"/>
      <c r="C272" s="5"/>
      <c r="D272" s="5"/>
      <c r="E272" s="5"/>
    </row>
    <row r="273" spans="1:5" x14ac:dyDescent="0.25">
      <c r="A273" s="5"/>
      <c r="B273" s="5"/>
      <c r="C273" s="5"/>
      <c r="D273" s="5"/>
      <c r="E273" s="5"/>
    </row>
    <row r="274" spans="1:5" x14ac:dyDescent="0.25">
      <c r="A274" s="5"/>
      <c r="B274" s="5"/>
      <c r="C274" s="5"/>
      <c r="D274" s="5"/>
      <c r="E274" s="5"/>
    </row>
    <row r="275" spans="1:5" x14ac:dyDescent="0.25">
      <c r="A275" s="5"/>
      <c r="B275" s="5"/>
      <c r="C275" s="5"/>
      <c r="D275" s="5"/>
      <c r="E275" s="5"/>
    </row>
  </sheetData>
  <pageMargins left="0.7" right="0.7" top="0.75" bottom="0.75" header="0.3" footer="0.3"/>
  <pageSetup paperSize="9" scale="73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8BBE678-A19E-414F-9025-DE1B9EEB3B27}">
          <x14:formula1>
            <xm:f>affaires!$A$4:$A$5</xm:f>
          </x14:formula1>
          <xm:sqref>A1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7BB23-96DE-4642-89DF-72210C0E6403}">
  <sheetPr codeName="Feuil10">
    <pageSetUpPr fitToPage="1"/>
  </sheetPr>
  <dimension ref="A1:Z95"/>
  <sheetViews>
    <sheetView zoomScaleNormal="100" zoomScaleSheetLayoutView="100" workbookViewId="0">
      <selection activeCell="B15" sqref="B15"/>
    </sheetView>
  </sheetViews>
  <sheetFormatPr baseColWidth="10" defaultRowHeight="15" x14ac:dyDescent="0.25"/>
  <cols>
    <col min="1" max="1" width="12.28515625" style="39" customWidth="1"/>
    <col min="2" max="2" width="11" style="39" customWidth="1"/>
    <col min="3" max="3" width="11.42578125" style="5"/>
    <col min="4" max="4" width="50.5703125" style="5" customWidth="1"/>
    <col min="5" max="5" width="21.5703125" customWidth="1"/>
    <col min="6" max="6" width="13" style="2" customWidth="1"/>
    <col min="7" max="9" width="11.42578125" style="5"/>
    <col min="11" max="11" width="11.42578125" style="5"/>
    <col min="12" max="12" width="11.42578125" style="57"/>
    <col min="13" max="13" width="38.7109375" style="57" customWidth="1"/>
    <col min="14" max="14" width="16.7109375" style="57" customWidth="1"/>
    <col min="15" max="17" width="11.42578125" style="5"/>
    <col min="19" max="26" width="11.42578125" style="5"/>
  </cols>
  <sheetData>
    <row r="1" spans="1:26" ht="15" customHeight="1" x14ac:dyDescent="0.25">
      <c r="A1" s="32" t="s">
        <v>100</v>
      </c>
      <c r="B1" s="33"/>
      <c r="C1" s="40" t="s">
        <v>97</v>
      </c>
      <c r="D1" s="31"/>
      <c r="E1" s="31"/>
      <c r="F1" s="41"/>
      <c r="G1" s="31"/>
      <c r="H1" s="31"/>
      <c r="I1" s="31"/>
      <c r="J1" s="31"/>
      <c r="K1" s="40" t="s">
        <v>100</v>
      </c>
      <c r="L1" s="53"/>
      <c r="M1" s="31"/>
      <c r="N1" s="53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</row>
    <row r="2" spans="1:26" ht="15" customHeight="1" x14ac:dyDescent="0.25">
      <c r="A2" s="34" t="s">
        <v>104</v>
      </c>
      <c r="B2" s="34"/>
      <c r="C2" s="42" t="s">
        <v>3</v>
      </c>
      <c r="D2" s="43" t="s">
        <v>1</v>
      </c>
      <c r="E2" s="44" t="s">
        <v>15</v>
      </c>
      <c r="F2" s="43" t="s">
        <v>14</v>
      </c>
      <c r="G2" s="43" t="s">
        <v>6</v>
      </c>
      <c r="H2" s="43" t="s">
        <v>7</v>
      </c>
      <c r="I2" s="43" t="s">
        <v>8</v>
      </c>
      <c r="J2" s="30"/>
      <c r="K2" s="45" t="s">
        <v>3</v>
      </c>
      <c r="L2" s="54" t="s">
        <v>14</v>
      </c>
      <c r="M2" s="46" t="s">
        <v>1</v>
      </c>
      <c r="N2" s="58" t="s">
        <v>15</v>
      </c>
      <c r="O2" s="47" t="s">
        <v>6</v>
      </c>
      <c r="P2" s="47" t="s">
        <v>7</v>
      </c>
      <c r="Q2" s="47" t="s">
        <v>8</v>
      </c>
      <c r="R2" s="30"/>
      <c r="S2" s="30"/>
      <c r="T2" s="30"/>
      <c r="U2" s="30"/>
      <c r="V2" s="30"/>
      <c r="W2" s="30"/>
      <c r="X2" s="30"/>
      <c r="Y2" s="30"/>
      <c r="Z2" s="30"/>
    </row>
    <row r="3" spans="1:26" x14ac:dyDescent="0.25">
      <c r="A3" s="28" t="s">
        <v>13</v>
      </c>
      <c r="B3" s="29" t="s">
        <v>110</v>
      </c>
      <c r="C3" s="5" t="str">
        <f>VLOOKUP(Affaires12145[[#This Row],[Référence]],Nomenclature[],2,0)</f>
        <v>R01-01</v>
      </c>
      <c r="D3" s="3" t="str">
        <f>VLOOKUP(Affaires12145[[#This Row],[Référence]],Nomenclature[],3,0)</f>
        <v>Panneau avant H=672</v>
      </c>
      <c r="E3" s="5" t="s">
        <v>112</v>
      </c>
      <c r="F3" s="5"/>
      <c r="G3" s="3"/>
      <c r="H3" s="3"/>
      <c r="I3" s="3"/>
      <c r="K3" s="7" t="e">
        <f>VLOOKUP(Affaires12152[[#This Row],[Référence]],Nomenclature[],2,0)</f>
        <v>#N/A</v>
      </c>
      <c r="L3" s="55"/>
      <c r="M3" s="8" t="e">
        <f>VLOOKUP(Affaires12152[[#This Row],[Référence]],Nomenclature[],3,0)</f>
        <v>#N/A</v>
      </c>
      <c r="N3" s="59" t="s">
        <v>272</v>
      </c>
      <c r="O3" s="8"/>
      <c r="P3" s="8"/>
      <c r="Q3" s="8"/>
    </row>
    <row r="4" spans="1:26" x14ac:dyDescent="0.25">
      <c r="A4" s="35" t="s">
        <v>97</v>
      </c>
      <c r="B4" s="36">
        <v>10001</v>
      </c>
      <c r="C4" s="5" t="str">
        <f>VLOOKUP(Affaires12145[[#This Row],[Référence]],Nomenclature[],2,0)</f>
        <v>R01-02</v>
      </c>
      <c r="D4" s="3" t="str">
        <f>VLOOKUP(Affaires12145[[#This Row],[Référence]],Nomenclature[],3,0)</f>
        <v>Panneau avant H=672 IDEAL STANDARD</v>
      </c>
      <c r="E4" s="5" t="s">
        <v>114</v>
      </c>
      <c r="F4" s="5"/>
      <c r="G4" s="3"/>
      <c r="H4" s="3"/>
      <c r="I4" s="3"/>
      <c r="K4" s="7" t="e">
        <f>VLOOKUP(Affaires12152[[#This Row],[Référence]],Nomenclature[],2,0)</f>
        <v>#N/A</v>
      </c>
      <c r="L4" s="55"/>
      <c r="M4" s="8" t="e">
        <f>VLOOKUP(Affaires12152[[#This Row],[Référence]],Nomenclature[],3,0)</f>
        <v>#N/A</v>
      </c>
      <c r="N4" s="59" t="s">
        <v>275</v>
      </c>
      <c r="O4" s="8"/>
      <c r="P4" s="8"/>
      <c r="Q4" s="8"/>
    </row>
    <row r="5" spans="1:26" x14ac:dyDescent="0.25">
      <c r="A5" s="35" t="s">
        <v>100</v>
      </c>
      <c r="B5" s="36">
        <v>10002</v>
      </c>
      <c r="C5" s="5" t="str">
        <f>VLOOKUP(Affaires12145[[#This Row],[Référence]],Nomenclature[],2,0)</f>
        <v>R01-03</v>
      </c>
      <c r="D5" s="3" t="str">
        <f>VLOOKUP(Affaires12145[[#This Row],[Référence]],Nomenclature[],3,0)</f>
        <v>Panneau coté droit h=763</v>
      </c>
      <c r="E5" s="5" t="s">
        <v>116</v>
      </c>
      <c r="F5" s="5"/>
      <c r="G5" s="3"/>
      <c r="H5" s="3"/>
      <c r="I5" s="3"/>
      <c r="K5" s="7" t="e">
        <f>VLOOKUP(Affaires12152[[#This Row],[Référence]],Nomenclature[],2,0)</f>
        <v>#N/A</v>
      </c>
      <c r="L5" s="55"/>
      <c r="M5" s="8" t="e">
        <f>VLOOKUP(Affaires12152[[#This Row],[Référence]],Nomenclature[],3,0)</f>
        <v>#N/A</v>
      </c>
      <c r="N5" s="59" t="s">
        <v>273</v>
      </c>
      <c r="O5" s="8"/>
      <c r="P5" s="8"/>
      <c r="Q5" s="8"/>
    </row>
    <row r="6" spans="1:26" x14ac:dyDescent="0.25">
      <c r="A6" s="35"/>
      <c r="B6" s="36"/>
      <c r="C6" s="5" t="str">
        <f>VLOOKUP(Affaires12145[[#This Row],[Référence]],Nomenclature[],2,0)</f>
        <v>R01-04</v>
      </c>
      <c r="D6" s="3" t="str">
        <f>VLOOKUP(Affaires12145[[#This Row],[Référence]],Nomenclature[],3,0)</f>
        <v>Chassis montant vertical</v>
      </c>
      <c r="E6" s="5" t="s">
        <v>118</v>
      </c>
      <c r="F6" s="5"/>
      <c r="G6" s="3"/>
      <c r="H6" s="3"/>
      <c r="I6" s="3"/>
      <c r="K6" s="7" t="e">
        <f>VLOOKUP(Affaires12152[[#This Row],[Référence]],Nomenclature[],2,0)</f>
        <v>#N/A</v>
      </c>
      <c r="L6" s="55"/>
      <c r="M6" s="8" t="e">
        <f>VLOOKUP(Affaires12152[[#This Row],[Référence]],Nomenclature[],3,0)</f>
        <v>#N/A</v>
      </c>
      <c r="N6" s="59" t="s">
        <v>274</v>
      </c>
      <c r="O6" s="8"/>
      <c r="P6" s="8"/>
      <c r="Q6" s="8"/>
    </row>
    <row r="7" spans="1:26" x14ac:dyDescent="0.25">
      <c r="A7" s="35"/>
      <c r="B7" s="36"/>
      <c r="C7" s="5" t="str">
        <f>VLOOKUP(Affaires12145[[#This Row],[Référence]],Nomenclature[],2,0)</f>
        <v>R01-05</v>
      </c>
      <c r="D7" s="3" t="str">
        <f>VLOOKUP(Affaires12145[[#This Row],[Référence]],Nomenclature[],3,0)</f>
        <v>Antirefouleur</v>
      </c>
      <c r="E7" s="5" t="s">
        <v>120</v>
      </c>
      <c r="F7" s="5"/>
      <c r="G7" s="3"/>
      <c r="H7" s="3"/>
      <c r="I7" s="3"/>
      <c r="K7" s="7" t="str">
        <f>VLOOKUP(Affaires12152[[#This Row],[Référence]],Nomenclature[],2,0)</f>
        <v>R01-07</v>
      </c>
      <c r="L7" s="55"/>
      <c r="M7" s="8" t="str">
        <f>VLOOKUP(Affaires12152[[#This Row],[Référence]],Nomenclature[],3,0)</f>
        <v>Cable connection circuit imp</v>
      </c>
      <c r="N7" s="57" t="s">
        <v>124</v>
      </c>
      <c r="O7" s="8"/>
      <c r="P7" s="8"/>
      <c r="Q7" s="8"/>
    </row>
    <row r="8" spans="1:26" x14ac:dyDescent="0.25">
      <c r="A8" s="35"/>
      <c r="B8" s="36"/>
      <c r="C8" s="5" t="str">
        <f>VLOOKUP(Affaires12145[[#This Row],[Référence]],Nomenclature[],2,0)</f>
        <v>R01-06</v>
      </c>
      <c r="D8" s="3" t="str">
        <f>VLOOKUP(Affaires12145[[#This Row],[Référence]],Nomenclature[],3,0)</f>
        <v>Panneau de commande</v>
      </c>
      <c r="E8" s="5" t="s">
        <v>122</v>
      </c>
      <c r="F8" s="5"/>
      <c r="G8" s="3"/>
      <c r="H8" s="3"/>
      <c r="I8" s="3"/>
      <c r="K8" s="7" t="e">
        <f>VLOOKUP(Affaires12152[[#This Row],[Référence]],Nomenclature[],2,0)</f>
        <v>#N/A</v>
      </c>
      <c r="L8" s="55"/>
      <c r="M8" s="8" t="e">
        <f>VLOOKUP(Affaires12152[[#This Row],[Référence]],Nomenclature[],3,0)</f>
        <v>#N/A</v>
      </c>
      <c r="N8" s="59" t="s">
        <v>276</v>
      </c>
      <c r="O8" s="8"/>
      <c r="P8" s="8"/>
      <c r="Q8" s="8"/>
    </row>
    <row r="9" spans="1:26" x14ac:dyDescent="0.25">
      <c r="A9" s="37"/>
      <c r="B9" s="38"/>
      <c r="C9" s="5" t="str">
        <f>VLOOKUP(Affaires12145[[#This Row],[Référence]],Nomenclature[],2,0)</f>
        <v>R01-07</v>
      </c>
      <c r="D9" s="3" t="str">
        <f>VLOOKUP(Affaires12145[[#This Row],[Référence]],Nomenclature[],3,0)</f>
        <v>Cable connection circuit imp</v>
      </c>
      <c r="E9" s="5" t="s">
        <v>124</v>
      </c>
      <c r="F9" s="5"/>
      <c r="G9" s="3"/>
      <c r="H9" s="3"/>
      <c r="I9" s="3"/>
      <c r="K9" s="7" t="e">
        <f>VLOOKUP(Affaires12152[[#This Row],[Référence]],Nomenclature[],2,0)</f>
        <v>#N/A</v>
      </c>
      <c r="L9" s="55"/>
      <c r="M9" s="8" t="e">
        <f>VLOOKUP(Affaires12152[[#This Row],[Référence]],Nomenclature[],3,0)</f>
        <v>#N/A</v>
      </c>
      <c r="N9" s="59" t="s">
        <v>277</v>
      </c>
      <c r="O9" s="8"/>
      <c r="P9" s="8"/>
      <c r="Q9" s="8"/>
    </row>
    <row r="10" spans="1:26" x14ac:dyDescent="0.25">
      <c r="C10" s="5" t="str">
        <f>VLOOKUP(Affaires12145[[#This Row],[Référence]],Nomenclature[],2,0)</f>
        <v>R01-08</v>
      </c>
      <c r="D10" s="3" t="str">
        <f>VLOOKUP(Affaires12145[[#This Row],[Référence]],Nomenclature[],3,0)</f>
        <v>Ressort fixation volet</v>
      </c>
      <c r="E10" s="5" t="s">
        <v>126</v>
      </c>
      <c r="F10" s="5"/>
      <c r="G10" s="3"/>
      <c r="H10" s="3"/>
      <c r="I10" s="3"/>
      <c r="K10" s="7" t="str">
        <f>VLOOKUP(Affaires12152[[#This Row],[Référence]],Nomenclature[],2,0)</f>
        <v>R01-11</v>
      </c>
      <c r="L10" s="55"/>
      <c r="M10" s="8" t="str">
        <f>VLOOKUP(Affaires12152[[#This Row],[Référence]],Nomenclature[],3,0)</f>
        <v>Extracteur 1v mvl rlg108</v>
      </c>
      <c r="N10" s="57" t="s">
        <v>132</v>
      </c>
      <c r="O10" s="8"/>
      <c r="P10" s="8"/>
      <c r="Q10" s="8"/>
    </row>
    <row r="11" spans="1:26" x14ac:dyDescent="0.25">
      <c r="C11" s="5" t="str">
        <f>VLOOKUP(Affaires12145[[#This Row],[Référence]],Nomenclature[],2,0)</f>
        <v>R01-09</v>
      </c>
      <c r="D11" s="3" t="str">
        <f>VLOOKUP(Affaires12145[[#This Row],[Référence]],Nomenclature[],3,0)</f>
        <v>Tube silicone pressos. (x4)</v>
      </c>
      <c r="E11" s="5" t="s">
        <v>128</v>
      </c>
      <c r="F11" s="5"/>
      <c r="G11" s="3"/>
      <c r="H11" s="3"/>
      <c r="I11" s="3"/>
      <c r="K11" s="7" t="e">
        <f>VLOOKUP(Affaires12152[[#This Row],[Référence]],Nomenclature[],2,0)</f>
        <v>#N/A</v>
      </c>
      <c r="L11" s="55"/>
      <c r="M11" s="8" t="e">
        <f>VLOOKUP(Affaires12152[[#This Row],[Référence]],Nomenclature[],3,0)</f>
        <v>#N/A</v>
      </c>
      <c r="N11" s="59" t="s">
        <v>278</v>
      </c>
      <c r="O11" s="8"/>
      <c r="P11" s="8"/>
      <c r="Q11" s="8"/>
    </row>
    <row r="12" spans="1:26" x14ac:dyDescent="0.25">
      <c r="C12" s="5" t="str">
        <f>VLOOKUP(Affaires12145[[#This Row],[Référence]],Nomenclature[],2,0)</f>
        <v>R01-10</v>
      </c>
      <c r="D12" s="3" t="str">
        <f>VLOOKUP(Affaires12145[[#This Row],[Référence]],Nomenclature[],3,0)</f>
        <v>Diaphragme d:80</v>
      </c>
      <c r="E12" s="5" t="s">
        <v>130</v>
      </c>
      <c r="F12" s="5"/>
      <c r="G12" s="3"/>
      <c r="H12" s="3"/>
      <c r="I12" s="3"/>
      <c r="K12" s="7" t="e">
        <f>VLOOKUP(Affaires12152[[#This Row],[Référence]],Nomenclature[],2,0)</f>
        <v>#N/A</v>
      </c>
      <c r="L12" s="55"/>
      <c r="M12" s="8" t="e">
        <f>VLOOKUP(Affaires12152[[#This Row],[Référence]],Nomenclature[],3,0)</f>
        <v>#N/A</v>
      </c>
      <c r="N12" s="59" t="s">
        <v>279</v>
      </c>
      <c r="O12" s="8"/>
      <c r="P12" s="8"/>
      <c r="Q12" s="8"/>
    </row>
    <row r="13" spans="1:26" x14ac:dyDescent="0.25">
      <c r="C13" s="5" t="str">
        <f>VLOOKUP(Affaires12145[[#This Row],[Référence]],Nomenclature[],2,0)</f>
        <v>R01-11</v>
      </c>
      <c r="D13" s="3" t="str">
        <f>VLOOKUP(Affaires12145[[#This Row],[Référence]],Nomenclature[],3,0)</f>
        <v>Extracteur 1v mvl rlg108</v>
      </c>
      <c r="E13" s="5" t="s">
        <v>132</v>
      </c>
      <c r="F13" s="3">
        <v>2</v>
      </c>
      <c r="G13" s="3"/>
      <c r="H13" s="3"/>
      <c r="I13" s="3"/>
      <c r="K13" s="7" t="e">
        <f>VLOOKUP(Affaires12152[[#This Row],[Référence]],Nomenclature[],2,0)</f>
        <v>#N/A</v>
      </c>
      <c r="L13" s="55"/>
      <c r="M13" s="8" t="e">
        <f>VLOOKUP(Affaires12152[[#This Row],[Référence]],Nomenclature[],3,0)</f>
        <v>#N/A</v>
      </c>
      <c r="N13" s="59" t="s">
        <v>281</v>
      </c>
      <c r="O13" s="8"/>
      <c r="P13" s="8"/>
      <c r="Q13" s="8"/>
    </row>
    <row r="14" spans="1:26" x14ac:dyDescent="0.25">
      <c r="C14" s="5" t="str">
        <f>VLOOKUP(Affaires12145[[#This Row],[Référence]],Nomenclature[],2,0)</f>
        <v>R01-12</v>
      </c>
      <c r="D14" s="3" t="str">
        <f>VLOOKUP(Affaires12145[[#This Row],[Référence]],Nomenclature[],3,0)</f>
        <v>Venturi</v>
      </c>
      <c r="E14" s="5" t="s">
        <v>134</v>
      </c>
      <c r="F14" s="5"/>
      <c r="G14" s="3"/>
      <c r="H14" s="3"/>
      <c r="I14" s="3"/>
      <c r="K14" s="7" t="e">
        <f>VLOOKUP(Affaires12152[[#This Row],[Référence]],Nomenclature[],2,0)</f>
        <v>#N/A</v>
      </c>
      <c r="L14" s="55"/>
      <c r="M14" s="8" t="e">
        <f>VLOOKUP(Affaires12152[[#This Row],[Référence]],Nomenclature[],3,0)</f>
        <v>#N/A</v>
      </c>
      <c r="N14" s="59" t="s">
        <v>280</v>
      </c>
      <c r="O14" s="8"/>
      <c r="P14" s="8"/>
      <c r="Q14" s="8"/>
    </row>
    <row r="15" spans="1:26" x14ac:dyDescent="0.25">
      <c r="C15" s="5" t="str">
        <f>VLOOKUP(Affaires12145[[#This Row],[Référence]],Nomenclature[],2,0)</f>
        <v>R01-13</v>
      </c>
      <c r="D15" s="3" t="str">
        <f>VLOOKUP(Affaires12145[[#This Row],[Référence]],Nomenclature[],3,0)</f>
        <v>Coude</v>
      </c>
      <c r="E15" s="5" t="s">
        <v>136</v>
      </c>
      <c r="F15" s="5"/>
      <c r="G15" s="3"/>
      <c r="H15" s="3"/>
      <c r="I15" s="3"/>
      <c r="K15" s="7" t="str">
        <f>VLOOKUP(Affaires12152[[#This Row],[Référence]],Nomenclature[],2,0)</f>
        <v>R01-13</v>
      </c>
      <c r="L15" s="55"/>
      <c r="M15" s="8" t="str">
        <f>VLOOKUP(Affaires12152[[#This Row],[Référence]],Nomenclature[],3,0)</f>
        <v>Coude</v>
      </c>
      <c r="N15" s="57" t="s">
        <v>136</v>
      </c>
      <c r="O15" s="8"/>
      <c r="P15" s="8"/>
      <c r="Q15" s="8"/>
    </row>
    <row r="16" spans="1:26" x14ac:dyDescent="0.25">
      <c r="C16" s="5" t="str">
        <f>VLOOKUP(Affaires12145[[#This Row],[Référence]],Nomenclature[],2,0)</f>
        <v>R01-14</v>
      </c>
      <c r="D16" s="3" t="str">
        <f>VLOOKUP(Affaires12145[[#This Row],[Référence]],Nomenclature[],3,0)</f>
        <v>Collier sortie extracteur</v>
      </c>
      <c r="E16" s="5" t="s">
        <v>138</v>
      </c>
      <c r="F16" s="5"/>
      <c r="G16" s="3"/>
      <c r="H16" s="3"/>
      <c r="I16" s="3"/>
      <c r="K16" s="7" t="e">
        <f>VLOOKUP(Affaires12152[[#This Row],[Référence]],Nomenclature[],2,0)</f>
        <v>#N/A</v>
      </c>
      <c r="L16" s="55"/>
      <c r="M16" s="8" t="e">
        <f>VLOOKUP(Affaires12152[[#This Row],[Référence]],Nomenclature[],3,0)</f>
        <v>#N/A</v>
      </c>
      <c r="N16" s="59" t="s">
        <v>283</v>
      </c>
      <c r="O16" s="8"/>
      <c r="P16" s="8"/>
      <c r="Q16" s="8"/>
    </row>
    <row r="17" spans="1:17" x14ac:dyDescent="0.25">
      <c r="C17" s="5" t="str">
        <f>VLOOKUP(Affaires12145[[#This Row],[Référence]],Nomenclature[],2,0)</f>
        <v>R01-15</v>
      </c>
      <c r="D17" s="3" t="str">
        <f>VLOOKUP(Affaires12145[[#This Row],[Référence]],Nomenclature[],3,0)</f>
        <v>Joint obturateur caoutch.(x3)</v>
      </c>
      <c r="E17" s="5" t="s">
        <v>140</v>
      </c>
      <c r="F17" s="5"/>
      <c r="G17" s="3"/>
      <c r="H17" s="3"/>
      <c r="I17" s="3"/>
      <c r="K17" s="7" t="e">
        <f>VLOOKUP(Affaires12152[[#This Row],[Référence]],Nomenclature[],2,0)</f>
        <v>#N/A</v>
      </c>
      <c r="L17" s="55"/>
      <c r="M17" s="8" t="e">
        <f>VLOOKUP(Affaires12152[[#This Row],[Référence]],Nomenclature[],3,0)</f>
        <v>#N/A</v>
      </c>
      <c r="N17" s="59" t="s">
        <v>282</v>
      </c>
      <c r="O17" s="8"/>
      <c r="P17" s="8"/>
      <c r="Q17" s="8"/>
    </row>
    <row r="18" spans="1:17" x14ac:dyDescent="0.25">
      <c r="C18" s="5" t="str">
        <f>VLOOKUP(Affaires12145[[#This Row],[Référence]],Nomenclature[],2,0)</f>
        <v>R01-16</v>
      </c>
      <c r="D18" s="3" t="str">
        <f>VLOOKUP(Affaires12145[[#This Row],[Référence]],Nomenclature[],3,0)</f>
        <v>Obturateur</v>
      </c>
      <c r="E18" s="5" t="s">
        <v>142</v>
      </c>
      <c r="F18" s="5"/>
      <c r="G18" s="3"/>
      <c r="H18" s="3"/>
      <c r="I18" s="3"/>
      <c r="K18" s="7" t="e">
        <f>VLOOKUP(Affaires12152[[#This Row],[Référence]],Nomenclature[],2,0)</f>
        <v>#N/A</v>
      </c>
      <c r="L18" s="55"/>
      <c r="M18" s="8" t="e">
        <f>VLOOKUP(Affaires12152[[#This Row],[Référence]],Nomenclature[],3,0)</f>
        <v>#N/A</v>
      </c>
      <c r="N18" s="59" t="s">
        <v>284</v>
      </c>
      <c r="O18" s="8"/>
      <c r="P18" s="8"/>
      <c r="Q18" s="8"/>
    </row>
    <row r="19" spans="1:17" x14ac:dyDescent="0.25">
      <c r="C19" s="5" t="str">
        <f>VLOOKUP(Affaires12145[[#This Row],[Référence]],Nomenclature[],2,0)</f>
        <v>R01-17</v>
      </c>
      <c r="D19" s="3" t="str">
        <f>VLOOKUP(Affaires12145[[#This Row],[Référence]],Nomenclature[],3,0)</f>
        <v>Joint ventouse caoutchouc</v>
      </c>
      <c r="E19" s="5" t="s">
        <v>144</v>
      </c>
      <c r="F19" s="5"/>
      <c r="G19" s="3"/>
      <c r="H19" s="3"/>
      <c r="I19" s="3"/>
      <c r="K19" s="7" t="e">
        <f>VLOOKUP(Affaires12152[[#This Row],[Référence]],Nomenclature[],2,0)</f>
        <v>#N/A</v>
      </c>
      <c r="L19" s="55"/>
      <c r="M19" s="8" t="e">
        <f>VLOOKUP(Affaires12152[[#This Row],[Référence]],Nomenclature[],3,0)</f>
        <v>#N/A</v>
      </c>
      <c r="N19" s="59" t="s">
        <v>285</v>
      </c>
      <c r="O19" s="8"/>
      <c r="P19" s="8"/>
      <c r="Q19" s="8"/>
    </row>
    <row r="20" spans="1:17" x14ac:dyDescent="0.25">
      <c r="A20" s="40"/>
      <c r="B20" s="40"/>
      <c r="C20" s="5" t="str">
        <f>VLOOKUP(Affaires12145[[#This Row],[Référence]],Nomenclature[],2,0)</f>
        <v>R01-18</v>
      </c>
      <c r="D20" s="3" t="str">
        <f>VLOOKUP(Affaires12145[[#This Row],[Référence]],Nomenclature[],3,0)</f>
        <v>Raccordement ventouse</v>
      </c>
      <c r="E20" s="5" t="s">
        <v>146</v>
      </c>
      <c r="F20" s="5"/>
      <c r="G20" s="3"/>
      <c r="H20" s="3"/>
      <c r="I20" s="3"/>
      <c r="K20" s="7" t="e">
        <f>VLOOKUP(Affaires12152[[#This Row],[Référence]],Nomenclature[],2,0)</f>
        <v>#N/A</v>
      </c>
      <c r="L20" s="55"/>
      <c r="M20" s="8" t="e">
        <f>VLOOKUP(Affaires12152[[#This Row],[Référence]],Nomenclature[],3,0)</f>
        <v>#N/A</v>
      </c>
      <c r="N20" s="59" t="s">
        <v>286</v>
      </c>
      <c r="O20" s="9"/>
      <c r="P20" s="9"/>
      <c r="Q20" s="9"/>
    </row>
    <row r="21" spans="1:17" x14ac:dyDescent="0.25">
      <c r="A21" s="40"/>
      <c r="B21" s="40"/>
      <c r="C21" s="5" t="str">
        <f>VLOOKUP(Affaires12145[[#This Row],[Référence]],Nomenclature[],2,0)</f>
        <v>R01-19</v>
      </c>
      <c r="D21" s="3" t="str">
        <f>VLOOKUP(Affaires12145[[#This Row],[Référence]],Nomenclature[],3,0)</f>
        <v>Bouchon avant</v>
      </c>
      <c r="E21" s="5" t="s">
        <v>148</v>
      </c>
      <c r="F21" s="5"/>
      <c r="G21" s="3"/>
      <c r="H21" s="3"/>
      <c r="I21" s="3"/>
      <c r="K21" s="7" t="e">
        <f>VLOOKUP(Affaires12152[[#This Row],[Référence]],Nomenclature[],2,0)</f>
        <v>#N/A</v>
      </c>
      <c r="L21" s="55"/>
      <c r="M21" s="8" t="e">
        <f>VLOOKUP(Affaires12152[[#This Row],[Référence]],Nomenclature[],3,0)</f>
        <v>#N/A</v>
      </c>
      <c r="N21" s="59" t="s">
        <v>287</v>
      </c>
      <c r="O21" s="9"/>
      <c r="P21" s="9"/>
      <c r="Q21" s="9"/>
    </row>
    <row r="22" spans="1:17" x14ac:dyDescent="0.25">
      <c r="A22" s="40"/>
      <c r="B22" s="40"/>
      <c r="C22" s="5" t="str">
        <f>VLOOKUP(Affaires12145[[#This Row],[Référence]],Nomenclature[],2,0)</f>
        <v>R01-20</v>
      </c>
      <c r="D22" s="3" t="str">
        <f>VLOOKUP(Affaires12145[[#This Row],[Référence]],Nomenclature[],3,0)</f>
        <v>Joint o-ring (x3)</v>
      </c>
      <c r="E22" s="5" t="s">
        <v>150</v>
      </c>
      <c r="F22" s="5"/>
      <c r="G22" s="3"/>
      <c r="H22" s="3"/>
      <c r="I22" s="3"/>
      <c r="K22" s="7" t="e">
        <f>VLOOKUP(Affaires12152[[#This Row],[Référence]],Nomenclature[],2,0)</f>
        <v>#N/A</v>
      </c>
      <c r="L22" s="55"/>
      <c r="M22" s="8" t="e">
        <f>VLOOKUP(Affaires12152[[#This Row],[Référence]],Nomenclature[],3,0)</f>
        <v>#N/A</v>
      </c>
      <c r="N22" s="59">
        <v>20000014</v>
      </c>
      <c r="O22" s="9"/>
      <c r="P22" s="9"/>
      <c r="Q22" s="9"/>
    </row>
    <row r="23" spans="1:17" x14ac:dyDescent="0.25">
      <c r="A23" s="40"/>
      <c r="B23" s="40"/>
      <c r="C23" s="5" t="str">
        <f>VLOOKUP(Affaires12145[[#This Row],[Référence]],Nomenclature[],2,0)</f>
        <v>R02-01</v>
      </c>
      <c r="D23" s="3" t="str">
        <f>VLOOKUP(Affaires12145[[#This Row],[Référence]],Nomenclature[],3,0)</f>
        <v>Tube pression -</v>
      </c>
      <c r="E23" s="5" t="s">
        <v>152</v>
      </c>
      <c r="F23" s="5"/>
      <c r="G23" s="3"/>
      <c r="H23" s="3"/>
      <c r="I23" s="3"/>
      <c r="K23" s="7" t="e">
        <f>VLOOKUP(Affaires12152[[#This Row],[Référence]],Nomenclature[],2,0)</f>
        <v>#N/A</v>
      </c>
      <c r="L23" s="55"/>
      <c r="M23" s="8" t="e">
        <f>VLOOKUP(Affaires12152[[#This Row],[Référence]],Nomenclature[],3,0)</f>
        <v>#N/A</v>
      </c>
      <c r="N23" s="59">
        <v>20005318</v>
      </c>
      <c r="O23" s="9"/>
      <c r="P23" s="9"/>
      <c r="Q23" s="9"/>
    </row>
    <row r="24" spans="1:17" x14ac:dyDescent="0.25">
      <c r="A24" s="40"/>
      <c r="B24" s="40"/>
      <c r="C24" s="5" t="str">
        <f>VLOOKUP(Affaires12145[[#This Row],[Référence]],Nomenclature[],2,0)</f>
        <v>R02-02</v>
      </c>
      <c r="D24" s="3" t="str">
        <f>VLOOKUP(Affaires12145[[#This Row],[Référence]],Nomenclature[],3,0)</f>
        <v>Led</v>
      </c>
      <c r="E24" s="5" t="s">
        <v>154</v>
      </c>
      <c r="F24" s="5"/>
      <c r="G24" s="3"/>
      <c r="H24" s="3"/>
      <c r="I24" s="3"/>
      <c r="K24" s="7" t="e">
        <f>VLOOKUP(Affaires12152[[#This Row],[Référence]],Nomenclature[],2,0)</f>
        <v>#N/A</v>
      </c>
      <c r="L24" s="55"/>
      <c r="M24" s="8" t="e">
        <f>VLOOKUP(Affaires12152[[#This Row],[Référence]],Nomenclature[],3,0)</f>
        <v>#N/A</v>
      </c>
      <c r="N24" s="59">
        <v>20007004</v>
      </c>
      <c r="O24" s="9"/>
      <c r="P24" s="9"/>
      <c r="Q24" s="9"/>
    </row>
    <row r="25" spans="1:17" x14ac:dyDescent="0.25">
      <c r="A25" s="40"/>
      <c r="B25" s="40"/>
      <c r="C25" s="5" t="str">
        <f>VLOOKUP(Affaires12145[[#This Row],[Référence]],Nomenclature[],2,0)</f>
        <v>R02-03</v>
      </c>
      <c r="D25" s="3" t="str">
        <f>VLOOKUP(Affaires12145[[#This Row],[Référence]],Nomenclature[],3,0)</f>
        <v>Cheville panneau commande</v>
      </c>
      <c r="E25" s="5" t="s">
        <v>156</v>
      </c>
      <c r="F25" s="5">
        <v>1</v>
      </c>
      <c r="G25" s="3"/>
      <c r="H25" s="3"/>
      <c r="I25" s="3"/>
      <c r="K25" s="7" t="e">
        <f>VLOOKUP(Affaires12152[[#This Row],[Référence]],Nomenclature[],2,0)</f>
        <v>#N/A</v>
      </c>
      <c r="L25" s="56">
        <v>1</v>
      </c>
      <c r="M25" s="8" t="e">
        <f>VLOOKUP(Affaires12152[[#This Row],[Référence]],Nomenclature[],3,0)</f>
        <v>#N/A</v>
      </c>
      <c r="N25" s="59" t="s">
        <v>288</v>
      </c>
      <c r="O25" s="8"/>
      <c r="P25" s="8"/>
      <c r="Q25" s="8"/>
    </row>
    <row r="26" spans="1:17" x14ac:dyDescent="0.25">
      <c r="A26" s="40"/>
      <c r="B26" s="40"/>
      <c r="C26" s="5" t="str">
        <f>VLOOKUP(Affaires12145[[#This Row],[Référence]],Nomenclature[],2,0)</f>
        <v>R02-04</v>
      </c>
      <c r="D26" s="3" t="str">
        <f>VLOOKUP(Affaires12145[[#This Row],[Référence]],Nomenclature[],3,0)</f>
        <v>Clip fixation tube</v>
      </c>
      <c r="E26" s="5" t="s">
        <v>158</v>
      </c>
      <c r="F26" s="5">
        <v>1</v>
      </c>
      <c r="G26" s="3"/>
      <c r="H26" s="3"/>
      <c r="I26" s="3"/>
      <c r="K26" s="7" t="e">
        <f>VLOOKUP(Affaires12152[[#This Row],[Référence]],Nomenclature[],2,0)</f>
        <v>#N/A</v>
      </c>
      <c r="L26" s="56">
        <v>1</v>
      </c>
      <c r="M26" s="8" t="e">
        <f>VLOOKUP(Affaires12152[[#This Row],[Référence]],Nomenclature[],3,0)</f>
        <v>#N/A</v>
      </c>
      <c r="N26" s="59" t="s">
        <v>289</v>
      </c>
      <c r="O26" s="8"/>
      <c r="P26" s="8"/>
      <c r="Q26" s="8"/>
    </row>
    <row r="27" spans="1:17" x14ac:dyDescent="0.25">
      <c r="A27" s="40"/>
      <c r="B27" s="40"/>
      <c r="C27" s="5" t="str">
        <f>VLOOKUP(Affaires12145[[#This Row],[Référence]],Nomenclature[],2,0)</f>
        <v>R02-05</v>
      </c>
      <c r="D27" s="3" t="str">
        <f>VLOOKUP(Affaires12145[[#This Row],[Référence]],Nomenclature[],3,0)</f>
        <v>Joint o-ring 17,86x2,62 (x3)</v>
      </c>
      <c r="E27" s="5" t="s">
        <v>160</v>
      </c>
      <c r="F27" s="5">
        <v>1</v>
      </c>
      <c r="G27" s="3"/>
      <c r="H27" s="3"/>
      <c r="I27" s="3"/>
      <c r="K27" s="7" t="e">
        <f>VLOOKUP(Affaires12152[[#This Row],[Référence]],Nomenclature[],2,0)</f>
        <v>#N/A</v>
      </c>
      <c r="L27" s="55"/>
      <c r="M27" s="8" t="e">
        <f>VLOOKUP(Affaires12152[[#This Row],[Référence]],Nomenclature[],3,0)</f>
        <v>#N/A</v>
      </c>
      <c r="N27" s="59" t="s">
        <v>290</v>
      </c>
      <c r="O27" s="8"/>
      <c r="P27" s="8"/>
      <c r="Q27" s="8"/>
    </row>
    <row r="28" spans="1:17" x14ac:dyDescent="0.25">
      <c r="A28" s="40"/>
      <c r="B28" s="40"/>
      <c r="C28" s="5" t="str">
        <f>VLOOKUP(Affaires12145[[#This Row],[Référence]],Nomenclature[],2,0)</f>
        <v>R02-06</v>
      </c>
      <c r="D28" s="3" t="str">
        <f>VLOOKUP(Affaires12145[[#This Row],[Référence]],Nomenclature[],3,0)</f>
        <v>Joint o-ring 2062</v>
      </c>
      <c r="E28" s="5" t="s">
        <v>162</v>
      </c>
      <c r="F28" s="5">
        <v>8</v>
      </c>
      <c r="G28" s="3"/>
      <c r="H28" s="3"/>
      <c r="I28" s="3"/>
      <c r="K28" s="7" t="e">
        <f>VLOOKUP(Affaires12152[[#This Row],[Référence]],Nomenclature[],2,0)</f>
        <v>#N/A</v>
      </c>
      <c r="L28" s="56">
        <v>2</v>
      </c>
      <c r="M28" s="8" t="e">
        <f>VLOOKUP(Affaires12152[[#This Row],[Référence]],Nomenclature[],3,0)</f>
        <v>#N/A</v>
      </c>
      <c r="N28" s="59" t="s">
        <v>291</v>
      </c>
      <c r="O28" s="8"/>
      <c r="P28" s="8"/>
      <c r="Q28" s="8"/>
    </row>
    <row r="29" spans="1:17" x14ac:dyDescent="0.25">
      <c r="A29" s="40"/>
      <c r="B29" s="40"/>
      <c r="C29" s="5" t="str">
        <f>VLOOKUP(Affaires12145[[#This Row],[Référence]],Nomenclature[],2,0)</f>
        <v>R02-07</v>
      </c>
      <c r="D29" s="3" t="str">
        <f>VLOOKUP(Affaires12145[[#This Row],[Référence]],Nomenclature[],3,0)</f>
        <v>Clips fix.boule thermometre</v>
      </c>
      <c r="E29" s="5" t="s">
        <v>164</v>
      </c>
      <c r="F29" s="5">
        <v>8</v>
      </c>
      <c r="G29" s="3"/>
      <c r="H29" s="3"/>
      <c r="I29" s="3"/>
      <c r="K29" s="7" t="e">
        <f>VLOOKUP(Affaires12152[[#This Row],[Référence]],Nomenclature[],2,0)</f>
        <v>#N/A</v>
      </c>
      <c r="L29" s="55"/>
      <c r="M29" s="8" t="e">
        <f>VLOOKUP(Affaires12152[[#This Row],[Référence]],Nomenclature[],3,0)</f>
        <v>#N/A</v>
      </c>
      <c r="N29" s="59" t="s">
        <v>292</v>
      </c>
      <c r="O29" s="8"/>
      <c r="P29" s="8"/>
      <c r="Q29" s="8"/>
    </row>
    <row r="30" spans="1:17" x14ac:dyDescent="0.25">
      <c r="A30" s="40"/>
      <c r="B30" s="40"/>
      <c r="C30" s="5" t="str">
        <f>VLOOKUP(Affaires12145[[#This Row],[Référence]],Nomenclature[],2,0)</f>
        <v>R02-08</v>
      </c>
      <c r="D30" s="3" t="str">
        <f>VLOOKUP(Affaires12145[[#This Row],[Référence]],Nomenclature[],3,0)</f>
        <v>Potentiometre (piston)</v>
      </c>
      <c r="E30" s="5" t="s">
        <v>166</v>
      </c>
      <c r="F30" s="5">
        <v>3</v>
      </c>
      <c r="G30" s="3"/>
      <c r="H30" s="3"/>
      <c r="I30" s="3"/>
      <c r="K30" s="7" t="e">
        <f>VLOOKUP(Affaires12152[[#This Row],[Référence]],Nomenclature[],2,0)</f>
        <v>#N/A</v>
      </c>
      <c r="L30" s="56">
        <v>1</v>
      </c>
      <c r="M30" s="8" t="e">
        <f>VLOOKUP(Affaires12152[[#This Row],[Référence]],Nomenclature[],3,0)</f>
        <v>#N/A</v>
      </c>
      <c r="N30" s="59" t="s">
        <v>293</v>
      </c>
      <c r="O30" s="8"/>
      <c r="P30" s="8"/>
      <c r="Q30" s="8"/>
    </row>
    <row r="31" spans="1:17" x14ac:dyDescent="0.25">
      <c r="A31" s="40"/>
      <c r="B31" s="40"/>
      <c r="C31" s="5" t="str">
        <f>VLOOKUP(Affaires12145[[#This Row],[Référence]],Nomenclature[],2,0)</f>
        <v>R02-09</v>
      </c>
      <c r="D31" s="3" t="str">
        <f>VLOOKUP(Affaires12145[[#This Row],[Référence]],Nomenclature[],3,0)</f>
        <v>Label</v>
      </c>
      <c r="E31" s="5" t="s">
        <v>168</v>
      </c>
      <c r="F31" s="5">
        <v>6</v>
      </c>
      <c r="G31" s="3"/>
      <c r="H31" s="3"/>
      <c r="I31" s="3"/>
      <c r="K31" s="7" t="str">
        <f>VLOOKUP(Affaires12152[[#This Row],[Référence]],Nomenclature[],2,0)</f>
        <v>R03-15</v>
      </c>
      <c r="L31" s="55"/>
      <c r="M31" s="8" t="str">
        <f>VLOOKUP(Affaires12152[[#This Row],[Référence]],Nomenclature[],3,0)</f>
        <v>Joint (x3)</v>
      </c>
      <c r="N31" s="57" t="s">
        <v>220</v>
      </c>
      <c r="O31" s="8"/>
      <c r="P31" s="8"/>
      <c r="Q31" s="8"/>
    </row>
    <row r="32" spans="1:17" x14ac:dyDescent="0.25">
      <c r="A32" s="40"/>
      <c r="B32" s="40"/>
      <c r="C32" s="5" t="str">
        <f>VLOOKUP(Affaires12145[[#This Row],[Référence]],Nomenclature[],2,0)</f>
        <v>R02-10</v>
      </c>
      <c r="D32" s="3" t="str">
        <f>VLOOKUP(Affaires12145[[#This Row],[Référence]],Nomenclature[],3,0)</f>
        <v>Allumeur NAC - SIT</v>
      </c>
      <c r="E32" s="5" t="s">
        <v>170</v>
      </c>
      <c r="F32" s="5">
        <v>1</v>
      </c>
      <c r="G32" s="3"/>
      <c r="H32" s="3"/>
      <c r="I32" s="3"/>
      <c r="K32" s="7" t="str">
        <f>VLOOKUP(Affaires12152[[#This Row],[Référence]],Nomenclature[],2,0)</f>
        <v>R03-16</v>
      </c>
      <c r="L32" s="55"/>
      <c r="M32" s="8" t="str">
        <f>VLOOKUP(Affaires12152[[#This Row],[Référence]],Nomenclature[],3,0)</f>
        <v>Membrane pressostat sanit.(x3)</v>
      </c>
      <c r="N32" s="57" t="s">
        <v>222</v>
      </c>
      <c r="O32" s="8"/>
      <c r="P32" s="8"/>
      <c r="Q32" s="8"/>
    </row>
    <row r="33" spans="1:17" x14ac:dyDescent="0.25">
      <c r="A33" s="40"/>
      <c r="B33" s="40"/>
      <c r="C33" s="5" t="str">
        <f>VLOOKUP(Affaires12145[[#This Row],[Référence]],Nomenclature[],2,0)</f>
        <v>R02-11</v>
      </c>
      <c r="D33" s="3" t="str">
        <f>VLOOKUP(Affaires12145[[#This Row],[Référence]],Nomenclature[],3,0)</f>
        <v>Ressort fixation disconnecteur</v>
      </c>
      <c r="E33" s="5" t="s">
        <v>172</v>
      </c>
      <c r="F33" s="5">
        <v>1</v>
      </c>
      <c r="G33" s="3"/>
      <c r="H33" s="3"/>
      <c r="I33" s="3"/>
      <c r="K33" s="7" t="str">
        <f>VLOOKUP(Affaires12152[[#This Row],[Référence]],Nomenclature[],2,0)</f>
        <v>R03-17</v>
      </c>
      <c r="L33" s="55"/>
      <c r="M33" s="8" t="str">
        <f>VLOOKUP(Affaires12152[[#This Row],[Référence]],Nomenclature[],3,0)</f>
        <v>Plateau securite debit sani</v>
      </c>
      <c r="N33" s="57" t="s">
        <v>224</v>
      </c>
      <c r="O33" s="8"/>
      <c r="P33" s="8"/>
      <c r="Q33" s="8"/>
    </row>
    <row r="34" spans="1:17" x14ac:dyDescent="0.25">
      <c r="A34" s="40"/>
      <c r="B34" s="40"/>
      <c r="C34" s="5" t="str">
        <f>VLOOKUP(Affaires12145[[#This Row],[Référence]],Nomenclature[],2,0)</f>
        <v>R02-12</v>
      </c>
      <c r="D34" s="3" t="str">
        <f>VLOOKUP(Affaires12145[[#This Row],[Référence]],Nomenclature[],3,0)</f>
        <v>Groupe by-pass</v>
      </c>
      <c r="E34" s="5" t="s">
        <v>174</v>
      </c>
      <c r="F34" s="5">
        <v>2</v>
      </c>
      <c r="G34" s="3"/>
      <c r="H34" s="3"/>
      <c r="I34" s="3"/>
      <c r="K34" s="7" t="str">
        <f>VLOOKUP(Affaires12152[[#This Row],[Référence]],Nomenclature[],2,0)</f>
        <v>R03-18</v>
      </c>
      <c r="L34" s="55"/>
      <c r="M34" s="8" t="str">
        <f>VLOOKUP(Affaires12152[[#This Row],[Référence]],Nomenclature[],3,0)</f>
        <v>Goujon sanitaire (5630260)</v>
      </c>
      <c r="N34" s="57" t="s">
        <v>226</v>
      </c>
      <c r="O34" s="8"/>
      <c r="P34" s="8"/>
      <c r="Q34" s="8"/>
    </row>
    <row r="35" spans="1:17" x14ac:dyDescent="0.25">
      <c r="A35" s="40"/>
      <c r="B35" s="40"/>
      <c r="C35" s="5" t="str">
        <f>VLOOKUP(Affaires12145[[#This Row],[Référence]],Nomenclature[],2,0)</f>
        <v>R02-13</v>
      </c>
      <c r="D35" s="3" t="str">
        <f>VLOOKUP(Affaires12145[[#This Row],[Référence]],Nomenclature[],3,0)</f>
        <v>Configurateur programme sani</v>
      </c>
      <c r="E35" s="5" t="s">
        <v>176</v>
      </c>
      <c r="F35" s="5">
        <v>1</v>
      </c>
      <c r="G35" s="3"/>
      <c r="H35" s="3"/>
      <c r="I35" s="3"/>
      <c r="K35" s="7" t="str">
        <f>VLOOKUP(Affaires12152[[#This Row],[Référence]],Nomenclature[],2,0)</f>
        <v>R03-19</v>
      </c>
      <c r="L35" s="55"/>
      <c r="M35" s="8" t="str">
        <f>VLOOKUP(Affaires12152[[#This Row],[Référence]],Nomenclature[],3,0)</f>
        <v>Ressort pressostat sanitaire</v>
      </c>
      <c r="N35" s="57" t="s">
        <v>228</v>
      </c>
      <c r="O35" s="8"/>
      <c r="P35" s="8"/>
      <c r="Q35" s="8"/>
    </row>
    <row r="36" spans="1:17" x14ac:dyDescent="0.25">
      <c r="A36" s="40"/>
      <c r="B36" s="40"/>
      <c r="C36" s="5" t="str">
        <f>VLOOKUP(Affaires12145[[#This Row],[Référence]],Nomenclature[],2,0)</f>
        <v>R02-14</v>
      </c>
      <c r="D36" s="3" t="str">
        <f>VLOOKUP(Affaires12145[[#This Row],[Référence]],Nomenclature[],3,0)</f>
        <v>Cable timer</v>
      </c>
      <c r="E36" s="5" t="s">
        <v>178</v>
      </c>
      <c r="F36" s="5">
        <v>4</v>
      </c>
      <c r="G36" s="3"/>
      <c r="H36" s="3"/>
      <c r="I36" s="3"/>
      <c r="K36" s="7" t="str">
        <f>VLOOKUP(Affaires12152[[#This Row],[Référence]],Nomenclature[],2,0)</f>
        <v>R03-20</v>
      </c>
      <c r="L36" s="55"/>
      <c r="M36" s="8" t="str">
        <f>VLOOKUP(Affaires12152[[#This Row],[Référence]],Nomenclature[],3,0)</f>
        <v>Filtre sanitaire (x3)</v>
      </c>
      <c r="N36" s="57" t="s">
        <v>230</v>
      </c>
      <c r="O36" s="8"/>
      <c r="P36" s="8"/>
      <c r="Q36" s="8"/>
    </row>
    <row r="37" spans="1:17" x14ac:dyDescent="0.25">
      <c r="A37" s="40"/>
      <c r="B37" s="40"/>
      <c r="C37" s="5" t="str">
        <f>VLOOKUP(Affaires12145[[#This Row],[Référence]],Nomenclature[],2,0)</f>
        <v>R02-15</v>
      </c>
      <c r="D37" s="3" t="str">
        <f>VLOOKUP(Affaires12145[[#This Row],[Référence]],Nomenclature[],3,0)</f>
        <v>Cable alimentation electriqu</v>
      </c>
      <c r="E37" s="5" t="s">
        <v>180</v>
      </c>
      <c r="F37" s="5">
        <v>1</v>
      </c>
      <c r="G37" s="3"/>
      <c r="H37" s="3"/>
      <c r="I37" s="3"/>
      <c r="K37" s="7" t="e">
        <f>VLOOKUP(Affaires12152[[#This Row],[Référence]],Nomenclature[],2,0)</f>
        <v>#N/A</v>
      </c>
      <c r="L37" s="56">
        <v>8</v>
      </c>
      <c r="M37" s="8" t="e">
        <f>VLOOKUP(Affaires12152[[#This Row],[Référence]],Nomenclature[],3,0)</f>
        <v>#N/A</v>
      </c>
      <c r="N37" s="59">
        <v>20000283</v>
      </c>
      <c r="O37" s="8"/>
      <c r="P37" s="8"/>
      <c r="Q37" s="8"/>
    </row>
    <row r="38" spans="1:17" x14ac:dyDescent="0.25">
      <c r="A38" s="40"/>
      <c r="B38" s="40"/>
      <c r="C38" s="5" t="str">
        <f>VLOOKUP(Affaires12145[[#This Row],[Référence]],Nomenclature[],2,0)</f>
        <v>R02-16</v>
      </c>
      <c r="D38" s="3" t="str">
        <f>VLOOKUP(Affaires12145[[#This Row],[Référence]],Nomenclature[],3,0)</f>
        <v>Groupe cable commutateur-pom</v>
      </c>
      <c r="E38" s="5" t="s">
        <v>182</v>
      </c>
      <c r="F38" s="5">
        <v>1</v>
      </c>
      <c r="G38" s="3"/>
      <c r="H38" s="3"/>
      <c r="I38" s="3"/>
      <c r="K38" s="7" t="e">
        <f>VLOOKUP(Affaires12152[[#This Row],[Référence]],Nomenclature[],2,0)</f>
        <v>#N/A</v>
      </c>
      <c r="L38" s="56">
        <v>10</v>
      </c>
      <c r="M38" s="8" t="e">
        <f>VLOOKUP(Affaires12152[[#This Row],[Référence]],Nomenclature[],3,0)</f>
        <v>#N/A</v>
      </c>
      <c r="N38" s="59" t="s">
        <v>294</v>
      </c>
      <c r="O38" s="8"/>
      <c r="P38" s="8"/>
      <c r="Q38" s="8"/>
    </row>
    <row r="39" spans="1:17" x14ac:dyDescent="0.25">
      <c r="A39" s="40"/>
      <c r="B39" s="40"/>
      <c r="C39" s="5" t="str">
        <f>VLOOKUP(Affaires12145[[#This Row],[Référence]],Nomenclature[],2,0)</f>
        <v>R02-17</v>
      </c>
      <c r="D39" s="3" t="str">
        <f>VLOOKUP(Affaires12145[[#This Row],[Référence]],Nomenclature[],3,0)</f>
        <v>Cable extracteur/pressos/lim</v>
      </c>
      <c r="E39" s="5" t="s">
        <v>184</v>
      </c>
      <c r="F39" s="5">
        <v>2</v>
      </c>
      <c r="G39" s="3"/>
      <c r="H39" s="3"/>
      <c r="I39" s="3"/>
      <c r="K39" s="7" t="e">
        <f>VLOOKUP(Affaires12152[[#This Row],[Référence]],Nomenclature[],2,0)</f>
        <v>#N/A</v>
      </c>
      <c r="L39" s="56">
        <v>4</v>
      </c>
      <c r="M39" s="8" t="e">
        <f>VLOOKUP(Affaires12152[[#This Row],[Référence]],Nomenclature[],3,0)</f>
        <v>#N/A</v>
      </c>
      <c r="N39" s="59">
        <v>20000253</v>
      </c>
      <c r="O39" s="8"/>
      <c r="P39" s="8"/>
      <c r="Q39" s="8"/>
    </row>
    <row r="40" spans="1:17" x14ac:dyDescent="0.25">
      <c r="A40" s="40"/>
      <c r="B40" s="40"/>
      <c r="C40" s="5" t="str">
        <f>VLOOKUP(Affaires12145[[#This Row],[Référence]],Nomenclature[],2,0)</f>
        <v>R02-18</v>
      </c>
      <c r="D40" s="3" t="str">
        <f>VLOOKUP(Affaires12145[[#This Row],[Référence]],Nomenclature[],3,0)</f>
        <v>Cable electrique</v>
      </c>
      <c r="E40" s="5" t="s">
        <v>186</v>
      </c>
      <c r="F40" s="5">
        <v>4</v>
      </c>
      <c r="G40" s="3"/>
      <c r="H40" s="3"/>
      <c r="I40" s="3"/>
      <c r="K40" s="7" t="e">
        <f>VLOOKUP(Affaires12152[[#This Row],[Référence]],Nomenclature[],2,0)</f>
        <v>#N/A</v>
      </c>
      <c r="L40" s="56">
        <v>6</v>
      </c>
      <c r="M40" s="8" t="e">
        <f>VLOOKUP(Affaires12152[[#This Row],[Référence]],Nomenclature[],3,0)</f>
        <v>#N/A</v>
      </c>
      <c r="N40" s="59">
        <v>20008524</v>
      </c>
      <c r="O40" s="8"/>
      <c r="P40" s="8"/>
      <c r="Q40" s="8"/>
    </row>
    <row r="41" spans="1:17" x14ac:dyDescent="0.25">
      <c r="A41" s="40"/>
      <c r="B41" s="40"/>
      <c r="C41" s="5" t="str">
        <f>VLOOKUP(Affaires12145[[#This Row],[Référence]],Nomenclature[],2,0)</f>
        <v>R02-19</v>
      </c>
      <c r="D41" s="3" t="str">
        <f>VLOOKUP(Affaires12145[[#This Row],[Référence]],Nomenclature[],3,0)</f>
        <v>Joint o-ring 8,73x1,78 (x3)</v>
      </c>
      <c r="E41" s="5" t="s">
        <v>188</v>
      </c>
      <c r="F41" s="5">
        <v>4</v>
      </c>
      <c r="G41" s="3"/>
      <c r="H41" s="3"/>
      <c r="I41" s="3"/>
      <c r="K41" s="7" t="str">
        <f>VLOOKUP(Affaires12152[[#This Row],[Référence]],Nomenclature[],2,0)</f>
        <v>R02-18</v>
      </c>
      <c r="L41" s="56">
        <v>1</v>
      </c>
      <c r="M41" s="8" t="str">
        <f>VLOOKUP(Affaires12152[[#This Row],[Référence]],Nomenclature[],3,0)</f>
        <v>Cable electrique</v>
      </c>
      <c r="N41" s="57" t="s">
        <v>186</v>
      </c>
      <c r="O41" s="8"/>
      <c r="P41" s="8"/>
      <c r="Q41" s="8"/>
    </row>
    <row r="42" spans="1:17" x14ac:dyDescent="0.25">
      <c r="A42" s="40"/>
      <c r="B42" s="40"/>
      <c r="C42" s="5" t="str">
        <f>VLOOKUP(Affaires12145[[#This Row],[Référence]],Nomenclature[],2,0)</f>
        <v>R02-20</v>
      </c>
      <c r="D42" s="3" t="str">
        <f>VLOOKUP(Affaires12145[[#This Row],[Référence]],Nomenclature[],3,0)</f>
        <v>Selecteur (x2)</v>
      </c>
      <c r="E42" s="5" t="s">
        <v>190</v>
      </c>
      <c r="F42" s="5">
        <v>2</v>
      </c>
      <c r="G42" s="3"/>
      <c r="H42" s="3"/>
      <c r="I42" s="3"/>
      <c r="K42" s="7" t="e">
        <f>VLOOKUP(Affaires12152[[#This Row],[Référence]],Nomenclature[],2,0)</f>
        <v>#N/A</v>
      </c>
      <c r="L42" s="56">
        <v>1</v>
      </c>
      <c r="M42" s="8" t="e">
        <f>VLOOKUP(Affaires12152[[#This Row],[Référence]],Nomenclature[],3,0)</f>
        <v>#N/A</v>
      </c>
      <c r="N42" s="59">
        <v>20008652</v>
      </c>
      <c r="O42" s="8"/>
      <c r="P42" s="8"/>
      <c r="Q42" s="8"/>
    </row>
    <row r="43" spans="1:17" x14ac:dyDescent="0.25">
      <c r="A43" s="40"/>
      <c r="B43" s="40"/>
      <c r="C43" s="5" t="str">
        <f>VLOOKUP(Affaires12145[[#This Row],[Référence]],Nomenclature[],2,0)</f>
        <v>R03-01</v>
      </c>
      <c r="D43" s="3" t="str">
        <f>VLOOKUP(Affaires12145[[#This Row],[Référence]],Nomenclature[],3,0)</f>
        <v>Joint 14,2x18x1,5 al-18 (x3</v>
      </c>
      <c r="E43" s="5" t="s">
        <v>192</v>
      </c>
      <c r="F43" s="3">
        <v>6</v>
      </c>
      <c r="G43" s="3"/>
      <c r="H43" s="3"/>
      <c r="I43" s="3"/>
      <c r="K43" s="7" t="str">
        <f>VLOOKUP(Affaires12152[[#This Row],[Référence]],Nomenclature[],2,0)</f>
        <v>R03-02</v>
      </c>
      <c r="L43" s="56">
        <v>2</v>
      </c>
      <c r="M43" s="8" t="str">
        <f>VLOOKUP(Affaires12152[[#This Row],[Référence]],Nomenclature[],3,0)</f>
        <v>Bouchon pressostat sanitaire</v>
      </c>
      <c r="N43" s="57" t="s">
        <v>194</v>
      </c>
      <c r="O43" s="8"/>
      <c r="P43" s="8"/>
      <c r="Q43" s="8"/>
    </row>
    <row r="44" spans="1:17" x14ac:dyDescent="0.25">
      <c r="A44" s="40"/>
      <c r="B44" s="40"/>
      <c r="C44" s="5" t="str">
        <f>VLOOKUP(Affaires12145[[#This Row],[Référence]],Nomenclature[],2,0)</f>
        <v>R03-02</v>
      </c>
      <c r="D44" s="3" t="str">
        <f>VLOOKUP(Affaires12145[[#This Row],[Référence]],Nomenclature[],3,0)</f>
        <v>Bouchon pressostat sanitaire</v>
      </c>
      <c r="E44" s="5" t="s">
        <v>194</v>
      </c>
      <c r="F44" s="5">
        <v>3</v>
      </c>
      <c r="G44" s="3"/>
      <c r="H44" s="3"/>
      <c r="I44" s="3"/>
      <c r="K44" s="7" t="e">
        <f>VLOOKUP(Affaires12152[[#This Row],[Référence]],Nomenclature[],2,0)</f>
        <v>#N/A</v>
      </c>
      <c r="L44" s="55"/>
      <c r="M44" s="8" t="e">
        <f>VLOOKUP(Affaires12152[[#This Row],[Référence]],Nomenclature[],3,0)</f>
        <v>#N/A</v>
      </c>
      <c r="N44" s="59">
        <v>20007904</v>
      </c>
      <c r="O44" s="8"/>
      <c r="P44" s="8"/>
      <c r="Q44" s="8"/>
    </row>
    <row r="45" spans="1:17" x14ac:dyDescent="0.25">
      <c r="A45" s="40"/>
      <c r="B45" s="40"/>
      <c r="C45" s="5" t="str">
        <f>VLOOKUP(Affaires12145[[#This Row],[Référence]],Nomenclature[],2,0)</f>
        <v>R03-03</v>
      </c>
      <c r="D45" s="3" t="str">
        <f>VLOOKUP(Affaires12145[[#This Row],[Référence]],Nomenclature[],3,0)</f>
        <v>Vis M5X12</v>
      </c>
      <c r="E45" s="5" t="s">
        <v>196</v>
      </c>
      <c r="F45" s="5">
        <v>1</v>
      </c>
      <c r="G45" s="3"/>
      <c r="H45" s="3"/>
      <c r="I45" s="3"/>
      <c r="K45" s="7" t="e">
        <f>VLOOKUP(Affaires12152[[#This Row],[Référence]],Nomenclature[],2,0)</f>
        <v>#N/A</v>
      </c>
      <c r="L45" s="55"/>
      <c r="M45" s="8" t="e">
        <f>VLOOKUP(Affaires12152[[#This Row],[Référence]],Nomenclature[],3,0)</f>
        <v>#N/A</v>
      </c>
      <c r="N45" s="59" t="s">
        <v>300</v>
      </c>
      <c r="O45" s="8"/>
      <c r="P45" s="8"/>
      <c r="Q45" s="8"/>
    </row>
    <row r="46" spans="1:17" x14ac:dyDescent="0.25">
      <c r="A46" s="40"/>
      <c r="B46" s="40"/>
      <c r="C46" s="5" t="str">
        <f>VLOOKUP(Affaires12145[[#This Row],[Référence]],Nomenclature[],2,0)</f>
        <v>R03-04</v>
      </c>
      <c r="D46" s="3" t="str">
        <f>VLOOKUP(Affaires12145[[#This Row],[Référence]],Nomenclature[],3,0)</f>
        <v>Connection sortie sanitaire</v>
      </c>
      <c r="E46" s="5" t="s">
        <v>198</v>
      </c>
      <c r="F46" s="5"/>
      <c r="G46" s="3"/>
      <c r="H46" s="3"/>
      <c r="I46" s="3"/>
      <c r="K46" s="7" t="e">
        <f>VLOOKUP(Affaires12152[[#This Row],[Référence]],Nomenclature[],2,0)</f>
        <v>#N/A</v>
      </c>
      <c r="L46" s="55"/>
      <c r="M46" s="8" t="e">
        <f>VLOOKUP(Affaires12152[[#This Row],[Référence]],Nomenclature[],3,0)</f>
        <v>#N/A</v>
      </c>
      <c r="N46" s="59" t="s">
        <v>299</v>
      </c>
      <c r="O46" s="8"/>
      <c r="P46" s="8"/>
      <c r="Q46" s="8"/>
    </row>
    <row r="47" spans="1:17" x14ac:dyDescent="0.25">
      <c r="A47" s="40"/>
      <c r="B47" s="40"/>
      <c r="C47" s="5" t="str">
        <f>VLOOKUP(Affaires12145[[#This Row],[Référence]],Nomenclature[],2,0)</f>
        <v>R03-05</v>
      </c>
      <c r="D47" s="3" t="str">
        <f>VLOOKUP(Affaires12145[[#This Row],[Référence]],Nomenclature[],3,0)</f>
        <v>Groupe v3v pressostat sanit.</v>
      </c>
      <c r="E47" s="5" t="s">
        <v>200</v>
      </c>
      <c r="F47" s="5"/>
      <c r="G47" s="3"/>
      <c r="H47" s="3"/>
      <c r="I47" s="3"/>
      <c r="K47" s="7" t="e">
        <f>VLOOKUP(Affaires12152[[#This Row],[Référence]],Nomenclature[],2,0)</f>
        <v>#N/A</v>
      </c>
      <c r="L47" s="56">
        <v>1</v>
      </c>
      <c r="M47" s="8" t="e">
        <f>VLOOKUP(Affaires12152[[#This Row],[Référence]],Nomenclature[],3,0)</f>
        <v>#N/A</v>
      </c>
      <c r="N47" s="59">
        <v>20002665</v>
      </c>
      <c r="O47" s="8"/>
      <c r="P47" s="8"/>
      <c r="Q47" s="8"/>
    </row>
    <row r="48" spans="1:17" x14ac:dyDescent="0.25">
      <c r="A48" s="40"/>
      <c r="B48" s="40"/>
      <c r="C48" s="5" t="str">
        <f>VLOOKUP(Affaires12145[[#This Row],[Référence]],Nomenclature[],2,0)</f>
        <v>R03-06</v>
      </c>
      <c r="D48" s="3" t="str">
        <f>VLOOKUP(Affaires12145[[#This Row],[Référence]],Nomenclature[],3,0)</f>
        <v>Tube by-pass</v>
      </c>
      <c r="E48" s="5" t="s">
        <v>202</v>
      </c>
      <c r="F48" s="5"/>
      <c r="G48" s="3"/>
      <c r="H48" s="3"/>
      <c r="I48" s="3"/>
      <c r="K48" s="7" t="str">
        <f>VLOOKUP(Affaires12152[[#This Row],[Référence]],Nomenclature[],2,0)</f>
        <v>R01-13</v>
      </c>
      <c r="L48" s="56">
        <v>1</v>
      </c>
      <c r="M48" s="8" t="str">
        <f>VLOOKUP(Affaires12152[[#This Row],[Référence]],Nomenclature[],3,0)</f>
        <v>Coude</v>
      </c>
      <c r="N48" s="57" t="s">
        <v>136</v>
      </c>
      <c r="O48" s="8"/>
      <c r="P48" s="8"/>
      <c r="Q48" s="8"/>
    </row>
    <row r="49" spans="1:17" x14ac:dyDescent="0.25">
      <c r="A49" s="40"/>
      <c r="B49" s="40"/>
      <c r="C49" s="5" t="str">
        <f>VLOOKUP(Affaires12145[[#This Row],[Référence]],Nomenclature[],2,0)</f>
        <v>R03-07</v>
      </c>
      <c r="D49" s="3" t="str">
        <f>VLOOKUP(Affaires12145[[#This Row],[Référence]],Nomenclature[],3,0)</f>
        <v>Tube pression +</v>
      </c>
      <c r="E49" s="5" t="s">
        <v>204</v>
      </c>
      <c r="F49" s="5"/>
      <c r="G49" s="3"/>
      <c r="H49" s="3"/>
      <c r="I49" s="3"/>
      <c r="K49" s="7" t="e">
        <f>VLOOKUP(Affaires12152[[#This Row],[Référence]],Nomenclature[],2,0)</f>
        <v>#N/A</v>
      </c>
      <c r="L49" s="56">
        <v>1</v>
      </c>
      <c r="M49" s="8" t="e">
        <f>VLOOKUP(Affaires12152[[#This Row],[Référence]],Nomenclature[],3,0)</f>
        <v>#N/A</v>
      </c>
      <c r="N49" s="59">
        <v>20005314</v>
      </c>
      <c r="O49" s="8"/>
      <c r="P49" s="8"/>
      <c r="Q49" s="8"/>
    </row>
    <row r="50" spans="1:17" x14ac:dyDescent="0.25">
      <c r="A50" s="40"/>
      <c r="B50" s="40"/>
      <c r="C50" s="5" t="str">
        <f>VLOOKUP(Affaires12145[[#This Row],[Référence]],Nomenclature[],2,0)</f>
        <v>R03-08</v>
      </c>
      <c r="D50" s="3" t="str">
        <f>VLOOKUP(Affaires12145[[#This Row],[Référence]],Nomenclature[],3,0)</f>
        <v>Robinet de remplissage</v>
      </c>
      <c r="E50" s="5" t="s">
        <v>206</v>
      </c>
      <c r="F50" s="5"/>
      <c r="G50" s="3"/>
      <c r="H50" s="3"/>
      <c r="I50" s="3"/>
      <c r="K50" s="7" t="e">
        <f>VLOOKUP(Affaires12152[[#This Row],[Référence]],Nomenclature[],2,0)</f>
        <v>#N/A</v>
      </c>
      <c r="L50" s="56">
        <v>2</v>
      </c>
      <c r="M50" s="8" t="e">
        <f>VLOOKUP(Affaires12152[[#This Row],[Référence]],Nomenclature[],3,0)</f>
        <v>#N/A</v>
      </c>
      <c r="N50" s="59" t="s">
        <v>295</v>
      </c>
      <c r="O50" s="8"/>
      <c r="P50" s="8"/>
      <c r="Q50" s="8"/>
    </row>
    <row r="51" spans="1:17" x14ac:dyDescent="0.25">
      <c r="A51" s="40"/>
      <c r="B51" s="40"/>
      <c r="C51" s="5" t="str">
        <f>VLOOKUP(Affaires12145[[#This Row],[Référence]],Nomenclature[],2,0)</f>
        <v>R03-09</v>
      </c>
      <c r="D51" s="3" t="str">
        <f>VLOOKUP(Affaires12145[[#This Row],[Référence]],Nomenclature[],3,0)</f>
        <v>Joint o-ring filtre sanit.(x3)</v>
      </c>
      <c r="E51" s="5" t="s">
        <v>208</v>
      </c>
      <c r="F51" s="5"/>
      <c r="G51" s="3"/>
      <c r="H51" s="3"/>
      <c r="I51" s="3"/>
      <c r="K51" s="7" t="e">
        <f>VLOOKUP(Affaires12152[[#This Row],[Référence]],Nomenclature[],2,0)</f>
        <v>#N/A</v>
      </c>
      <c r="L51" s="56">
        <v>4</v>
      </c>
      <c r="M51" s="8" t="e">
        <f>VLOOKUP(Affaires12152[[#This Row],[Référence]],Nomenclature[],3,0)</f>
        <v>#N/A</v>
      </c>
      <c r="N51" s="59">
        <v>20005306</v>
      </c>
      <c r="O51" s="8"/>
      <c r="P51" s="8"/>
      <c r="Q51" s="8"/>
    </row>
    <row r="52" spans="1:17" x14ac:dyDescent="0.25">
      <c r="A52" s="40"/>
      <c r="B52" s="40"/>
      <c r="C52" s="5" t="str">
        <f>VLOOKUP(Affaires12145[[#This Row],[Référence]],Nomenclature[],2,0)</f>
        <v>R03-10</v>
      </c>
      <c r="D52" s="3" t="str">
        <f>VLOOKUP(Affaires12145[[#This Row],[Référence]],Nomenclature[],3,0)</f>
        <v>Vis inox m5x10</v>
      </c>
      <c r="E52" s="5" t="s">
        <v>210</v>
      </c>
      <c r="F52" s="5">
        <v>2</v>
      </c>
      <c r="G52" s="3"/>
      <c r="H52" s="3"/>
      <c r="I52" s="3"/>
      <c r="K52" s="7" t="str">
        <f>VLOOKUP(Affaires12152[[#This Row],[Référence]],Nomenclature[],2,0)</f>
        <v>R03-11</v>
      </c>
      <c r="L52" s="56">
        <v>4</v>
      </c>
      <c r="M52" s="8" t="str">
        <f>VLOOKUP(Affaires12152[[#This Row],[Référence]],Nomenclature[],3,0)</f>
        <v>Vis m5x13</v>
      </c>
      <c r="N52" s="57" t="s">
        <v>212</v>
      </c>
      <c r="O52" s="8"/>
      <c r="P52" s="8"/>
      <c r="Q52" s="8"/>
    </row>
    <row r="53" spans="1:17" x14ac:dyDescent="0.25">
      <c r="A53" s="40"/>
      <c r="B53" s="40"/>
      <c r="C53" s="5" t="str">
        <f>VLOOKUP(Affaires12145[[#This Row],[Référence]],Nomenclature[],2,0)</f>
        <v>R03-11</v>
      </c>
      <c r="D53" s="3" t="str">
        <f>VLOOKUP(Affaires12145[[#This Row],[Référence]],Nomenclature[],3,0)</f>
        <v>Vis m5x13</v>
      </c>
      <c r="E53" s="5" t="s">
        <v>212</v>
      </c>
      <c r="F53" s="3">
        <v>2</v>
      </c>
      <c r="G53" s="3"/>
      <c r="H53" s="3"/>
      <c r="I53" s="3"/>
      <c r="K53" s="7" t="e">
        <f>VLOOKUP(Affaires12152[[#This Row],[Référence]],Nomenclature[],2,0)</f>
        <v>#N/A</v>
      </c>
      <c r="L53" s="56">
        <v>2</v>
      </c>
      <c r="M53" s="8" t="e">
        <f>VLOOKUP(Affaires12152[[#This Row],[Référence]],Nomenclature[],3,0)</f>
        <v>#N/A</v>
      </c>
      <c r="N53" s="59">
        <v>20007365</v>
      </c>
      <c r="O53" s="8"/>
      <c r="P53" s="8"/>
      <c r="Q53" s="8"/>
    </row>
    <row r="54" spans="1:17" x14ac:dyDescent="0.25">
      <c r="A54" s="40"/>
      <c r="B54" s="40"/>
      <c r="C54" s="5" t="str">
        <f>VLOOKUP(Affaires12145[[#This Row],[Référence]],Nomenclature[],2,0)</f>
        <v>R03-12</v>
      </c>
      <c r="D54" s="3" t="str">
        <f>VLOOKUP(Affaires12145[[#This Row],[Référence]],Nomenclature[],3,0)</f>
        <v>Tube v3v/echangeur</v>
      </c>
      <c r="E54" s="5" t="s">
        <v>214</v>
      </c>
      <c r="F54" s="5">
        <v>2</v>
      </c>
      <c r="G54" s="3"/>
      <c r="H54" s="3"/>
      <c r="I54" s="3"/>
      <c r="K54" s="7" t="e">
        <f>VLOOKUP(Affaires12152[[#This Row],[Référence]],Nomenclature[],2,0)</f>
        <v>#N/A</v>
      </c>
      <c r="L54" s="56">
        <v>3</v>
      </c>
      <c r="M54" s="8" t="e">
        <f>VLOOKUP(Affaires12152[[#This Row],[Référence]],Nomenclature[],3,0)</f>
        <v>#N/A</v>
      </c>
      <c r="N54" s="59">
        <v>20007235</v>
      </c>
      <c r="O54" s="8"/>
      <c r="P54" s="8"/>
      <c r="Q54" s="8"/>
    </row>
    <row r="55" spans="1:17" x14ac:dyDescent="0.25">
      <c r="A55" s="40"/>
      <c r="B55" s="40"/>
      <c r="C55" s="5" t="str">
        <f>VLOOKUP(Affaires12145[[#This Row],[Référence]],Nomenclature[],2,0)</f>
        <v>R03-13</v>
      </c>
      <c r="D55" s="3" t="str">
        <f>VLOOKUP(Affaires12145[[#This Row],[Référence]],Nomenclature[],3,0)</f>
        <v>Joint sonde ctn sanitaire x10</v>
      </c>
      <c r="E55" s="5" t="s">
        <v>216</v>
      </c>
      <c r="F55" s="5"/>
      <c r="G55" s="3"/>
      <c r="H55" s="3"/>
      <c r="I55" s="3"/>
      <c r="K55" s="7" t="e">
        <f>VLOOKUP(Affaires12152[[#This Row],[Référence]],Nomenclature[],2,0)</f>
        <v>#N/A</v>
      </c>
      <c r="L55" s="56">
        <v>1</v>
      </c>
      <c r="M55" s="8" t="e">
        <f>VLOOKUP(Affaires12152[[#This Row],[Référence]],Nomenclature[],3,0)</f>
        <v>#N/A</v>
      </c>
      <c r="N55" s="59">
        <v>20007211</v>
      </c>
      <c r="O55" s="8"/>
      <c r="P55" s="8"/>
      <c r="Q55" s="8"/>
    </row>
    <row r="56" spans="1:17" x14ac:dyDescent="0.25">
      <c r="A56" s="40"/>
      <c r="B56" s="40"/>
      <c r="C56" s="5" t="str">
        <f>VLOOKUP(Affaires12145[[#This Row],[Référence]],Nomenclature[],2,0)</f>
        <v>R03-14</v>
      </c>
      <c r="D56" s="3" t="str">
        <f>VLOOKUP(Affaires12145[[#This Row],[Référence]],Nomenclature[],3,0)</f>
        <v>Cliquet (5207860)</v>
      </c>
      <c r="E56" s="5" t="s">
        <v>218</v>
      </c>
      <c r="F56" s="5"/>
      <c r="G56" s="3"/>
      <c r="H56" s="3"/>
      <c r="I56" s="3"/>
      <c r="K56" s="7" t="e">
        <f>VLOOKUP(Affaires12152[[#This Row],[Référence]],Nomenclature[],2,0)</f>
        <v>#N/A</v>
      </c>
      <c r="L56" s="55"/>
      <c r="M56" s="8" t="e">
        <f>VLOOKUP(Affaires12152[[#This Row],[Référence]],Nomenclature[],3,0)</f>
        <v>#N/A</v>
      </c>
      <c r="N56" s="59" t="s">
        <v>99</v>
      </c>
      <c r="O56" s="8"/>
      <c r="P56" s="8"/>
      <c r="Q56" s="8"/>
    </row>
    <row r="57" spans="1:17" x14ac:dyDescent="0.25">
      <c r="A57" s="40"/>
      <c r="B57" s="40"/>
      <c r="C57" s="5" t="str">
        <f>VLOOKUP(Affaires12145[[#This Row],[Référence]],Nomenclature[],2,0)</f>
        <v>R03-15</v>
      </c>
      <c r="D57" s="3" t="str">
        <f>VLOOKUP(Affaires12145[[#This Row],[Référence]],Nomenclature[],3,0)</f>
        <v>Joint (x3)</v>
      </c>
      <c r="E57" s="5" t="s">
        <v>220</v>
      </c>
      <c r="F57" s="5"/>
      <c r="G57" s="3"/>
      <c r="H57" s="3"/>
      <c r="I57" s="3"/>
      <c r="K57" s="7" t="str">
        <f>VLOOKUP(Affaires12152[[#This Row],[Référence]],Nomenclature[],2,0)</f>
        <v>R01-03</v>
      </c>
      <c r="L57" s="56">
        <v>10</v>
      </c>
      <c r="M57" s="8" t="str">
        <f>VLOOKUP(Affaires12152[[#This Row],[Référence]],Nomenclature[],3,0)</f>
        <v>Panneau coté droit h=763</v>
      </c>
      <c r="N57" s="60" t="s">
        <v>116</v>
      </c>
      <c r="O57" s="8"/>
      <c r="P57" s="8"/>
      <c r="Q57" s="8"/>
    </row>
    <row r="58" spans="1:17" x14ac:dyDescent="0.25">
      <c r="A58" s="40"/>
      <c r="B58" s="40"/>
      <c r="C58" s="5" t="str">
        <f>VLOOKUP(Affaires12145[[#This Row],[Référence]],Nomenclature[],2,0)</f>
        <v>R03-16</v>
      </c>
      <c r="D58" s="3" t="str">
        <f>VLOOKUP(Affaires12145[[#This Row],[Référence]],Nomenclature[],3,0)</f>
        <v>Membrane pressostat sanit.(x3)</v>
      </c>
      <c r="E58" s="5" t="s">
        <v>222</v>
      </c>
      <c r="F58" s="5"/>
      <c r="G58" s="3"/>
      <c r="H58" s="3"/>
      <c r="I58" s="3"/>
      <c r="K58" s="7" t="str">
        <f>VLOOKUP(Affaires12152[[#This Row],[Référence]],Nomenclature[],2,0)</f>
        <v>R01-03</v>
      </c>
      <c r="L58" s="56">
        <v>4</v>
      </c>
      <c r="M58" s="8" t="str">
        <f>VLOOKUP(Affaires12152[[#This Row],[Référence]],Nomenclature[],3,0)</f>
        <v>Panneau coté droit h=763</v>
      </c>
      <c r="N58" s="60" t="s">
        <v>116</v>
      </c>
      <c r="O58" s="8"/>
      <c r="P58" s="8"/>
      <c r="Q58" s="8"/>
    </row>
    <row r="59" spans="1:17" x14ac:dyDescent="0.25">
      <c r="A59" s="40"/>
      <c r="B59" s="40"/>
      <c r="C59" s="5" t="str">
        <f>VLOOKUP(Affaires12145[[#This Row],[Référence]],Nomenclature[],2,0)</f>
        <v>R03-17</v>
      </c>
      <c r="D59" s="3" t="str">
        <f>VLOOKUP(Affaires12145[[#This Row],[Référence]],Nomenclature[],3,0)</f>
        <v>Plateau securite debit sani</v>
      </c>
      <c r="E59" s="5" t="s">
        <v>224</v>
      </c>
      <c r="F59" s="5"/>
      <c r="G59" s="3"/>
      <c r="H59" s="3"/>
      <c r="I59" s="3"/>
      <c r="K59" s="7" t="e">
        <f>VLOOKUP(Affaires12152[[#This Row],[Référence]],Nomenclature[],2,0)</f>
        <v>#N/A</v>
      </c>
      <c r="L59" s="56"/>
      <c r="M59" s="8" t="e">
        <f>VLOOKUP(Affaires12152[[#This Row],[Référence]],Nomenclature[],3,0)</f>
        <v>#N/A</v>
      </c>
      <c r="N59" s="59">
        <v>20000162</v>
      </c>
      <c r="O59" s="8"/>
      <c r="P59" s="8"/>
      <c r="Q59" s="8"/>
    </row>
    <row r="60" spans="1:17" x14ac:dyDescent="0.25">
      <c r="A60" s="40"/>
      <c r="B60" s="40"/>
      <c r="C60" s="5" t="str">
        <f>VLOOKUP(Affaires12145[[#This Row],[Référence]],Nomenclature[],2,0)</f>
        <v>R03-18</v>
      </c>
      <c r="D60" s="3" t="str">
        <f>VLOOKUP(Affaires12145[[#This Row],[Référence]],Nomenclature[],3,0)</f>
        <v>Goujon sanitaire (5630260)</v>
      </c>
      <c r="E60" s="5" t="s">
        <v>226</v>
      </c>
      <c r="F60" s="5"/>
      <c r="G60" s="3"/>
      <c r="H60" s="3"/>
      <c r="I60" s="3"/>
      <c r="K60" s="7" t="e">
        <f>VLOOKUP(Affaires12152[[#This Row],[Référence]],Nomenclature[],2,0)</f>
        <v>#N/A</v>
      </c>
      <c r="L60" s="56">
        <v>4</v>
      </c>
      <c r="M60" s="8" t="e">
        <f>VLOOKUP(Affaires12152[[#This Row],[Référence]],Nomenclature[],3,0)</f>
        <v>#N/A</v>
      </c>
      <c r="N60" s="59">
        <v>20001189</v>
      </c>
      <c r="O60" s="8"/>
      <c r="P60" s="8"/>
      <c r="Q60" s="8"/>
    </row>
    <row r="61" spans="1:17" x14ac:dyDescent="0.25">
      <c r="A61" s="40"/>
      <c r="B61" s="40"/>
      <c r="C61" s="5" t="str">
        <f>VLOOKUP(Affaires12145[[#This Row],[Référence]],Nomenclature[],2,0)</f>
        <v>R03-19</v>
      </c>
      <c r="D61" s="3" t="str">
        <f>VLOOKUP(Affaires12145[[#This Row],[Référence]],Nomenclature[],3,0)</f>
        <v>Ressort pressostat sanitaire</v>
      </c>
      <c r="E61" s="5" t="s">
        <v>228</v>
      </c>
      <c r="F61" s="5"/>
      <c r="G61" s="3"/>
      <c r="H61" s="3"/>
      <c r="I61" s="3"/>
      <c r="K61" s="7" t="e">
        <f>VLOOKUP(Affaires12152[[#This Row],[Référence]],Nomenclature[],2,0)</f>
        <v>#N/A</v>
      </c>
      <c r="L61" s="55"/>
      <c r="M61" s="8" t="e">
        <f>VLOOKUP(Affaires12152[[#This Row],[Référence]],Nomenclature[],3,0)</f>
        <v>#N/A</v>
      </c>
      <c r="N61" s="59" t="s">
        <v>296</v>
      </c>
      <c r="O61" s="8"/>
      <c r="P61" s="8"/>
      <c r="Q61" s="8"/>
    </row>
    <row r="62" spans="1:17" x14ac:dyDescent="0.25">
      <c r="A62" s="40"/>
      <c r="B62" s="40"/>
      <c r="C62" s="5" t="str">
        <f>VLOOKUP(Affaires12145[[#This Row],[Référence]],Nomenclature[],2,0)</f>
        <v>R03-20</v>
      </c>
      <c r="D62" s="3" t="str">
        <f>VLOOKUP(Affaires12145[[#This Row],[Référence]],Nomenclature[],3,0)</f>
        <v>Filtre sanitaire (x3)</v>
      </c>
      <c r="E62" s="5" t="s">
        <v>230</v>
      </c>
      <c r="F62" s="5"/>
      <c r="G62" s="3"/>
      <c r="H62" s="3"/>
      <c r="I62" s="3"/>
      <c r="K62" s="7" t="str">
        <f>VLOOKUP(Affaires12152[[#This Row],[Référence]],Nomenclature[],2,0)</f>
        <v>R03-20</v>
      </c>
      <c r="L62" s="55"/>
      <c r="M62" s="8" t="str">
        <f>VLOOKUP(Affaires12152[[#This Row],[Référence]],Nomenclature[],3,0)</f>
        <v>Filtre sanitaire (x3)</v>
      </c>
      <c r="N62" s="57" t="s">
        <v>230</v>
      </c>
      <c r="O62" s="8"/>
      <c r="P62" s="8"/>
      <c r="Q62" s="8"/>
    </row>
    <row r="63" spans="1:17" x14ac:dyDescent="0.25">
      <c r="A63" s="40"/>
      <c r="B63" s="40"/>
      <c r="C63" s="5" t="str">
        <f>VLOOKUP(Affaires12145[[#This Row],[Référence]],Nomenclature[],2,0)</f>
        <v>R04-01</v>
      </c>
      <c r="D63" s="3" t="str">
        <f>VLOOKUP(Affaires12145[[#This Row],[Référence]],Nomenclature[],3,0)</f>
        <v>Limiteur debit sanitaire 8l/mn</v>
      </c>
      <c r="E63" s="5" t="s">
        <v>232</v>
      </c>
      <c r="F63" s="5"/>
      <c r="G63" s="3"/>
      <c r="H63" s="3"/>
      <c r="I63" s="3"/>
      <c r="K63" s="7" t="e">
        <f>VLOOKUP(Affaires12152[[#This Row],[Référence]],Nomenclature[],2,0)</f>
        <v>#N/A</v>
      </c>
      <c r="L63" s="55"/>
      <c r="M63" s="8" t="e">
        <f>VLOOKUP(Affaires12152[[#This Row],[Référence]],Nomenclature[],3,0)</f>
        <v>#N/A</v>
      </c>
      <c r="N63" s="59" t="s">
        <v>297</v>
      </c>
      <c r="O63" s="8"/>
      <c r="P63" s="8"/>
      <c r="Q63" s="8"/>
    </row>
    <row r="64" spans="1:17" x14ac:dyDescent="0.25">
      <c r="A64" s="40"/>
      <c r="B64" s="40"/>
      <c r="C64" s="5" t="str">
        <f>VLOOKUP(Affaires12145[[#This Row],[Référence]],Nomenclature[],2,0)</f>
        <v>R04-02</v>
      </c>
      <c r="D64" s="3" t="str">
        <f>VLOOKUP(Affaires12145[[#This Row],[Référence]],Nomenclature[],3,0)</f>
        <v>Venturi ecs</v>
      </c>
      <c r="E64" s="5" t="s">
        <v>234</v>
      </c>
      <c r="F64" s="5"/>
      <c r="G64" s="3"/>
      <c r="H64" s="3"/>
      <c r="I64" s="3"/>
      <c r="K64" s="7" t="e">
        <f>VLOOKUP(Affaires12152[[#This Row],[Référence]],Nomenclature[],2,0)</f>
        <v>#N/A</v>
      </c>
      <c r="L64" s="56">
        <v>2</v>
      </c>
      <c r="M64" s="8" t="e">
        <f>VLOOKUP(Affaires12152[[#This Row],[Référence]],Nomenclature[],3,0)</f>
        <v>#N/A</v>
      </c>
      <c r="N64" s="59">
        <v>20000040</v>
      </c>
      <c r="O64" s="8"/>
      <c r="P64" s="8"/>
      <c r="Q64" s="8"/>
    </row>
    <row r="65" spans="1:17" x14ac:dyDescent="0.25">
      <c r="A65" s="40"/>
      <c r="B65" s="40"/>
      <c r="C65" s="5" t="str">
        <f>VLOOKUP(Affaires12145[[#This Row],[Référence]],Nomenclature[],2,0)</f>
        <v>R04-03</v>
      </c>
      <c r="D65" s="3" t="str">
        <f>VLOOKUP(Affaires12145[[#This Row],[Référence]],Nomenclature[],3,0)</f>
        <v>Joint hublot (x3)</v>
      </c>
      <c r="E65" s="5" t="s">
        <v>236</v>
      </c>
      <c r="F65" s="5">
        <v>2</v>
      </c>
      <c r="G65" s="3"/>
      <c r="H65" s="3"/>
      <c r="I65" s="3"/>
      <c r="K65" s="7" t="str">
        <f>VLOOKUP(Affaires12152[[#This Row],[Référence]],Nomenclature[],2,0)</f>
        <v>R04-06</v>
      </c>
      <c r="L65" s="56">
        <v>2</v>
      </c>
      <c r="M65" s="8" t="str">
        <f>VLOOKUP(Affaires12152[[#This Row],[Référence]],Nomenclature[],3,0)</f>
        <v>Panneau isolant avant</v>
      </c>
      <c r="N65" s="57" t="s">
        <v>241</v>
      </c>
      <c r="O65" s="8"/>
      <c r="P65" s="8"/>
      <c r="Q65" s="8"/>
    </row>
    <row r="66" spans="1:17" x14ac:dyDescent="0.25">
      <c r="A66" s="40"/>
      <c r="B66" s="40"/>
      <c r="C66" s="5" t="str">
        <f>VLOOKUP(Affaires12145[[#This Row],[Référence]],Nomenclature[],2,0)</f>
        <v>R04-04</v>
      </c>
      <c r="D66" s="3" t="str">
        <f>VLOOKUP(Affaires12145[[#This Row],[Référence]],Nomenclature[],3,0)</f>
        <v>Panneau avant chambre etanche</v>
      </c>
      <c r="E66" s="5" t="s">
        <v>238</v>
      </c>
      <c r="F66" s="5"/>
      <c r="G66" s="3"/>
      <c r="H66" s="3"/>
      <c r="I66" s="3"/>
      <c r="K66" s="7" t="str">
        <f>VLOOKUP(Affaires12152[[#This Row],[Référence]],Nomenclature[],2,0)</f>
        <v>R04-08</v>
      </c>
      <c r="L66" s="56">
        <v>2</v>
      </c>
      <c r="M66" s="8" t="str">
        <f>VLOOKUP(Affaires12152[[#This Row],[Référence]],Nomenclature[],3,0)</f>
        <v>Hotte d evacuation des fumees</v>
      </c>
      <c r="N66" s="57" t="s">
        <v>244</v>
      </c>
      <c r="O66" s="8"/>
      <c r="P66" s="8"/>
      <c r="Q66" s="8"/>
    </row>
    <row r="67" spans="1:17" x14ac:dyDescent="0.25">
      <c r="A67" s="40"/>
      <c r="B67" s="40"/>
      <c r="C67" s="5" t="str">
        <f>VLOOKUP(Affaires12145[[#This Row],[Référence]],Nomenclature[],2,0)</f>
        <v>R04-05</v>
      </c>
      <c r="D67" s="3" t="str">
        <f>VLOOKUP(Affaires12145[[#This Row],[Référence]],Nomenclature[],3,0)</f>
        <v>Panneau avant chambre etanche</v>
      </c>
      <c r="E67" s="5" t="s">
        <v>240</v>
      </c>
      <c r="F67" s="3">
        <v>1</v>
      </c>
      <c r="G67" s="3"/>
      <c r="H67" s="3"/>
      <c r="I67" s="3"/>
      <c r="K67" s="7" t="e">
        <f>VLOOKUP(Affaires12152[[#This Row],[Référence]],Nomenclature[],2,0)</f>
        <v>#N/A</v>
      </c>
      <c r="L67" s="56">
        <v>2</v>
      </c>
      <c r="M67" s="8" t="e">
        <f>VLOOKUP(Affaires12152[[#This Row],[Référence]],Nomenclature[],3,0)</f>
        <v>#N/A</v>
      </c>
      <c r="N67" s="59">
        <v>20007006</v>
      </c>
      <c r="O67" s="8"/>
      <c r="P67" s="8"/>
      <c r="Q67" s="8"/>
    </row>
    <row r="68" spans="1:17" x14ac:dyDescent="0.25">
      <c r="A68" s="40"/>
      <c r="B68" s="40"/>
      <c r="C68" s="5" t="str">
        <f>VLOOKUP(Affaires12145[[#This Row],[Référence]],Nomenclature[],2,0)</f>
        <v>R04-06</v>
      </c>
      <c r="D68" s="3" t="str">
        <f>VLOOKUP(Affaires12145[[#This Row],[Référence]],Nomenclature[],3,0)</f>
        <v>Panneau isolant avant</v>
      </c>
      <c r="E68" s="5" t="s">
        <v>241</v>
      </c>
      <c r="F68" s="3">
        <v>1</v>
      </c>
      <c r="G68" s="3"/>
      <c r="H68" s="3"/>
      <c r="I68" s="3"/>
      <c r="K68" s="7" t="str">
        <f>VLOOKUP(Affaires12152[[#This Row],[Référence]],Nomenclature[],2,0)</f>
        <v>R04-11</v>
      </c>
      <c r="L68" s="55"/>
      <c r="M68" s="8" t="str">
        <f>VLOOKUP(Affaires12152[[#This Row],[Référence]],Nomenclature[],3,0)</f>
        <v>Hublot</v>
      </c>
      <c r="N68" s="57" t="s">
        <v>250</v>
      </c>
      <c r="O68" s="8"/>
      <c r="P68" s="8"/>
      <c r="Q68" s="8"/>
    </row>
    <row r="69" spans="1:17" x14ac:dyDescent="0.25">
      <c r="A69" s="40"/>
      <c r="B69" s="40"/>
      <c r="C69" s="5" t="str">
        <f>VLOOKUP(Affaires12145[[#This Row],[Référence]],Nomenclature[],2,0)</f>
        <v>R04-07</v>
      </c>
      <c r="D69" s="3" t="str">
        <f>VLOOKUP(Affaires12145[[#This Row],[Référence]],Nomenclature[],3,0)</f>
        <v>Panneau isolant avant</v>
      </c>
      <c r="E69" s="5" t="s">
        <v>243</v>
      </c>
      <c r="F69" s="3">
        <v>1</v>
      </c>
      <c r="G69" s="3"/>
      <c r="H69" s="3"/>
      <c r="I69" s="3"/>
      <c r="K69" s="7" t="e">
        <f>VLOOKUP(Affaires12152[[#This Row],[Référence]],Nomenclature[],2,0)</f>
        <v>#N/A</v>
      </c>
      <c r="L69" s="56">
        <v>1</v>
      </c>
      <c r="M69" s="8" t="e">
        <f>VLOOKUP(Affaires12152[[#This Row],[Référence]],Nomenclature[],3,0)</f>
        <v>#N/A</v>
      </c>
      <c r="N69" s="59">
        <v>20008654</v>
      </c>
      <c r="O69" s="8"/>
      <c r="P69" s="8"/>
      <c r="Q69" s="8"/>
    </row>
    <row r="70" spans="1:17" x14ac:dyDescent="0.25">
      <c r="A70" s="40"/>
      <c r="B70" s="40"/>
      <c r="C70" s="5" t="str">
        <f>VLOOKUP(Affaires12145[[#This Row],[Référence]],Nomenclature[],2,0)</f>
        <v>R04-08</v>
      </c>
      <c r="D70" s="3" t="str">
        <f>VLOOKUP(Affaires12145[[#This Row],[Référence]],Nomenclature[],3,0)</f>
        <v>Hotte d evacuation des fumees</v>
      </c>
      <c r="E70" s="5" t="s">
        <v>244</v>
      </c>
      <c r="F70" s="5"/>
      <c r="G70" s="3"/>
      <c r="H70" s="3"/>
      <c r="I70" s="3"/>
      <c r="K70" s="7" t="e">
        <f>VLOOKUP(Affaires12152[[#This Row],[Référence]],Nomenclature[],2,0)</f>
        <v>#N/A</v>
      </c>
      <c r="L70" s="56">
        <v>2</v>
      </c>
      <c r="M70" s="8" t="e">
        <f>VLOOKUP(Affaires12152[[#This Row],[Référence]],Nomenclature[],3,0)</f>
        <v>#N/A</v>
      </c>
      <c r="N70" s="59" t="s">
        <v>298</v>
      </c>
      <c r="O70" s="8"/>
      <c r="P70" s="8"/>
      <c r="Q70" s="8"/>
    </row>
    <row r="71" spans="1:17" x14ac:dyDescent="0.25">
      <c r="A71" s="40"/>
      <c r="B71" s="40"/>
      <c r="C71" s="5" t="str">
        <f>VLOOKUP(Affaires12145[[#This Row],[Référence]],Nomenclature[],2,0)</f>
        <v>R04-09</v>
      </c>
      <c r="D71" s="3" t="str">
        <f>VLOOKUP(Affaires12145[[#This Row],[Référence]],Nomenclature[],3,0)</f>
        <v>Tube silicone prise lg.150</v>
      </c>
      <c r="E71" s="5" t="s">
        <v>246</v>
      </c>
      <c r="F71" s="5">
        <v>1</v>
      </c>
      <c r="G71" s="3"/>
      <c r="H71" s="3"/>
      <c r="I71" s="3"/>
      <c r="K71" s="7"/>
      <c r="L71" s="55"/>
      <c r="M71" s="8"/>
      <c r="N71" s="59"/>
      <c r="O71" s="8"/>
      <c r="P71" s="8"/>
      <c r="Q71" s="8"/>
    </row>
    <row r="72" spans="1:17" x14ac:dyDescent="0.25">
      <c r="A72" s="40"/>
      <c r="B72" s="40"/>
      <c r="C72" s="5" t="str">
        <f>VLOOKUP(Affaires12145[[#This Row],[Référence]],Nomenclature[],2,0)</f>
        <v>R04-10</v>
      </c>
      <c r="D72" s="3" t="str">
        <f>VLOOKUP(Affaires12145[[#This Row],[Référence]],Nomenclature[],3,0)</f>
        <v>Pressostat avec 2 vis</v>
      </c>
      <c r="E72" s="5" t="s">
        <v>248</v>
      </c>
      <c r="F72" s="3">
        <v>2</v>
      </c>
      <c r="G72" s="3"/>
      <c r="H72" s="3"/>
      <c r="I72" s="3"/>
      <c r="K72" s="7"/>
      <c r="L72" s="56"/>
      <c r="M72" s="8"/>
      <c r="N72" s="59"/>
      <c r="O72" s="8"/>
      <c r="P72" s="8"/>
      <c r="Q72" s="8"/>
    </row>
    <row r="73" spans="1:17" x14ac:dyDescent="0.25">
      <c r="A73" s="40"/>
      <c r="B73" s="40"/>
      <c r="C73" s="5" t="str">
        <f>VLOOKUP(Affaires12145[[#This Row],[Référence]],Nomenclature[],2,0)</f>
        <v>R04-11</v>
      </c>
      <c r="D73" s="3" t="str">
        <f>VLOOKUP(Affaires12145[[#This Row],[Référence]],Nomenclature[],3,0)</f>
        <v>Hublot</v>
      </c>
      <c r="E73" s="5" t="s">
        <v>250</v>
      </c>
      <c r="F73" s="5"/>
      <c r="G73" s="3"/>
      <c r="H73" s="3"/>
      <c r="I73" s="3"/>
      <c r="K73" s="7"/>
      <c r="L73" s="56"/>
      <c r="M73" s="8"/>
      <c r="N73" s="59"/>
      <c r="O73" s="8"/>
      <c r="P73" s="8"/>
      <c r="Q73" s="8"/>
    </row>
    <row r="74" spans="1:17" x14ac:dyDescent="0.25">
      <c r="A74" s="40"/>
      <c r="B74" s="40"/>
      <c r="C74" s="5" t="str">
        <f>VLOOKUP(Affaires12145[[#This Row],[Référence]],Nomenclature[],2,0)</f>
        <v>R04-12</v>
      </c>
      <c r="D74" s="3" t="str">
        <f>VLOOKUP(Affaires12145[[#This Row],[Référence]],Nomenclature[],3,0)</f>
        <v>Couvercle hublot</v>
      </c>
      <c r="E74" s="5" t="s">
        <v>252</v>
      </c>
      <c r="F74" s="5"/>
      <c r="G74" s="3"/>
      <c r="H74" s="3"/>
      <c r="I74" s="3"/>
      <c r="K74" s="7"/>
      <c r="L74" s="55"/>
      <c r="M74" s="8"/>
      <c r="N74" s="59"/>
      <c r="O74" s="8"/>
      <c r="P74" s="8"/>
      <c r="Q74" s="8"/>
    </row>
    <row r="75" spans="1:17" x14ac:dyDescent="0.25">
      <c r="A75" s="40"/>
      <c r="B75" s="40"/>
      <c r="C75" s="5" t="str">
        <f>VLOOKUP(Affaires12145[[#This Row],[Référence]],Nomenclature[],2,0)</f>
        <v>R04-13</v>
      </c>
      <c r="D75" s="3" t="str">
        <f>VLOOKUP(Affaires12145[[#This Row],[Référence]],Nomenclature[],3,0)</f>
        <v>Groupe filtre/venturi sanit.</v>
      </c>
      <c r="E75" s="5" t="s">
        <v>254</v>
      </c>
      <c r="F75" s="5"/>
      <c r="G75" s="3"/>
      <c r="H75" s="3"/>
      <c r="I75" s="3"/>
      <c r="K75" s="7"/>
      <c r="L75" s="55"/>
      <c r="M75" s="8"/>
      <c r="N75" s="59"/>
      <c r="O75" s="8"/>
      <c r="P75" s="8"/>
      <c r="Q75" s="8"/>
    </row>
    <row r="76" spans="1:17" x14ac:dyDescent="0.25">
      <c r="A76" s="40"/>
      <c r="B76" s="40"/>
      <c r="C76" s="5" t="str">
        <f>VLOOKUP(Affaires12145[[#This Row],[Référence]],Nomenclature[],2,0)</f>
        <v>R04-14</v>
      </c>
      <c r="D76" s="3" t="str">
        <f>VLOOKUP(Affaires12145[[#This Row],[Référence]],Nomenclature[],3,0)</f>
        <v>Groupe entree san/retour chauf</v>
      </c>
      <c r="E76" s="5" t="s">
        <v>256</v>
      </c>
      <c r="F76" s="5"/>
      <c r="G76" s="3"/>
      <c r="H76" s="3"/>
      <c r="I76" s="3"/>
      <c r="K76" s="7"/>
      <c r="L76" s="55"/>
      <c r="M76" s="8"/>
      <c r="N76" s="59"/>
      <c r="O76" s="8"/>
      <c r="P76" s="8"/>
      <c r="Q76" s="8"/>
    </row>
    <row r="77" spans="1:17" x14ac:dyDescent="0.25">
      <c r="A77" s="40"/>
      <c r="B77" s="40"/>
      <c r="C77" s="5" t="str">
        <f>VLOOKUP(Affaires12145[[#This Row],[Référence]],Nomenclature[],2,0)</f>
        <v>R04-15</v>
      </c>
      <c r="D77" s="3" t="str">
        <f>VLOOKUP(Affaires12145[[#This Row],[Référence]],Nomenclature[],3,0)</f>
        <v>Joint echangeur sanitaire(x4)</v>
      </c>
      <c r="E77" s="5" t="s">
        <v>258</v>
      </c>
      <c r="F77" s="5"/>
      <c r="G77" s="3"/>
      <c r="H77" s="3"/>
      <c r="I77" s="3"/>
      <c r="K77" s="7"/>
      <c r="L77" s="55"/>
      <c r="M77" s="8"/>
      <c r="N77" s="59"/>
      <c r="O77" s="8"/>
      <c r="P77" s="8"/>
      <c r="Q77" s="8"/>
    </row>
    <row r="78" spans="1:17" x14ac:dyDescent="0.25">
      <c r="A78" s="40"/>
      <c r="B78" s="40"/>
      <c r="C78" s="5" t="str">
        <f>VLOOKUP(Affaires12145[[#This Row],[Référence]],Nomenclature[],2,0)</f>
        <v>R04-16</v>
      </c>
      <c r="D78" s="3" t="str">
        <f>VLOOKUP(Affaires12145[[#This Row],[Référence]],Nomenclature[],3,0)</f>
        <v>Echangeur sanitaire 12 plaques</v>
      </c>
      <c r="E78" s="5" t="s">
        <v>260</v>
      </c>
      <c r="F78" s="5"/>
      <c r="G78" s="3"/>
      <c r="H78" s="3"/>
      <c r="I78" s="3"/>
      <c r="K78" s="7"/>
      <c r="L78" s="55"/>
      <c r="M78" s="8"/>
      <c r="N78" s="59"/>
      <c r="O78" s="8"/>
      <c r="P78" s="8"/>
      <c r="Q78" s="8"/>
    </row>
    <row r="79" spans="1:17" x14ac:dyDescent="0.25">
      <c r="A79" s="40"/>
      <c r="B79" s="40"/>
      <c r="C79" s="5" t="str">
        <f>VLOOKUP(Affaires12145[[#This Row],[Référence]],Nomenclature[],2,0)</f>
        <v>R04-17</v>
      </c>
      <c r="D79" s="3" t="str">
        <f>VLOOKUP(Affaires12145[[#This Row],[Référence]],Nomenclature[],3,0)</f>
        <v>Joint tube/caisson (x3)</v>
      </c>
      <c r="E79" s="5" t="s">
        <v>262</v>
      </c>
      <c r="F79" s="5"/>
      <c r="G79" s="3"/>
      <c r="H79" s="3"/>
      <c r="I79" s="3"/>
      <c r="K79" s="7"/>
      <c r="L79" s="55"/>
      <c r="M79" s="8"/>
      <c r="N79" s="59"/>
      <c r="O79" s="8"/>
      <c r="P79" s="8"/>
      <c r="Q79" s="8"/>
    </row>
    <row r="80" spans="1:17" x14ac:dyDescent="0.25">
      <c r="A80" s="40"/>
      <c r="B80" s="40"/>
      <c r="C80" s="5" t="str">
        <f>VLOOKUP(Affaires12145[[#This Row],[Référence]],Nomenclature[],2,0)</f>
        <v>R04-18</v>
      </c>
      <c r="D80" s="3" t="str">
        <f>VLOOKUP(Affaires12145[[#This Row],[Référence]],Nomenclature[],3,0)</f>
        <v>Raccord prise de pression FF</v>
      </c>
      <c r="E80" s="5" t="s">
        <v>264</v>
      </c>
      <c r="F80" s="5"/>
      <c r="G80" s="3"/>
      <c r="H80" s="3"/>
      <c r="I80" s="3"/>
      <c r="K80" s="7"/>
      <c r="L80" s="56"/>
      <c r="M80" s="8"/>
      <c r="N80" s="59"/>
      <c r="O80" s="8"/>
      <c r="P80" s="8"/>
      <c r="Q80" s="8"/>
    </row>
    <row r="81" spans="1:17" x14ac:dyDescent="0.25">
      <c r="A81" s="40"/>
      <c r="B81" s="40"/>
      <c r="C81" s="5" t="str">
        <f>VLOOKUP(Affaires12145[[#This Row],[Référence]],Nomenclature[],2,0)</f>
        <v>R04-19</v>
      </c>
      <c r="D81" s="3" t="str">
        <f>VLOOKUP(Affaires12145[[#This Row],[Référence]],Nomenclature[],3,0)</f>
        <v>Nourrice porte-injecteurs 12 T. D.1,28</v>
      </c>
      <c r="E81" s="5" t="s">
        <v>269</v>
      </c>
      <c r="F81" s="5"/>
      <c r="G81" s="3"/>
      <c r="H81" s="3"/>
      <c r="I81" s="3"/>
      <c r="K81" s="7"/>
      <c r="L81" s="55"/>
      <c r="M81" s="8"/>
      <c r="N81" s="59"/>
      <c r="O81" s="8"/>
      <c r="P81" s="8"/>
      <c r="Q81" s="8"/>
    </row>
    <row r="82" spans="1:17" x14ac:dyDescent="0.25">
      <c r="A82" s="40"/>
      <c r="B82" s="40"/>
      <c r="C82" s="5" t="str">
        <f>VLOOKUP(Affaires12145[[#This Row],[Référence]],Nomenclature[],2,0)</f>
        <v>R04-20</v>
      </c>
      <c r="D82" s="3" t="str">
        <f>VLOOKUP(Affaires12145[[#This Row],[Référence]],Nomenclature[],3,0)</f>
        <v>Bruleur 12 becs</v>
      </c>
      <c r="E82" s="5" t="s">
        <v>267</v>
      </c>
      <c r="F82" s="5"/>
      <c r="G82" s="3"/>
      <c r="H82" s="3"/>
      <c r="I82" s="3"/>
      <c r="K82" s="7"/>
      <c r="L82" s="55"/>
      <c r="M82" s="8"/>
      <c r="N82" s="59"/>
      <c r="O82" s="8"/>
      <c r="P82" s="8"/>
      <c r="Q82" s="8"/>
    </row>
    <row r="83" spans="1:17" x14ac:dyDescent="0.25">
      <c r="A83" s="40"/>
      <c r="B83" s="40"/>
      <c r="C83" s="3" t="str">
        <f>VLOOKUP(Affaires12145[[#This Row],[Référence]],Nomenclature[],2,0)</f>
        <v>R05-01</v>
      </c>
      <c r="D83" s="3" t="str">
        <f>VLOOKUP(Affaires12145[[#This Row],[Référence]],Nomenclature[],3,0)</f>
        <v>test</v>
      </c>
      <c r="E83" s="5" t="s">
        <v>271</v>
      </c>
      <c r="G83" s="3"/>
      <c r="H83" s="3"/>
      <c r="I83" s="3"/>
      <c r="K83" s="7"/>
      <c r="L83" s="55"/>
      <c r="M83" s="8"/>
      <c r="N83" s="59"/>
      <c r="O83" s="10"/>
      <c r="P83" s="10"/>
      <c r="Q83" s="10"/>
    </row>
    <row r="84" spans="1:17" x14ac:dyDescent="0.25">
      <c r="A84" s="40"/>
      <c r="B84" s="40"/>
      <c r="K84" s="7"/>
      <c r="L84" s="55"/>
      <c r="M84" s="8"/>
      <c r="N84" s="59"/>
      <c r="O84" s="10"/>
      <c r="P84" s="10"/>
      <c r="Q84" s="10"/>
    </row>
    <row r="85" spans="1:17" x14ac:dyDescent="0.25">
      <c r="A85" s="40"/>
      <c r="B85" s="40"/>
      <c r="K85" s="7"/>
      <c r="L85" s="55"/>
      <c r="M85" s="8"/>
      <c r="N85" s="59"/>
      <c r="O85" s="10"/>
      <c r="P85" s="10"/>
      <c r="Q85" s="10"/>
    </row>
    <row r="86" spans="1:17" x14ac:dyDescent="0.25">
      <c r="A86" s="40"/>
      <c r="B86" s="40"/>
      <c r="K86" s="7"/>
      <c r="L86" s="55"/>
      <c r="M86" s="8"/>
      <c r="N86" s="59"/>
      <c r="O86" s="10"/>
      <c r="P86" s="10"/>
      <c r="Q86" s="10"/>
    </row>
    <row r="87" spans="1:17" x14ac:dyDescent="0.25">
      <c r="A87" s="40"/>
      <c r="B87" s="40"/>
      <c r="K87" s="7"/>
      <c r="L87" s="55"/>
      <c r="M87" s="8"/>
      <c r="N87" s="59"/>
      <c r="O87" s="10"/>
      <c r="P87" s="10"/>
      <c r="Q87" s="10"/>
    </row>
    <row r="88" spans="1:17" x14ac:dyDescent="0.25">
      <c r="A88" s="40"/>
      <c r="B88" s="40"/>
      <c r="K88" s="7"/>
      <c r="L88" s="55"/>
      <c r="M88" s="8"/>
      <c r="N88" s="59"/>
      <c r="O88" s="10"/>
      <c r="P88" s="10"/>
      <c r="Q88" s="10"/>
    </row>
    <row r="89" spans="1:17" x14ac:dyDescent="0.25">
      <c r="A89" s="40"/>
      <c r="B89" s="40"/>
      <c r="K89" s="7"/>
      <c r="L89" s="55"/>
      <c r="M89" s="8"/>
      <c r="N89" s="59"/>
      <c r="O89" s="10"/>
      <c r="P89" s="10"/>
      <c r="Q89" s="10"/>
    </row>
    <row r="90" spans="1:17" x14ac:dyDescent="0.25">
      <c r="A90" s="40"/>
      <c r="B90" s="40"/>
      <c r="K90" s="7"/>
      <c r="L90" s="55"/>
      <c r="M90" s="8"/>
      <c r="N90" s="59"/>
      <c r="O90" s="10"/>
      <c r="P90" s="10"/>
      <c r="Q90" s="10"/>
    </row>
    <row r="91" spans="1:17" x14ac:dyDescent="0.25">
      <c r="A91" s="40"/>
      <c r="B91" s="40"/>
      <c r="K91" s="7"/>
      <c r="L91" s="55"/>
      <c r="M91" s="8"/>
      <c r="N91" s="61"/>
      <c r="O91" s="10"/>
      <c r="P91" s="10"/>
      <c r="Q91" s="10"/>
    </row>
    <row r="92" spans="1:17" x14ac:dyDescent="0.25">
      <c r="A92" s="40"/>
      <c r="B92" s="40"/>
    </row>
    <row r="93" spans="1:17" x14ac:dyDescent="0.25">
      <c r="A93" s="40"/>
      <c r="B93" s="40"/>
    </row>
    <row r="94" spans="1:17" x14ac:dyDescent="0.25">
      <c r="A94" s="40"/>
      <c r="B94" s="40"/>
    </row>
    <row r="95" spans="1:17" x14ac:dyDescent="0.25">
      <c r="A95" s="40"/>
      <c r="B95" s="40"/>
    </row>
  </sheetData>
  <phoneticPr fontId="6" type="noConversion"/>
  <dataValidations count="1">
    <dataValidation type="list" allowBlank="1" showInputMessage="1" showErrorMessage="1" sqref="A1" xr:uid="{3B6E1B81-FAEF-43E5-B52F-59DE2898BC0D}">
      <formula1>$A$3:$A$6</formula1>
    </dataValidation>
  </dataValidations>
  <pageMargins left="0.7" right="0.7" top="0.75" bottom="0.75" header="0.3" footer="0.3"/>
  <pageSetup paperSize="9" scale="31" orientation="portrait" r:id="rId1"/>
  <tableParts count="3">
    <tablePart r:id="rId2"/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F073E-1523-44A4-9B8A-4B88D205F9C0}">
  <sheetPr codeName="Feuil11">
    <pageSetUpPr fitToPage="1"/>
  </sheetPr>
  <dimension ref="A1:C165"/>
  <sheetViews>
    <sheetView zoomScale="115" zoomScaleNormal="115" zoomScaleSheetLayoutView="115" workbookViewId="0">
      <selection activeCell="G74" sqref="G74"/>
    </sheetView>
  </sheetViews>
  <sheetFormatPr baseColWidth="10" defaultRowHeight="15" x14ac:dyDescent="0.25"/>
  <cols>
    <col min="1" max="1" width="16" style="2" customWidth="1"/>
    <col min="2" max="2" width="11.42578125" style="6"/>
    <col min="3" max="3" width="47.42578125" customWidth="1"/>
  </cols>
  <sheetData>
    <row r="1" spans="1:3" x14ac:dyDescent="0.25">
      <c r="A1" s="50" t="s">
        <v>111</v>
      </c>
      <c r="B1" s="51"/>
      <c r="C1" s="52"/>
    </row>
    <row r="2" spans="1:3" x14ac:dyDescent="0.25">
      <c r="A2" s="48" t="s">
        <v>15</v>
      </c>
      <c r="B2" s="49" t="s">
        <v>3</v>
      </c>
      <c r="C2" s="30" t="s">
        <v>1</v>
      </c>
    </row>
    <row r="3" spans="1:3" x14ac:dyDescent="0.25">
      <c r="A3" s="5" t="s">
        <v>112</v>
      </c>
      <c r="B3" s="6" t="s">
        <v>17</v>
      </c>
      <c r="C3" t="s">
        <v>113</v>
      </c>
    </row>
    <row r="4" spans="1:3" x14ac:dyDescent="0.25">
      <c r="A4" s="5" t="s">
        <v>114</v>
      </c>
      <c r="B4" s="6" t="s">
        <v>18</v>
      </c>
      <c r="C4" t="s">
        <v>115</v>
      </c>
    </row>
    <row r="5" spans="1:3" x14ac:dyDescent="0.25">
      <c r="A5" s="5" t="s">
        <v>116</v>
      </c>
      <c r="B5" s="6" t="s">
        <v>19</v>
      </c>
      <c r="C5" t="s">
        <v>117</v>
      </c>
    </row>
    <row r="6" spans="1:3" x14ac:dyDescent="0.25">
      <c r="A6" s="5" t="s">
        <v>118</v>
      </c>
      <c r="B6" s="6" t="s">
        <v>20</v>
      </c>
      <c r="C6" t="s">
        <v>119</v>
      </c>
    </row>
    <row r="7" spans="1:3" x14ac:dyDescent="0.25">
      <c r="A7" s="5" t="s">
        <v>120</v>
      </c>
      <c r="B7" s="6" t="s">
        <v>21</v>
      </c>
      <c r="C7" t="s">
        <v>121</v>
      </c>
    </row>
    <row r="8" spans="1:3" x14ac:dyDescent="0.25">
      <c r="A8" s="5" t="s">
        <v>122</v>
      </c>
      <c r="B8" s="6" t="s">
        <v>22</v>
      </c>
      <c r="C8" t="s">
        <v>123</v>
      </c>
    </row>
    <row r="9" spans="1:3" x14ac:dyDescent="0.25">
      <c r="A9" s="5" t="s">
        <v>124</v>
      </c>
      <c r="B9" s="6" t="s">
        <v>23</v>
      </c>
      <c r="C9" t="s">
        <v>125</v>
      </c>
    </row>
    <row r="10" spans="1:3" x14ac:dyDescent="0.25">
      <c r="A10" s="5" t="s">
        <v>126</v>
      </c>
      <c r="B10" s="6" t="s">
        <v>24</v>
      </c>
      <c r="C10" t="s">
        <v>127</v>
      </c>
    </row>
    <row r="11" spans="1:3" x14ac:dyDescent="0.25">
      <c r="A11" s="5" t="s">
        <v>128</v>
      </c>
      <c r="B11" s="6" t="s">
        <v>25</v>
      </c>
      <c r="C11" t="s">
        <v>129</v>
      </c>
    </row>
    <row r="12" spans="1:3" x14ac:dyDescent="0.25">
      <c r="A12" s="5" t="s">
        <v>130</v>
      </c>
      <c r="B12" s="6" t="s">
        <v>26</v>
      </c>
      <c r="C12" t="s">
        <v>131</v>
      </c>
    </row>
    <row r="13" spans="1:3" x14ac:dyDescent="0.25">
      <c r="A13" s="5" t="s">
        <v>132</v>
      </c>
      <c r="B13" s="6" t="s">
        <v>27</v>
      </c>
      <c r="C13" t="s">
        <v>133</v>
      </c>
    </row>
    <row r="14" spans="1:3" x14ac:dyDescent="0.25">
      <c r="A14" s="5" t="s">
        <v>134</v>
      </c>
      <c r="B14" s="6" t="s">
        <v>28</v>
      </c>
      <c r="C14" t="s">
        <v>135</v>
      </c>
    </row>
    <row r="15" spans="1:3" x14ac:dyDescent="0.25">
      <c r="A15" s="5" t="s">
        <v>136</v>
      </c>
      <c r="B15" s="6" t="s">
        <v>29</v>
      </c>
      <c r="C15" t="s">
        <v>137</v>
      </c>
    </row>
    <row r="16" spans="1:3" x14ac:dyDescent="0.25">
      <c r="A16" s="5" t="s">
        <v>138</v>
      </c>
      <c r="B16" s="6" t="s">
        <v>30</v>
      </c>
      <c r="C16" t="s">
        <v>139</v>
      </c>
    </row>
    <row r="17" spans="1:3" x14ac:dyDescent="0.25">
      <c r="A17" s="5" t="s">
        <v>140</v>
      </c>
      <c r="B17" s="6" t="s">
        <v>31</v>
      </c>
      <c r="C17" t="s">
        <v>141</v>
      </c>
    </row>
    <row r="18" spans="1:3" x14ac:dyDescent="0.25">
      <c r="A18" s="5" t="s">
        <v>142</v>
      </c>
      <c r="B18" s="6" t="s">
        <v>32</v>
      </c>
      <c r="C18" t="s">
        <v>143</v>
      </c>
    </row>
    <row r="19" spans="1:3" x14ac:dyDescent="0.25">
      <c r="A19" s="5" t="s">
        <v>144</v>
      </c>
      <c r="B19" s="6" t="s">
        <v>33</v>
      </c>
      <c r="C19" t="s">
        <v>145</v>
      </c>
    </row>
    <row r="20" spans="1:3" x14ac:dyDescent="0.25">
      <c r="A20" s="5" t="s">
        <v>146</v>
      </c>
      <c r="B20" s="6" t="s">
        <v>34</v>
      </c>
      <c r="C20" t="s">
        <v>147</v>
      </c>
    </row>
    <row r="21" spans="1:3" x14ac:dyDescent="0.25">
      <c r="A21" s="5" t="s">
        <v>148</v>
      </c>
      <c r="B21" s="6" t="s">
        <v>35</v>
      </c>
      <c r="C21" t="s">
        <v>149</v>
      </c>
    </row>
    <row r="22" spans="1:3" x14ac:dyDescent="0.25">
      <c r="A22" s="5" t="s">
        <v>150</v>
      </c>
      <c r="B22" s="6" t="s">
        <v>36</v>
      </c>
      <c r="C22" t="s">
        <v>151</v>
      </c>
    </row>
    <row r="23" spans="1:3" x14ac:dyDescent="0.25">
      <c r="A23" s="5" t="s">
        <v>152</v>
      </c>
      <c r="B23" s="6" t="s">
        <v>37</v>
      </c>
      <c r="C23" t="s">
        <v>153</v>
      </c>
    </row>
    <row r="24" spans="1:3" x14ac:dyDescent="0.25">
      <c r="A24" s="5" t="s">
        <v>154</v>
      </c>
      <c r="B24" s="6" t="s">
        <v>38</v>
      </c>
      <c r="C24" t="s">
        <v>155</v>
      </c>
    </row>
    <row r="25" spans="1:3" x14ac:dyDescent="0.25">
      <c r="A25" s="5" t="s">
        <v>156</v>
      </c>
      <c r="B25" s="6" t="s">
        <v>39</v>
      </c>
      <c r="C25" t="s">
        <v>157</v>
      </c>
    </row>
    <row r="26" spans="1:3" x14ac:dyDescent="0.25">
      <c r="A26" s="5" t="s">
        <v>158</v>
      </c>
      <c r="B26" s="6" t="s">
        <v>40</v>
      </c>
      <c r="C26" t="s">
        <v>159</v>
      </c>
    </row>
    <row r="27" spans="1:3" x14ac:dyDescent="0.25">
      <c r="A27" s="5" t="s">
        <v>160</v>
      </c>
      <c r="B27" s="6" t="s">
        <v>41</v>
      </c>
      <c r="C27" t="s">
        <v>161</v>
      </c>
    </row>
    <row r="28" spans="1:3" x14ac:dyDescent="0.25">
      <c r="A28" s="5" t="s">
        <v>162</v>
      </c>
      <c r="B28" s="6" t="s">
        <v>42</v>
      </c>
      <c r="C28" t="s">
        <v>163</v>
      </c>
    </row>
    <row r="29" spans="1:3" x14ac:dyDescent="0.25">
      <c r="A29" s="5" t="s">
        <v>164</v>
      </c>
      <c r="B29" s="6" t="s">
        <v>43</v>
      </c>
      <c r="C29" t="s">
        <v>165</v>
      </c>
    </row>
    <row r="30" spans="1:3" x14ac:dyDescent="0.25">
      <c r="A30" s="5" t="s">
        <v>166</v>
      </c>
      <c r="B30" s="6" t="s">
        <v>44</v>
      </c>
      <c r="C30" t="s">
        <v>167</v>
      </c>
    </row>
    <row r="31" spans="1:3" x14ac:dyDescent="0.25">
      <c r="A31" s="5" t="s">
        <v>168</v>
      </c>
      <c r="B31" s="6" t="s">
        <v>45</v>
      </c>
      <c r="C31" t="s">
        <v>169</v>
      </c>
    </row>
    <row r="32" spans="1:3" x14ac:dyDescent="0.25">
      <c r="A32" s="5" t="s">
        <v>170</v>
      </c>
      <c r="B32" s="6" t="s">
        <v>46</v>
      </c>
      <c r="C32" t="s">
        <v>171</v>
      </c>
    </row>
    <row r="33" spans="1:3" x14ac:dyDescent="0.25">
      <c r="A33" s="5" t="s">
        <v>172</v>
      </c>
      <c r="B33" s="6" t="s">
        <v>47</v>
      </c>
      <c r="C33" t="s">
        <v>173</v>
      </c>
    </row>
    <row r="34" spans="1:3" x14ac:dyDescent="0.25">
      <c r="A34" s="5" t="s">
        <v>174</v>
      </c>
      <c r="B34" s="6" t="s">
        <v>48</v>
      </c>
      <c r="C34" t="s">
        <v>175</v>
      </c>
    </row>
    <row r="35" spans="1:3" x14ac:dyDescent="0.25">
      <c r="A35" s="5" t="s">
        <v>176</v>
      </c>
      <c r="B35" s="6" t="s">
        <v>49</v>
      </c>
      <c r="C35" t="s">
        <v>177</v>
      </c>
    </row>
    <row r="36" spans="1:3" x14ac:dyDescent="0.25">
      <c r="A36" s="5" t="s">
        <v>178</v>
      </c>
      <c r="B36" s="6" t="s">
        <v>50</v>
      </c>
      <c r="C36" t="s">
        <v>179</v>
      </c>
    </row>
    <row r="37" spans="1:3" x14ac:dyDescent="0.25">
      <c r="A37" s="5" t="s">
        <v>180</v>
      </c>
      <c r="B37" s="6" t="s">
        <v>51</v>
      </c>
      <c r="C37" t="s">
        <v>181</v>
      </c>
    </row>
    <row r="38" spans="1:3" x14ac:dyDescent="0.25">
      <c r="A38" s="5" t="s">
        <v>182</v>
      </c>
      <c r="B38" s="6" t="s">
        <v>52</v>
      </c>
      <c r="C38" t="s">
        <v>183</v>
      </c>
    </row>
    <row r="39" spans="1:3" x14ac:dyDescent="0.25">
      <c r="A39" s="5" t="s">
        <v>184</v>
      </c>
      <c r="B39" s="6" t="s">
        <v>53</v>
      </c>
      <c r="C39" t="s">
        <v>185</v>
      </c>
    </row>
    <row r="40" spans="1:3" x14ac:dyDescent="0.25">
      <c r="A40" s="5" t="s">
        <v>186</v>
      </c>
      <c r="B40" s="6" t="s">
        <v>54</v>
      </c>
      <c r="C40" t="s">
        <v>187</v>
      </c>
    </row>
    <row r="41" spans="1:3" x14ac:dyDescent="0.25">
      <c r="A41" s="5" t="s">
        <v>188</v>
      </c>
      <c r="B41" s="6" t="s">
        <v>55</v>
      </c>
      <c r="C41" t="s">
        <v>189</v>
      </c>
    </row>
    <row r="42" spans="1:3" x14ac:dyDescent="0.25">
      <c r="A42" s="5" t="s">
        <v>190</v>
      </c>
      <c r="B42" s="6" t="s">
        <v>56</v>
      </c>
      <c r="C42" t="s">
        <v>191</v>
      </c>
    </row>
    <row r="43" spans="1:3" x14ac:dyDescent="0.25">
      <c r="A43" s="5" t="s">
        <v>192</v>
      </c>
      <c r="B43" s="6" t="s">
        <v>57</v>
      </c>
      <c r="C43" t="s">
        <v>193</v>
      </c>
    </row>
    <row r="44" spans="1:3" x14ac:dyDescent="0.25">
      <c r="A44" s="5" t="s">
        <v>194</v>
      </c>
      <c r="B44" s="6" t="s">
        <v>58</v>
      </c>
      <c r="C44" t="s">
        <v>195</v>
      </c>
    </row>
    <row r="45" spans="1:3" x14ac:dyDescent="0.25">
      <c r="A45" s="5" t="s">
        <v>196</v>
      </c>
      <c r="B45" s="6" t="s">
        <v>59</v>
      </c>
      <c r="C45" t="s">
        <v>197</v>
      </c>
    </row>
    <row r="46" spans="1:3" x14ac:dyDescent="0.25">
      <c r="A46" s="5" t="s">
        <v>198</v>
      </c>
      <c r="B46" s="6" t="s">
        <v>60</v>
      </c>
      <c r="C46" t="s">
        <v>199</v>
      </c>
    </row>
    <row r="47" spans="1:3" x14ac:dyDescent="0.25">
      <c r="A47" s="5" t="s">
        <v>200</v>
      </c>
      <c r="B47" s="6" t="s">
        <v>61</v>
      </c>
      <c r="C47" t="s">
        <v>201</v>
      </c>
    </row>
    <row r="48" spans="1:3" x14ac:dyDescent="0.25">
      <c r="A48" s="5" t="s">
        <v>202</v>
      </c>
      <c r="B48" s="6" t="s">
        <v>62</v>
      </c>
      <c r="C48" t="s">
        <v>203</v>
      </c>
    </row>
    <row r="49" spans="1:3" x14ac:dyDescent="0.25">
      <c r="A49" s="5" t="s">
        <v>204</v>
      </c>
      <c r="B49" s="6" t="s">
        <v>63</v>
      </c>
      <c r="C49" t="s">
        <v>205</v>
      </c>
    </row>
    <row r="50" spans="1:3" x14ac:dyDescent="0.25">
      <c r="A50" s="5" t="s">
        <v>206</v>
      </c>
      <c r="B50" s="6" t="s">
        <v>64</v>
      </c>
      <c r="C50" t="s">
        <v>207</v>
      </c>
    </row>
    <row r="51" spans="1:3" x14ac:dyDescent="0.25">
      <c r="A51" s="5" t="s">
        <v>208</v>
      </c>
      <c r="B51" s="6" t="s">
        <v>65</v>
      </c>
      <c r="C51" t="s">
        <v>209</v>
      </c>
    </row>
    <row r="52" spans="1:3" x14ac:dyDescent="0.25">
      <c r="A52" s="5" t="s">
        <v>210</v>
      </c>
      <c r="B52" s="6" t="s">
        <v>66</v>
      </c>
      <c r="C52" t="s">
        <v>211</v>
      </c>
    </row>
    <row r="53" spans="1:3" x14ac:dyDescent="0.25">
      <c r="A53" s="5" t="s">
        <v>212</v>
      </c>
      <c r="B53" s="6" t="s">
        <v>67</v>
      </c>
      <c r="C53" t="s">
        <v>213</v>
      </c>
    </row>
    <row r="54" spans="1:3" x14ac:dyDescent="0.25">
      <c r="A54" s="5" t="s">
        <v>214</v>
      </c>
      <c r="B54" s="6" t="s">
        <v>68</v>
      </c>
      <c r="C54" t="s">
        <v>215</v>
      </c>
    </row>
    <row r="55" spans="1:3" x14ac:dyDescent="0.25">
      <c r="A55" s="5" t="s">
        <v>216</v>
      </c>
      <c r="B55" s="6" t="s">
        <v>69</v>
      </c>
      <c r="C55" t="s">
        <v>217</v>
      </c>
    </row>
    <row r="56" spans="1:3" x14ac:dyDescent="0.25">
      <c r="A56" s="5" t="s">
        <v>218</v>
      </c>
      <c r="B56" s="6" t="s">
        <v>70</v>
      </c>
      <c r="C56" t="s">
        <v>219</v>
      </c>
    </row>
    <row r="57" spans="1:3" x14ac:dyDescent="0.25">
      <c r="A57" s="5" t="s">
        <v>220</v>
      </c>
      <c r="B57" s="6" t="s">
        <v>71</v>
      </c>
      <c r="C57" t="s">
        <v>221</v>
      </c>
    </row>
    <row r="58" spans="1:3" x14ac:dyDescent="0.25">
      <c r="A58" s="5" t="s">
        <v>222</v>
      </c>
      <c r="B58" s="6" t="s">
        <v>72</v>
      </c>
      <c r="C58" t="s">
        <v>223</v>
      </c>
    </row>
    <row r="59" spans="1:3" x14ac:dyDescent="0.25">
      <c r="A59" s="5" t="s">
        <v>224</v>
      </c>
      <c r="B59" s="6" t="s">
        <v>73</v>
      </c>
      <c r="C59" t="s">
        <v>225</v>
      </c>
    </row>
    <row r="60" spans="1:3" x14ac:dyDescent="0.25">
      <c r="A60" s="5" t="s">
        <v>226</v>
      </c>
      <c r="B60" s="6" t="s">
        <v>74</v>
      </c>
      <c r="C60" t="s">
        <v>227</v>
      </c>
    </row>
    <row r="61" spans="1:3" x14ac:dyDescent="0.25">
      <c r="A61" s="5" t="s">
        <v>228</v>
      </c>
      <c r="B61" s="6" t="s">
        <v>75</v>
      </c>
      <c r="C61" t="s">
        <v>229</v>
      </c>
    </row>
    <row r="62" spans="1:3" x14ac:dyDescent="0.25">
      <c r="A62" s="5" t="s">
        <v>230</v>
      </c>
      <c r="B62" s="6" t="s">
        <v>76</v>
      </c>
      <c r="C62" t="s">
        <v>231</v>
      </c>
    </row>
    <row r="63" spans="1:3" x14ac:dyDescent="0.25">
      <c r="A63" s="5" t="s">
        <v>232</v>
      </c>
      <c r="B63" s="6" t="s">
        <v>77</v>
      </c>
      <c r="C63" t="s">
        <v>233</v>
      </c>
    </row>
    <row r="64" spans="1:3" x14ac:dyDescent="0.25">
      <c r="A64" s="5" t="s">
        <v>234</v>
      </c>
      <c r="B64" s="6" t="s">
        <v>78</v>
      </c>
      <c r="C64" t="s">
        <v>235</v>
      </c>
    </row>
    <row r="65" spans="1:3" x14ac:dyDescent="0.25">
      <c r="A65" s="5" t="s">
        <v>236</v>
      </c>
      <c r="B65" s="6" t="s">
        <v>79</v>
      </c>
      <c r="C65" t="s">
        <v>237</v>
      </c>
    </row>
    <row r="66" spans="1:3" x14ac:dyDescent="0.25">
      <c r="A66" s="5" t="s">
        <v>238</v>
      </c>
      <c r="B66" s="6" t="s">
        <v>80</v>
      </c>
      <c r="C66" t="s">
        <v>239</v>
      </c>
    </row>
    <row r="67" spans="1:3" x14ac:dyDescent="0.25">
      <c r="A67" s="5" t="s">
        <v>240</v>
      </c>
      <c r="B67" s="6" t="s">
        <v>81</v>
      </c>
      <c r="C67" t="s">
        <v>239</v>
      </c>
    </row>
    <row r="68" spans="1:3" x14ac:dyDescent="0.25">
      <c r="A68" s="5" t="s">
        <v>241</v>
      </c>
      <c r="B68" s="6" t="s">
        <v>82</v>
      </c>
      <c r="C68" t="s">
        <v>242</v>
      </c>
    </row>
    <row r="69" spans="1:3" x14ac:dyDescent="0.25">
      <c r="A69" s="5" t="s">
        <v>243</v>
      </c>
      <c r="B69" s="6" t="s">
        <v>83</v>
      </c>
      <c r="C69" t="s">
        <v>242</v>
      </c>
    </row>
    <row r="70" spans="1:3" x14ac:dyDescent="0.25">
      <c r="A70" s="5" t="s">
        <v>244</v>
      </c>
      <c r="B70" s="6" t="s">
        <v>84</v>
      </c>
      <c r="C70" t="s">
        <v>245</v>
      </c>
    </row>
    <row r="71" spans="1:3" x14ac:dyDescent="0.25">
      <c r="A71" s="5" t="s">
        <v>246</v>
      </c>
      <c r="B71" s="6" t="s">
        <v>85</v>
      </c>
      <c r="C71" t="s">
        <v>247</v>
      </c>
    </row>
    <row r="72" spans="1:3" x14ac:dyDescent="0.25">
      <c r="A72" s="5" t="s">
        <v>248</v>
      </c>
      <c r="B72" s="6" t="s">
        <v>86</v>
      </c>
      <c r="C72" t="s">
        <v>249</v>
      </c>
    </row>
    <row r="73" spans="1:3" x14ac:dyDescent="0.25">
      <c r="A73" s="5" t="s">
        <v>250</v>
      </c>
      <c r="B73" s="6" t="s">
        <v>87</v>
      </c>
      <c r="C73" t="s">
        <v>251</v>
      </c>
    </row>
    <row r="74" spans="1:3" x14ac:dyDescent="0.25">
      <c r="A74" s="5" t="s">
        <v>252</v>
      </c>
      <c r="B74" s="6" t="s">
        <v>88</v>
      </c>
      <c r="C74" t="s">
        <v>253</v>
      </c>
    </row>
    <row r="75" spans="1:3" x14ac:dyDescent="0.25">
      <c r="A75" s="5" t="s">
        <v>254</v>
      </c>
      <c r="B75" s="6" t="s">
        <v>89</v>
      </c>
      <c r="C75" t="s">
        <v>255</v>
      </c>
    </row>
    <row r="76" spans="1:3" x14ac:dyDescent="0.25">
      <c r="A76" s="5" t="s">
        <v>256</v>
      </c>
      <c r="B76" s="6" t="s">
        <v>90</v>
      </c>
      <c r="C76" t="s">
        <v>257</v>
      </c>
    </row>
    <row r="77" spans="1:3" x14ac:dyDescent="0.25">
      <c r="A77" s="5" t="s">
        <v>258</v>
      </c>
      <c r="B77" s="6" t="s">
        <v>91</v>
      </c>
      <c r="C77" t="s">
        <v>259</v>
      </c>
    </row>
    <row r="78" spans="1:3" x14ac:dyDescent="0.25">
      <c r="A78" s="5" t="s">
        <v>260</v>
      </c>
      <c r="B78" s="6" t="s">
        <v>92</v>
      </c>
      <c r="C78" t="s">
        <v>261</v>
      </c>
    </row>
    <row r="79" spans="1:3" x14ac:dyDescent="0.25">
      <c r="A79" s="5" t="s">
        <v>262</v>
      </c>
      <c r="B79" s="6" t="s">
        <v>93</v>
      </c>
      <c r="C79" t="s">
        <v>263</v>
      </c>
    </row>
    <row r="80" spans="1:3" x14ac:dyDescent="0.25">
      <c r="A80" s="5" t="s">
        <v>264</v>
      </c>
      <c r="B80" s="6" t="s">
        <v>94</v>
      </c>
      <c r="C80" t="s">
        <v>265</v>
      </c>
    </row>
    <row r="81" spans="1:3" x14ac:dyDescent="0.25">
      <c r="A81" s="5" t="s">
        <v>269</v>
      </c>
      <c r="B81" s="6" t="s">
        <v>95</v>
      </c>
      <c r="C81" t="s">
        <v>266</v>
      </c>
    </row>
    <row r="82" spans="1:3" x14ac:dyDescent="0.25">
      <c r="A82" s="5" t="s">
        <v>267</v>
      </c>
      <c r="B82" s="6" t="s">
        <v>96</v>
      </c>
      <c r="C82" t="s">
        <v>268</v>
      </c>
    </row>
    <row r="83" spans="1:3" x14ac:dyDescent="0.25">
      <c r="A83" s="5" t="s">
        <v>271</v>
      </c>
      <c r="B83" s="6" t="s">
        <v>103</v>
      </c>
      <c r="C83" s="5" t="s">
        <v>270</v>
      </c>
    </row>
    <row r="84" spans="1:3" x14ac:dyDescent="0.25">
      <c r="A84" s="5"/>
      <c r="C84" s="5"/>
    </row>
    <row r="85" spans="1:3" x14ac:dyDescent="0.25">
      <c r="A85" s="5"/>
      <c r="C85" s="5"/>
    </row>
    <row r="86" spans="1:3" x14ac:dyDescent="0.25">
      <c r="A86" s="5"/>
      <c r="C86" s="5"/>
    </row>
    <row r="87" spans="1:3" x14ac:dyDescent="0.25">
      <c r="A87" s="5"/>
      <c r="C87" s="5"/>
    </row>
    <row r="88" spans="1:3" x14ac:dyDescent="0.25">
      <c r="A88" s="5"/>
      <c r="C88" s="5"/>
    </row>
    <row r="89" spans="1:3" x14ac:dyDescent="0.25">
      <c r="A89" s="5"/>
      <c r="C89" s="5"/>
    </row>
    <row r="90" spans="1:3" x14ac:dyDescent="0.25">
      <c r="A90" s="5"/>
      <c r="C90" s="5"/>
    </row>
    <row r="91" spans="1:3" x14ac:dyDescent="0.25">
      <c r="A91" s="5"/>
      <c r="C91" s="5"/>
    </row>
    <row r="92" spans="1:3" x14ac:dyDescent="0.25">
      <c r="A92" s="5"/>
      <c r="C92" s="5"/>
    </row>
    <row r="93" spans="1:3" x14ac:dyDescent="0.25">
      <c r="A93" s="5"/>
      <c r="C93" s="5"/>
    </row>
    <row r="94" spans="1:3" x14ac:dyDescent="0.25">
      <c r="A94" s="5"/>
      <c r="C94" s="5"/>
    </row>
    <row r="95" spans="1:3" x14ac:dyDescent="0.25">
      <c r="A95" s="5"/>
      <c r="C95" s="5"/>
    </row>
    <row r="96" spans="1:3" x14ac:dyDescent="0.25">
      <c r="A96" s="5"/>
      <c r="C96" s="5"/>
    </row>
    <row r="97" spans="1:3" x14ac:dyDescent="0.25">
      <c r="A97" s="5"/>
      <c r="C97" s="5"/>
    </row>
    <row r="98" spans="1:3" x14ac:dyDescent="0.25">
      <c r="A98" s="5"/>
      <c r="C98" s="5"/>
    </row>
    <row r="99" spans="1:3" x14ac:dyDescent="0.25">
      <c r="A99" s="5"/>
      <c r="C99" s="5"/>
    </row>
    <row r="100" spans="1:3" x14ac:dyDescent="0.25">
      <c r="A100" s="5"/>
      <c r="C100" s="5"/>
    </row>
    <row r="101" spans="1:3" x14ac:dyDescent="0.25">
      <c r="A101" s="5"/>
      <c r="C101" s="5"/>
    </row>
    <row r="102" spans="1:3" x14ac:dyDescent="0.25">
      <c r="A102" s="5"/>
      <c r="C102" s="5"/>
    </row>
    <row r="103" spans="1:3" x14ac:dyDescent="0.25">
      <c r="A103" s="5"/>
      <c r="C103" s="5"/>
    </row>
    <row r="104" spans="1:3" x14ac:dyDescent="0.25">
      <c r="A104" s="5"/>
      <c r="C104" s="5"/>
    </row>
    <row r="105" spans="1:3" x14ac:dyDescent="0.25">
      <c r="A105" s="5"/>
      <c r="C105" s="5"/>
    </row>
    <row r="106" spans="1:3" x14ac:dyDescent="0.25">
      <c r="A106" s="5"/>
      <c r="C106" s="5"/>
    </row>
    <row r="107" spans="1:3" x14ac:dyDescent="0.25">
      <c r="A107" s="5"/>
      <c r="C107" s="5"/>
    </row>
    <row r="108" spans="1:3" x14ac:dyDescent="0.25">
      <c r="A108" s="5"/>
      <c r="C108" s="5"/>
    </row>
    <row r="109" spans="1:3" x14ac:dyDescent="0.25">
      <c r="A109" s="5"/>
      <c r="C109" s="5"/>
    </row>
    <row r="110" spans="1:3" x14ac:dyDescent="0.25">
      <c r="A110" s="5"/>
      <c r="C110" s="5"/>
    </row>
    <row r="111" spans="1:3" x14ac:dyDescent="0.25">
      <c r="A111" s="5"/>
      <c r="C111" s="5"/>
    </row>
    <row r="112" spans="1:3" x14ac:dyDescent="0.25">
      <c r="A112" s="5"/>
      <c r="C112" s="5"/>
    </row>
    <row r="113" spans="1:3" x14ac:dyDescent="0.25">
      <c r="A113" s="5"/>
      <c r="C113" s="5"/>
    </row>
    <row r="114" spans="1:3" x14ac:dyDescent="0.25">
      <c r="A114" s="5"/>
      <c r="C114" s="5"/>
    </row>
    <row r="115" spans="1:3" x14ac:dyDescent="0.25">
      <c r="A115" s="5"/>
      <c r="C115" s="5"/>
    </row>
    <row r="116" spans="1:3" x14ac:dyDescent="0.25">
      <c r="A116" s="5"/>
      <c r="C116" s="5"/>
    </row>
    <row r="117" spans="1:3" x14ac:dyDescent="0.25">
      <c r="A117" s="5"/>
      <c r="C117" s="5"/>
    </row>
    <row r="118" spans="1:3" x14ac:dyDescent="0.25">
      <c r="A118" s="5"/>
      <c r="C118" s="5"/>
    </row>
    <row r="119" spans="1:3" x14ac:dyDescent="0.25">
      <c r="A119" s="5"/>
      <c r="C119" s="5"/>
    </row>
    <row r="120" spans="1:3" x14ac:dyDescent="0.25">
      <c r="A120" s="5"/>
      <c r="C120" s="5"/>
    </row>
    <row r="121" spans="1:3" x14ac:dyDescent="0.25">
      <c r="A121" s="5"/>
      <c r="C121" s="5"/>
    </row>
    <row r="122" spans="1:3" x14ac:dyDescent="0.25">
      <c r="A122" s="5"/>
      <c r="C122" s="5"/>
    </row>
    <row r="123" spans="1:3" x14ac:dyDescent="0.25">
      <c r="A123" s="5"/>
      <c r="C123" s="5"/>
    </row>
    <row r="124" spans="1:3" x14ac:dyDescent="0.25">
      <c r="A124" s="5"/>
      <c r="C124" s="5"/>
    </row>
    <row r="125" spans="1:3" x14ac:dyDescent="0.25">
      <c r="A125" s="5"/>
      <c r="C125" s="5"/>
    </row>
    <row r="126" spans="1:3" x14ac:dyDescent="0.25">
      <c r="A126" s="5"/>
      <c r="C126" s="5"/>
    </row>
    <row r="127" spans="1:3" x14ac:dyDescent="0.25">
      <c r="A127" s="5"/>
      <c r="C127" s="5"/>
    </row>
    <row r="128" spans="1:3" x14ac:dyDescent="0.25">
      <c r="A128" s="5"/>
      <c r="C128" s="5"/>
    </row>
    <row r="129" spans="1:3" x14ac:dyDescent="0.25">
      <c r="A129" s="5"/>
      <c r="C129" s="5"/>
    </row>
    <row r="130" spans="1:3" x14ac:dyDescent="0.25">
      <c r="A130" s="5"/>
      <c r="C130" s="5"/>
    </row>
    <row r="131" spans="1:3" x14ac:dyDescent="0.25">
      <c r="A131" s="5"/>
      <c r="C131" s="5"/>
    </row>
    <row r="132" spans="1:3" x14ac:dyDescent="0.25">
      <c r="A132" s="5"/>
      <c r="C132" s="5"/>
    </row>
    <row r="133" spans="1:3" x14ac:dyDescent="0.25">
      <c r="A133" s="5"/>
      <c r="C133" s="5"/>
    </row>
    <row r="134" spans="1:3" x14ac:dyDescent="0.25">
      <c r="A134" s="5"/>
      <c r="C134" s="5"/>
    </row>
    <row r="135" spans="1:3" x14ac:dyDescent="0.25">
      <c r="A135" s="5"/>
      <c r="C135" s="5"/>
    </row>
    <row r="136" spans="1:3" x14ac:dyDescent="0.25">
      <c r="A136" s="5"/>
      <c r="C136" s="5"/>
    </row>
    <row r="137" spans="1:3" x14ac:dyDescent="0.25">
      <c r="A137" s="5"/>
      <c r="C137" s="5"/>
    </row>
    <row r="138" spans="1:3" x14ac:dyDescent="0.25">
      <c r="A138" s="5"/>
      <c r="C138" s="5"/>
    </row>
    <row r="139" spans="1:3" x14ac:dyDescent="0.25">
      <c r="A139" s="5"/>
      <c r="C139" s="5"/>
    </row>
    <row r="140" spans="1:3" x14ac:dyDescent="0.25">
      <c r="A140" s="5"/>
      <c r="C140" s="5"/>
    </row>
    <row r="141" spans="1:3" x14ac:dyDescent="0.25">
      <c r="A141" s="5"/>
      <c r="C141" s="5"/>
    </row>
    <row r="142" spans="1:3" x14ac:dyDescent="0.25">
      <c r="A142" s="5"/>
      <c r="C142" s="5"/>
    </row>
    <row r="143" spans="1:3" x14ac:dyDescent="0.25">
      <c r="A143" s="5"/>
      <c r="C143" s="5"/>
    </row>
    <row r="144" spans="1:3" x14ac:dyDescent="0.25">
      <c r="A144" s="5"/>
      <c r="C144" s="5"/>
    </row>
    <row r="145" spans="1:3" x14ac:dyDescent="0.25">
      <c r="A145" s="5"/>
      <c r="C145" s="5"/>
    </row>
    <row r="146" spans="1:3" x14ac:dyDescent="0.25">
      <c r="A146" s="5"/>
      <c r="C146" s="5"/>
    </row>
    <row r="147" spans="1:3" x14ac:dyDescent="0.25">
      <c r="A147" s="5"/>
      <c r="C147" s="5"/>
    </row>
    <row r="148" spans="1:3" x14ac:dyDescent="0.25">
      <c r="A148" s="5"/>
      <c r="C148" s="5"/>
    </row>
    <row r="149" spans="1:3" x14ac:dyDescent="0.25">
      <c r="A149" s="5"/>
      <c r="C149" s="5"/>
    </row>
    <row r="150" spans="1:3" x14ac:dyDescent="0.25">
      <c r="A150" s="5"/>
      <c r="C150" s="5"/>
    </row>
    <row r="151" spans="1:3" x14ac:dyDescent="0.25">
      <c r="A151" s="5"/>
      <c r="C151" s="5"/>
    </row>
    <row r="152" spans="1:3" x14ac:dyDescent="0.25">
      <c r="A152" s="5"/>
      <c r="C152" s="5"/>
    </row>
    <row r="153" spans="1:3" x14ac:dyDescent="0.25">
      <c r="A153" s="5"/>
      <c r="C153" s="5"/>
    </row>
    <row r="154" spans="1:3" x14ac:dyDescent="0.25">
      <c r="A154" s="5"/>
      <c r="C154" s="5"/>
    </row>
    <row r="155" spans="1:3" x14ac:dyDescent="0.25">
      <c r="A155" s="5"/>
      <c r="C155" s="5"/>
    </row>
    <row r="156" spans="1:3" x14ac:dyDescent="0.25">
      <c r="A156" s="5"/>
      <c r="C156" s="5"/>
    </row>
    <row r="157" spans="1:3" x14ac:dyDescent="0.25">
      <c r="A157" s="5"/>
      <c r="C157" s="5"/>
    </row>
    <row r="158" spans="1:3" x14ac:dyDescent="0.25">
      <c r="A158" s="5"/>
      <c r="C158" s="5"/>
    </row>
    <row r="159" spans="1:3" x14ac:dyDescent="0.25">
      <c r="A159" s="5"/>
      <c r="C159" s="5"/>
    </row>
    <row r="160" spans="1:3" x14ac:dyDescent="0.25">
      <c r="A160" s="5"/>
      <c r="C160" s="5"/>
    </row>
    <row r="161" spans="1:3" x14ac:dyDescent="0.25">
      <c r="A161" s="5"/>
      <c r="C161" s="5"/>
    </row>
    <row r="162" spans="1:3" x14ac:dyDescent="0.25">
      <c r="A162" s="5"/>
      <c r="C162" s="5"/>
    </row>
    <row r="163" spans="1:3" x14ac:dyDescent="0.25">
      <c r="A163" s="5"/>
      <c r="C163" s="5"/>
    </row>
    <row r="164" spans="1:3" x14ac:dyDescent="0.25">
      <c r="A164" s="5"/>
      <c r="C164" s="5"/>
    </row>
    <row r="165" spans="1:3" x14ac:dyDescent="0.25">
      <c r="A165" s="5"/>
      <c r="C165" s="5"/>
    </row>
  </sheetData>
  <phoneticPr fontId="6" type="noConversion"/>
  <pageMargins left="0.7" right="0.7" top="0.75" bottom="0.75" header="0.3" footer="0.3"/>
  <pageSetup paperSize="9" fitToHeight="0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717D83B-2C16-4AC2-B1FA-FDC8E8B502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journal</vt:lpstr>
      <vt:lpstr>suivi</vt:lpstr>
      <vt:lpstr>appel</vt:lpstr>
      <vt:lpstr>entrée</vt:lpstr>
      <vt:lpstr>sortie</vt:lpstr>
      <vt:lpstr>stock base</vt:lpstr>
      <vt:lpstr>affaires</vt:lpstr>
      <vt:lpstr>infos</vt:lpstr>
      <vt:lpstr>appel!Zone_d_impression</vt:lpstr>
      <vt:lpstr>entrée!Zone_d_impression</vt:lpstr>
      <vt:lpstr>infos!Zone_d_impression</vt:lpstr>
      <vt:lpstr>journal!Zone_d_impression</vt:lpstr>
      <vt:lpstr>sortie!Zone_d_impression</vt:lpstr>
      <vt:lpstr>'stock base'!Zone_d_impression</vt:lpstr>
      <vt:lpstr>suivi!Zone_d_impression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2020-04-20T20:09:50Z</dcterms:modified>
</cp:coreProperties>
</file>