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53332980-00B6-44C4-AF02-947FEF682282}" xr6:coauthVersionLast="45" xr6:coauthVersionMax="45" xr10:uidLastSave="{00000000-0000-0000-0000-000000000000}"/>
  <bookViews>
    <workbookView xWindow="-110" yWindow="-110" windowWidth="19420" windowHeight="11020" tabRatio="604" xr2:uid="{00000000-000D-0000-FFFF-FFFF00000000}"/>
  </bookViews>
  <sheets>
    <sheet name="Base de données OK" sheetId="79" r:id="rId1"/>
  </sheets>
  <definedNames>
    <definedName name="_xlnm._FilterDatabase" localSheetId="0" hidden="1">'Base de données OK'!$A$7:$BE$12</definedName>
    <definedName name="liste_statut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4" i="79" l="1"/>
  <c r="AD4" i="79" s="1"/>
  <c r="AC4" i="79" s="1"/>
  <c r="AB4" i="79" s="1"/>
  <c r="AA4" i="79" s="1"/>
  <c r="Z4" i="79" s="1"/>
  <c r="Y4" i="79" s="1"/>
  <c r="X4" i="79" s="1"/>
  <c r="W4" i="79" s="1"/>
  <c r="V4" i="79" s="1"/>
  <c r="U4" i="79" s="1"/>
  <c r="T4" i="79" s="1"/>
  <c r="S4" i="79" s="1"/>
  <c r="R4" i="79" s="1"/>
  <c r="Q4" i="79" s="1"/>
  <c r="P4" i="79" s="1"/>
  <c r="O4" i="79" s="1"/>
  <c r="N4" i="79" s="1"/>
  <c r="M4" i="79" s="1"/>
  <c r="L4" i="79" s="1"/>
  <c r="K4" i="79" s="1"/>
  <c r="J4" i="79" s="1"/>
  <c r="AJ6" i="79"/>
  <c r="L8" i="79" l="1"/>
  <c r="E8" i="79" l="1"/>
  <c r="S8" i="79" l="1"/>
  <c r="AI8" i="79" l="1"/>
  <c r="AM2" i="79"/>
  <c r="AM1" i="79"/>
  <c r="R6" i="79"/>
  <c r="Q6" i="79"/>
  <c r="H8" i="79"/>
  <c r="D1" i="79" l="1"/>
  <c r="AN2" i="79"/>
  <c r="AN1" i="79"/>
  <c r="I8" i="79"/>
  <c r="AZ5" i="79"/>
  <c r="AY5" i="79"/>
  <c r="AZ4" i="79"/>
  <c r="AY4" i="79"/>
  <c r="AZ3" i="79"/>
  <c r="AY3" i="79"/>
  <c r="AZ2" i="79"/>
  <c r="AY2" i="79"/>
  <c r="AN3" i="79" l="1"/>
  <c r="AK6" i="7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 Sandra</author>
  </authors>
  <commentList>
    <comment ref="B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Alex Sandra:</t>
        </r>
        <r>
          <rPr>
            <sz val="9"/>
            <color indexed="81"/>
            <rFont val="Tahoma"/>
            <family val="2"/>
          </rPr>
          <t xml:space="preserve">
=DATE(ANNEE(H135)+66;MOIS(H135)+7;JOUR(H135))
</t>
        </r>
      </text>
    </comment>
  </commentList>
</comments>
</file>

<file path=xl/sharedStrings.xml><?xml version="1.0" encoding="utf-8"?>
<sst xmlns="http://schemas.openxmlformats.org/spreadsheetml/2006/main" count="58" uniqueCount="58">
  <si>
    <t>N° de téléphone</t>
  </si>
  <si>
    <t>Adresse mail</t>
  </si>
  <si>
    <t>Prénom</t>
  </si>
  <si>
    <t>intitulé de l'enseignement</t>
  </si>
  <si>
    <t xml:space="preserve">date de naissance </t>
  </si>
  <si>
    <t xml:space="preserve">Période d'intervention </t>
  </si>
  <si>
    <t>SEM 1 ou 2</t>
  </si>
  <si>
    <t>EOTP</t>
  </si>
  <si>
    <t>dossier
envoyé
aux vacataires</t>
  </si>
  <si>
    <t xml:space="preserve">Page 2 
reçu le </t>
  </si>
  <si>
    <t>Nbre d'heures 
déclaré
 dans CAP</t>
  </si>
  <si>
    <t>Age actuel</t>
  </si>
  <si>
    <t>après</t>
  </si>
  <si>
    <t xml:space="preserve">CODE ELP </t>
  </si>
  <si>
    <t>Nom</t>
  </si>
  <si>
    <t>diplôme</t>
  </si>
  <si>
    <t>Date de naissance du .. au ..</t>
  </si>
  <si>
    <t>Age du taux plein automatique</t>
  </si>
  <si>
    <t>Tableaux des références</t>
  </si>
  <si>
    <t>65 ans et 9 mois</t>
  </si>
  <si>
    <t>Année</t>
  </si>
  <si>
    <t>Ans</t>
  </si>
  <si>
    <t>Mois</t>
  </si>
  <si>
    <t>66 ans et 2 mois</t>
  </si>
  <si>
    <t>66 ans et 7 mois</t>
  </si>
  <si>
    <t>67 ans</t>
  </si>
  <si>
    <t>Nbre d'heure Réalisé
HETD</t>
  </si>
  <si>
    <t>Cout charge de septembre  à décembre 2020 T</t>
  </si>
  <si>
    <t>Cout charge de septembre  à décembre 2020 NT</t>
  </si>
  <si>
    <t>Date de départ à la retraite</t>
  </si>
  <si>
    <t>Proposition de recrutement reçue le</t>
  </si>
  <si>
    <t>Type</t>
  </si>
  <si>
    <t>Filière et Département</t>
  </si>
  <si>
    <t>Situation professionnelle</t>
  </si>
  <si>
    <t>Fonctions occupées
dans l'emploi principal</t>
  </si>
  <si>
    <t>Statut
titulaire ou non titulaire</t>
  </si>
  <si>
    <t>Nbre d'heure prévue
au contrat Prévisionnel</t>
  </si>
  <si>
    <t>total payé
en vert</t>
  </si>
  <si>
    <t xml:space="preserve">Dossier saisi
sur ARES le </t>
  </si>
  <si>
    <t>Dossier 
traité par la  RH le</t>
  </si>
  <si>
    <t>Compte informatique 
activé</t>
  </si>
  <si>
    <t xml:space="preserve"> date du contrat de travail</t>
  </si>
  <si>
    <t>Contrat de travail envoyé 
à l'intéréssé</t>
  </si>
  <si>
    <t>Contrat de travail reçu ou importé par l'intéressé</t>
  </si>
  <si>
    <t>ASF reçu 
des RAD le</t>
  </si>
  <si>
    <t>Notice validée sur ARES le</t>
  </si>
  <si>
    <t>Etat
de paiement</t>
  </si>
  <si>
    <t>TD</t>
  </si>
  <si>
    <t>toto@gmail.com</t>
  </si>
  <si>
    <t>pièces manquantes au dossier
ACA - Complément ACA  - BS le plus récent  - BS du mois de décembre - Attestation de fonctions - ARE - SIRENE ou Extrait Kbis -  Avis d’imposition ou CFE - Certificat de scolarité - Attestation sur l’honneur - Titre de pension</t>
  </si>
  <si>
    <t>Dossier reçu
complet ?</t>
  </si>
  <si>
    <t>Oui</t>
  </si>
  <si>
    <t>Payé</t>
  </si>
  <si>
    <t>payé quand ?</t>
  </si>
  <si>
    <t xml:space="preserve">déclaré </t>
  </si>
  <si>
    <t>X</t>
  </si>
  <si>
    <t>titre  ?</t>
  </si>
  <si>
    <t>repères des colonnes du Tableau BD (voir macro)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</si>
</sst>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&quot;€&quot;#,##0.00_);\(&quot;€&quot;#,##0.00\)"/>
    <numFmt numFmtId="166" formatCode="_(&quot;€&quot;* #,##0.00_);_(&quot;€&quot;* \(#,##0.00\);_(&quot;€&quot;* &quot;-&quot;??_);_(@_)"/>
    <numFmt numFmtId="167" formatCode="[$-40C]General"/>
  </numFmts>
  <fonts count="5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Trebuchet MS"/>
      <family val="2"/>
    </font>
    <font>
      <sz val="14"/>
      <color rgb="FF00B0F0"/>
      <name val="Trebuchet MS"/>
      <family val="2"/>
    </font>
    <font>
      <b/>
      <sz val="11"/>
      <name val="Trebuchet MS"/>
      <family val="2"/>
    </font>
    <font>
      <sz val="10"/>
      <name val="MS Sans Serif"/>
      <family val="2"/>
    </font>
    <font>
      <sz val="11"/>
      <color indexed="8"/>
      <name val="Calibri"/>
      <family val="2"/>
      <scheme val="minor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2"/>
      <color theme="10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Times New Roman"/>
      <family val="1"/>
    </font>
    <font>
      <sz val="12"/>
      <color rgb="FF000000"/>
      <name val="Calibri"/>
      <family val="2"/>
    </font>
    <font>
      <sz val="11"/>
      <color rgb="FF000000"/>
      <name val="Calibri"/>
      <family val="2"/>
      <charset val="1"/>
    </font>
    <font>
      <b/>
      <sz val="11"/>
      <color theme="0"/>
      <name val="Times New Roman"/>
      <family val="1"/>
    </font>
    <font>
      <sz val="11"/>
      <color theme="0"/>
      <name val="Times New Roman"/>
      <family val="1"/>
    </font>
    <font>
      <b/>
      <sz val="11"/>
      <color theme="1"/>
      <name val="Times New Roman"/>
      <family val="1"/>
    </font>
    <font>
      <b/>
      <sz val="12"/>
      <color rgb="FFFF0000"/>
      <name val="Calibri"/>
      <family val="2"/>
      <scheme val="minor"/>
    </font>
    <font>
      <b/>
      <sz val="11"/>
      <color rgb="FFFF0000"/>
      <name val="Times New Roman"/>
      <family val="1"/>
    </font>
    <font>
      <i/>
      <sz val="8"/>
      <color rgb="FF92D050"/>
      <name val="Trebuchet MS"/>
      <family val="2"/>
    </font>
    <font>
      <i/>
      <sz val="11"/>
      <color rgb="FF92D050"/>
      <name val="Trebuchet MS"/>
      <family val="2"/>
    </font>
    <font>
      <i/>
      <sz val="12"/>
      <color rgb="FF92D050"/>
      <name val="Calibri"/>
      <family val="2"/>
      <scheme val="minor"/>
    </font>
    <font>
      <i/>
      <sz val="11"/>
      <color rgb="FF92D050"/>
      <name val="Arial"/>
      <family val="2"/>
    </font>
    <font>
      <b/>
      <i/>
      <sz val="11"/>
      <color rgb="FF92D050"/>
      <name val="Trebuchet MS"/>
      <family val="2"/>
    </font>
    <font>
      <sz val="11"/>
      <color rgb="FF92D05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6">
    <xf numFmtId="0" fontId="0" fillId="0" borderId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9" fillId="2" borderId="1" applyNumberFormat="0" applyFont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19" fillId="0" borderId="0"/>
    <xf numFmtId="0" fontId="19" fillId="0" borderId="0"/>
    <xf numFmtId="0" fontId="14" fillId="0" borderId="0"/>
    <xf numFmtId="0" fontId="25" fillId="0" borderId="0"/>
    <xf numFmtId="0" fontId="1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6" fillId="0" borderId="0"/>
    <xf numFmtId="0" fontId="13" fillId="0" borderId="0"/>
    <xf numFmtId="0" fontId="12" fillId="0" borderId="0"/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/>
    <xf numFmtId="0" fontId="34" fillId="0" borderId="0"/>
    <xf numFmtId="0" fontId="16" fillId="0" borderId="0" applyNumberFormat="0" applyFill="0" applyBorder="0" applyAlignment="0" applyProtection="0"/>
    <xf numFmtId="164" fontId="33" fillId="0" borderId="0" applyFont="0" applyFill="0" applyBorder="0" applyAlignment="0" applyProtection="0"/>
    <xf numFmtId="0" fontId="11" fillId="0" borderId="0"/>
    <xf numFmtId="166" fontId="11" fillId="0" borderId="0" applyFont="0" applyFill="0" applyBorder="0" applyAlignment="0" applyProtection="0"/>
    <xf numFmtId="0" fontId="10" fillId="0" borderId="0"/>
    <xf numFmtId="0" fontId="38" fillId="0" borderId="0"/>
    <xf numFmtId="166" fontId="10" fillId="0" borderId="0" applyFont="0" applyFill="0" applyBorder="0" applyAlignment="0" applyProtection="0"/>
    <xf numFmtId="0" fontId="9" fillId="0" borderId="0"/>
    <xf numFmtId="164" fontId="33" fillId="0" borderId="0" applyFont="0" applyFill="0" applyBorder="0" applyAlignment="0" applyProtection="0"/>
    <xf numFmtId="0" fontId="8" fillId="0" borderId="0"/>
    <xf numFmtId="0" fontId="7" fillId="0" borderId="0"/>
    <xf numFmtId="0" fontId="6" fillId="0" borderId="0"/>
    <xf numFmtId="0" fontId="5" fillId="0" borderId="0"/>
    <xf numFmtId="0" fontId="33" fillId="0" borderId="0"/>
    <xf numFmtId="0" fontId="4" fillId="0" borderId="0"/>
    <xf numFmtId="0" fontId="43" fillId="0" borderId="0"/>
    <xf numFmtId="0" fontId="3" fillId="0" borderId="0"/>
    <xf numFmtId="167" fontId="42" fillId="0" borderId="0" applyBorder="0" applyProtection="0"/>
    <xf numFmtId="0" fontId="2" fillId="0" borderId="0"/>
    <xf numFmtId="0" fontId="1" fillId="0" borderId="0"/>
  </cellStyleXfs>
  <cellXfs count="110">
    <xf numFmtId="0" fontId="0" fillId="0" borderId="0" xfId="0"/>
    <xf numFmtId="0" fontId="22" fillId="0" borderId="0" xfId="5" applyFont="1" applyFill="1" applyBorder="1" applyAlignment="1" applyProtection="1">
      <alignment horizontal="center" vertical="center" wrapText="1"/>
      <protection locked="0"/>
    </xf>
    <xf numFmtId="0" fontId="22" fillId="0" borderId="0" xfId="5" applyFont="1" applyFill="1" applyBorder="1" applyAlignment="1" applyProtection="1">
      <alignment horizontal="left" vertical="center"/>
      <protection locked="0"/>
    </xf>
    <xf numFmtId="0" fontId="24" fillId="0" borderId="0" xfId="5" applyFont="1" applyFill="1" applyBorder="1" applyAlignment="1" applyProtection="1">
      <alignment horizontal="center" vertical="center"/>
      <protection locked="0"/>
    </xf>
    <xf numFmtId="2" fontId="22" fillId="0" borderId="0" xfId="5" applyNumberFormat="1" applyFont="1" applyFill="1" applyBorder="1" applyAlignment="1" applyProtection="1">
      <alignment horizontal="center" vertical="center"/>
      <protection locked="0"/>
    </xf>
    <xf numFmtId="2" fontId="23" fillId="0" borderId="0" xfId="5" applyNumberFormat="1" applyFont="1" applyFill="1" applyBorder="1" applyAlignment="1" applyProtection="1">
      <alignment horizontal="center" vertical="center"/>
      <protection locked="0"/>
    </xf>
    <xf numFmtId="0" fontId="28" fillId="0" borderId="2" xfId="5" applyFont="1" applyFill="1" applyBorder="1" applyAlignment="1" applyProtection="1">
      <alignment horizontal="center" vertical="center" wrapText="1"/>
      <protection locked="0"/>
    </xf>
    <xf numFmtId="2" fontId="22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21" fillId="0" borderId="0" xfId="5" applyFont="1" applyFill="1" applyBorder="1" applyAlignment="1" applyProtection="1">
      <alignment horizontal="center" vertical="center"/>
      <protection locked="0"/>
    </xf>
    <xf numFmtId="4" fontId="21" fillId="0" borderId="0" xfId="5" applyNumberFormat="1" applyFont="1" applyFill="1" applyBorder="1" applyAlignment="1" applyProtection="1">
      <alignment horizontal="center" vertical="center"/>
      <protection locked="0"/>
    </xf>
    <xf numFmtId="0" fontId="22" fillId="0" borderId="0" xfId="5" applyFont="1" applyFill="1" applyBorder="1" applyAlignment="1" applyProtection="1">
      <alignment horizontal="left" vertical="center" wrapText="1"/>
      <protection locked="0"/>
    </xf>
    <xf numFmtId="14" fontId="28" fillId="0" borderId="2" xfId="5" applyNumberFormat="1" applyFont="1" applyFill="1" applyBorder="1" applyAlignment="1" applyProtection="1">
      <alignment horizontal="center" vertical="center" wrapText="1"/>
    </xf>
    <xf numFmtId="0" fontId="29" fillId="0" borderId="2" xfId="0" applyFont="1" applyFill="1" applyBorder="1" applyAlignment="1" applyProtection="1">
      <alignment horizontal="center" vertical="center"/>
      <protection locked="0"/>
    </xf>
    <xf numFmtId="0" fontId="28" fillId="0" borderId="0" xfId="5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19" fillId="0" borderId="2" xfId="0" applyFont="1" applyFill="1" applyBorder="1" applyAlignment="1" applyProtection="1">
      <alignment horizontal="center"/>
      <protection locked="0"/>
    </xf>
    <xf numFmtId="4" fontId="18" fillId="0" borderId="0" xfId="0" applyNumberFormat="1" applyFont="1" applyFill="1" applyAlignment="1" applyProtection="1">
      <alignment horizontal="center"/>
      <protection locked="0"/>
    </xf>
    <xf numFmtId="0" fontId="19" fillId="0" borderId="2" xfId="0" applyFont="1" applyFill="1" applyBorder="1" applyAlignment="1" applyProtection="1">
      <alignment horizontal="center" vertical="top" wrapText="1"/>
      <protection locked="0"/>
    </xf>
    <xf numFmtId="0" fontId="40" fillId="3" borderId="0" xfId="0" applyFont="1" applyFill="1" applyAlignment="1" applyProtection="1">
      <alignment horizontal="center" vertical="center"/>
      <protection locked="0"/>
    </xf>
    <xf numFmtId="0" fontId="39" fillId="3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4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2" fontId="0" fillId="0" borderId="0" xfId="0" applyNumberFormat="1" applyFill="1" applyAlignment="1" applyProtection="1">
      <alignment horizontal="center"/>
      <protection locked="0"/>
    </xf>
    <xf numFmtId="0" fontId="29" fillId="0" borderId="2" xfId="0" applyFont="1" applyFill="1" applyBorder="1" applyAlignment="1" applyProtection="1">
      <alignment horizontal="center" vertical="center" wrapText="1"/>
      <protection locked="0"/>
    </xf>
    <xf numFmtId="14" fontId="29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4" fontId="2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 applyProtection="1">
      <alignment horizontal="center" vertical="center" wrapText="1"/>
      <protection locked="0"/>
    </xf>
    <xf numFmtId="164" fontId="0" fillId="0" borderId="0" xfId="27" applyFont="1" applyAlignment="1" applyProtection="1">
      <alignment horizontal="center"/>
    </xf>
    <xf numFmtId="14" fontId="19" fillId="0" borderId="2" xfId="0" applyNumberFormat="1" applyFont="1" applyFill="1" applyBorder="1" applyAlignment="1" applyProtection="1">
      <alignment horizontal="center" vertical="top" wrapText="1"/>
    </xf>
    <xf numFmtId="14" fontId="19" fillId="0" borderId="2" xfId="0" applyNumberFormat="1" applyFont="1" applyBorder="1" applyAlignment="1" applyProtection="1">
      <alignment horizontal="center"/>
    </xf>
    <xf numFmtId="164" fontId="0" fillId="0" borderId="0" xfId="0" applyNumberFormat="1" applyProtection="1"/>
    <xf numFmtId="0" fontId="29" fillId="0" borderId="2" xfId="0" applyFont="1" applyFill="1" applyBorder="1" applyAlignment="1" applyProtection="1">
      <alignment horizontal="center" vertical="center"/>
    </xf>
    <xf numFmtId="14" fontId="29" fillId="0" borderId="0" xfId="0" applyNumberFormat="1" applyFont="1" applyFill="1" applyBorder="1" applyAlignment="1" applyProtection="1">
      <alignment horizontal="center" vertical="center"/>
      <protection locked="0"/>
    </xf>
    <xf numFmtId="14" fontId="28" fillId="0" borderId="0" xfId="5" applyNumberFormat="1" applyFont="1" applyFill="1" applyBorder="1" applyAlignment="1" applyProtection="1">
      <alignment horizontal="center" vertical="center" wrapText="1"/>
    </xf>
    <xf numFmtId="0" fontId="29" fillId="0" borderId="0" xfId="5" applyFont="1" applyFill="1" applyBorder="1" applyAlignment="1" applyProtection="1">
      <alignment horizontal="center" vertical="center" wrapText="1"/>
      <protection locked="0"/>
    </xf>
    <xf numFmtId="0" fontId="29" fillId="0" borderId="0" xfId="5" applyFont="1" applyFill="1" applyBorder="1" applyAlignment="1" applyProtection="1">
      <alignment horizontal="center" vertical="center"/>
      <protection locked="0"/>
    </xf>
    <xf numFmtId="0" fontId="41" fillId="0" borderId="0" xfId="6" applyFont="1" applyFill="1" applyBorder="1" applyAlignment="1" applyProtection="1">
      <alignment horizontal="center" vertical="center"/>
      <protection locked="0"/>
    </xf>
    <xf numFmtId="14" fontId="28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 applyAlignment="1" applyProtection="1">
      <alignment horizontal="center" vertical="center"/>
    </xf>
    <xf numFmtId="2" fontId="29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22" fillId="0" borderId="0" xfId="5" applyFont="1" applyFill="1" applyBorder="1" applyAlignment="1" applyProtection="1">
      <alignment horizontal="center" vertical="center"/>
      <protection locked="0"/>
    </xf>
    <xf numFmtId="14" fontId="22" fillId="0" borderId="0" xfId="5" applyNumberFormat="1" applyFont="1" applyFill="1" applyBorder="1" applyAlignment="1" applyProtection="1">
      <alignment horizontal="center" vertical="center"/>
    </xf>
    <xf numFmtId="14" fontId="22" fillId="0" borderId="0" xfId="5" applyNumberFormat="1" applyFont="1" applyFill="1" applyBorder="1" applyAlignment="1" applyProtection="1">
      <alignment horizontal="center" vertical="center"/>
      <protection locked="0"/>
    </xf>
    <xf numFmtId="2" fontId="22" fillId="0" borderId="0" xfId="5" applyNumberFormat="1" applyFont="1" applyFill="1" applyBorder="1" applyAlignment="1" applyProtection="1">
      <alignment horizontal="right" wrapText="1"/>
      <protection locked="0"/>
    </xf>
    <xf numFmtId="164" fontId="22" fillId="0" borderId="0" xfId="27" applyNumberFormat="1" applyFont="1" applyFill="1" applyBorder="1" applyAlignment="1" applyProtection="1">
      <alignment horizontal="left" wrapText="1"/>
      <protection locked="0"/>
    </xf>
    <xf numFmtId="4" fontId="22" fillId="0" borderId="0" xfId="5" applyNumberFormat="1" applyFont="1" applyFill="1" applyBorder="1" applyAlignment="1" applyProtection="1">
      <alignment horizontal="right" vertical="center" wrapText="1"/>
      <protection locked="0"/>
    </xf>
    <xf numFmtId="164" fontId="0" fillId="0" borderId="0" xfId="27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22" fillId="0" borderId="0" xfId="5" applyFont="1" applyFill="1" applyBorder="1" applyAlignment="1" applyProtection="1">
      <alignment horizontal="right"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3" fontId="22" fillId="0" borderId="0" xfId="5" applyNumberFormat="1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Fill="1" applyBorder="1" applyAlignment="1" applyProtection="1">
      <alignment horizontal="center" vertical="center"/>
      <protection locked="0"/>
    </xf>
    <xf numFmtId="0" fontId="29" fillId="0" borderId="0" xfId="0" applyFont="1" applyFill="1" applyProtection="1">
      <protection locked="0"/>
    </xf>
    <xf numFmtId="164" fontId="22" fillId="0" borderId="2" xfId="27" applyFont="1" applyFill="1" applyBorder="1" applyAlignment="1" applyProtection="1">
      <alignment horizontal="right" vertical="center" wrapText="1"/>
    </xf>
    <xf numFmtId="0" fontId="0" fillId="0" borderId="0" xfId="0" applyFill="1" applyAlignment="1" applyProtection="1">
      <alignment horizontal="center" wrapText="1"/>
      <protection locked="0"/>
    </xf>
    <xf numFmtId="0" fontId="0" fillId="0" borderId="0" xfId="0" applyFont="1" applyFill="1" applyAlignment="1" applyProtection="1">
      <alignment horizontal="center"/>
      <protection locked="0"/>
    </xf>
    <xf numFmtId="4" fontId="0" fillId="0" borderId="0" xfId="0" applyNumberFormat="1" applyFont="1" applyFill="1" applyAlignment="1" applyProtection="1">
      <alignment horizontal="center" vertical="center"/>
    </xf>
    <xf numFmtId="164" fontId="0" fillId="0" borderId="0" xfId="27" applyFont="1" applyFill="1" applyProtection="1"/>
    <xf numFmtId="0" fontId="15" fillId="0" borderId="3" xfId="0" applyFont="1" applyFill="1" applyBorder="1" applyAlignment="1" applyProtection="1">
      <alignment vertical="center" wrapText="1"/>
      <protection locked="0"/>
    </xf>
    <xf numFmtId="14" fontId="29" fillId="0" borderId="2" xfId="0" applyNumberFormat="1" applyFont="1" applyFill="1" applyBorder="1" applyAlignment="1" applyProtection="1">
      <alignment horizontal="left" vertical="top" wrapText="1"/>
      <protection locked="0"/>
    </xf>
    <xf numFmtId="0" fontId="20" fillId="0" borderId="2" xfId="6" applyFill="1" applyBorder="1" applyAlignment="1" applyProtection="1">
      <alignment horizontal="center" vertical="center"/>
      <protection locked="0"/>
    </xf>
    <xf numFmtId="0" fontId="28" fillId="0" borderId="6" xfId="5" applyFont="1" applyFill="1" applyBorder="1" applyAlignment="1" applyProtection="1">
      <alignment horizontal="center" vertical="center" wrapText="1"/>
      <protection locked="0"/>
    </xf>
    <xf numFmtId="2" fontId="29" fillId="0" borderId="7" xfId="0" applyNumberFormat="1" applyFont="1" applyFill="1" applyBorder="1" applyAlignment="1" applyProtection="1">
      <alignment horizontal="center" vertical="center"/>
    </xf>
    <xf numFmtId="0" fontId="44" fillId="0" borderId="8" xfId="5" applyFont="1" applyFill="1" applyBorder="1" applyAlignment="1" applyProtection="1">
      <alignment horizontal="center" vertical="center" wrapText="1"/>
      <protection locked="0"/>
    </xf>
    <xf numFmtId="0" fontId="44" fillId="0" borderId="9" xfId="5" applyFont="1" applyFill="1" applyBorder="1" applyAlignment="1" applyProtection="1">
      <alignment horizontal="center" vertical="center" wrapText="1"/>
      <protection locked="0"/>
    </xf>
    <xf numFmtId="0" fontId="44" fillId="0" borderId="3" xfId="5" applyFont="1" applyFill="1" applyBorder="1" applyAlignment="1" applyProtection="1">
      <alignment horizontal="center" vertical="center" wrapText="1"/>
      <protection locked="0"/>
    </xf>
    <xf numFmtId="0" fontId="45" fillId="0" borderId="9" xfId="0" applyFont="1" applyFill="1" applyBorder="1" applyAlignment="1">
      <alignment horizontal="center" vertical="center" wrapText="1"/>
    </xf>
    <xf numFmtId="0" fontId="45" fillId="0" borderId="9" xfId="5" applyFont="1" applyFill="1" applyBorder="1" applyAlignment="1" applyProtection="1">
      <alignment horizontal="center" vertical="center" wrapText="1"/>
      <protection locked="0"/>
    </xf>
    <xf numFmtId="2" fontId="44" fillId="0" borderId="9" xfId="5" applyNumberFormat="1" applyFont="1" applyFill="1" applyBorder="1" applyAlignment="1" applyProtection="1">
      <alignment horizontal="center" vertical="center" wrapText="1"/>
      <protection locked="0"/>
    </xf>
    <xf numFmtId="14" fontId="44" fillId="0" borderId="9" xfId="5" applyNumberFormat="1" applyFont="1" applyFill="1" applyBorder="1" applyAlignment="1" applyProtection="1">
      <alignment horizontal="center" vertical="center" wrapText="1"/>
      <protection locked="0"/>
    </xf>
    <xf numFmtId="0" fontId="45" fillId="0" borderId="9" xfId="5" applyFont="1" applyFill="1" applyBorder="1" applyAlignment="1" applyProtection="1">
      <alignment horizontal="center" vertical="center"/>
      <protection locked="0"/>
    </xf>
    <xf numFmtId="0" fontId="45" fillId="0" borderId="9" xfId="0" applyFont="1" applyFill="1" applyBorder="1" applyAlignment="1" applyProtection="1">
      <alignment horizontal="center" vertical="center" wrapText="1"/>
      <protection locked="0"/>
    </xf>
    <xf numFmtId="0" fontId="45" fillId="0" borderId="3" xfId="0" applyFont="1" applyFill="1" applyBorder="1" applyAlignment="1" applyProtection="1">
      <alignment horizontal="center" vertical="center" wrapText="1"/>
      <protection locked="0"/>
    </xf>
    <xf numFmtId="0" fontId="22" fillId="0" borderId="0" xfId="5" applyNumberFormat="1" applyFont="1" applyFill="1" applyBorder="1" applyAlignment="1" applyProtection="1">
      <alignment horizontal="center" vertical="center"/>
      <protection locked="0"/>
    </xf>
    <xf numFmtId="0" fontId="22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22" fillId="0" borderId="0" xfId="5" applyNumberFormat="1" applyFont="1" applyFill="1" applyBorder="1" applyAlignment="1" applyProtection="1">
      <alignment horizontal="left" vertic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left"/>
      <protection locked="0"/>
    </xf>
    <xf numFmtId="0" fontId="21" fillId="0" borderId="0" xfId="5" applyNumberFormat="1" applyFont="1" applyFill="1" applyBorder="1" applyAlignment="1" applyProtection="1">
      <alignment horizontal="right" vertical="center"/>
      <protection locked="0"/>
    </xf>
    <xf numFmtId="0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0" fillId="0" borderId="0" xfId="27" applyNumberFormat="1" applyFont="1" applyAlignment="1" applyProtection="1">
      <alignment horizontal="center"/>
    </xf>
    <xf numFmtId="0" fontId="0" fillId="0" borderId="0" xfId="0" applyNumberFormat="1" applyProtection="1">
      <protection locked="0"/>
    </xf>
    <xf numFmtId="0" fontId="19" fillId="0" borderId="2" xfId="0" applyNumberFormat="1" applyFont="1" applyFill="1" applyBorder="1" applyAlignment="1" applyProtection="1">
      <alignment horizontal="center" vertical="top" wrapText="1"/>
    </xf>
    <xf numFmtId="0" fontId="19" fillId="0" borderId="2" xfId="0" applyNumberFormat="1" applyFont="1" applyFill="1" applyBorder="1" applyAlignment="1" applyProtection="1">
      <alignment horizontal="center" vertical="top" wrapText="1"/>
      <protection locked="0"/>
    </xf>
    <xf numFmtId="0" fontId="40" fillId="3" borderId="0" xfId="0" applyNumberFormat="1" applyFont="1" applyFill="1" applyAlignment="1" applyProtection="1">
      <alignment horizontal="center" vertical="center"/>
      <protection locked="0"/>
    </xf>
    <xf numFmtId="0" fontId="39" fillId="3" borderId="0" xfId="0" applyNumberFormat="1" applyFont="1" applyFill="1" applyAlignment="1" applyProtection="1">
      <alignment horizontal="center" vertical="center"/>
      <protection locked="0"/>
    </xf>
    <xf numFmtId="0" fontId="30" fillId="3" borderId="9" xfId="5" applyFont="1" applyFill="1" applyBorder="1" applyAlignment="1" applyProtection="1">
      <alignment horizontal="center" vertical="center" wrapText="1"/>
      <protection locked="0"/>
    </xf>
    <xf numFmtId="14" fontId="30" fillId="3" borderId="9" xfId="5" applyNumberFormat="1" applyFont="1" applyFill="1" applyBorder="1" applyAlignment="1" applyProtection="1">
      <alignment horizontal="center" vertical="center" wrapText="1"/>
      <protection locked="0"/>
    </xf>
    <xf numFmtId="14" fontId="29" fillId="0" borderId="2" xfId="0" applyNumberFormat="1" applyFont="1" applyBorder="1" applyAlignment="1">
      <alignment horizontal="center" vertical="center"/>
    </xf>
    <xf numFmtId="0" fontId="46" fillId="4" borderId="9" xfId="5" applyFont="1" applyFill="1" applyBorder="1" applyAlignment="1" applyProtection="1">
      <alignment horizontal="center" vertical="center" wrapText="1"/>
      <protection locked="0"/>
    </xf>
    <xf numFmtId="0" fontId="47" fillId="0" borderId="0" xfId="0" applyFont="1" applyFill="1" applyAlignment="1" applyProtection="1">
      <alignment horizontal="center"/>
      <protection locked="0"/>
    </xf>
    <xf numFmtId="0" fontId="48" fillId="0" borderId="2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5" borderId="0" xfId="0" applyFill="1" applyAlignment="1" applyProtection="1">
      <alignment horizontal="center"/>
      <protection locked="0"/>
    </xf>
    <xf numFmtId="0" fontId="49" fillId="0" borderId="0" xfId="5" applyFont="1" applyFill="1" applyBorder="1" applyAlignment="1" applyProtection="1">
      <alignment horizontal="center" vertical="center"/>
      <protection locked="0"/>
    </xf>
    <xf numFmtId="0" fontId="50" fillId="0" borderId="0" xfId="5" applyFont="1" applyFill="1" applyBorder="1" applyAlignment="1" applyProtection="1">
      <alignment horizontal="center" vertical="center" wrapText="1"/>
      <protection locked="0"/>
    </xf>
    <xf numFmtId="0" fontId="50" fillId="0" borderId="0" xfId="5" applyFont="1" applyFill="1" applyBorder="1" applyAlignment="1" applyProtection="1">
      <alignment horizontal="center" vertical="center"/>
      <protection locked="0"/>
    </xf>
    <xf numFmtId="0" fontId="51" fillId="0" borderId="0" xfId="0" applyFont="1" applyFill="1" applyAlignment="1" applyProtection="1">
      <alignment horizontal="center"/>
      <protection locked="0"/>
    </xf>
    <xf numFmtId="0" fontId="52" fillId="0" borderId="0" xfId="5" applyFont="1" applyFill="1" applyBorder="1" applyAlignment="1" applyProtection="1">
      <alignment horizontal="right" vertical="center"/>
      <protection locked="0"/>
    </xf>
    <xf numFmtId="0" fontId="53" fillId="0" borderId="0" xfId="5" applyFont="1" applyFill="1" applyBorder="1" applyAlignment="1" applyProtection="1">
      <alignment horizontal="center" vertical="center"/>
      <protection locked="0"/>
    </xf>
    <xf numFmtId="0" fontId="19" fillId="0" borderId="4" xfId="0" applyFont="1" applyFill="1" applyBorder="1" applyAlignment="1" applyProtection="1">
      <alignment horizontal="center"/>
      <protection locked="0"/>
    </xf>
    <xf numFmtId="0" fontId="19" fillId="0" borderId="5" xfId="0" applyFont="1" applyFill="1" applyBorder="1" applyAlignment="1" applyProtection="1">
      <alignment horizontal="center"/>
      <protection locked="0"/>
    </xf>
    <xf numFmtId="0" fontId="40" fillId="3" borderId="0" xfId="0" applyFont="1" applyFill="1" applyAlignment="1" applyProtection="1">
      <alignment horizontal="center" vertical="center"/>
      <protection locked="0"/>
    </xf>
    <xf numFmtId="0" fontId="54" fillId="0" borderId="0" xfId="5" applyFont="1" applyFill="1" applyBorder="1" applyAlignment="1" applyProtection="1">
      <alignment horizontal="center" vertical="center" wrapText="1"/>
      <protection locked="0"/>
    </xf>
  </cellXfs>
  <cellStyles count="46">
    <cellStyle name="Commentaire 2" xfId="7" xr:uid="{00000000-0005-0000-0000-000000000000}"/>
    <cellStyle name="Excel Built-in Normal" xfId="24" xr:uid="{00000000-0005-0000-0000-000001000000}"/>
    <cellStyle name="Excel Built-in Normal 2" xfId="25" xr:uid="{00000000-0005-0000-0000-000002000000}"/>
    <cellStyle name="Excel Built-in Normal 3" xfId="43" xr:uid="{00000000-0005-0000-0000-000003000000}"/>
    <cellStyle name="Lien hypertexte" xfId="1" builtinId="8" hidden="1"/>
    <cellStyle name="Lien hypertexte" xfId="3" builtinId="8" hidden="1"/>
    <cellStyle name="Lien hypertexte" xfId="6" builtinId="8"/>
    <cellStyle name="Lien hypertexte 2" xfId="23" xr:uid="{00000000-0005-0000-0000-000007000000}"/>
    <cellStyle name="Lien hypertexte 3" xfId="26" xr:uid="{00000000-0005-0000-0000-000008000000}"/>
    <cellStyle name="Lien hypertexte visité" xfId="2" builtinId="9" hidden="1"/>
    <cellStyle name="Lien hypertexte visité" xfId="4" builtinId="9" hidden="1"/>
    <cellStyle name="Milliers" xfId="27" builtinId="3"/>
    <cellStyle name="Milliers 2" xfId="8" xr:uid="{00000000-0005-0000-0000-00000C000000}"/>
    <cellStyle name="Milliers 2 2" xfId="9" xr:uid="{00000000-0005-0000-0000-00000D000000}"/>
    <cellStyle name="Milliers 3" xfId="10" xr:uid="{00000000-0005-0000-0000-00000E000000}"/>
    <cellStyle name="Milliers 4" xfId="34" xr:uid="{00000000-0005-0000-0000-00000F000000}"/>
    <cellStyle name="Monétaire 2" xfId="29" xr:uid="{00000000-0005-0000-0000-000010000000}"/>
    <cellStyle name="Monétaire 3" xfId="32" xr:uid="{00000000-0005-0000-0000-000011000000}"/>
    <cellStyle name="Normal" xfId="0" builtinId="0"/>
    <cellStyle name="Normal 10" xfId="28" xr:uid="{00000000-0005-0000-0000-000013000000}"/>
    <cellStyle name="Normal 11" xfId="30" xr:uid="{00000000-0005-0000-0000-000014000000}"/>
    <cellStyle name="Normal 12" xfId="33" xr:uid="{00000000-0005-0000-0000-000015000000}"/>
    <cellStyle name="Normal 13" xfId="35" xr:uid="{00000000-0005-0000-0000-000016000000}"/>
    <cellStyle name="Normal 14" xfId="37" xr:uid="{00000000-0005-0000-0000-000017000000}"/>
    <cellStyle name="Normal 15" xfId="38" xr:uid="{00000000-0005-0000-0000-000018000000}"/>
    <cellStyle name="Normal 16" xfId="40" xr:uid="{00000000-0005-0000-0000-000019000000}"/>
    <cellStyle name="Normal 17" xfId="41" xr:uid="{00000000-0005-0000-0000-00001A000000}"/>
    <cellStyle name="Normal 18" xfId="42" xr:uid="{00000000-0005-0000-0000-00001B000000}"/>
    <cellStyle name="Normal 19" xfId="44" xr:uid="{00000000-0005-0000-0000-00001C000000}"/>
    <cellStyle name="Normal 2" xfId="5" xr:uid="{00000000-0005-0000-0000-00001D000000}"/>
    <cellStyle name="Normal 2 2" xfId="39" xr:uid="{00000000-0005-0000-0000-00001E000000}"/>
    <cellStyle name="Normal 20" xfId="45" xr:uid="{00000000-0005-0000-0000-00001F000000}"/>
    <cellStyle name="Normal 3" xfId="11" xr:uid="{00000000-0005-0000-0000-000020000000}"/>
    <cellStyle name="Normal 3 2" xfId="12" xr:uid="{00000000-0005-0000-0000-000021000000}"/>
    <cellStyle name="Normal 3 3" xfId="31" xr:uid="{00000000-0005-0000-0000-000022000000}"/>
    <cellStyle name="Normal 4" xfId="13" xr:uid="{00000000-0005-0000-0000-000023000000}"/>
    <cellStyle name="Normal 5" xfId="14" xr:uid="{00000000-0005-0000-0000-000024000000}"/>
    <cellStyle name="Normal 6" xfId="15" xr:uid="{00000000-0005-0000-0000-000025000000}"/>
    <cellStyle name="Normal 7" xfId="16" xr:uid="{00000000-0005-0000-0000-000026000000}"/>
    <cellStyle name="Normal 7 2" xfId="17" xr:uid="{00000000-0005-0000-0000-000027000000}"/>
    <cellStyle name="Normal 7 2 2" xfId="18" xr:uid="{00000000-0005-0000-0000-000028000000}"/>
    <cellStyle name="Normal 8" xfId="19" xr:uid="{00000000-0005-0000-0000-000029000000}"/>
    <cellStyle name="Normal 8 2" xfId="21" xr:uid="{00000000-0005-0000-0000-00002A000000}"/>
    <cellStyle name="Normal 8 2 2" xfId="22" xr:uid="{00000000-0005-0000-0000-00002B000000}"/>
    <cellStyle name="Normal 8 2 2 2" xfId="36" xr:uid="{00000000-0005-0000-0000-00002C000000}"/>
    <cellStyle name="Normal 9" xfId="20" xr:uid="{00000000-0005-0000-0000-00002D000000}"/>
  </cellStyles>
  <dxfs count="8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theme="1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rgb="FF92D050"/>
          <bgColor rgb="FF000000"/>
        </patternFill>
      </fill>
    </dxf>
    <dxf>
      <fill>
        <patternFill patternType="solid">
          <fgColor rgb="FF92D050"/>
          <bgColor rgb="FF00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6</xdr:col>
      <xdr:colOff>683497</xdr:colOff>
      <xdr:row>3</xdr:row>
      <xdr:rowOff>9525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51553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0" y="419100"/>
          <a:ext cx="8220075" cy="5905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2</xdr:row>
          <xdr:rowOff>0</xdr:rowOff>
        </xdr:from>
        <xdr:to>
          <xdr:col>0</xdr:col>
          <xdr:colOff>6350</xdr:colOff>
          <xdr:row>2</xdr:row>
          <xdr:rowOff>6350</xdr:rowOff>
        </xdr:to>
        <xdr:sp macro="" textlink="">
          <xdr:nvSpPr>
            <xdr:cNvPr id="158721" name="CommandButton1" hidden="1">
              <a:extLst>
                <a:ext uri="{63B3BB69-23CF-44E3-9099-C40C66FF867C}">
                  <a14:compatExt spid="_x0000_s158721"/>
                </a:ext>
                <a:ext uri="{FF2B5EF4-FFF2-40B4-BE49-F238E27FC236}">
                  <a16:creationId xmlns:a16="http://schemas.microsoft.com/office/drawing/2014/main" id="{00000000-0008-0000-0000-0000016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40</xdr:col>
      <xdr:colOff>190500</xdr:colOff>
      <xdr:row>0</xdr:row>
      <xdr:rowOff>0</xdr:rowOff>
    </xdr:from>
    <xdr:to>
      <xdr:col>43</xdr:col>
      <xdr:colOff>863462</xdr:colOff>
      <xdr:row>5</xdr:row>
      <xdr:rowOff>75459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45050" y="0"/>
          <a:ext cx="4143375" cy="1428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31</xdr:col>
      <xdr:colOff>256566</xdr:colOff>
      <xdr:row>4</xdr:row>
      <xdr:rowOff>314292</xdr:rowOff>
    </xdr:from>
    <xdr:to>
      <xdr:col>31</xdr:col>
      <xdr:colOff>397678</xdr:colOff>
      <xdr:row>5</xdr:row>
      <xdr:rowOff>218080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1185202" y="1154545"/>
          <a:ext cx="141112" cy="224495"/>
        </a:xfrm>
        <a:prstGeom prst="downArrow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5F90A2-7960-40A8-B29B-D2C0D6F98985}" name="BD" displayName="BD" ref="A7:AJ8" headerRowBorderDxfId="73" tableBorderDxfId="72" totalsRowBorderDxfId="71">
  <tableColumns count="36">
    <tableColumn id="1" xr3:uid="{D46697DB-1A63-454E-920B-8182DCF1A8D6}" name="Filière et Département" totalsRowLabel="Total" dataDxfId="70" totalsRowDxfId="69" dataCellStyle="Normal 2"/>
    <tableColumn id="2" xr3:uid="{182E72B0-67D5-48F0-84E1-7303A29D1AAF}" name="Nom" dataDxfId="68" totalsRowDxfId="67"/>
    <tableColumn id="3" xr3:uid="{3CC5712D-B4AE-43B4-9473-BCA9E016A8F7}" name="Prénom" dataDxfId="66" totalsRowDxfId="65"/>
    <tableColumn id="4" xr3:uid="{561C0E80-76DD-4485-8F76-84B430E1A986}" name="Situation professionnelle" dataDxfId="64" totalsRowDxfId="63" dataCellStyle="Normal 2"/>
    <tableColumn id="5" xr3:uid="{E5F39151-DCEE-4B46-97B4-8A6049BE2252}" name="Statut_x000a_titulaire ou non titulaire" dataDxfId="62" totalsRowDxfId="61" dataCellStyle="Normal 2">
      <calculatedColumnFormula>IF(D8="Fonctionnaire","T",IF(D8&lt;&gt;"Fonctionnaire","NT"))</calculatedColumnFormula>
    </tableColumn>
    <tableColumn id="6" xr3:uid="{B21166E2-FFE1-418C-A540-AC126F0B280E}" name="Fonctions occupées_x000a_dans l'emploi principal" dataDxfId="60" totalsRowDxfId="59" dataCellStyle="Normal 2"/>
    <tableColumn id="7" xr3:uid="{D3C296B5-2802-42C5-BC0A-C64DC86B152C}" name="date de naissance " dataDxfId="58" totalsRowDxfId="57"/>
    <tableColumn id="8" xr3:uid="{9F8C23E1-6BAB-41B2-80A3-75F5800B6517}" name="Age actuel" dataDxfId="56" totalsRowDxfId="55" dataCellStyle="Normal 2">
      <calculatedColumnFormula>DATEDIF(G8,TODAY(),"y")&amp; " " &amp; "ans "&amp;DATEDIF(G8,TODAY(),"ym")&amp; " " &amp; "mois "</calculatedColumnFormula>
    </tableColumn>
    <tableColumn id="9" xr3:uid="{66EF8D9F-B171-41B5-959F-D74FE750E8F8}" name="Date de départ à la retraite" dataDxfId="54" totalsRowDxfId="53" dataCellStyle="Normal 2"/>
    <tableColumn id="10" xr3:uid="{B32ED10A-C9B1-42A3-BF37-82CAA042745F}" name="Adresse mail" dataDxfId="52" totalsRowDxfId="51" dataCellStyle="Lien hypertexte"/>
    <tableColumn id="11" xr3:uid="{87A36EFB-CF02-426D-8DBC-07A273AA4719}" name="N° de téléphone" dataDxfId="50" totalsRowDxfId="49"/>
    <tableColumn id="12" xr3:uid="{D672ABCF-448E-4312-ACAA-7B9DA2372B53}" name="diplôme" dataDxfId="48" totalsRowDxfId="47">
      <calculatedColumnFormula>IF(M8="","",IF(ISNUMBER(MID(M8,4,1)*1),"Licence","Master"))</calculatedColumnFormula>
    </tableColumn>
    <tableColumn id="13" xr3:uid="{7834F801-8A2A-4CD3-A56C-2D9C1B4D56E7}" name="CODE ELP " dataDxfId="46" totalsRowDxfId="45"/>
    <tableColumn id="14" xr3:uid="{5E8C5B96-6EED-4BF2-A778-65ECBA2BAAB2}" name="intitulé de l'enseignement" dataDxfId="44" totalsRowDxfId="43"/>
    <tableColumn id="15" xr3:uid="{B1432733-B243-46B2-BA7B-2BA9C73FB6A4}" name="Type" dataDxfId="42" totalsRowDxfId="41"/>
    <tableColumn id="16" xr3:uid="{575767EB-6804-49EB-AB34-4D0A02446FC8}" name="Nbre d'heure prévue_x000a_au contrat Prévisionnel" dataDxfId="40" totalsRowDxfId="39"/>
    <tableColumn id="17" xr3:uid="{CCC5B057-3779-4F6F-8175-C2EC3737FEE3}" name="Nbre d'heure Réalisé_x000a_HETD" dataDxfId="38" totalsRowDxfId="37"/>
    <tableColumn id="18" xr3:uid="{57256118-D382-4A14-BDF0-6B3027092CAA}" name="SEM 1 ou 2" dataDxfId="36" totalsRowDxfId="35"/>
    <tableColumn id="19" xr3:uid="{001F0D5A-5D4C-46DA-8DCC-F6EB17E18976}" name="Période d'intervention " dataDxfId="34" totalsRowDxfId="33" dataCellStyle="Normal 2"/>
    <tableColumn id="20" xr3:uid="{EB32C1CD-4015-4661-B9B0-A61DDA6B9140}" name="Proposition de recrutement reçue le" dataDxfId="32" totalsRowDxfId="31"/>
    <tableColumn id="21" xr3:uid="{7B1D3C34-4F3A-4752-983F-BE77CF52E5AD}" name="Page 2 _x000a_reçu le " dataDxfId="30" totalsRowDxfId="29"/>
    <tableColumn id="22" xr3:uid="{2211941F-5319-48AD-B6FD-4270408663D7}" name="dossier_x000a_envoyé_x000a_aux vacataires" dataDxfId="28" totalsRowDxfId="27"/>
    <tableColumn id="23" xr3:uid="{75F9C52E-DAFD-403B-B83F-43F753C7F1F3}" name="Dossier reçu_x000a_complet ?" totalsRowDxfId="26"/>
    <tableColumn id="25" xr3:uid="{35C97833-8E8E-4D5D-A77B-191BDC7B42A0}" name="pièces manquantes au dossier_x000a_ACA - Complément ACA  - BS le plus récent  - BS du mois de décembre - Attestation de fonctions - ARE - SIRENE ou Extrait Kbis -  Avis d’imposition ou CFE - Certificat de scolarité - Attestation sur l’honneur - Titre de pension" dataDxfId="25" totalsRowDxfId="24"/>
    <tableColumn id="26" xr3:uid="{81258620-0FC3-46AE-A903-E3507AC24D76}" name="Dossier saisi_x000a_sur ARES le " dataDxfId="23" totalsRowDxfId="22"/>
    <tableColumn id="27" xr3:uid="{AC2A7502-249D-481C-8B59-CC49FC72304D}" name="Dossier _x000a_traité par la  RH le" dataDxfId="21" totalsRowDxfId="20"/>
    <tableColumn id="28" xr3:uid="{7609781D-F38D-4A7B-841E-9836F0198221}" name="Compte informatique _x000a_activé" dataDxfId="19" totalsRowDxfId="18"/>
    <tableColumn id="29" xr3:uid="{7625790E-94E7-4395-9FEA-4AF4DBD20B71}" name=" date du contrat de travail" dataDxfId="17" totalsRowDxfId="16"/>
    <tableColumn id="30" xr3:uid="{27E1F6AD-F0CB-47CF-948E-F5531CA9DAF5}" name="Contrat de travail envoyé _x000a_à l'intéréssé" dataDxfId="15" totalsRowDxfId="14"/>
    <tableColumn id="31" xr3:uid="{40FA8112-DCEA-470E-9AC5-D2B7D36300ED}" name="Contrat de travail reçu ou importé par l'intéressé" dataDxfId="13" totalsRowDxfId="12"/>
    <tableColumn id="32" xr3:uid="{AB6399D3-B7A3-4B96-9E31-3A719DE1223D}" name="ASF reçu _x000a_des RAD le" dataDxfId="11" totalsRowDxfId="10"/>
    <tableColumn id="33" xr3:uid="{BB49753C-FB42-434D-B10D-076DFA97AE31}" name="Notice validée sur ARES le" dataDxfId="9" totalsRowDxfId="8"/>
    <tableColumn id="34" xr3:uid="{F6E90D81-A1B4-4EA0-8FB9-05C5DB687A61}" name="Etat_x000a_de paiement" dataDxfId="7" totalsRowDxfId="6"/>
    <tableColumn id="35" xr3:uid="{A45D9862-75B2-47B3-9740-ECF16F832907}" name="EOTP" dataDxfId="5" totalsRowDxfId="4"/>
    <tableColumn id="36" xr3:uid="{BA403A68-3043-4279-8BC7-80A04E0D4BBA}" name="Nbre d'heures _x000a_déclaré_x000a_ dans CAP" dataDxfId="3" totalsRowDxfId="2"/>
    <tableColumn id="37" xr3:uid="{7C10E0DE-F46E-4DBC-9E8D-75712BE9A089}" name="déclaré " totalsRowFunction="count" dataDxfId="1" totalsRow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oto@g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DOK"/>
  <dimension ref="A1:BE12"/>
  <sheetViews>
    <sheetView tabSelected="1" zoomScale="99" zoomScaleNormal="99" workbookViewId="0">
      <pane xSplit="3" ySplit="7" topLeftCell="AA8" activePane="bottomRight" state="frozen"/>
      <selection pane="topRight" activeCell="E1" sqref="E1"/>
      <selection pane="bottomLeft" activeCell="A8" sqref="A8"/>
      <selection pane="bottomRight" activeCell="AD3" sqref="AD3:AF3"/>
    </sheetView>
  </sheetViews>
  <sheetFormatPr baseColWidth="10" defaultColWidth="15.25" defaultRowHeight="15.5" x14ac:dyDescent="0.35"/>
  <cols>
    <col min="1" max="1" width="13.83203125" style="29" customWidth="1"/>
    <col min="2" max="2" width="12.5" style="38" customWidth="1"/>
    <col min="3" max="3" width="17.1640625" style="39" customWidth="1"/>
    <col min="4" max="4" width="18.1640625" style="13" customWidth="1"/>
    <col min="5" max="5" width="10.25" style="13" bestFit="1" customWidth="1"/>
    <col min="6" max="6" width="26.83203125" style="13" customWidth="1"/>
    <col min="7" max="7" width="11.58203125" style="28" customWidth="1"/>
    <col min="8" max="8" width="11.75" style="37" customWidth="1"/>
    <col min="9" max="9" width="11.58203125" style="37" customWidth="1"/>
    <col min="10" max="10" width="25.5" style="40" customWidth="1"/>
    <col min="11" max="11" width="15.1640625" style="40" customWidth="1"/>
    <col min="12" max="12" width="9.08203125" style="29" customWidth="1"/>
    <col min="13" max="13" width="12.75" style="29" customWidth="1"/>
    <col min="14" max="14" width="32.5" style="30" customWidth="1"/>
    <col min="15" max="15" width="6.58203125" style="29" customWidth="1"/>
    <col min="16" max="16" width="11.25" style="29" customWidth="1"/>
    <col min="17" max="17" width="8.33203125" style="29" customWidth="1"/>
    <col min="18" max="18" width="11.83203125" style="29" customWidth="1"/>
    <col min="19" max="19" width="20.75" style="13" customWidth="1"/>
    <col min="20" max="20" width="30.83203125" style="36" customWidth="1"/>
    <col min="21" max="21" width="10.75" style="36" customWidth="1"/>
    <col min="22" max="22" width="11.75" style="36" customWidth="1"/>
    <col min="23" max="23" width="12.83203125" style="36" customWidth="1"/>
    <col min="24" max="24" width="41.5" style="29" customWidth="1"/>
    <col min="25" max="25" width="43.25" style="29" bestFit="1" customWidth="1"/>
    <col min="26" max="26" width="11" style="36" customWidth="1"/>
    <col min="27" max="27" width="12.75" style="41" bestFit="1" customWidth="1"/>
    <col min="28" max="28" width="11.83203125" style="29" customWidth="1"/>
    <col min="29" max="29" width="23.25" style="41" customWidth="1"/>
    <col min="30" max="30" width="14.5" style="41" customWidth="1"/>
    <col min="31" max="31" width="29.08203125" style="41" customWidth="1"/>
    <col min="32" max="33" width="9.58203125" style="41" customWidth="1"/>
    <col min="34" max="34" width="12.08203125" style="29" bestFit="1" customWidth="1"/>
    <col min="35" max="35" width="9.75" style="13" bestFit="1" customWidth="1"/>
    <col min="36" max="36" width="12.08203125" style="42" customWidth="1"/>
    <col min="37" max="37" width="11.5" style="43" customWidth="1"/>
    <col min="38" max="38" width="15.25" style="14" customWidth="1"/>
    <col min="39" max="39" width="9.08203125" style="14" bestFit="1" customWidth="1"/>
    <col min="40" max="40" width="11.08203125" style="14" bestFit="1" customWidth="1"/>
    <col min="41" max="46" width="15.25" style="14" customWidth="1"/>
    <col min="47" max="50" width="15.25" style="14"/>
    <col min="51" max="52" width="8.83203125" style="14" bestFit="1" customWidth="1"/>
    <col min="53" max="53" width="23.08203125" style="14" bestFit="1" customWidth="1"/>
    <col min="54" max="54" width="15.25" style="14"/>
    <col min="55" max="55" width="6" style="14" bestFit="1" customWidth="1"/>
    <col min="56" max="56" width="3.83203125" style="14" bestFit="1" customWidth="1"/>
    <col min="57" max="57" width="4.75" style="14" bestFit="1" customWidth="1"/>
    <col min="58" max="16384" width="15.25" style="14"/>
  </cols>
  <sheetData>
    <row r="1" spans="1:57" x14ac:dyDescent="0.35">
      <c r="A1" s="4"/>
      <c r="B1" s="2" t="s">
        <v>12</v>
      </c>
      <c r="C1" s="54">
        <v>67</v>
      </c>
      <c r="D1" s="46">
        <f ca="1">TODAY()</f>
        <v>44655</v>
      </c>
      <c r="F1" s="45"/>
      <c r="I1" s="47"/>
      <c r="J1" s="1"/>
      <c r="K1" s="1"/>
      <c r="L1" s="48"/>
      <c r="M1" s="21"/>
      <c r="N1" s="8"/>
      <c r="O1" s="21"/>
      <c r="P1" s="49"/>
      <c r="Q1" s="50"/>
      <c r="R1" s="4"/>
      <c r="S1" s="21"/>
      <c r="T1" s="21"/>
      <c r="U1" s="51"/>
      <c r="V1" s="52"/>
      <c r="W1" s="21"/>
      <c r="X1" s="21"/>
      <c r="Y1" s="52"/>
      <c r="Z1" s="21"/>
      <c r="AA1" s="51"/>
      <c r="AB1" s="27"/>
      <c r="AC1" s="21"/>
      <c r="AD1" s="22"/>
      <c r="AE1" s="21"/>
      <c r="AF1" s="21"/>
      <c r="AG1" s="21"/>
      <c r="AH1" s="4"/>
      <c r="AI1" s="21"/>
      <c r="AJ1" s="52" t="s">
        <v>27</v>
      </c>
      <c r="AK1" s="21"/>
      <c r="AL1" s="15"/>
      <c r="AM1" s="31">
        <f>SUMIFS($P$8:$P$8851,$E$8:$E$8851,"T",$R$8:$R$8851,"1")</f>
        <v>0</v>
      </c>
      <c r="AN1" s="31">
        <f>AM1*41.41*1.05</f>
        <v>0</v>
      </c>
      <c r="AY1" s="106" t="s">
        <v>16</v>
      </c>
      <c r="AZ1" s="107"/>
      <c r="BA1" s="16" t="s">
        <v>17</v>
      </c>
      <c r="BC1" s="108" t="s">
        <v>18</v>
      </c>
      <c r="BD1" s="108"/>
      <c r="BE1" s="108"/>
    </row>
    <row r="2" spans="1:57" s="87" customFormat="1" x14ac:dyDescent="0.35">
      <c r="A2" s="78"/>
      <c r="B2" s="79"/>
      <c r="C2" s="79"/>
      <c r="D2" s="80"/>
      <c r="E2" s="80"/>
      <c r="F2" s="80"/>
      <c r="G2" s="78"/>
      <c r="H2" s="78"/>
      <c r="I2" s="78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G2" s="78"/>
      <c r="AH2" s="84"/>
      <c r="AI2" s="81"/>
      <c r="AJ2" s="82" t="s">
        <v>28</v>
      </c>
      <c r="AK2" s="81"/>
      <c r="AL2" s="85"/>
      <c r="AM2" s="86">
        <f>SUMIFS($P$8:$P$8851,$E$8:$E$8851,"NT",$R$8:$R$8851,"1")</f>
        <v>0</v>
      </c>
      <c r="AN2" s="86">
        <f>AM2*41.41*1.42</f>
        <v>0</v>
      </c>
      <c r="AY2" s="88">
        <f>DATEVALUE("01/01/1952")</f>
        <v>18994</v>
      </c>
      <c r="AZ2" s="88">
        <f>DATEVALUE("31/12/1952")</f>
        <v>19359</v>
      </c>
      <c r="BA2" s="89" t="s">
        <v>19</v>
      </c>
      <c r="BC2" s="90" t="s">
        <v>20</v>
      </c>
      <c r="BD2" s="91" t="s">
        <v>21</v>
      </c>
      <c r="BE2" s="91" t="s">
        <v>22</v>
      </c>
    </row>
    <row r="3" spans="1:57" x14ac:dyDescent="0.35">
      <c r="D3" s="2"/>
      <c r="E3" s="2"/>
      <c r="F3" s="2"/>
      <c r="G3" s="45"/>
      <c r="H3" s="45"/>
      <c r="I3" s="45"/>
      <c r="J3" s="1"/>
      <c r="K3" s="1"/>
      <c r="L3" s="1"/>
      <c r="M3" s="55"/>
      <c r="N3" s="9"/>
      <c r="O3" s="7"/>
      <c r="P3" s="1"/>
      <c r="Q3" s="53"/>
      <c r="R3" s="4"/>
      <c r="S3" s="1"/>
      <c r="T3" s="17"/>
      <c r="U3" s="21"/>
      <c r="V3" s="21"/>
      <c r="W3" s="21"/>
      <c r="X3" s="21"/>
      <c r="Y3" s="22"/>
      <c r="Z3" s="21"/>
      <c r="AD3" s="109" t="s">
        <v>57</v>
      </c>
      <c r="AE3" s="109"/>
      <c r="AF3" s="109"/>
      <c r="AG3" s="4"/>
      <c r="AH3" s="56"/>
      <c r="AI3" s="21"/>
      <c r="AJ3" s="27"/>
      <c r="AK3" s="57"/>
      <c r="AM3" s="23"/>
      <c r="AN3" s="34">
        <f>SUM(AN1:AN2)</f>
        <v>0</v>
      </c>
      <c r="AY3" s="32">
        <f>DATEVALUE("01/01/1953")</f>
        <v>19360</v>
      </c>
      <c r="AZ3" s="32">
        <f>DATEVALUE("31/12/1953")</f>
        <v>19724</v>
      </c>
      <c r="BA3" s="18" t="s">
        <v>23</v>
      </c>
      <c r="BC3" s="19">
        <v>1952</v>
      </c>
      <c r="BD3" s="20">
        <v>65</v>
      </c>
      <c r="BE3" s="20">
        <v>9</v>
      </c>
    </row>
    <row r="4" spans="1:57" ht="19" x14ac:dyDescent="0.35">
      <c r="A4" s="100"/>
      <c r="B4" s="101"/>
      <c r="C4" s="101"/>
      <c r="G4" s="102"/>
      <c r="H4" s="102"/>
      <c r="I4" s="102"/>
      <c r="J4" s="103">
        <f t="shared" ref="J4:AD4" si="0">K4-1</f>
        <v>-21</v>
      </c>
      <c r="K4" s="103">
        <f t="shared" si="0"/>
        <v>-20</v>
      </c>
      <c r="L4" s="103">
        <f t="shared" si="0"/>
        <v>-19</v>
      </c>
      <c r="M4" s="103">
        <f t="shared" si="0"/>
        <v>-18</v>
      </c>
      <c r="N4" s="103">
        <f t="shared" si="0"/>
        <v>-17</v>
      </c>
      <c r="O4" s="103">
        <f t="shared" si="0"/>
        <v>-16</v>
      </c>
      <c r="P4" s="103">
        <f t="shared" si="0"/>
        <v>-15</v>
      </c>
      <c r="Q4" s="103">
        <f t="shared" si="0"/>
        <v>-14</v>
      </c>
      <c r="R4" s="103">
        <f t="shared" si="0"/>
        <v>-13</v>
      </c>
      <c r="S4" s="103">
        <f t="shared" si="0"/>
        <v>-12</v>
      </c>
      <c r="T4" s="103">
        <f t="shared" si="0"/>
        <v>-11</v>
      </c>
      <c r="U4" s="103">
        <f t="shared" si="0"/>
        <v>-10</v>
      </c>
      <c r="V4" s="103">
        <f t="shared" si="0"/>
        <v>-9</v>
      </c>
      <c r="W4" s="103">
        <f t="shared" si="0"/>
        <v>-8</v>
      </c>
      <c r="X4" s="103">
        <f t="shared" si="0"/>
        <v>-7</v>
      </c>
      <c r="Y4" s="103">
        <f t="shared" si="0"/>
        <v>-6</v>
      </c>
      <c r="Z4" s="103">
        <f t="shared" si="0"/>
        <v>-5</v>
      </c>
      <c r="AA4" s="103">
        <f t="shared" si="0"/>
        <v>-4</v>
      </c>
      <c r="AB4" s="103">
        <f t="shared" si="0"/>
        <v>-3</v>
      </c>
      <c r="AC4" s="103">
        <f t="shared" si="0"/>
        <v>-2</v>
      </c>
      <c r="AD4" s="103">
        <f t="shared" si="0"/>
        <v>-1</v>
      </c>
      <c r="AE4" s="103">
        <f>AF4-1</f>
        <v>0</v>
      </c>
      <c r="AF4" s="104">
        <v>1</v>
      </c>
      <c r="AG4" s="5"/>
      <c r="AH4" s="56"/>
      <c r="AI4" s="21"/>
      <c r="AJ4" s="27"/>
      <c r="AK4" s="27"/>
      <c r="AY4" s="32">
        <f>DATEVALUE("01/01/1954")</f>
        <v>19725</v>
      </c>
      <c r="AZ4" s="32">
        <f>DATEVALUE("31/12/1954")</f>
        <v>20089</v>
      </c>
      <c r="BA4" s="18" t="s">
        <v>24</v>
      </c>
      <c r="BC4" s="19">
        <v>1953</v>
      </c>
      <c r="BD4" s="20">
        <v>66</v>
      </c>
      <c r="BE4" s="20">
        <v>2</v>
      </c>
    </row>
    <row r="5" spans="1:57" ht="25.5" customHeight="1" x14ac:dyDescent="0.35">
      <c r="A5" s="105">
        <v>1</v>
      </c>
      <c r="B5" s="105">
        <v>2</v>
      </c>
      <c r="C5" s="105">
        <v>3</v>
      </c>
      <c r="D5" s="105">
        <v>4</v>
      </c>
      <c r="E5" s="105">
        <v>5</v>
      </c>
      <c r="F5" s="105">
        <v>6</v>
      </c>
      <c r="G5" s="105">
        <v>7</v>
      </c>
      <c r="H5" s="105">
        <v>8</v>
      </c>
      <c r="I5" s="105">
        <v>9</v>
      </c>
      <c r="J5" s="105">
        <v>10</v>
      </c>
      <c r="K5" s="105">
        <v>11</v>
      </c>
      <c r="L5" s="105">
        <v>12</v>
      </c>
      <c r="M5" s="105">
        <v>13</v>
      </c>
      <c r="N5" s="105">
        <v>14</v>
      </c>
      <c r="O5" s="105">
        <v>15</v>
      </c>
      <c r="P5" s="105">
        <v>16</v>
      </c>
      <c r="Q5" s="105">
        <v>17</v>
      </c>
      <c r="R5" s="105">
        <v>18</v>
      </c>
      <c r="S5" s="105">
        <v>19</v>
      </c>
      <c r="T5" s="105">
        <v>20</v>
      </c>
      <c r="U5" s="105">
        <v>21</v>
      </c>
      <c r="V5" s="105">
        <v>22</v>
      </c>
      <c r="W5" s="105">
        <v>23</v>
      </c>
      <c r="X5" s="105">
        <v>24</v>
      </c>
      <c r="Y5" s="105">
        <v>25</v>
      </c>
      <c r="Z5" s="105">
        <v>26</v>
      </c>
      <c r="AA5" s="105">
        <v>27</v>
      </c>
      <c r="AB5" s="105">
        <v>28</v>
      </c>
      <c r="AC5" s="105">
        <v>29</v>
      </c>
      <c r="AD5" s="105">
        <v>30</v>
      </c>
      <c r="AE5" s="105">
        <v>31</v>
      </c>
      <c r="AF5" s="105">
        <v>32</v>
      </c>
      <c r="AG5" s="3">
        <v>33</v>
      </c>
      <c r="AH5" s="3">
        <v>34</v>
      </c>
      <c r="AI5" s="3">
        <v>35</v>
      </c>
      <c r="AK5" s="27"/>
      <c r="AY5" s="32">
        <f>DATEVALUE("01/01/1955")</f>
        <v>20090</v>
      </c>
      <c r="AZ5" s="33">
        <f ca="1">TODAY()</f>
        <v>44655</v>
      </c>
      <c r="BA5" s="16" t="s">
        <v>25</v>
      </c>
      <c r="BC5" s="19">
        <v>1954</v>
      </c>
      <c r="BD5" s="20">
        <v>66</v>
      </c>
      <c r="BE5" s="20">
        <v>7</v>
      </c>
    </row>
    <row r="6" spans="1:57" ht="22.5" customHeight="1" x14ac:dyDescent="0.35">
      <c r="A6" s="21"/>
      <c r="B6" s="59"/>
      <c r="C6" s="21"/>
      <c r="D6" s="52"/>
      <c r="E6" s="52"/>
      <c r="F6" s="52"/>
      <c r="G6" s="21"/>
      <c r="H6" s="21"/>
      <c r="I6" s="21"/>
      <c r="J6" s="21"/>
      <c r="K6" s="21"/>
      <c r="L6" s="24"/>
      <c r="M6" s="21"/>
      <c r="N6" s="60"/>
      <c r="O6" s="21"/>
      <c r="P6" s="63" t="s">
        <v>37</v>
      </c>
      <c r="Q6" s="58">
        <f>SUMIF(AH8:AH8850,"Payé",Q8:Q8850)</f>
        <v>0</v>
      </c>
      <c r="R6" s="61">
        <f>SUM(Q8:Q8850)</f>
        <v>0</v>
      </c>
      <c r="S6" s="10"/>
      <c r="T6" s="21"/>
      <c r="U6" s="21"/>
      <c r="V6" s="21"/>
      <c r="W6" s="21"/>
      <c r="X6" s="21"/>
      <c r="Y6" s="21"/>
      <c r="Z6" s="21"/>
      <c r="AA6" s="27"/>
      <c r="AB6" s="27"/>
      <c r="AC6" s="21"/>
      <c r="AD6" s="21"/>
      <c r="AE6" s="21"/>
      <c r="AF6" s="21"/>
      <c r="AG6" s="96" t="s">
        <v>53</v>
      </c>
      <c r="AH6" s="44"/>
      <c r="AI6" s="98" t="s">
        <v>56</v>
      </c>
      <c r="AJ6" s="99">
        <f>COUNTA(BD[[déclaré ]])</f>
        <v>1</v>
      </c>
      <c r="AK6" s="62">
        <f>SUM(AK8:AK8851)</f>
        <v>0</v>
      </c>
      <c r="BC6" s="19">
        <v>1955</v>
      </c>
      <c r="BD6" s="20">
        <v>67</v>
      </c>
      <c r="BE6" s="20">
        <v>0</v>
      </c>
    </row>
    <row r="7" spans="1:57" ht="84" x14ac:dyDescent="0.35">
      <c r="A7" s="68" t="s">
        <v>32</v>
      </c>
      <c r="B7" s="69" t="s">
        <v>14</v>
      </c>
      <c r="C7" s="69" t="s">
        <v>2</v>
      </c>
      <c r="D7" s="69" t="s">
        <v>33</v>
      </c>
      <c r="E7" s="70" t="s">
        <v>35</v>
      </c>
      <c r="F7" s="69" t="s">
        <v>34</v>
      </c>
      <c r="G7" s="68" t="s">
        <v>4</v>
      </c>
      <c r="H7" s="69" t="s">
        <v>11</v>
      </c>
      <c r="I7" s="71" t="s">
        <v>29</v>
      </c>
      <c r="J7" s="92" t="s">
        <v>1</v>
      </c>
      <c r="K7" s="69" t="s">
        <v>0</v>
      </c>
      <c r="L7" s="69" t="s">
        <v>15</v>
      </c>
      <c r="M7" s="69" t="s">
        <v>13</v>
      </c>
      <c r="N7" s="72" t="s">
        <v>3</v>
      </c>
      <c r="O7" s="69" t="s">
        <v>31</v>
      </c>
      <c r="P7" s="73" t="s">
        <v>36</v>
      </c>
      <c r="Q7" s="73" t="s">
        <v>26</v>
      </c>
      <c r="R7" s="72" t="s">
        <v>6</v>
      </c>
      <c r="S7" s="69" t="s">
        <v>5</v>
      </c>
      <c r="T7" s="72" t="s">
        <v>30</v>
      </c>
      <c r="U7" s="72" t="s">
        <v>9</v>
      </c>
      <c r="V7" s="72" t="s">
        <v>8</v>
      </c>
      <c r="W7" s="72" t="s">
        <v>50</v>
      </c>
      <c r="X7" s="72" t="s">
        <v>49</v>
      </c>
      <c r="Y7" s="72" t="s">
        <v>38</v>
      </c>
      <c r="Z7" s="69" t="s">
        <v>39</v>
      </c>
      <c r="AA7" s="69" t="s">
        <v>40</v>
      </c>
      <c r="AB7" s="74" t="s">
        <v>41</v>
      </c>
      <c r="AC7" s="74" t="s">
        <v>42</v>
      </c>
      <c r="AD7" s="74" t="s">
        <v>43</v>
      </c>
      <c r="AE7" s="95" t="s">
        <v>44</v>
      </c>
      <c r="AF7" s="93" t="s">
        <v>45</v>
      </c>
      <c r="AG7" s="72" t="s">
        <v>46</v>
      </c>
      <c r="AH7" s="75" t="s">
        <v>7</v>
      </c>
      <c r="AI7" s="76" t="s">
        <v>10</v>
      </c>
      <c r="AJ7" s="77" t="s">
        <v>54</v>
      </c>
      <c r="AK7" s="14"/>
    </row>
    <row r="8" spans="1:57" ht="25" customHeight="1" x14ac:dyDescent="0.35">
      <c r="A8" s="66"/>
      <c r="B8" s="25"/>
      <c r="C8" s="12"/>
      <c r="D8" s="6"/>
      <c r="E8" s="6" t="str">
        <f t="shared" ref="E8" si="1">IF(D8="Fonctionnaire","T",IF(D8&lt;&gt;"Fonctionnaire","NT"))</f>
        <v>NT</v>
      </c>
      <c r="F8" s="6"/>
      <c r="G8" s="26">
        <v>16795</v>
      </c>
      <c r="H8" s="11" t="str">
        <f t="shared" ref="H8" ca="1" si="2">DATEDIF(G8,TODAY(),"y")&amp; " " &amp; "ans "&amp;DATEDIF(G8,TODAY(),"ym")&amp; " " &amp; "mois "</f>
        <v xml:space="preserve">76 ans 3 mois </v>
      </c>
      <c r="I8" s="11" t="e">
        <f t="shared" ref="I8" si="3">IF(G8="","",DATE(YEAR(G8)+VLOOKUP(YEAR(G8),$BC$3:$BE$6,2),MONTH(G8)+VLOOKUP(YEAR(G8),$BC$3:$BE$6,3)-IF(G8&lt;=$BA$2,0,0),DAY(G8)))</f>
        <v>#N/A</v>
      </c>
      <c r="J8" s="65" t="s">
        <v>48</v>
      </c>
      <c r="K8" s="12"/>
      <c r="L8" s="12" t="str">
        <f>IF(M8="","",IF(ISNUMBER(MID(M8,4,1)*1),"Licence","Master"))</f>
        <v/>
      </c>
      <c r="M8" s="12"/>
      <c r="N8" s="25"/>
      <c r="O8" s="12" t="s">
        <v>47</v>
      </c>
      <c r="P8" s="12"/>
      <c r="Q8" s="12"/>
      <c r="R8" s="12"/>
      <c r="S8" s="6" t="str">
        <f t="shared" ref="S8" si="4">IF(R8=1,"13/09/2021 au 11/12/2021",IF(R8=2,"17/01/2022 au 16/04/2022"," "))</f>
        <v xml:space="preserve"> </v>
      </c>
      <c r="T8" s="26"/>
      <c r="U8" s="26"/>
      <c r="V8" s="26"/>
      <c r="W8" s="26" t="s">
        <v>51</v>
      </c>
      <c r="X8" s="64"/>
      <c r="Y8" s="25"/>
      <c r="Z8" s="25"/>
      <c r="AA8" s="25"/>
      <c r="AB8" s="12"/>
      <c r="AC8" s="26"/>
      <c r="AD8" s="25"/>
      <c r="AE8" s="94">
        <v>44615</v>
      </c>
      <c r="AF8" s="26"/>
      <c r="AG8" s="97" t="s">
        <v>52</v>
      </c>
      <c r="AH8" s="12"/>
      <c r="AI8" s="35">
        <f t="shared" ref="AI8" si="5">IF(R8=1,P8,0)</f>
        <v>0</v>
      </c>
      <c r="AJ8" s="67" t="s">
        <v>55</v>
      </c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</row>
    <row r="9" spans="1:57" ht="25" customHeight="1" x14ac:dyDescent="0.35"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</row>
    <row r="10" spans="1:57" ht="25" customHeight="1" x14ac:dyDescent="0.35">
      <c r="AV10" s="27"/>
      <c r="AW10" s="27"/>
      <c r="AX10" s="27"/>
      <c r="AY10" s="27"/>
      <c r="AZ10" s="27"/>
      <c r="BA10" s="27"/>
      <c r="BB10" s="27"/>
      <c r="BC10" s="27"/>
      <c r="BD10" s="27"/>
      <c r="BE10" s="27"/>
    </row>
    <row r="11" spans="1:57" ht="25" customHeight="1" x14ac:dyDescent="0.35"/>
    <row r="12" spans="1:57" ht="25" customHeight="1" x14ac:dyDescent="0.35"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</row>
  </sheetData>
  <sheetProtection formatCells="0" formatColumns="0" formatRows="0" insertRows="0" deleteRows="0" sort="0" autoFilter="0"/>
  <sortState xmlns:xlrd2="http://schemas.microsoft.com/office/spreadsheetml/2017/richdata2" ref="A8:AP964">
    <sortCondition sortBy="cellColor" ref="A8:A964" dxfId="79"/>
    <sortCondition sortBy="cellColor" ref="R8:R964" dxfId="78"/>
    <sortCondition ref="A8:A964"/>
    <sortCondition sortBy="cellColor" ref="R8:R964" dxfId="77"/>
  </sortState>
  <mergeCells count="3">
    <mergeCell ref="AY1:AZ1"/>
    <mergeCell ref="BC1:BE1"/>
    <mergeCell ref="AD3:AF3"/>
  </mergeCells>
  <phoneticPr fontId="37" type="noConversion"/>
  <conditionalFormatting sqref="H8:I8">
    <cfRule type="cellIs" dxfId="76" priority="594" operator="between">
      <formula>44440</formula>
      <formula>44803</formula>
    </cfRule>
  </conditionalFormatting>
  <conditionalFormatting sqref="AE8">
    <cfRule type="expression" dxfId="75" priority="1">
      <formula>$AH11="Payé"</formula>
    </cfRule>
  </conditionalFormatting>
  <conditionalFormatting sqref="A8:AJ8">
    <cfRule type="expression" dxfId="74" priority="758">
      <formula>$AG8="Payé"</formula>
    </cfRule>
  </conditionalFormatting>
  <dataValidations disablePrompts="1" count="3">
    <dataValidation type="list" allowBlank="1" showInputMessage="1" showErrorMessage="1" sqref="O8" xr:uid="{00000000-0002-0000-0100-000000000000}">
      <formula1>"CM,TD,PA,TP"</formula1>
    </dataValidation>
    <dataValidation type="list" allowBlank="1" showInputMessage="1" showErrorMessage="1" sqref="D8" xr:uid="{00000000-0002-0000-0100-000001000000}">
      <formula1>liste_statut</formula1>
    </dataValidation>
    <dataValidation type="list" allowBlank="1" showInputMessage="1" showErrorMessage="1" sqref="W8" xr:uid="{0F86B950-1AE3-4781-830C-12B3B31A84E3}">
      <formula1>"Oui,Non"</formula1>
    </dataValidation>
  </dataValidations>
  <hyperlinks>
    <hyperlink ref="J8" r:id="rId1" xr:uid="{00000000-0004-0000-0100-000000000000}"/>
  </hyperlinks>
  <pageMargins left="0.7" right="0.7" top="0.75" bottom="0.75" header="0.3" footer="0.3"/>
  <pageSetup paperSize="9" orientation="portrait" verticalDpi="597" r:id="rId2"/>
  <ignoredErrors>
    <ignoredError sqref="AJ6 Z4 X4:Y4 AA4:AE4 J4:N4" unlockedFormula="1"/>
  </ignoredErrors>
  <drawing r:id="rId3"/>
  <legacyDrawing r:id="rId4"/>
  <controls>
    <mc:AlternateContent xmlns:mc="http://schemas.openxmlformats.org/markup-compatibility/2006">
      <mc:Choice Requires="x14">
        <control shapeId="158721" r:id="rId5" name="CommandButton1">
          <controlPr defaultSize="0" print="0" autoLine="0" r:id="rId6">
            <anchor>
              <from>
                <xdr:col>0</xdr:col>
                <xdr:colOff>0</xdr:colOff>
                <xdr:row>2</xdr:row>
                <xdr:rowOff>0</xdr:rowOff>
              </from>
              <to>
                <xdr:col>0</xdr:col>
                <xdr:colOff>6350</xdr:colOff>
                <xdr:row>2</xdr:row>
                <xdr:rowOff>6350</xdr:rowOff>
              </to>
            </anchor>
          </controlPr>
        </control>
      </mc:Choice>
      <mc:Fallback>
        <control shapeId="158721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 OK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SCHMITT;Alexandra ISAAC</dc:creator>
  <cp:lastModifiedBy>Ordonc</cp:lastModifiedBy>
  <cp:lastPrinted>2022-01-21T19:35:45Z</cp:lastPrinted>
  <dcterms:created xsi:type="dcterms:W3CDTF">2014-01-14T08:55:01Z</dcterms:created>
  <dcterms:modified xsi:type="dcterms:W3CDTF">2022-04-04T10:18:56Z</dcterms:modified>
</cp:coreProperties>
</file>