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codeName="{91AB8045-AFC0-B76E-F17D-A240E00664AE}"/>
  <workbookPr codeName="ThisWorkbook"/>
  <mc:AlternateContent xmlns:mc="http://schemas.openxmlformats.org/markup-compatibility/2006">
    <mc:Choice Requires="x15">
      <x15ac:absPath xmlns:x15ac="http://schemas.microsoft.com/office/spreadsheetml/2010/11/ac" url="C:\Users\Sandows\Desktop\"/>
    </mc:Choice>
  </mc:AlternateContent>
  <xr:revisionPtr revIDLastSave="0" documentId="8_{61D550A2-7859-49C7-A7F1-C4F9C11D1D83}" xr6:coauthVersionLast="45" xr6:coauthVersionMax="45" xr10:uidLastSave="{00000000-0000-0000-0000-000000000000}"/>
  <bookViews>
    <workbookView xWindow="-28920" yWindow="-120" windowWidth="29040" windowHeight="15840" tabRatio="648" xr2:uid="{00000000-000D-0000-FFFF-FFFF00000000}"/>
  </bookViews>
  <sheets>
    <sheet name="INVENTAIRE" sheetId="2" r:id="rId1"/>
    <sheet name="Emplacement des stocks" sheetId="9" state="hidden" r:id="rId2"/>
    <sheet name="PANNE MATERIEL" sheetId="12" r:id="rId3"/>
    <sheet name="SORTIE DE MATERIEL" sheetId="11" r:id="rId4"/>
    <sheet name="FEUILLE SORTIE MATERIEL" sheetId="15" r:id="rId5"/>
    <sheet name="BASE DE DONNEE" sheetId="16" r:id="rId6"/>
    <sheet name="BESOIN MATERIEL" sheetId="18" r:id="rId7"/>
  </sheets>
  <definedNames>
    <definedName name="_xlnm._FilterDatabase" localSheetId="0" hidden="1">INVENTAIRE!$K$4:$N$95</definedName>
    <definedName name="ARTICLES">INVENTAIRE!$B$5:$B$1048576</definedName>
    <definedName name="ASSOCIATION">'BASE DE DONNEE'!$A$2:$A$23</definedName>
    <definedName name="BASE_DE_DONNEE">Tableau6[]</definedName>
    <definedName name="COLOR">'SORTIE DE MATERIEL'!$P:$P</definedName>
    <definedName name="emplace_stock">'Emplacement des stocks'!$B$5:$D$75</definedName>
    <definedName name="_xlnm.Print_Titles" localSheetId="1">'Emplacement des stocks'!$4:$4</definedName>
    <definedName name="_xlnm.Print_Titles" localSheetId="0">INVENTAIRE!$4:$4</definedName>
    <definedName name="_xlnm.Print_Titles" localSheetId="3">'SORTIE DE MATERIEL'!$4:$4</definedName>
    <definedName name="inventaire_sortie">INVENTAIRE!$B$5:$I$321</definedName>
    <definedName name="MACRO_INV">#REF!</definedName>
    <definedName name="NuméroBac">EmplacementStocks[LIEU / TYPE]</definedName>
    <definedName name="PRIX">INVENTAIRE!$H:$H</definedName>
    <definedName name="QTÉ_SORTIE">PrélèvementsStock[QTÉ SORTIE]</definedName>
    <definedName name="QUANTITE_RESTANTE">INVENTAIRE!$B$5:$I$1048576</definedName>
    <definedName name="SORTIE_ARTICLES">'SORTIE DE MATERIEL'!$E:$E</definedName>
    <definedName name="SORTIE_MATERIEL">#REF!</definedName>
    <definedName name="SuiviRéférences">Inventaire[ARTICLES]</definedName>
    <definedName name="TitreColonne1">Inventaire[[#Headers],[ARTICLES]]</definedName>
    <definedName name="TitreColonne2">PrélèvementsStock[[#Headers],[ENDROIT SORTIE]]</definedName>
    <definedName name="TitreColonne3">EmplacementStocks[[#Headers],[LIEU / TYPE]]</definedName>
    <definedName name="VALEUR_DE_STOCK">INVENTAIRE!$I:$I</definedName>
    <definedName name="_xlnm.Print_Area" localSheetId="6">'BESOIN MATERIEL'!$B$4:$H$214</definedName>
    <definedName name="_xlnm.Print_Area" localSheetId="4">'FEUILLE SORTIE MATERIEL'!$A$1:$F$51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 i="2" l="1"/>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H16" i="15" a="1"/>
  <c r="H16" i="15" s="1"/>
  <c r="H17" i="15" l="1" a="1"/>
  <c r="H17" i="15" s="1"/>
  <c r="H18" i="15" a="1"/>
  <c r="H18" i="15" s="1"/>
  <c r="H19" i="15" a="1"/>
  <c r="H19" i="15" s="1"/>
  <c r="H20" i="15" a="1"/>
  <c r="H20" i="15" s="1"/>
  <c r="H21" i="15" a="1"/>
  <c r="H21" i="15" s="1"/>
  <c r="H22" i="15" a="1"/>
  <c r="H22" i="15" s="1"/>
  <c r="H23" i="15" a="1"/>
  <c r="H23" i="15" s="1"/>
  <c r="H24" i="15" a="1"/>
  <c r="H24" i="15" s="1"/>
  <c r="H25" i="15" a="1"/>
  <c r="H25" i="15" s="1"/>
  <c r="H26" i="15" a="1"/>
  <c r="H26" i="15" s="1"/>
  <c r="H27" i="15" a="1"/>
  <c r="H27" i="15" s="1"/>
  <c r="H28" i="15" a="1"/>
  <c r="H28" i="15" s="1"/>
  <c r="H29" i="15" a="1"/>
  <c r="H29" i="15" s="1"/>
  <c r="H30" i="15" a="1"/>
  <c r="H30" i="15" s="1"/>
  <c r="H31" i="15" a="1"/>
  <c r="H31" i="15" s="1"/>
  <c r="H32" i="15" a="1"/>
  <c r="H32" i="15" s="1"/>
  <c r="H33" i="15" a="1"/>
  <c r="H33" i="15" s="1"/>
  <c r="H34" i="15" a="1"/>
  <c r="H34" i="15" s="1"/>
  <c r="H35" i="15" a="1"/>
  <c r="H35" i="15" s="1"/>
  <c r="H36" i="15" a="1"/>
  <c r="H36" i="15" s="1"/>
  <c r="H37" i="15" a="1"/>
  <c r="H37" i="15" s="1"/>
  <c r="H38" i="15" a="1"/>
  <c r="H38" i="15" s="1"/>
  <c r="H39" i="15" a="1"/>
  <c r="H39" i="15" s="1"/>
  <c r="H40" i="15" a="1"/>
  <c r="H40" i="15" s="1"/>
  <c r="H41" i="15" a="1"/>
  <c r="H41" i="15" s="1"/>
  <c r="H42" i="15" a="1"/>
  <c r="H42" i="15" s="1"/>
  <c r="H43" i="15" a="1"/>
  <c r="H43" i="15" s="1"/>
  <c r="H44" i="15" a="1"/>
  <c r="H44" i="15" s="1"/>
  <c r="H45" i="15" a="1"/>
  <c r="H45" i="15" s="1"/>
  <c r="H46" i="15" a="1"/>
  <c r="H46" i="15" s="1"/>
  <c r="H47" i="15" a="1"/>
  <c r="H47" i="15" s="1"/>
  <c r="H48" i="15" a="1"/>
  <c r="H48" i="15" s="1"/>
  <c r="H49" i="15" a="1"/>
  <c r="H49" i="15" s="1"/>
  <c r="S11" i="11"/>
  <c r="T11" i="11" s="1"/>
  <c r="Q11" i="11"/>
  <c r="O11" i="11"/>
  <c r="H11" i="11"/>
  <c r="D11" i="11"/>
  <c r="C11" i="11"/>
  <c r="E10" i="15" l="1"/>
  <c r="F10" i="15"/>
  <c r="A10" i="15"/>
  <c r="F46" i="15"/>
  <c r="E36" i="15"/>
  <c r="E32" i="15"/>
  <c r="E28" i="15"/>
  <c r="E24" i="15"/>
  <c r="E35" i="15"/>
  <c r="E31" i="15"/>
  <c r="E27" i="15"/>
  <c r="E23" i="15"/>
  <c r="E38" i="15"/>
  <c r="F38" i="15"/>
  <c r="E34" i="15"/>
  <c r="E30" i="15"/>
  <c r="E26" i="15"/>
  <c r="E22" i="15"/>
  <c r="E18" i="15"/>
  <c r="E37" i="15"/>
  <c r="E33" i="15"/>
  <c r="E29" i="15"/>
  <c r="E25" i="15"/>
  <c r="E21" i="15"/>
  <c r="C36" i="15"/>
  <c r="D36" i="15"/>
  <c r="C32" i="15"/>
  <c r="D32" i="15"/>
  <c r="C28" i="15"/>
  <c r="D28" i="15"/>
  <c r="C24" i="15"/>
  <c r="D24" i="15"/>
  <c r="D20" i="15"/>
  <c r="C35" i="15"/>
  <c r="D35" i="15"/>
  <c r="C31" i="15"/>
  <c r="D31" i="15"/>
  <c r="C27" i="15"/>
  <c r="D27" i="15"/>
  <c r="C23" i="15"/>
  <c r="D23" i="15"/>
  <c r="D19" i="15"/>
  <c r="C38" i="15"/>
  <c r="D38" i="15"/>
  <c r="C34" i="15"/>
  <c r="D34" i="15"/>
  <c r="C30" i="15"/>
  <c r="D30" i="15"/>
  <c r="C26" i="15"/>
  <c r="D26" i="15"/>
  <c r="C22" i="15"/>
  <c r="D22" i="15"/>
  <c r="C18" i="15"/>
  <c r="D18" i="15"/>
  <c r="C37" i="15"/>
  <c r="D37" i="15"/>
  <c r="C33" i="15"/>
  <c r="D33" i="15"/>
  <c r="C29" i="15"/>
  <c r="D29" i="15"/>
  <c r="C25" i="15"/>
  <c r="D25" i="15"/>
  <c r="C21" i="15"/>
  <c r="D21" i="15"/>
  <c r="D17" i="15"/>
  <c r="D16" i="15"/>
  <c r="A36" i="15"/>
  <c r="B36" i="15"/>
  <c r="A32" i="15"/>
  <c r="B32" i="15"/>
  <c r="A28" i="15"/>
  <c r="B28" i="15"/>
  <c r="A24" i="15"/>
  <c r="B24" i="15"/>
  <c r="A20" i="15"/>
  <c r="B20" i="15"/>
  <c r="A35" i="15"/>
  <c r="B35" i="15"/>
  <c r="A31" i="15"/>
  <c r="B31" i="15"/>
  <c r="A27" i="15"/>
  <c r="B27" i="15"/>
  <c r="A23" i="15"/>
  <c r="B23" i="15"/>
  <c r="A19" i="15"/>
  <c r="B19" i="15"/>
  <c r="A38" i="15"/>
  <c r="B38" i="15"/>
  <c r="A34" i="15"/>
  <c r="B34" i="15"/>
  <c r="A30" i="15"/>
  <c r="B30" i="15"/>
  <c r="A26" i="15"/>
  <c r="B26" i="15"/>
  <c r="A22" i="15"/>
  <c r="B22" i="15"/>
  <c r="A18" i="15"/>
  <c r="B18" i="15"/>
  <c r="A37" i="15"/>
  <c r="B37" i="15"/>
  <c r="A33" i="15"/>
  <c r="B33" i="15"/>
  <c r="A29" i="15"/>
  <c r="B29" i="15"/>
  <c r="A25" i="15"/>
  <c r="B25" i="15"/>
  <c r="A21" i="15"/>
  <c r="B21" i="15"/>
  <c r="A17" i="15"/>
  <c r="B17" i="15"/>
  <c r="A16" i="15"/>
  <c r="B16" i="15"/>
  <c r="R11" i="11"/>
  <c r="G93" i="2" l="1"/>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I24" i="12" l="1"/>
  <c r="I25" i="12"/>
  <c r="I26" i="12"/>
  <c r="I27" i="12"/>
  <c r="I28" i="12"/>
  <c r="J24" i="12"/>
  <c r="J25" i="12"/>
  <c r="J26" i="12"/>
  <c r="J27" i="12"/>
  <c r="J28" i="12"/>
  <c r="K24" i="12"/>
  <c r="K25" i="12"/>
  <c r="K26" i="12"/>
  <c r="K27" i="12"/>
  <c r="K28" i="12"/>
  <c r="L24" i="12"/>
  <c r="L25" i="12"/>
  <c r="L26" i="12"/>
  <c r="L27" i="12"/>
  <c r="L28" i="12"/>
  <c r="K5" i="12"/>
  <c r="K6" i="12"/>
  <c r="K7" i="12"/>
  <c r="K8" i="12"/>
  <c r="K9" i="12"/>
  <c r="K10" i="12"/>
  <c r="K11" i="12"/>
  <c r="K12" i="12"/>
  <c r="K13" i="12"/>
  <c r="K14" i="12"/>
  <c r="K15" i="12"/>
  <c r="K16" i="12"/>
  <c r="K17" i="12"/>
  <c r="K18" i="12"/>
  <c r="K19" i="12"/>
  <c r="K20" i="12"/>
  <c r="K21" i="12"/>
  <c r="K22" i="12"/>
  <c r="K23" i="12"/>
  <c r="Q7" i="11"/>
  <c r="Q8" i="11"/>
  <c r="Q9" i="11"/>
  <c r="Q10" i="11"/>
  <c r="Q12" i="11"/>
  <c r="Q13" i="11"/>
  <c r="Q14" i="11"/>
  <c r="Q15" i="11"/>
  <c r="Q16" i="11"/>
  <c r="Q5" i="11"/>
  <c r="Q6" i="11"/>
  <c r="Q17" i="11"/>
  <c r="Q18" i="11"/>
  <c r="Q19" i="11"/>
  <c r="Q20" i="11"/>
  <c r="Q21" i="11"/>
  <c r="Q22" i="11"/>
  <c r="Q23" i="11"/>
  <c r="Q24" i="11"/>
  <c r="Q25" i="11"/>
  <c r="Q26" i="11"/>
  <c r="Q27" i="11"/>
  <c r="Q28" i="11"/>
  <c r="Q29" i="11"/>
  <c r="Q30" i="11"/>
  <c r="Q31" i="11"/>
  <c r="Q32" i="11"/>
  <c r="Q33" i="11"/>
  <c r="Q34" i="11"/>
  <c r="Q35" i="11"/>
  <c r="Q36" i="11"/>
  <c r="Q37" i="11"/>
  <c r="Q38" i="11"/>
  <c r="Q39" i="11"/>
  <c r="Q40" i="11"/>
  <c r="Q41" i="11"/>
  <c r="Q42" i="11"/>
  <c r="Q43" i="11"/>
  <c r="Q44" i="11"/>
  <c r="Q45" i="11"/>
  <c r="Q46" i="11"/>
  <c r="Q47" i="11"/>
  <c r="Q48" i="11"/>
  <c r="Q49" i="11"/>
  <c r="Q50" i="11"/>
  <c r="Q51" i="11"/>
  <c r="Q52" i="11"/>
  <c r="Q53" i="11"/>
  <c r="Q54" i="11"/>
  <c r="Q55" i="11"/>
  <c r="Q56" i="11"/>
  <c r="Q57" i="11"/>
  <c r="Q58" i="11"/>
  <c r="Q59" i="11"/>
  <c r="Q60" i="11"/>
  <c r="Q61" i="11"/>
  <c r="Q62" i="11"/>
  <c r="Q63" i="11"/>
  <c r="Q64" i="11"/>
  <c r="Q65" i="11"/>
  <c r="Q66" i="11"/>
  <c r="Q67" i="11"/>
  <c r="Q68" i="11"/>
  <c r="Q69" i="11"/>
  <c r="Q70" i="11"/>
  <c r="Q71" i="11"/>
  <c r="Q72" i="11"/>
  <c r="Q73" i="11"/>
  <c r="Q74" i="11"/>
  <c r="Q75" i="11"/>
  <c r="Q76" i="11"/>
  <c r="Q77" i="11"/>
  <c r="Q78" i="11"/>
  <c r="Q79" i="11"/>
  <c r="Q80" i="11"/>
  <c r="Q81" i="11"/>
  <c r="Q82" i="11"/>
  <c r="Q83" i="11"/>
  <c r="Q84" i="11"/>
  <c r="Q85" i="11"/>
  <c r="Q86" i="11"/>
  <c r="Q87" i="11"/>
  <c r="Q88" i="11"/>
  <c r="Q89" i="11"/>
  <c r="Q90" i="11"/>
  <c r="Q91" i="11"/>
  <c r="Q92" i="11"/>
  <c r="S5" i="11"/>
  <c r="R5" i="11" s="1"/>
  <c r="G5" i="2" s="1"/>
  <c r="S6" i="11"/>
  <c r="R6" i="11" s="1"/>
  <c r="G6" i="2" s="1"/>
  <c r="S7" i="11"/>
  <c r="R7" i="11" s="1"/>
  <c r="G7" i="2" s="1"/>
  <c r="S8" i="11"/>
  <c r="R8" i="11" s="1"/>
  <c r="G8" i="2" s="1"/>
  <c r="S9" i="11"/>
  <c r="R9" i="11" s="1"/>
  <c r="G9" i="2" s="1"/>
  <c r="S10" i="11"/>
  <c r="R10" i="11" s="1"/>
  <c r="G10" i="2" s="1"/>
  <c r="G11" i="2"/>
  <c r="S12" i="11"/>
  <c r="R12" i="11" s="1"/>
  <c r="G12" i="2" s="1"/>
  <c r="S13" i="11"/>
  <c r="R13" i="11" s="1"/>
  <c r="G13" i="2" s="1"/>
  <c r="S14" i="11"/>
  <c r="R14" i="11" s="1"/>
  <c r="G14" i="2" s="1"/>
  <c r="S15" i="11"/>
  <c r="R15" i="11" s="1"/>
  <c r="G15" i="2" s="1"/>
  <c r="S16" i="11"/>
  <c r="R16" i="11" s="1"/>
  <c r="G16" i="2" s="1"/>
  <c r="S17" i="11"/>
  <c r="R17" i="11" s="1"/>
  <c r="G17" i="2" s="1"/>
  <c r="S18" i="11"/>
  <c r="R18" i="11" s="1"/>
  <c r="G18" i="2" s="1"/>
  <c r="S19" i="11"/>
  <c r="R19" i="11" s="1"/>
  <c r="G19" i="2" s="1"/>
  <c r="S20" i="11"/>
  <c r="R20" i="11" s="1"/>
  <c r="G20" i="2" s="1"/>
  <c r="S21" i="11"/>
  <c r="R21" i="11" s="1"/>
  <c r="G21" i="2" s="1"/>
  <c r="S22" i="11"/>
  <c r="R22" i="11" s="1"/>
  <c r="G22" i="2" s="1"/>
  <c r="S23" i="11"/>
  <c r="R23" i="11" s="1"/>
  <c r="G23" i="2" s="1"/>
  <c r="S24" i="11"/>
  <c r="R24" i="11" s="1"/>
  <c r="G24" i="2" s="1"/>
  <c r="S25" i="11"/>
  <c r="R25" i="11" s="1"/>
  <c r="G25" i="2" s="1"/>
  <c r="S26" i="11"/>
  <c r="R26" i="11" s="1"/>
  <c r="G26" i="2" s="1"/>
  <c r="S27" i="11"/>
  <c r="R27" i="11" s="1"/>
  <c r="G27" i="2" s="1"/>
  <c r="S28" i="11"/>
  <c r="R28" i="11" s="1"/>
  <c r="G28" i="2" s="1"/>
  <c r="S29" i="11"/>
  <c r="R29" i="11" s="1"/>
  <c r="G29" i="2" s="1"/>
  <c r="S30" i="11"/>
  <c r="R30" i="11" s="1"/>
  <c r="G30" i="2" s="1"/>
  <c r="S31" i="11"/>
  <c r="R31" i="11" s="1"/>
  <c r="G31" i="2" s="1"/>
  <c r="S32" i="11"/>
  <c r="R32" i="11" s="1"/>
  <c r="G32" i="2" s="1"/>
  <c r="S33" i="11"/>
  <c r="R33" i="11" s="1"/>
  <c r="G33" i="2" s="1"/>
  <c r="S34" i="11"/>
  <c r="R34" i="11" s="1"/>
  <c r="G34" i="2" s="1"/>
  <c r="S35" i="11"/>
  <c r="R35" i="11" s="1"/>
  <c r="G35" i="2" s="1"/>
  <c r="S36" i="11"/>
  <c r="R36" i="11" s="1"/>
  <c r="G36" i="2" s="1"/>
  <c r="S37" i="11"/>
  <c r="R37" i="11" s="1"/>
  <c r="G37" i="2" s="1"/>
  <c r="S38" i="11"/>
  <c r="R38" i="11" s="1"/>
  <c r="G38" i="2" s="1"/>
  <c r="S39" i="11"/>
  <c r="R39" i="11" s="1"/>
  <c r="G39" i="2" s="1"/>
  <c r="S40" i="11"/>
  <c r="R40" i="11" s="1"/>
  <c r="G40" i="2" s="1"/>
  <c r="S41" i="11"/>
  <c r="R41" i="11" s="1"/>
  <c r="G41" i="2" s="1"/>
  <c r="S42" i="11"/>
  <c r="R42" i="11" s="1"/>
  <c r="G42" i="2" s="1"/>
  <c r="S43" i="11"/>
  <c r="R43" i="11" s="1"/>
  <c r="G43" i="2" s="1"/>
  <c r="S44" i="11"/>
  <c r="R44" i="11" s="1"/>
  <c r="G44" i="2" s="1"/>
  <c r="S45" i="11"/>
  <c r="R45" i="11" s="1"/>
  <c r="G45" i="2" s="1"/>
  <c r="S46" i="11"/>
  <c r="R46" i="11" s="1"/>
  <c r="G46" i="2" s="1"/>
  <c r="S47" i="11"/>
  <c r="R47" i="11" s="1"/>
  <c r="G47" i="2" s="1"/>
  <c r="S48" i="11"/>
  <c r="R48" i="11" s="1"/>
  <c r="G48" i="2" s="1"/>
  <c r="S49" i="11"/>
  <c r="R49" i="11" s="1"/>
  <c r="G49" i="2" s="1"/>
  <c r="S50" i="11"/>
  <c r="R50" i="11" s="1"/>
  <c r="G50" i="2" s="1"/>
  <c r="S51" i="11"/>
  <c r="R51" i="11" s="1"/>
  <c r="G51" i="2" s="1"/>
  <c r="S52" i="11"/>
  <c r="R52" i="11" s="1"/>
  <c r="G52" i="2" s="1"/>
  <c r="S53" i="11"/>
  <c r="R53" i="11" s="1"/>
  <c r="G53" i="2" s="1"/>
  <c r="S54" i="11"/>
  <c r="R54" i="11" s="1"/>
  <c r="G54" i="2" s="1"/>
  <c r="S55" i="11"/>
  <c r="R55" i="11" s="1"/>
  <c r="G55" i="2" s="1"/>
  <c r="S56" i="11"/>
  <c r="R56" i="11" s="1"/>
  <c r="G56" i="2" s="1"/>
  <c r="S57" i="11"/>
  <c r="R57" i="11" s="1"/>
  <c r="G57" i="2" s="1"/>
  <c r="S58" i="11"/>
  <c r="R58" i="11" s="1"/>
  <c r="G58" i="2" s="1"/>
  <c r="S59" i="11"/>
  <c r="R59" i="11" s="1"/>
  <c r="G59" i="2" s="1"/>
  <c r="S60" i="11"/>
  <c r="R60" i="11" s="1"/>
  <c r="G60" i="2" s="1"/>
  <c r="S61" i="11"/>
  <c r="R61" i="11" s="1"/>
  <c r="G61" i="2" s="1"/>
  <c r="S62" i="11"/>
  <c r="R62" i="11" s="1"/>
  <c r="G62" i="2" s="1"/>
  <c r="S63" i="11"/>
  <c r="R63" i="11" s="1"/>
  <c r="G63" i="2" s="1"/>
  <c r="S64" i="11"/>
  <c r="R64" i="11" s="1"/>
  <c r="G64" i="2" s="1"/>
  <c r="S65" i="11"/>
  <c r="R65" i="11" s="1"/>
  <c r="G65" i="2" s="1"/>
  <c r="S66" i="11"/>
  <c r="R66" i="11" s="1"/>
  <c r="G66" i="2" s="1"/>
  <c r="S67" i="11"/>
  <c r="R67" i="11" s="1"/>
  <c r="G67" i="2" s="1"/>
  <c r="S68" i="11"/>
  <c r="R68" i="11" s="1"/>
  <c r="G68" i="2" s="1"/>
  <c r="S69" i="11"/>
  <c r="R69" i="11" s="1"/>
  <c r="G69" i="2" s="1"/>
  <c r="S70" i="11"/>
  <c r="R70" i="11" s="1"/>
  <c r="G70" i="2" s="1"/>
  <c r="S71" i="11"/>
  <c r="R71" i="11" s="1"/>
  <c r="G71" i="2" s="1"/>
  <c r="S72" i="11"/>
  <c r="R72" i="11" s="1"/>
  <c r="G72" i="2" s="1"/>
  <c r="S73" i="11"/>
  <c r="R73" i="11" s="1"/>
  <c r="G73" i="2" s="1"/>
  <c r="S74" i="11"/>
  <c r="R74" i="11" s="1"/>
  <c r="G74" i="2" s="1"/>
  <c r="S75" i="11"/>
  <c r="R75" i="11" s="1"/>
  <c r="G75" i="2" s="1"/>
  <c r="S76" i="11"/>
  <c r="R76" i="11" s="1"/>
  <c r="G76" i="2" s="1"/>
  <c r="S77" i="11"/>
  <c r="R77" i="11" s="1"/>
  <c r="G77" i="2" s="1"/>
  <c r="S78" i="11"/>
  <c r="R78" i="11" s="1"/>
  <c r="G78" i="2" s="1"/>
  <c r="S79" i="11"/>
  <c r="R79" i="11" s="1"/>
  <c r="G79" i="2" s="1"/>
  <c r="S80" i="11"/>
  <c r="R80" i="11" s="1"/>
  <c r="G80" i="2" s="1"/>
  <c r="S81" i="11"/>
  <c r="R81" i="11" s="1"/>
  <c r="G81" i="2" s="1"/>
  <c r="S82" i="11"/>
  <c r="R82" i="11" s="1"/>
  <c r="G82" i="2" s="1"/>
  <c r="S83" i="11"/>
  <c r="R83" i="11" s="1"/>
  <c r="G83" i="2" s="1"/>
  <c r="S84" i="11"/>
  <c r="R84" i="11" s="1"/>
  <c r="G84" i="2" s="1"/>
  <c r="S85" i="11"/>
  <c r="R85" i="11" s="1"/>
  <c r="G85" i="2" s="1"/>
  <c r="S86" i="11"/>
  <c r="R86" i="11" s="1"/>
  <c r="G86" i="2" s="1"/>
  <c r="S87" i="11"/>
  <c r="R87" i="11" s="1"/>
  <c r="G87" i="2" s="1"/>
  <c r="S88" i="11"/>
  <c r="R88" i="11" s="1"/>
  <c r="G88" i="2" s="1"/>
  <c r="S89" i="11"/>
  <c r="R89" i="11" s="1"/>
  <c r="G89" i="2" s="1"/>
  <c r="S90" i="11"/>
  <c r="R90" i="11" s="1"/>
  <c r="G90" i="2" s="1"/>
  <c r="S91" i="11"/>
  <c r="R91" i="11" s="1"/>
  <c r="G91" i="2" s="1"/>
  <c r="S92" i="11"/>
  <c r="R92" i="11" s="1"/>
  <c r="G92" i="2" s="1"/>
  <c r="L5" i="12"/>
  <c r="G16" i="11"/>
  <c r="G17" i="11"/>
  <c r="G18" i="11"/>
  <c r="G19" i="11"/>
  <c r="G20" i="11"/>
  <c r="G21" i="11"/>
  <c r="G22" i="11"/>
  <c r="G23" i="11"/>
  <c r="G24" i="11"/>
  <c r="G25" i="11"/>
  <c r="G26" i="11"/>
  <c r="G27" i="11"/>
  <c r="G28" i="11"/>
  <c r="G29" i="11"/>
  <c r="G30" i="11"/>
  <c r="G31" i="11"/>
  <c r="G32" i="11"/>
  <c r="G33" i="11"/>
  <c r="G34" i="11"/>
  <c r="G35" i="11"/>
  <c r="G36" i="11"/>
  <c r="G37" i="11"/>
  <c r="G38" i="11"/>
  <c r="G39" i="11"/>
  <c r="G40" i="11"/>
  <c r="G41" i="11"/>
  <c r="G42" i="11"/>
  <c r="G43" i="11"/>
  <c r="G44" i="11"/>
  <c r="G45" i="11"/>
  <c r="G46" i="11"/>
  <c r="G47" i="11"/>
  <c r="G48" i="11"/>
  <c r="G49" i="11"/>
  <c r="G50" i="11"/>
  <c r="G51" i="11"/>
  <c r="G52" i="11"/>
  <c r="G53" i="11"/>
  <c r="G54" i="11"/>
  <c r="G55" i="11"/>
  <c r="G56" i="11"/>
  <c r="G57" i="11"/>
  <c r="G58" i="11"/>
  <c r="G59" i="11"/>
  <c r="G60" i="11"/>
  <c r="G61" i="11"/>
  <c r="G62" i="11"/>
  <c r="G63" i="11"/>
  <c r="G64" i="11"/>
  <c r="G65" i="11"/>
  <c r="G66" i="11"/>
  <c r="G67" i="11"/>
  <c r="G68" i="11"/>
  <c r="G69" i="11"/>
  <c r="G70" i="11"/>
  <c r="G71" i="11"/>
  <c r="G72" i="11"/>
  <c r="G73" i="11"/>
  <c r="G74" i="11"/>
  <c r="G75" i="11"/>
  <c r="G76" i="11"/>
  <c r="G77" i="11"/>
  <c r="G78" i="11"/>
  <c r="G79" i="11"/>
  <c r="G80" i="11"/>
  <c r="G81" i="11"/>
  <c r="G82" i="11"/>
  <c r="G83" i="11"/>
  <c r="G84" i="11"/>
  <c r="G85" i="11"/>
  <c r="G86" i="11"/>
  <c r="G87" i="11"/>
  <c r="G88" i="11"/>
  <c r="G89" i="11"/>
  <c r="G90" i="11"/>
  <c r="G91" i="11"/>
  <c r="G92" i="11"/>
  <c r="L6" i="12"/>
  <c r="L7" i="12"/>
  <c r="L8" i="12"/>
  <c r="L9" i="12"/>
  <c r="L10" i="12"/>
  <c r="L11" i="12"/>
  <c r="L12" i="12"/>
  <c r="L13" i="12"/>
  <c r="L14" i="12"/>
  <c r="L15" i="12"/>
  <c r="L16" i="12"/>
  <c r="L17" i="12"/>
  <c r="L18" i="12"/>
  <c r="L19" i="12"/>
  <c r="L20" i="12"/>
  <c r="L21" i="12"/>
  <c r="L22" i="12"/>
  <c r="L23" i="12"/>
  <c r="T13" i="11" l="1"/>
  <c r="T91" i="11"/>
  <c r="T87" i="11"/>
  <c r="T83" i="11"/>
  <c r="T79" i="11"/>
  <c r="T75" i="11"/>
  <c r="T71" i="11"/>
  <c r="T67" i="11"/>
  <c r="T63" i="11"/>
  <c r="T59" i="11"/>
  <c r="T55" i="11"/>
  <c r="T51" i="11"/>
  <c r="T47" i="11"/>
  <c r="T43" i="11"/>
  <c r="T39" i="11"/>
  <c r="T35" i="11"/>
  <c r="T31" i="11"/>
  <c r="T27" i="11"/>
  <c r="T23" i="11"/>
  <c r="T19" i="11"/>
  <c r="T86" i="11"/>
  <c r="T70" i="11"/>
  <c r="T54" i="11"/>
  <c r="T38" i="11"/>
  <c r="T22" i="11"/>
  <c r="T82" i="11"/>
  <c r="T66" i="11"/>
  <c r="T50" i="11"/>
  <c r="T34" i="11"/>
  <c r="T18" i="11"/>
  <c r="T78" i="11"/>
  <c r="T62" i="11"/>
  <c r="T46" i="11"/>
  <c r="T30" i="11"/>
  <c r="T14" i="11"/>
  <c r="T90" i="11"/>
  <c r="T74" i="11"/>
  <c r="T58" i="11"/>
  <c r="T42" i="11"/>
  <c r="T26" i="11"/>
  <c r="T10" i="11"/>
  <c r="T89" i="11"/>
  <c r="T85" i="11"/>
  <c r="T81" i="11"/>
  <c r="T77" i="11"/>
  <c r="T73" i="11"/>
  <c r="T69" i="11"/>
  <c r="T65" i="11"/>
  <c r="T61" i="11"/>
  <c r="T57" i="11"/>
  <c r="T53" i="11"/>
  <c r="T49" i="11"/>
  <c r="T45" i="11"/>
  <c r="T41" i="11"/>
  <c r="T37" i="11"/>
  <c r="T33" i="11"/>
  <c r="T29" i="11"/>
  <c r="T25" i="11"/>
  <c r="T21" i="11"/>
  <c r="T17" i="11"/>
  <c r="T9" i="11"/>
  <c r="T92" i="11"/>
  <c r="T88" i="11"/>
  <c r="T84" i="11"/>
  <c r="T80" i="11"/>
  <c r="T76" i="11"/>
  <c r="T72" i="11"/>
  <c r="T68" i="11"/>
  <c r="T64" i="11"/>
  <c r="T60" i="11"/>
  <c r="T56" i="11"/>
  <c r="T52" i="11"/>
  <c r="T48" i="11"/>
  <c r="T44" i="11"/>
  <c r="T40" i="11"/>
  <c r="T36" i="11"/>
  <c r="T32" i="11"/>
  <c r="T28" i="11"/>
  <c r="T24" i="11"/>
  <c r="T20" i="11"/>
  <c r="T16" i="11"/>
  <c r="T12" i="11"/>
  <c r="T8" i="11"/>
  <c r="T15" i="11"/>
  <c r="T6" i="11"/>
  <c r="T7" i="11"/>
  <c r="T5" i="11"/>
  <c r="H196" i="2"/>
  <c r="H140" i="2"/>
  <c r="H180" i="2"/>
  <c r="H148" i="2"/>
  <c r="H201" i="2"/>
  <c r="H192" i="2"/>
  <c r="H176" i="2"/>
  <c r="H160" i="2"/>
  <c r="H144" i="2"/>
  <c r="H164" i="2"/>
  <c r="H200" i="2"/>
  <c r="H188" i="2"/>
  <c r="H172" i="2"/>
  <c r="H156" i="2"/>
  <c r="H5" i="2"/>
  <c r="H197" i="2"/>
  <c r="H184" i="2"/>
  <c r="H168" i="2"/>
  <c r="H152" i="2"/>
  <c r="H136" i="2"/>
  <c r="H132" i="2"/>
  <c r="H128" i="2"/>
  <c r="H124" i="2"/>
  <c r="H120" i="2"/>
  <c r="H116" i="2"/>
  <c r="H112" i="2"/>
  <c r="H108" i="2"/>
  <c r="H104" i="2"/>
  <c r="H100" i="2"/>
  <c r="H96" i="2"/>
  <c r="H92" i="2"/>
  <c r="H88" i="2"/>
  <c r="H84" i="2"/>
  <c r="H80" i="2"/>
  <c r="H76" i="2"/>
  <c r="H72" i="2"/>
  <c r="H68" i="2"/>
  <c r="H64" i="2"/>
  <c r="H60" i="2"/>
  <c r="H56" i="2"/>
  <c r="H52" i="2"/>
  <c r="H48" i="2"/>
  <c r="H44" i="2"/>
  <c r="H40" i="2"/>
  <c r="H36" i="2"/>
  <c r="H32" i="2"/>
  <c r="H28" i="2"/>
  <c r="H24" i="2"/>
  <c r="H20" i="2"/>
  <c r="H16" i="2"/>
  <c r="H12" i="2"/>
  <c r="H8" i="2"/>
  <c r="H199" i="2"/>
  <c r="H195" i="2"/>
  <c r="H191" i="2"/>
  <c r="H187" i="2"/>
  <c r="H183" i="2"/>
  <c r="H179" i="2"/>
  <c r="H175" i="2"/>
  <c r="H171" i="2"/>
  <c r="H167" i="2"/>
  <c r="H163" i="2"/>
  <c r="H159" i="2"/>
  <c r="H155" i="2"/>
  <c r="H151" i="2"/>
  <c r="H147" i="2"/>
  <c r="H143" i="2"/>
  <c r="H139" i="2"/>
  <c r="H135" i="2"/>
  <c r="H131" i="2"/>
  <c r="H127" i="2"/>
  <c r="H123" i="2"/>
  <c r="H119" i="2"/>
  <c r="H115" i="2"/>
  <c r="H111" i="2"/>
  <c r="H107" i="2"/>
  <c r="H103" i="2"/>
  <c r="H99" i="2"/>
  <c r="H95" i="2"/>
  <c r="H91" i="2"/>
  <c r="H87" i="2"/>
  <c r="H83" i="2"/>
  <c r="H79" i="2"/>
  <c r="H75" i="2"/>
  <c r="H71" i="2"/>
  <c r="H67" i="2"/>
  <c r="H63" i="2"/>
  <c r="H59" i="2"/>
  <c r="H55" i="2"/>
  <c r="H51" i="2"/>
  <c r="H47" i="2"/>
  <c r="H43" i="2"/>
  <c r="H39" i="2"/>
  <c r="H35" i="2"/>
  <c r="H31" i="2"/>
  <c r="H27" i="2"/>
  <c r="H23" i="2"/>
  <c r="H19" i="2"/>
  <c r="H15" i="2"/>
  <c r="H11" i="2"/>
  <c r="H7" i="2"/>
  <c r="H198" i="2"/>
  <c r="H194" i="2"/>
  <c r="H190" i="2"/>
  <c r="H186" i="2"/>
  <c r="H182" i="2"/>
  <c r="H178" i="2"/>
  <c r="H174" i="2"/>
  <c r="H170" i="2"/>
  <c r="H166" i="2"/>
  <c r="H162" i="2"/>
  <c r="H158" i="2"/>
  <c r="H154" i="2"/>
  <c r="H150" i="2"/>
  <c r="H146" i="2"/>
  <c r="H142" i="2"/>
  <c r="H138" i="2"/>
  <c r="H134" i="2"/>
  <c r="H130" i="2"/>
  <c r="H126" i="2"/>
  <c r="H122" i="2"/>
  <c r="H118" i="2"/>
  <c r="H114" i="2"/>
  <c r="H110" i="2"/>
  <c r="H106" i="2"/>
  <c r="H102" i="2"/>
  <c r="H98" i="2"/>
  <c r="H94" i="2"/>
  <c r="H90" i="2"/>
  <c r="H86" i="2"/>
  <c r="H82" i="2"/>
  <c r="H78" i="2"/>
  <c r="H74" i="2"/>
  <c r="H70" i="2"/>
  <c r="H66" i="2"/>
  <c r="H62" i="2"/>
  <c r="H58" i="2"/>
  <c r="H54" i="2"/>
  <c r="H50" i="2"/>
  <c r="H46" i="2"/>
  <c r="H42" i="2"/>
  <c r="H38" i="2"/>
  <c r="H34" i="2"/>
  <c r="H30" i="2"/>
  <c r="H26" i="2"/>
  <c r="H22" i="2"/>
  <c r="H18" i="2"/>
  <c r="H14" i="2"/>
  <c r="H10" i="2"/>
  <c r="H6" i="2"/>
  <c r="H193" i="2"/>
  <c r="H189" i="2"/>
  <c r="H185" i="2"/>
  <c r="H181" i="2"/>
  <c r="H177" i="2"/>
  <c r="H173" i="2"/>
  <c r="H169" i="2"/>
  <c r="H165" i="2"/>
  <c r="H161" i="2"/>
  <c r="H157" i="2"/>
  <c r="H153" i="2"/>
  <c r="H149" i="2"/>
  <c r="H145" i="2"/>
  <c r="H141" i="2"/>
  <c r="H137" i="2"/>
  <c r="H133" i="2"/>
  <c r="H129" i="2"/>
  <c r="H125" i="2"/>
  <c r="H121" i="2"/>
  <c r="H117" i="2"/>
  <c r="H113" i="2"/>
  <c r="H109" i="2"/>
  <c r="H105" i="2"/>
  <c r="H101" i="2"/>
  <c r="H97" i="2"/>
  <c r="H93" i="2"/>
  <c r="H89" i="2"/>
  <c r="H85" i="2"/>
  <c r="H81" i="2"/>
  <c r="H77" i="2"/>
  <c r="H73" i="2"/>
  <c r="H69" i="2"/>
  <c r="H65" i="2"/>
  <c r="H61" i="2"/>
  <c r="H57" i="2"/>
  <c r="H53" i="2"/>
  <c r="H49" i="2"/>
  <c r="H45" i="2"/>
  <c r="H41" i="2"/>
  <c r="H37" i="2"/>
  <c r="H33" i="2"/>
  <c r="H29" i="2"/>
  <c r="H25" i="2"/>
  <c r="H21" i="2"/>
  <c r="H17" i="2"/>
  <c r="H13" i="2"/>
  <c r="H9" i="2"/>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O6" i="11"/>
  <c r="O7" i="11"/>
  <c r="O8" i="11"/>
  <c r="E17" i="15" s="1"/>
  <c r="O9" i="11"/>
  <c r="O10" i="11"/>
  <c r="O12" i="11"/>
  <c r="E19" i="15" s="1"/>
  <c r="O13" i="11"/>
  <c r="E20" i="15" s="1"/>
  <c r="O14" i="11"/>
  <c r="O15" i="11"/>
  <c r="O16" i="11"/>
  <c r="O17" i="11"/>
  <c r="O18" i="11"/>
  <c r="O19" i="11"/>
  <c r="O20" i="11"/>
  <c r="O21" i="11"/>
  <c r="O22" i="11"/>
  <c r="O23" i="11"/>
  <c r="O24" i="11"/>
  <c r="O25" i="11"/>
  <c r="O26" i="11"/>
  <c r="O27" i="11"/>
  <c r="O28" i="11"/>
  <c r="O29" i="11"/>
  <c r="O30" i="11"/>
  <c r="O31" i="11"/>
  <c r="O32" i="11"/>
  <c r="O33" i="11"/>
  <c r="O34" i="11"/>
  <c r="O35" i="11"/>
  <c r="O36" i="11"/>
  <c r="O37" i="11"/>
  <c r="O38" i="11"/>
  <c r="O39" i="11"/>
  <c r="O40" i="11"/>
  <c r="O41" i="11"/>
  <c r="O42" i="11"/>
  <c r="O43" i="11"/>
  <c r="O44" i="11"/>
  <c r="O45" i="11"/>
  <c r="O46" i="11"/>
  <c r="O47" i="11"/>
  <c r="O48" i="11"/>
  <c r="O49" i="11"/>
  <c r="O50" i="11"/>
  <c r="O51" i="11"/>
  <c r="O52" i="11"/>
  <c r="O53" i="11"/>
  <c r="O54" i="11"/>
  <c r="O55" i="11"/>
  <c r="O56" i="11"/>
  <c r="O57" i="11"/>
  <c r="O58" i="11"/>
  <c r="O59" i="11"/>
  <c r="O60" i="11"/>
  <c r="O61" i="11"/>
  <c r="O62" i="11"/>
  <c r="O63" i="11"/>
  <c r="O64" i="11"/>
  <c r="O65" i="11"/>
  <c r="O66" i="11"/>
  <c r="O67" i="11"/>
  <c r="O68" i="11"/>
  <c r="O69" i="11"/>
  <c r="O70" i="11"/>
  <c r="O71" i="11"/>
  <c r="O72" i="11"/>
  <c r="O73" i="11"/>
  <c r="O74" i="11"/>
  <c r="O75" i="11"/>
  <c r="O76" i="11"/>
  <c r="O77" i="11"/>
  <c r="O78" i="11"/>
  <c r="O79" i="11"/>
  <c r="O80" i="11"/>
  <c r="O81" i="11"/>
  <c r="O82" i="11"/>
  <c r="O83" i="11"/>
  <c r="O84" i="11"/>
  <c r="O85" i="11"/>
  <c r="O86" i="11"/>
  <c r="O87" i="11"/>
  <c r="O88" i="11"/>
  <c r="O89" i="11"/>
  <c r="O90" i="11"/>
  <c r="O91" i="11"/>
  <c r="O92" i="11"/>
  <c r="H6" i="11"/>
  <c r="H7" i="11"/>
  <c r="H8" i="11"/>
  <c r="C17" i="15" s="1"/>
  <c r="H9" i="11"/>
  <c r="H10" i="11"/>
  <c r="H12" i="11"/>
  <c r="C19" i="15" s="1"/>
  <c r="H13" i="11"/>
  <c r="C20" i="15" s="1"/>
  <c r="H14" i="11"/>
  <c r="H15" i="11"/>
  <c r="H16" i="11"/>
  <c r="H17" i="11"/>
  <c r="H18" i="11"/>
  <c r="H19" i="11"/>
  <c r="H20" i="11"/>
  <c r="H21" i="11"/>
  <c r="H22" i="11"/>
  <c r="H23" i="11"/>
  <c r="H24" i="11"/>
  <c r="H25" i="11"/>
  <c r="H26" i="11"/>
  <c r="H27" i="11"/>
  <c r="H28" i="11"/>
  <c r="H29" i="11"/>
  <c r="H30" i="11"/>
  <c r="H31" i="11"/>
  <c r="H32" i="11"/>
  <c r="H33" i="11"/>
  <c r="H34" i="11"/>
  <c r="H35" i="11"/>
  <c r="H36" i="11"/>
  <c r="H37" i="11"/>
  <c r="H38" i="11"/>
  <c r="H39" i="11"/>
  <c r="H40" i="11"/>
  <c r="H41" i="11"/>
  <c r="H42" i="11"/>
  <c r="H43" i="11"/>
  <c r="H44" i="11"/>
  <c r="H45" i="11"/>
  <c r="H46" i="11"/>
  <c r="H47" i="11"/>
  <c r="H48" i="11"/>
  <c r="H49" i="11"/>
  <c r="H50" i="11"/>
  <c r="H51" i="11"/>
  <c r="H52" i="11"/>
  <c r="H53" i="11"/>
  <c r="H54" i="11"/>
  <c r="H55" i="11"/>
  <c r="H56" i="11"/>
  <c r="H57" i="11"/>
  <c r="H58" i="11"/>
  <c r="H59" i="11"/>
  <c r="H60" i="11"/>
  <c r="H61" i="11"/>
  <c r="H62" i="11"/>
  <c r="H63" i="11"/>
  <c r="H64" i="11"/>
  <c r="H65" i="11"/>
  <c r="H66" i="11"/>
  <c r="H67" i="11"/>
  <c r="H68" i="11"/>
  <c r="H69" i="11"/>
  <c r="H70" i="11"/>
  <c r="H71" i="11"/>
  <c r="H72" i="11"/>
  <c r="H73" i="11"/>
  <c r="H74" i="11"/>
  <c r="H75" i="11"/>
  <c r="H76" i="11"/>
  <c r="H77" i="11"/>
  <c r="H78" i="11"/>
  <c r="H79" i="11"/>
  <c r="H80" i="11"/>
  <c r="H81" i="11"/>
  <c r="H82" i="11"/>
  <c r="H83" i="11"/>
  <c r="H84" i="11"/>
  <c r="H85" i="11"/>
  <c r="H86" i="11"/>
  <c r="H87" i="11"/>
  <c r="H88" i="11"/>
  <c r="H89" i="11"/>
  <c r="H90" i="11"/>
  <c r="H91" i="11"/>
  <c r="H92"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6" i="11"/>
  <c r="D7" i="11"/>
  <c r="D8" i="11"/>
  <c r="D9" i="11"/>
  <c r="D10" i="11"/>
  <c r="D12" i="11"/>
  <c r="D13" i="11"/>
  <c r="D14" i="11"/>
  <c r="D15" i="11"/>
  <c r="D16" i="11"/>
  <c r="D17" i="11"/>
  <c r="D5" i="11"/>
  <c r="F5" i="15" s="1"/>
  <c r="C6" i="11"/>
  <c r="C7" i="11"/>
  <c r="C8" i="11"/>
  <c r="C9" i="11"/>
  <c r="C10"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5" i="11"/>
  <c r="F4" i="15" s="1"/>
  <c r="B3" i="2" l="1"/>
  <c r="H5" i="11" l="1"/>
  <c r="C16" i="15" s="1"/>
  <c r="O5" i="11" l="1"/>
  <c r="E16" i="15" s="1"/>
  <c r="I5" i="12" l="1"/>
  <c r="M5" i="2" l="1"/>
  <c r="L69" i="2"/>
  <c r="M69" i="2"/>
  <c r="L138" i="2"/>
  <c r="M138" i="2"/>
  <c r="L139" i="2"/>
  <c r="M139" i="2"/>
  <c r="L140" i="2"/>
  <c r="M140" i="2"/>
  <c r="L141" i="2"/>
  <c r="M141" i="2"/>
  <c r="L142" i="2"/>
  <c r="M142" i="2"/>
  <c r="L143" i="2"/>
  <c r="M143" i="2"/>
  <c r="L144" i="2"/>
  <c r="M144" i="2"/>
  <c r="L145" i="2"/>
  <c r="M145" i="2"/>
  <c r="L146" i="2"/>
  <c r="M146" i="2"/>
  <c r="L147" i="2"/>
  <c r="M147" i="2"/>
  <c r="L148" i="2"/>
  <c r="M148" i="2"/>
  <c r="L149" i="2"/>
  <c r="M149" i="2"/>
  <c r="L150" i="2"/>
  <c r="M150" i="2"/>
  <c r="L151" i="2"/>
  <c r="M151" i="2"/>
  <c r="L152" i="2"/>
  <c r="M152" i="2"/>
  <c r="L153" i="2"/>
  <c r="M153" i="2"/>
  <c r="L154" i="2"/>
  <c r="M154" i="2"/>
  <c r="L155" i="2"/>
  <c r="M155" i="2"/>
  <c r="L156" i="2"/>
  <c r="M156" i="2"/>
  <c r="L157" i="2"/>
  <c r="M157" i="2"/>
  <c r="L158" i="2"/>
  <c r="M158" i="2"/>
  <c r="L159" i="2"/>
  <c r="M159" i="2"/>
  <c r="L160" i="2"/>
  <c r="M160" i="2"/>
  <c r="L161" i="2"/>
  <c r="M161" i="2"/>
  <c r="L162" i="2"/>
  <c r="M162" i="2"/>
  <c r="L163" i="2"/>
  <c r="M163" i="2"/>
  <c r="L164" i="2"/>
  <c r="M164" i="2"/>
  <c r="L165" i="2"/>
  <c r="M165" i="2"/>
  <c r="L166" i="2"/>
  <c r="M166" i="2"/>
  <c r="L167" i="2"/>
  <c r="M167" i="2"/>
  <c r="L168" i="2"/>
  <c r="M168" i="2"/>
  <c r="L169" i="2"/>
  <c r="M169" i="2"/>
  <c r="L170" i="2"/>
  <c r="M170" i="2"/>
  <c r="L171" i="2"/>
  <c r="M171" i="2"/>
  <c r="L172" i="2"/>
  <c r="M172" i="2"/>
  <c r="L173" i="2"/>
  <c r="M173" i="2"/>
  <c r="L174" i="2"/>
  <c r="M174" i="2"/>
  <c r="L175" i="2"/>
  <c r="M175" i="2"/>
  <c r="L176" i="2"/>
  <c r="M176" i="2"/>
  <c r="L177" i="2"/>
  <c r="M177" i="2"/>
  <c r="L178" i="2"/>
  <c r="M178" i="2"/>
  <c r="L179" i="2"/>
  <c r="M179" i="2"/>
  <c r="L180" i="2"/>
  <c r="M180" i="2"/>
  <c r="L181" i="2"/>
  <c r="M181" i="2"/>
  <c r="L182" i="2"/>
  <c r="M182" i="2"/>
  <c r="L183" i="2"/>
  <c r="M183" i="2"/>
  <c r="L184" i="2"/>
  <c r="M184" i="2"/>
  <c r="L185" i="2"/>
  <c r="M185" i="2"/>
  <c r="L186" i="2"/>
  <c r="M186" i="2"/>
  <c r="L187" i="2"/>
  <c r="M187" i="2"/>
  <c r="L188" i="2"/>
  <c r="M188" i="2"/>
  <c r="L189" i="2"/>
  <c r="M189" i="2"/>
  <c r="L190" i="2"/>
  <c r="M190" i="2"/>
  <c r="L191" i="2"/>
  <c r="M191" i="2"/>
  <c r="L192" i="2"/>
  <c r="M192" i="2"/>
  <c r="L193" i="2"/>
  <c r="M193" i="2"/>
  <c r="L194" i="2"/>
  <c r="M194" i="2"/>
  <c r="L195" i="2"/>
  <c r="M195" i="2"/>
  <c r="L196" i="2"/>
  <c r="M196" i="2"/>
  <c r="L197" i="2"/>
  <c r="M197" i="2"/>
  <c r="L198" i="2"/>
  <c r="M198" i="2"/>
  <c r="L199" i="2"/>
  <c r="M199" i="2"/>
  <c r="L200" i="2"/>
  <c r="M200" i="2"/>
  <c r="L201" i="2"/>
  <c r="M201" i="2"/>
  <c r="L117" i="2"/>
  <c r="L118" i="2"/>
  <c r="L119" i="2"/>
  <c r="L120" i="2"/>
  <c r="L121" i="2"/>
  <c r="L122" i="2"/>
  <c r="L115" i="2"/>
  <c r="L116" i="2"/>
  <c r="L123" i="2"/>
  <c r="L124" i="2"/>
  <c r="M137" i="2"/>
  <c r="L137" i="2"/>
  <c r="M136" i="2"/>
  <c r="L136" i="2"/>
  <c r="M135" i="2"/>
  <c r="L135" i="2"/>
  <c r="M134" i="2"/>
  <c r="L134" i="2"/>
  <c r="M133" i="2"/>
  <c r="L133" i="2"/>
  <c r="M132" i="2"/>
  <c r="L132" i="2"/>
  <c r="M131" i="2"/>
  <c r="L131" i="2"/>
  <c r="M130" i="2"/>
  <c r="L130" i="2"/>
  <c r="M129" i="2"/>
  <c r="L129" i="2"/>
  <c r="M128" i="2"/>
  <c r="L128" i="2"/>
  <c r="M127" i="2"/>
  <c r="L127" i="2"/>
  <c r="M126" i="2"/>
  <c r="L126" i="2"/>
  <c r="M125" i="2"/>
  <c r="L125" i="2"/>
  <c r="M124" i="2"/>
  <c r="M123" i="2"/>
  <c r="M122" i="2"/>
  <c r="M121" i="2"/>
  <c r="M120" i="2"/>
  <c r="M119" i="2"/>
  <c r="M118" i="2"/>
  <c r="M117" i="2"/>
  <c r="M116" i="2"/>
  <c r="M115" i="2"/>
  <c r="M114" i="2"/>
  <c r="L114" i="2"/>
  <c r="M113" i="2"/>
  <c r="L113" i="2"/>
  <c r="M112" i="2"/>
  <c r="L112" i="2"/>
  <c r="M111" i="2"/>
  <c r="L111" i="2"/>
  <c r="M110" i="2"/>
  <c r="L110" i="2"/>
  <c r="M109" i="2"/>
  <c r="L109" i="2"/>
  <c r="M108" i="2"/>
  <c r="L108" i="2"/>
  <c r="M107" i="2"/>
  <c r="L107" i="2"/>
  <c r="M106" i="2"/>
  <c r="L106" i="2"/>
  <c r="M105" i="2"/>
  <c r="L105" i="2"/>
  <c r="M104" i="2"/>
  <c r="L104" i="2"/>
  <c r="M103" i="2"/>
  <c r="L103" i="2"/>
  <c r="M102" i="2"/>
  <c r="L102" i="2"/>
  <c r="M101" i="2"/>
  <c r="L101" i="2"/>
  <c r="M100" i="2"/>
  <c r="L100" i="2"/>
  <c r="M99" i="2"/>
  <c r="L99" i="2"/>
  <c r="M98" i="2"/>
  <c r="L98" i="2"/>
  <c r="M97" i="2"/>
  <c r="L97" i="2"/>
  <c r="M96" i="2"/>
  <c r="L96" i="2"/>
  <c r="M57" i="2"/>
  <c r="M58" i="2"/>
  <c r="M59" i="2"/>
  <c r="M60" i="2"/>
  <c r="M61" i="2"/>
  <c r="M62" i="2"/>
  <c r="M63" i="2"/>
  <c r="M64" i="2"/>
  <c r="M65" i="2"/>
  <c r="M66" i="2"/>
  <c r="M67" i="2"/>
  <c r="M68" i="2"/>
  <c r="M70" i="2"/>
  <c r="M71" i="2"/>
  <c r="M72" i="2"/>
  <c r="M73" i="2"/>
  <c r="M74" i="2"/>
  <c r="M75" i="2"/>
  <c r="M76" i="2"/>
  <c r="M77" i="2"/>
  <c r="M78" i="2"/>
  <c r="M79" i="2"/>
  <c r="M80" i="2"/>
  <c r="M81" i="2"/>
  <c r="M82" i="2"/>
  <c r="M83" i="2"/>
  <c r="M84" i="2"/>
  <c r="M85" i="2"/>
  <c r="M86" i="2"/>
  <c r="M87" i="2"/>
  <c r="M88" i="2"/>
  <c r="M89" i="2"/>
  <c r="M90" i="2"/>
  <c r="M91" i="2"/>
  <c r="M92" i="2"/>
  <c r="M93" i="2"/>
  <c r="M94" i="2"/>
  <c r="M95" i="2"/>
  <c r="P10" i="11"/>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P13" i="11"/>
  <c r="P15" i="11"/>
  <c r="P14" i="11"/>
  <c r="P12" i="11"/>
  <c r="I6" i="2" l="1"/>
  <c r="I11" i="2"/>
  <c r="I10" i="2"/>
  <c r="I9" i="2"/>
  <c r="I14" i="2"/>
  <c r="I8" i="2"/>
  <c r="I13" i="2"/>
  <c r="I7" i="2"/>
  <c r="I12" i="2"/>
  <c r="G11" i="11" s="1"/>
  <c r="I5" i="2"/>
  <c r="I22" i="2"/>
  <c r="I23" i="2"/>
  <c r="I25" i="2"/>
  <c r="I24" i="2"/>
  <c r="I26" i="2"/>
  <c r="I27" i="2"/>
  <c r="I15" i="2"/>
  <c r="I20" i="2"/>
  <c r="I18" i="2"/>
  <c r="I21" i="2"/>
  <c r="I19" i="2"/>
  <c r="I17" i="2"/>
  <c r="I16" i="2"/>
  <c r="I37" i="2"/>
  <c r="G14" i="11" s="1"/>
  <c r="I53" i="2"/>
  <c r="I69" i="2"/>
  <c r="I85" i="2"/>
  <c r="I101" i="2"/>
  <c r="I117" i="2"/>
  <c r="I137" i="2"/>
  <c r="I181" i="2"/>
  <c r="I174" i="2"/>
  <c r="I42" i="2"/>
  <c r="I58" i="2"/>
  <c r="I74" i="2"/>
  <c r="I90" i="2"/>
  <c r="I106" i="2"/>
  <c r="I122" i="2"/>
  <c r="I138" i="2"/>
  <c r="I31" i="2"/>
  <c r="I47" i="2"/>
  <c r="I63" i="2"/>
  <c r="I79" i="2"/>
  <c r="I95" i="2"/>
  <c r="I111" i="2"/>
  <c r="I127" i="2"/>
  <c r="I143" i="2"/>
  <c r="I159" i="2"/>
  <c r="I175" i="2"/>
  <c r="I191" i="2"/>
  <c r="I153" i="2"/>
  <c r="I201" i="2"/>
  <c r="I190" i="2"/>
  <c r="I36" i="2"/>
  <c r="G15" i="11" s="1"/>
  <c r="I52" i="2"/>
  <c r="I68" i="2"/>
  <c r="I84" i="2"/>
  <c r="I100" i="2"/>
  <c r="I116" i="2"/>
  <c r="I132" i="2"/>
  <c r="I148" i="2"/>
  <c r="I164" i="2"/>
  <c r="I180" i="2"/>
  <c r="I196" i="2"/>
  <c r="I161" i="2"/>
  <c r="I146" i="2"/>
  <c r="I173" i="2"/>
  <c r="I41" i="2"/>
  <c r="I57" i="2"/>
  <c r="I73" i="2"/>
  <c r="I89" i="2"/>
  <c r="I105" i="2"/>
  <c r="I121" i="2"/>
  <c r="I145" i="2"/>
  <c r="I197" i="2"/>
  <c r="I186" i="2"/>
  <c r="I30" i="2"/>
  <c r="I46" i="2"/>
  <c r="I62" i="2"/>
  <c r="I78" i="2"/>
  <c r="I94" i="2"/>
  <c r="I110" i="2"/>
  <c r="I126" i="2"/>
  <c r="I142" i="2"/>
  <c r="I35" i="2"/>
  <c r="G13" i="11" s="1"/>
  <c r="I51" i="2"/>
  <c r="I67" i="2"/>
  <c r="I83" i="2"/>
  <c r="I99" i="2"/>
  <c r="I115" i="2"/>
  <c r="I131" i="2"/>
  <c r="I147" i="2"/>
  <c r="I163" i="2"/>
  <c r="I179" i="2"/>
  <c r="I195" i="2"/>
  <c r="I165" i="2"/>
  <c r="I154" i="2"/>
  <c r="I40" i="2"/>
  <c r="I56" i="2"/>
  <c r="I72" i="2"/>
  <c r="I88" i="2"/>
  <c r="I104" i="2"/>
  <c r="I120" i="2"/>
  <c r="I136" i="2"/>
  <c r="I152" i="2"/>
  <c r="I168" i="2"/>
  <c r="I184" i="2"/>
  <c r="I200" i="2"/>
  <c r="I158" i="2"/>
  <c r="I29" i="2"/>
  <c r="I45" i="2"/>
  <c r="I61" i="2"/>
  <c r="I77" i="2"/>
  <c r="I93" i="2"/>
  <c r="I109" i="2"/>
  <c r="I125" i="2"/>
  <c r="I157" i="2"/>
  <c r="I150" i="2"/>
  <c r="I194" i="2"/>
  <c r="I34" i="2"/>
  <c r="G12" i="11" s="1"/>
  <c r="I50" i="2"/>
  <c r="I66" i="2"/>
  <c r="I82" i="2"/>
  <c r="I98" i="2"/>
  <c r="I114" i="2"/>
  <c r="I130" i="2"/>
  <c r="I39" i="2"/>
  <c r="I55" i="2"/>
  <c r="I71" i="2"/>
  <c r="I87" i="2"/>
  <c r="I103" i="2"/>
  <c r="I119" i="2"/>
  <c r="I135" i="2"/>
  <c r="I151" i="2"/>
  <c r="I167" i="2"/>
  <c r="I183" i="2"/>
  <c r="I199" i="2"/>
  <c r="I177" i="2"/>
  <c r="I166" i="2"/>
  <c r="I28" i="2"/>
  <c r="I44" i="2"/>
  <c r="I60" i="2"/>
  <c r="I76" i="2"/>
  <c r="I92" i="2"/>
  <c r="I108" i="2"/>
  <c r="I124" i="2"/>
  <c r="I140" i="2"/>
  <c r="I156" i="2"/>
  <c r="I172" i="2"/>
  <c r="I188" i="2"/>
  <c r="I133" i="2"/>
  <c r="I185" i="2"/>
  <c r="I33" i="2"/>
  <c r="I49" i="2"/>
  <c r="I65" i="2"/>
  <c r="I81" i="2"/>
  <c r="I97" i="2"/>
  <c r="I113" i="2"/>
  <c r="I129" i="2"/>
  <c r="I169" i="2"/>
  <c r="I162" i="2"/>
  <c r="I38" i="2"/>
  <c r="G10" i="11" s="1"/>
  <c r="I54" i="2"/>
  <c r="I70" i="2"/>
  <c r="I86" i="2"/>
  <c r="I102" i="2"/>
  <c r="I118" i="2"/>
  <c r="I134" i="2"/>
  <c r="I43" i="2"/>
  <c r="I59" i="2"/>
  <c r="I75" i="2"/>
  <c r="I91" i="2"/>
  <c r="I107" i="2"/>
  <c r="I123" i="2"/>
  <c r="I139" i="2"/>
  <c r="I155" i="2"/>
  <c r="I171" i="2"/>
  <c r="I187" i="2"/>
  <c r="I141" i="2"/>
  <c r="I189" i="2"/>
  <c r="I178" i="2"/>
  <c r="I32" i="2"/>
  <c r="I48" i="2"/>
  <c r="I64" i="2"/>
  <c r="I80" i="2"/>
  <c r="I96" i="2"/>
  <c r="I112" i="2"/>
  <c r="I128" i="2"/>
  <c r="I144" i="2"/>
  <c r="I160" i="2"/>
  <c r="I176" i="2"/>
  <c r="I192" i="2"/>
  <c r="I149" i="2"/>
  <c r="I193" i="2"/>
  <c r="I182" i="2"/>
  <c r="I198" i="2"/>
  <c r="I170" i="2"/>
  <c r="P11" i="11"/>
  <c r="P6" i="11" l="1"/>
  <c r="G5" i="11"/>
  <c r="G6" i="11"/>
  <c r="G9" i="11"/>
  <c r="G7" i="11"/>
  <c r="G8" i="11"/>
  <c r="P7" i="11"/>
  <c r="P8" i="11"/>
  <c r="P9" i="11"/>
  <c r="P5" i="11"/>
  <c r="M6" i="2"/>
  <c r="L6" i="2"/>
  <c r="K1" i="11"/>
  <c r="L7" i="2" l="1"/>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70" i="2"/>
  <c r="L71" i="2"/>
  <c r="L72" i="2"/>
  <c r="L73" i="2"/>
  <c r="L74" i="2"/>
  <c r="L75" i="2"/>
  <c r="L76" i="2"/>
  <c r="L77" i="2"/>
  <c r="L78" i="2"/>
  <c r="L79" i="2"/>
  <c r="L80" i="2"/>
  <c r="L81" i="2"/>
  <c r="L82" i="2"/>
  <c r="L83" i="2"/>
  <c r="L84" i="2"/>
  <c r="L85" i="2"/>
  <c r="L86" i="2"/>
  <c r="L87" i="2"/>
  <c r="L88" i="2"/>
  <c r="L89" i="2"/>
  <c r="L90" i="2"/>
  <c r="L91" i="2"/>
  <c r="L92" i="2"/>
  <c r="L93" i="2"/>
  <c r="L94" i="2"/>
  <c r="L95" i="2"/>
  <c r="L5" i="2"/>
  <c r="J6" i="12" l="1"/>
  <c r="J7" i="12"/>
  <c r="J8" i="12"/>
  <c r="J9" i="12"/>
  <c r="J10" i="12"/>
  <c r="J11" i="12"/>
  <c r="J12" i="12"/>
  <c r="J13" i="12"/>
  <c r="J14" i="12"/>
  <c r="J15" i="12"/>
  <c r="J16" i="12"/>
  <c r="J17" i="12"/>
  <c r="J18" i="12"/>
  <c r="J19" i="12"/>
  <c r="J20" i="12"/>
  <c r="J21" i="12"/>
  <c r="J22" i="12"/>
  <c r="J23" i="12"/>
  <c r="I6" i="12"/>
  <c r="I7" i="12"/>
  <c r="I8" i="12"/>
  <c r="I9" i="12"/>
  <c r="I10" i="12"/>
  <c r="I11" i="12"/>
  <c r="I12" i="12"/>
  <c r="I13" i="12"/>
  <c r="I14" i="12"/>
  <c r="I15" i="12"/>
  <c r="I16" i="12"/>
  <c r="I17" i="12"/>
  <c r="I18" i="12"/>
  <c r="I19" i="12"/>
  <c r="I20" i="12"/>
  <c r="I21" i="12"/>
  <c r="I22" i="12"/>
  <c r="I23" i="12"/>
  <c r="M7" i="2" l="1"/>
  <c r="M8" i="2"/>
  <c r="M9" i="2"/>
  <c r="M10" i="2"/>
  <c r="M11" i="2"/>
  <c r="M12" i="2"/>
  <c r="M13" i="2"/>
  <c r="M14" i="2"/>
  <c r="M15" i="2"/>
  <c r="M16" i="2"/>
  <c r="M17" i="2"/>
  <c r="M18" i="2"/>
  <c r="J5" i="12" l="1"/>
</calcChain>
</file>

<file path=xl/sharedStrings.xml><?xml version="1.0" encoding="utf-8"?>
<sst xmlns="http://schemas.openxmlformats.org/spreadsheetml/2006/main" count="764" uniqueCount="343">
  <si>
    <t>NOMBRE D’ARTICLES :</t>
  </si>
  <si>
    <t>DESCRIPTION</t>
  </si>
  <si>
    <t>EMPLACEMENT</t>
  </si>
  <si>
    <t>EMPLACEMENT DES STOCKS</t>
  </si>
  <si>
    <t>QTÉ</t>
  </si>
  <si>
    <t>RÉAPPROVISIONNEMENT</t>
  </si>
  <si>
    <t>INVENTAIRE</t>
  </si>
  <si>
    <t>THB SON</t>
  </si>
  <si>
    <t>THB AUTRE</t>
  </si>
  <si>
    <t>QTÉ SORTIE</t>
  </si>
  <si>
    <t>DATE DE RETOUR</t>
  </si>
  <si>
    <t>THB LUMIERE</t>
  </si>
  <si>
    <t>LOCAL</t>
  </si>
  <si>
    <t>GRILLE</t>
  </si>
  <si>
    <t xml:space="preserve">GRILLE </t>
  </si>
  <si>
    <t>SORTIE DE MATERIEL</t>
  </si>
  <si>
    <t>DATE DE L'EMPRUNT</t>
  </si>
  <si>
    <t>LIEU / TYPE</t>
  </si>
  <si>
    <t>ETAT</t>
  </si>
  <si>
    <t xml:space="preserve">INVENTAIRE </t>
  </si>
  <si>
    <t>PC 1KW</t>
  </si>
  <si>
    <t>NOM</t>
  </si>
  <si>
    <t>REFERENCE</t>
  </si>
  <si>
    <t>PC 1KW ADB</t>
  </si>
  <si>
    <t>PC 2KW</t>
  </si>
  <si>
    <t>DECOUPE 613</t>
  </si>
  <si>
    <t>DECOUPE 614 S</t>
  </si>
  <si>
    <t>DECOUPE 614 SX</t>
  </si>
  <si>
    <t>CYCLIODE</t>
  </si>
  <si>
    <t>QUARTZ</t>
  </si>
  <si>
    <t>PANNE MATERIEL</t>
  </si>
  <si>
    <t>DATE DE PANNE</t>
  </si>
  <si>
    <t>DATE DE REPARATION</t>
  </si>
  <si>
    <t>COPPELIA CONSOMABLES</t>
  </si>
  <si>
    <t>THB</t>
  </si>
  <si>
    <t>SCOTCH TOILE BLANC</t>
  </si>
  <si>
    <t>COPPELIA AUTRE</t>
  </si>
  <si>
    <t>THB CONSOMMABLES</t>
  </si>
  <si>
    <t>PRIX</t>
  </si>
  <si>
    <t>VALEUR DE STOCK</t>
  </si>
  <si>
    <t>ENDROIT SORTIE</t>
  </si>
  <si>
    <t>REAPPROVISIONE</t>
  </si>
  <si>
    <t>HEURE EMPRUNT</t>
  </si>
  <si>
    <t>HEURE RETOUR</t>
  </si>
  <si>
    <t>OUI</t>
  </si>
  <si>
    <t>EN COURS</t>
  </si>
  <si>
    <t>PAS DE REF</t>
  </si>
  <si>
    <t>SCOTCH TOILE NOIR</t>
  </si>
  <si>
    <t>SCOTCH TAPIS DANSE BLANC</t>
  </si>
  <si>
    <t>SCOTCH TAPIS DANSE NOIR</t>
  </si>
  <si>
    <t>SCOTCH ALUMINIUM</t>
  </si>
  <si>
    <t>SCOTCH MARRON (CARTON)</t>
  </si>
  <si>
    <t>SCOTCH DOUBLE FACE</t>
  </si>
  <si>
    <t>BARNIER NOIR</t>
  </si>
  <si>
    <t>BARNIER BLANC</t>
  </si>
  <si>
    <t>BARNIER ROUGE</t>
  </si>
  <si>
    <t>BARNIER VERT</t>
  </si>
  <si>
    <t>BARNIER BLEU</t>
  </si>
  <si>
    <t>BARNIER TERRE</t>
  </si>
  <si>
    <t>SEL FUMEE</t>
  </si>
  <si>
    <t>PILES AA X10</t>
  </si>
  <si>
    <t>PILES AAAX10</t>
  </si>
  <si>
    <t>LAMPE OSRAM HALOGEN</t>
  </si>
  <si>
    <t>LAMPE SHOWBIZ 1KW</t>
  </si>
  <si>
    <t>LAMPE OSRAM 200W ?</t>
  </si>
  <si>
    <t>LAMPE PHILIPS INCANDESCENT 230W PAR 38 FLOOD</t>
  </si>
  <si>
    <t>LAMPE LUXNA 1518-0006</t>
  </si>
  <si>
    <t>LAMPE ORBITEC E27</t>
  </si>
  <si>
    <t>LAMPE SHOWBIZ 650W T26-GCS</t>
  </si>
  <si>
    <t xml:space="preserve">LAMPE OSRAM 40W </t>
  </si>
  <si>
    <t>LAMPE OSRAM 64547 A PRO</t>
  </si>
  <si>
    <t>LAMPE OSRAM HALOSPOT 111 STANDARD 50W</t>
  </si>
  <si>
    <t>LAMPE SYLVANIA REFLECTOR 75W E27</t>
  </si>
  <si>
    <t xml:space="preserve">LAMPE PHILIPS IDE 1000W E40 230V CL </t>
  </si>
  <si>
    <t>METALLOGEN HMI1200W/GS</t>
  </si>
  <si>
    <t>LAMPE PAR64 CP 60</t>
  </si>
  <si>
    <t>LAMPE PAR64 CP 61</t>
  </si>
  <si>
    <t>LAMPE PAR64 CP 62</t>
  </si>
  <si>
    <t>LAMPE PAR64 CP 95</t>
  </si>
  <si>
    <t>LIQUIDE MACHINE A FUMEE 10L</t>
  </si>
  <si>
    <t>COPPELIA LUMIERE L</t>
  </si>
  <si>
    <t>COPPELIA LUMIERE G</t>
  </si>
  <si>
    <t>COPPELIA SON L</t>
  </si>
  <si>
    <t>COPPELIA SON G</t>
  </si>
  <si>
    <t>PC 2KW ADB</t>
  </si>
  <si>
    <t>DECOUPE 714</t>
  </si>
  <si>
    <t>DECOUPE 614 ADB</t>
  </si>
  <si>
    <t>PC 1KW LUTIN</t>
  </si>
  <si>
    <t>PAR LED CAMEO RGBWAUV</t>
  </si>
  <si>
    <t xml:space="preserve">PAR LED IGNITION </t>
  </si>
  <si>
    <t>SERVOCOLOR4K</t>
  </si>
  <si>
    <t>BEAM &amp; SPOT 10R</t>
  </si>
  <si>
    <t>A REVOIR</t>
  </si>
  <si>
    <t>PORTE FILTRE PAR CP64</t>
  </si>
  <si>
    <t>PORTE FILTRE PC 2KW</t>
  </si>
  <si>
    <t>PORTE PAR LED</t>
  </si>
  <si>
    <t>VOLET PC 1KW</t>
  </si>
  <si>
    <t>PIED CREMAILLERE + COUPELLE</t>
  </si>
  <si>
    <t>PIED GRIS LUMIERE + COUPELLE</t>
  </si>
  <si>
    <t>COPPELIA OUTILS G</t>
  </si>
  <si>
    <t xml:space="preserve">ECHELLE TUBESCA </t>
  </si>
  <si>
    <t>MEULEUSE</t>
  </si>
  <si>
    <t>SCIE SAUTEUSE</t>
  </si>
  <si>
    <t>PERCEUSE</t>
  </si>
  <si>
    <t>COPPELIA PIECE DETACHER</t>
  </si>
  <si>
    <t>BOUCHON LEGRAND FEMELLE</t>
  </si>
  <si>
    <t>BOUCHON LEGRAND MALE</t>
  </si>
  <si>
    <t>MACHINE A FUMEE UNIQUE</t>
  </si>
  <si>
    <t>JESTER 12/24</t>
  </si>
  <si>
    <t>SMARTFADE ETC 12/24</t>
  </si>
  <si>
    <t>ECRAN BENQ</t>
  </si>
  <si>
    <t xml:space="preserve">ECRAN CIBOX </t>
  </si>
  <si>
    <t>BOITIER KLOTZ</t>
  </si>
  <si>
    <t>COLLIER ENTREPOSE</t>
  </si>
  <si>
    <t>COPPELIA OUTILS</t>
  </si>
  <si>
    <t>COPPELIA BRANCHEMENT LUMIERE G</t>
  </si>
  <si>
    <t>COPPELIA BRANCHEMENT LUMIERE L</t>
  </si>
  <si>
    <t>BLOC 3X5KW ROADRACK AVEC FLY</t>
  </si>
  <si>
    <t xml:space="preserve">BLOC 6X3KW ROADRACK AVEC FLY </t>
  </si>
  <si>
    <t>BLOC 12X3KW DIMKIT AVEC FLY</t>
  </si>
  <si>
    <t>TELEVISION SAMSUNG</t>
  </si>
  <si>
    <t>CHAMPIGNON 63A</t>
  </si>
  <si>
    <t>DATE ACTUALISATION</t>
  </si>
  <si>
    <t>COPPELIA PIECES DETACHEES</t>
  </si>
  <si>
    <t>QTE SORTIE</t>
  </si>
  <si>
    <t>TEL:</t>
  </si>
  <si>
    <t xml:space="preserve">REMARQUE </t>
  </si>
  <si>
    <t>LIEU DE SORTIE:</t>
  </si>
  <si>
    <t>HEURE DE RETOUR</t>
  </si>
  <si>
    <t>HEURE DEMPRUNT</t>
  </si>
  <si>
    <t>DATE DEMPRUNT</t>
  </si>
  <si>
    <t>SORTIE PAR</t>
  </si>
  <si>
    <t>REMARQUE</t>
  </si>
  <si>
    <t>AUCUNE</t>
  </si>
  <si>
    <t>DAMIEN</t>
  </si>
  <si>
    <t>NOM:</t>
  </si>
  <si>
    <t>ARTICLE</t>
  </si>
  <si>
    <t>RETOUR PAR</t>
  </si>
  <si>
    <t>TELEPHONE</t>
  </si>
  <si>
    <t>JAQUI</t>
  </si>
  <si>
    <t>ASSOLATION</t>
  </si>
  <si>
    <t>ARTICLES</t>
  </si>
  <si>
    <t>ASSOCIATION</t>
  </si>
  <si>
    <t>NUMERO</t>
  </si>
  <si>
    <t>ASSORAD</t>
  </si>
  <si>
    <t>MICHEL</t>
  </si>
  <si>
    <t>NOM PRENOM</t>
  </si>
  <si>
    <t>COLOR</t>
  </si>
  <si>
    <t>MACRO INV</t>
  </si>
  <si>
    <t xml:space="preserve"> SIGNAL RÉAPPROVISIONNEMENT</t>
  </si>
  <si>
    <t>ASSOLENT</t>
  </si>
  <si>
    <t>MARIE</t>
  </si>
  <si>
    <t>QTÉ RESTANTE</t>
  </si>
  <si>
    <t>QTÉ EN PANNE</t>
  </si>
  <si>
    <t>MACRO INV2</t>
  </si>
  <si>
    <t>REPAREZ</t>
  </si>
  <si>
    <t>QTE EN PANNE</t>
  </si>
  <si>
    <t>PAR 64 GRILLE</t>
  </si>
  <si>
    <t>PAR 64 LOCAL</t>
  </si>
  <si>
    <t>DESCRIPTIF PANNE</t>
  </si>
  <si>
    <t xml:space="preserve">    </t>
  </si>
  <si>
    <t>DETEC RETOUR</t>
  </si>
  <si>
    <t>DETEC VRAI FAUX</t>
  </si>
  <si>
    <t>REMARQUE RETOUR</t>
  </si>
  <si>
    <t>mdp: toto</t>
  </si>
  <si>
    <t>IDENTITE</t>
  </si>
  <si>
    <t>LIEU</t>
  </si>
  <si>
    <t>DATE</t>
  </si>
  <si>
    <t>UTILISATION</t>
  </si>
  <si>
    <t>FD</t>
  </si>
  <si>
    <t>DB</t>
  </si>
  <si>
    <t>JFB</t>
  </si>
  <si>
    <t>JFB / DB</t>
  </si>
  <si>
    <t>MA</t>
  </si>
  <si>
    <t>DENIS</t>
  </si>
  <si>
    <t>FAB</t>
  </si>
  <si>
    <t>Denis</t>
  </si>
  <si>
    <t>Fab</t>
  </si>
  <si>
    <t>FABRICE</t>
  </si>
  <si>
    <t>Jeff</t>
  </si>
  <si>
    <t>jeff</t>
  </si>
  <si>
    <t xml:space="preserve">jeff </t>
  </si>
  <si>
    <t>COP</t>
  </si>
  <si>
    <t>HALLE</t>
  </si>
  <si>
    <t>COP/THB</t>
  </si>
  <si>
    <t>Cop/THB</t>
  </si>
  <si>
    <t>Cop</t>
  </si>
  <si>
    <t>carroi</t>
  </si>
  <si>
    <t>thb</t>
  </si>
  <si>
    <t>halle</t>
  </si>
  <si>
    <t>Halle</t>
  </si>
  <si>
    <t>ThHB</t>
  </si>
  <si>
    <t>RACCORD JACK JACK</t>
  </si>
  <si>
    <t>Deuxieme spiltter</t>
  </si>
  <si>
    <t>clé à douille</t>
  </si>
  <si>
    <t>réglette rack son</t>
  </si>
  <si>
    <t>réglette rack lumiere</t>
  </si>
  <si>
    <t>switch pour elec platal</t>
  </si>
  <si>
    <t>powercon/in/out 3M ou plus</t>
  </si>
  <si>
    <t>dmx 3 point de differente taille</t>
  </si>
  <si>
    <t>dmx 5 point grande taille</t>
  </si>
  <si>
    <t>pf carton pour decoupe</t>
  </si>
  <si>
    <t xml:space="preserve">adapateur dmx </t>
  </si>
  <si>
    <t>ventilateur sel a fumée</t>
  </si>
  <si>
    <t>rangement simplifier pour cable dmx</t>
  </si>
  <si>
    <t>fader wing</t>
  </si>
  <si>
    <t>cutter thb</t>
  </si>
  <si>
    <t>pendrillons</t>
  </si>
  <si>
    <t xml:space="preserve">servo color 4K </t>
  </si>
  <si>
    <t>hauteur perche</t>
  </si>
  <si>
    <t>fiche xlr M/F</t>
  </si>
  <si>
    <t>mini jack vers rca ou xLr</t>
  </si>
  <si>
    <t>multi pour auto / led</t>
  </si>
  <si>
    <t>console lumiere thb</t>
  </si>
  <si>
    <t>cable vga</t>
  </si>
  <si>
    <t>pince plastique</t>
  </si>
  <si>
    <t>4 retours + ampli</t>
  </si>
  <si>
    <t>sonorisation salon</t>
  </si>
  <si>
    <t>petite console son</t>
  </si>
  <si>
    <t>panneau moins lourd</t>
  </si>
  <si>
    <t xml:space="preserve">rack lumiere </t>
  </si>
  <si>
    <t>panier de rangement nacelle</t>
  </si>
  <si>
    <t>poulie et guinde pour passerelle</t>
  </si>
  <si>
    <t>baudrier avec outils</t>
  </si>
  <si>
    <t>rangement grill</t>
  </si>
  <si>
    <t>Pied de micro Grand/petit</t>
  </si>
  <si>
    <t>4 Multipaires de 8 xlr</t>
  </si>
  <si>
    <t>Niveau</t>
  </si>
  <si>
    <t>Adaptateur XLR Femelle Jack Femelle</t>
  </si>
  <si>
    <t>Marquer les cables régie</t>
  </si>
  <si>
    <t>Metrer et numéroter les perches</t>
  </si>
  <si>
    <t>LIQUIDE MAF 2X 10L</t>
  </si>
  <si>
    <t>SELS FUMEE 2X 450G</t>
  </si>
  <si>
    <t>COLLANT TAPIS DE DANSE NOIR 1 CARTON</t>
  </si>
  <si>
    <t>COLLANT TAPIS DE DANSE 5 ROULEAUX</t>
  </si>
  <si>
    <t>Echelles/nacelle ou autre</t>
  </si>
  <si>
    <t>Baudriers</t>
  </si>
  <si>
    <t>Oreillettes</t>
  </si>
  <si>
    <t>BOULONS FREIN D.13</t>
  </si>
  <si>
    <t>fer à souder</t>
  </si>
  <si>
    <t xml:space="preserve">TELEPHONE ANDROÏDE </t>
  </si>
  <si>
    <t>Chaises</t>
  </si>
  <si>
    <t>Armoire sécu</t>
  </si>
  <si>
    <t>Bureau</t>
  </si>
  <si>
    <t>Frigo</t>
  </si>
  <si>
    <t>salon de jardin pour terrasse</t>
  </si>
  <si>
    <t xml:space="preserve">petite console lumiere </t>
  </si>
  <si>
    <t>lampes 1000W  15</t>
  </si>
  <si>
    <t>Lampes 650 W 20</t>
  </si>
  <si>
    <t>6 Molettes pour decoupe 614 SX</t>
  </si>
  <si>
    <t>Collant Tapis de danse 10 Rouleaux</t>
  </si>
  <si>
    <t>Barnier Blanc 10 Rouleaux</t>
  </si>
  <si>
    <t>gaffeur  blanc 5 rouleaux</t>
  </si>
  <si>
    <t>gaffeur noir 10 rouleaux</t>
  </si>
  <si>
    <t>6 pc 650 Watt</t>
  </si>
  <si>
    <t>8 par LEDS</t>
  </si>
  <si>
    <t>eclairage salle</t>
  </si>
  <si>
    <t xml:space="preserve"> 15 lampes osram Halospot eco sp 12v 50 w 8° </t>
  </si>
  <si>
    <t>15 lampes osram Halospot eco sp 12v 50 w 24°</t>
  </si>
  <si>
    <t xml:space="preserve"> 10 projecteur iguzzini</t>
  </si>
  <si>
    <t xml:space="preserve"> 6 lampes decoupe GE GKV G9.5 240V 600W 932</t>
  </si>
  <si>
    <t>1 splitter</t>
  </si>
  <si>
    <t>F1 : une dizaine</t>
  </si>
  <si>
    <t>10 crocher pour les F1</t>
  </si>
  <si>
    <t xml:space="preserve">10 lampes Lampe PAR36 30W 6V GE pour BT F1  Reference: 4515-G 434 </t>
  </si>
  <si>
    <t>20 Crochet pour mettre sur les par64</t>
  </si>
  <si>
    <t>5 gros crochet pc 1KW 2KW DECOUP</t>
  </si>
  <si>
    <t>10 elingue</t>
  </si>
  <si>
    <t>gaine thermo pour marquage cable elec ( 3G2,5) 1CM5 DE DIAMETRE</t>
  </si>
  <si>
    <t>cartouche casio ez-label printer tape cartridge 9mm ( rouge xr-9RD1 )</t>
  </si>
  <si>
    <t>cartouche casio ez-label printer tape cartridge 9mm ( jaune xr-9YW1 )</t>
  </si>
  <si>
    <t>posca rouge pointe fine pointe normal</t>
  </si>
  <si>
    <t>posca jaune pointe fine pointe normal</t>
  </si>
  <si>
    <t>PETITE SONO SON ORDI</t>
  </si>
  <si>
    <t>un grill / un Fly bas</t>
  </si>
  <si>
    <t>lyre son …</t>
  </si>
  <si>
    <t>fly son</t>
  </si>
  <si>
    <t>fly grandma regie</t>
  </si>
  <si>
    <t>pour brancher 4K et 10R séparement ainsi que des ligne de par led</t>
  </si>
  <si>
    <t>pour eviter les doublette entre chaque automatique</t>
  </si>
  <si>
    <t>Pour de futur multipaire ou de grosse installation en led car sinon manque de dmx</t>
  </si>
  <si>
    <t>pas assez obliger de louer</t>
  </si>
  <si>
    <t>pour decoupe 614</t>
  </si>
  <si>
    <t>adapatateur dmx dans les deux sens</t>
  </si>
  <si>
    <t>metalique de préference et assez silencieux</t>
  </si>
  <si>
    <t xml:space="preserve">mettre des equerres derriere la grille comme en son pour separer les tailles de dmx et les broches </t>
  </si>
  <si>
    <t>extension pour la command wing pour avoir plus de fader utile l'ors d'asso ou de concert</t>
  </si>
  <si>
    <t>couper gelat etc</t>
  </si>
  <si>
    <t>cage de scene propre et pouvoir faire de l'eclairage en flamme</t>
  </si>
  <si>
    <t xml:space="preserve">avoir un meilleur rendu sur les scolaire et challenge robotique folle journée etc </t>
  </si>
  <si>
    <t>refaire regler la hauteur de perche trop haute sur la plupart</t>
  </si>
  <si>
    <t>faire des cable de plus petite taille pour pouvoir patch au son sans trop de longueur</t>
  </si>
  <si>
    <t>pour telecommande shutter fillaire avec le vp</t>
  </si>
  <si>
    <t>cable pour rapiditer de cablage sur les pars leds et auto</t>
  </si>
  <si>
    <t>remplacer la tango usagée du thb</t>
  </si>
  <si>
    <t>pour aller de régie au platal</t>
  </si>
  <si>
    <t xml:space="preserve">pince plastique pour accrocher pendrillons etc </t>
  </si>
  <si>
    <t>Parce que les 4 CX sont rincée</t>
  </si>
  <si>
    <t>petite sono pour utilisation dans les salons du thb</t>
  </si>
  <si>
    <t>sonorisation sous la halle</t>
  </si>
  <si>
    <t>mal au dos donc changement de panal au lieu de changer l'equipe</t>
  </si>
  <si>
    <t>pour accueillir un splitter des switch et une distrib electrique</t>
  </si>
  <si>
    <t>il peux etre fabriquer mais utile pour eviter de ce baisser dans la nacelle ou pour poser le futur ipad</t>
  </si>
  <si>
    <t xml:space="preserve">pour faire grimpez les projos d'en bas et non les tirers du haut </t>
  </si>
  <si>
    <t>grill pour eviter de ce promener avec les outils et qu'il tombe</t>
  </si>
  <si>
    <t>rangement sur le grill pour pouvoir ranger ce qui es a limite de tomber sur le rebord</t>
  </si>
  <si>
    <t xml:space="preserve">manque de pied et obligé de louer sur certain spectacle </t>
  </si>
  <si>
    <t>Cablage du boitier multipaire du plateau</t>
  </si>
  <si>
    <t>Parce que rien n'est de niveau</t>
  </si>
  <si>
    <t>Parce que je le vaux bien</t>
  </si>
  <si>
    <t>Parce que ca m'énerve</t>
  </si>
  <si>
    <t>ok</t>
  </si>
  <si>
    <t>Parce qu'il faut un jour se mettre en conformité</t>
  </si>
  <si>
    <t>REPARATIONS PROJECTEURS</t>
  </si>
  <si>
    <t>TOUT TYPE DE REPARATIONS</t>
  </si>
  <si>
    <t>REPORT D'ALARME</t>
  </si>
  <si>
    <t>Bureau et régie</t>
  </si>
  <si>
    <t>salle 6 pour par led  (attention on ne gère pas le Carroi)</t>
  </si>
  <si>
    <t>THB pour mettre les anciens sous la halle</t>
  </si>
  <si>
    <t>pour THB</t>
  </si>
  <si>
    <t>pour eviter multicolore</t>
  </si>
  <si>
    <t>Pour remplacer celle qui sont morte</t>
  </si>
  <si>
    <t>pour remplacer celle qui sont morte</t>
  </si>
  <si>
    <t>decoupe chinoise thb</t>
  </si>
  <si>
    <t>pour utilisation de par leds</t>
  </si>
  <si>
    <t>tu peux en prendre en rab mais reste 6crochet sans vis et papillon</t>
  </si>
  <si>
    <t xml:space="preserve">tu peux en prendre en rab </t>
  </si>
  <si>
    <t>parce que ça evite de faire bobo</t>
  </si>
  <si>
    <t>pour changer code couleur</t>
  </si>
  <si>
    <t>BESOIN MATERIEL</t>
  </si>
  <si>
    <t>REPONSE CHEF</t>
  </si>
  <si>
    <t>DATE REPONSE</t>
  </si>
  <si>
    <t>A voir</t>
  </si>
  <si>
    <t>NON</t>
  </si>
  <si>
    <t>????</t>
  </si>
  <si>
    <t>FAIT</t>
  </si>
  <si>
    <t>A FAIRE</t>
  </si>
  <si>
    <t>Colonne1</t>
  </si>
  <si>
    <t>exemple</t>
  </si>
  <si>
    <t xml:space="preserve"> </t>
  </si>
  <si>
    <t>BOB</t>
  </si>
  <si>
    <t>jaqui</t>
  </si>
  <si>
    <t>mais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</si>
</sst>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quot;$&quot;#,##0.00_);\(&quot;$&quot;#,##0.00\)"/>
    <numFmt numFmtId="165" formatCode="&quot;Reorder&quot;;&quot;&quot;;&quot;&quot;"/>
    <numFmt numFmtId="166" formatCode="&quot;&quot;;&quot;&quot;;&quot;Clear Pick List Selected in B2&quot;"/>
    <numFmt numFmtId="167" formatCode="&quot;Pick List was cleared&quot;;&quot;&quot;;&quot;Pick List was not cleared&quot;"/>
    <numFmt numFmtId="168" formatCode="&quot;Réapprovisionnement&quot;;&quot;&quot;;&quot;&quot;"/>
    <numFmt numFmtId="169" formatCode="#,##0.00\ &quot;€&quot;"/>
    <numFmt numFmtId="170" formatCode="h:mm;@"/>
    <numFmt numFmtId="171" formatCode="[$-F800]dddd\,\ mmmm\ dd\,\ yyyy"/>
    <numFmt numFmtId="172" formatCode="0#&quot; &quot;##&quot; &quot;##&quot; &quot;##&quot; &quot;##"/>
  </numFmts>
  <fonts count="22" x14ac:knownFonts="1">
    <font>
      <sz val="11"/>
      <color theme="3" tint="0.14993743705557422"/>
      <name val="Franklin Gothic Medium"/>
      <family val="2"/>
      <scheme val="minor"/>
    </font>
    <font>
      <i/>
      <sz val="10"/>
      <color theme="1"/>
      <name val="Franklin Gothic Medium"/>
      <family val="2"/>
      <scheme val="minor"/>
    </font>
    <font>
      <b/>
      <sz val="26"/>
      <color theme="3" tint="0.14996795556505021"/>
      <name val="Franklin Gothic Medium"/>
      <family val="2"/>
      <scheme val="major"/>
    </font>
    <font>
      <sz val="11"/>
      <color theme="3"/>
      <name val="Franklin Gothic Medium"/>
      <family val="2"/>
      <scheme val="major"/>
    </font>
    <font>
      <sz val="11"/>
      <color theme="3"/>
      <name val="Franklin Gothic Medium"/>
      <family val="2"/>
      <scheme val="minor"/>
    </font>
    <font>
      <sz val="16"/>
      <color theme="4" tint="-0.499984740745262"/>
      <name val="Franklin Gothic Medium"/>
      <family val="2"/>
      <scheme val="major"/>
    </font>
    <font>
      <sz val="11"/>
      <color theme="3" tint="0.14993743705557422"/>
      <name val="Franklin Gothic Medium"/>
      <family val="2"/>
      <scheme val="minor"/>
    </font>
    <font>
      <sz val="11"/>
      <color theme="0"/>
      <name val="Franklin Gothic Medium"/>
      <family val="2"/>
      <scheme val="minor"/>
    </font>
    <font>
      <sz val="11"/>
      <color theme="0"/>
      <name val="Franklin Gothic Medium"/>
      <family val="2"/>
      <scheme val="major"/>
    </font>
    <font>
      <sz val="11"/>
      <color theme="4" tint="-0.499984740745262"/>
      <name val="Franklin Gothic Medium"/>
      <family val="2"/>
      <scheme val="minor"/>
    </font>
    <font>
      <sz val="11"/>
      <color theme="3" tint="0.14990691854609822"/>
      <name val="Franklin Gothic Medium"/>
      <family val="2"/>
      <scheme val="minor"/>
    </font>
    <font>
      <sz val="11"/>
      <color theme="2"/>
      <name val="Franklin Gothic Medium"/>
      <family val="2"/>
      <scheme val="minor"/>
    </font>
    <font>
      <sz val="11"/>
      <color theme="3"/>
      <name val="Franklin Gothic Medium"/>
      <family val="2"/>
      <scheme val="minor"/>
    </font>
    <font>
      <sz val="8"/>
      <name val="Franklin Gothic Medium"/>
      <family val="2"/>
      <scheme val="minor"/>
    </font>
    <font>
      <sz val="11"/>
      <color rgb="FF006100"/>
      <name val="Franklin Gothic Medium"/>
      <family val="2"/>
      <scheme val="minor"/>
    </font>
    <font>
      <sz val="11"/>
      <color rgb="FF9C0006"/>
      <name val="Franklin Gothic Medium"/>
      <family val="2"/>
      <scheme val="minor"/>
    </font>
    <font>
      <sz val="11"/>
      <color rgb="FF9C5700"/>
      <name val="Franklin Gothic Medium"/>
      <family val="2"/>
      <scheme val="minor"/>
    </font>
    <font>
      <sz val="11"/>
      <name val="Franklin Gothic Medium"/>
      <family val="2"/>
      <scheme val="minor"/>
    </font>
    <font>
      <sz val="12"/>
      <name val="Franklin Gothic Medium"/>
      <family val="2"/>
      <scheme val="minor"/>
    </font>
    <font>
      <sz val="11"/>
      <color rgb="FFFF0000"/>
      <name val="Franklin Gothic Medium"/>
      <family val="2"/>
      <scheme val="minor"/>
    </font>
    <font>
      <sz val="10"/>
      <color rgb="FF0070C0"/>
      <name val="Franklin Gothic Medium"/>
      <family val="2"/>
      <scheme val="minor"/>
    </font>
    <font>
      <sz val="14"/>
      <color rgb="FF0070C0"/>
      <name val="Franklin Gothic Medium"/>
      <family val="2"/>
      <scheme val="minor"/>
    </font>
  </fonts>
  <fills count="15">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2" tint="-4.9989318521683403E-2"/>
        <bgColor indexed="64"/>
      </patternFill>
    </fill>
    <fill>
      <patternFill patternType="solid">
        <fgColor theme="4" tint="0.59999389629810485"/>
        <bgColor indexed="64"/>
      </patternFill>
    </fill>
    <fill>
      <patternFill patternType="solid">
        <fgColor rgb="FFFFC000"/>
        <bgColor indexed="64"/>
      </patternFill>
    </fill>
    <fill>
      <patternFill patternType="solid">
        <fgColor rgb="FF00B050"/>
        <bgColor indexed="64"/>
      </patternFill>
    </fill>
    <fill>
      <patternFill patternType="solid">
        <fgColor rgb="FFFFFF00"/>
        <bgColor indexed="64"/>
      </patternFill>
    </fill>
    <fill>
      <patternFill patternType="solid">
        <fgColor theme="2"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0" tint="-4.9989318521683403E-2"/>
        <bgColor indexed="64"/>
      </patternFill>
    </fill>
    <fill>
      <patternFill patternType="solid">
        <fgColor rgb="FF0070C0"/>
        <bgColor indexed="64"/>
      </patternFill>
    </fill>
  </fills>
  <borders count="12">
    <border>
      <left/>
      <right/>
      <top/>
      <bottom/>
      <diagonal/>
    </border>
    <border>
      <left/>
      <right/>
      <top/>
      <bottom style="medium">
        <color theme="4" tint="-0.499984740745262"/>
      </bottom>
      <diagonal/>
    </border>
    <border>
      <left style="thick">
        <color theme="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auto="1"/>
      </left>
      <right style="thin">
        <color auto="1"/>
      </right>
      <top/>
      <bottom style="thin">
        <color auto="1"/>
      </bottom>
      <diagonal/>
    </border>
    <border>
      <left style="thin">
        <color indexed="64"/>
      </left>
      <right style="thin">
        <color indexed="64"/>
      </right>
      <top/>
      <bottom/>
      <diagonal/>
    </border>
  </borders>
  <cellStyleXfs count="17">
    <xf numFmtId="0" fontId="0" fillId="0" borderId="0">
      <alignment vertical="center"/>
    </xf>
    <xf numFmtId="0" fontId="2" fillId="0" borderId="1" applyNumberFormat="0" applyFill="0" applyAlignment="0" applyProtection="0"/>
    <xf numFmtId="0" fontId="8" fillId="2" borderId="0" applyNumberFormat="0" applyProtection="0">
      <alignment horizontal="left" vertical="center" indent="1"/>
    </xf>
    <xf numFmtId="0" fontId="3" fillId="0" borderId="0" applyNumberFormat="0" applyFill="0" applyBorder="0" applyAlignment="0" applyProtection="0"/>
    <xf numFmtId="0" fontId="4" fillId="0" borderId="1" applyNumberFormat="0" applyFill="0" applyAlignment="0" applyProtection="0"/>
    <xf numFmtId="0" fontId="4" fillId="0" borderId="0" applyNumberFormat="0" applyFill="0" applyBorder="0" applyAlignment="0" applyProtection="0"/>
    <xf numFmtId="165" fontId="10" fillId="0" borderId="0">
      <alignment horizontal="center" vertical="center"/>
    </xf>
    <xf numFmtId="0" fontId="7" fillId="2" borderId="0" applyNumberFormat="0" applyProtection="0">
      <alignment horizontal="right" indent="1"/>
    </xf>
    <xf numFmtId="0" fontId="9" fillId="0" borderId="0" applyNumberFormat="0" applyProtection="0">
      <alignment horizontal="center"/>
    </xf>
    <xf numFmtId="0" fontId="9" fillId="0" borderId="0" applyNumberFormat="0" applyProtection="0">
      <alignment horizontal="center"/>
    </xf>
    <xf numFmtId="0" fontId="5" fillId="0" borderId="0" applyNumberFormat="0" applyFill="0" applyBorder="0" applyProtection="0">
      <alignment horizontal="left" vertical="top"/>
    </xf>
    <xf numFmtId="0" fontId="6" fillId="0" borderId="0">
      <alignment horizontal="left" vertical="center" wrapText="1" indent="1"/>
    </xf>
    <xf numFmtId="1" fontId="6" fillId="0" borderId="0">
      <alignment horizontal="center" vertical="center"/>
    </xf>
    <xf numFmtId="164" fontId="6" fillId="0" borderId="0">
      <alignment horizontal="right" vertical="center"/>
    </xf>
    <xf numFmtId="0" fontId="14" fillId="10"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cellStyleXfs>
  <cellXfs count="152">
    <xf numFmtId="0" fontId="0" fillId="0" borderId="0" xfId="0">
      <alignment vertical="center"/>
    </xf>
    <xf numFmtId="0" fontId="2" fillId="0" borderId="1" xfId="1" applyAlignment="1">
      <alignment vertical="center"/>
    </xf>
    <xf numFmtId="0" fontId="2" fillId="0" borderId="1" xfId="1"/>
    <xf numFmtId="0" fontId="2" fillId="0" borderId="1" xfId="1" applyAlignment="1"/>
    <xf numFmtId="0" fontId="8" fillId="2" borderId="0" xfId="2">
      <alignment horizontal="left" vertical="center" indent="1"/>
    </xf>
    <xf numFmtId="0" fontId="1" fillId="0" borderId="0" xfId="0" applyFont="1" applyAlignment="1">
      <alignment vertical="center"/>
    </xf>
    <xf numFmtId="0" fontId="9" fillId="0" borderId="0" xfId="8">
      <alignment horizontal="center"/>
    </xf>
    <xf numFmtId="166" fontId="0" fillId="0" borderId="0" xfId="0" applyNumberFormat="1">
      <alignment vertical="center"/>
    </xf>
    <xf numFmtId="167" fontId="0" fillId="0" borderId="0" xfId="0" applyNumberFormat="1">
      <alignment vertical="center"/>
    </xf>
    <xf numFmtId="0" fontId="8" fillId="2" borderId="2" xfId="2" applyFont="1" applyFill="1" applyBorder="1" applyAlignment="1">
      <alignment horizontal="left" vertical="center" indent="1"/>
    </xf>
    <xf numFmtId="0" fontId="0" fillId="0" borderId="0" xfId="0" applyAlignment="1">
      <alignment horizontal="left" vertical="center" indent="1"/>
    </xf>
    <xf numFmtId="0" fontId="0" fillId="0" borderId="0" xfId="0" applyAlignment="1">
      <alignment horizontal="left" vertical="center" wrapText="1" indent="1"/>
    </xf>
    <xf numFmtId="1" fontId="0" fillId="0" borderId="2" xfId="0" applyNumberFormat="1" applyFill="1" applyBorder="1" applyAlignment="1">
      <alignment horizontal="center" vertical="center"/>
    </xf>
    <xf numFmtId="14" fontId="0" fillId="0" borderId="0" xfId="0" applyNumberFormat="1" applyAlignment="1">
      <alignment horizontal="left" vertical="center" wrapText="1" indent="1"/>
    </xf>
    <xf numFmtId="0" fontId="0" fillId="0" borderId="0" xfId="0" applyNumberFormat="1" applyAlignment="1">
      <alignment horizontal="left" vertical="center" wrapText="1" indent="1"/>
    </xf>
    <xf numFmtId="14" fontId="4" fillId="0" borderId="0" xfId="0" applyNumberFormat="1" applyFont="1">
      <alignment vertical="center"/>
    </xf>
    <xf numFmtId="14" fontId="4" fillId="0" borderId="0" xfId="0" applyNumberFormat="1" applyFont="1" applyFill="1">
      <alignment vertical="center"/>
    </xf>
    <xf numFmtId="0" fontId="0" fillId="0" borderId="0" xfId="0" applyFill="1" applyAlignment="1">
      <alignment horizontal="left" vertical="center" wrapText="1" indent="1"/>
    </xf>
    <xf numFmtId="14" fontId="2" fillId="0" borderId="1" xfId="1" applyNumberFormat="1" applyAlignment="1">
      <alignment vertical="center"/>
    </xf>
    <xf numFmtId="14" fontId="0" fillId="3" borderId="0" xfId="0" applyNumberFormat="1" applyFill="1">
      <alignment vertical="center"/>
    </xf>
    <xf numFmtId="14" fontId="8" fillId="2" borderId="0" xfId="2" applyNumberFormat="1">
      <alignment horizontal="left" vertical="center" indent="1"/>
    </xf>
    <xf numFmtId="14" fontId="0" fillId="0" borderId="0" xfId="0" applyNumberFormat="1">
      <alignment vertical="center"/>
    </xf>
    <xf numFmtId="171" fontId="2" fillId="0" borderId="1" xfId="1" applyNumberFormat="1" applyAlignment="1">
      <alignment vertical="center"/>
    </xf>
    <xf numFmtId="171" fontId="0" fillId="3" borderId="0" xfId="0" applyNumberFormat="1" applyFill="1">
      <alignment vertical="center"/>
    </xf>
    <xf numFmtId="171" fontId="0" fillId="0" borderId="0" xfId="0" applyNumberFormat="1">
      <alignment vertical="center"/>
    </xf>
    <xf numFmtId="169" fontId="0" fillId="5" borderId="3" xfId="0" applyNumberFormat="1" applyFill="1" applyBorder="1" applyAlignment="1">
      <alignment horizontal="right" vertical="center"/>
    </xf>
    <xf numFmtId="168" fontId="0" fillId="5" borderId="3" xfId="0" applyNumberFormat="1" applyFill="1" applyBorder="1" applyAlignment="1">
      <alignment horizontal="center" vertical="center"/>
    </xf>
    <xf numFmtId="49" fontId="0" fillId="0" borderId="0" xfId="0" applyNumberFormat="1">
      <alignment vertical="center"/>
    </xf>
    <xf numFmtId="49" fontId="2" fillId="0" borderId="1" xfId="1" applyNumberFormat="1" applyAlignment="1">
      <alignment vertical="center"/>
    </xf>
    <xf numFmtId="0" fontId="0" fillId="0" borderId="0" xfId="0" applyFill="1">
      <alignment vertical="center"/>
    </xf>
    <xf numFmtId="0" fontId="0" fillId="4" borderId="0" xfId="0" applyFill="1">
      <alignment vertical="center"/>
    </xf>
    <xf numFmtId="0" fontId="7" fillId="0" borderId="0" xfId="0" applyFont="1" applyFill="1" applyBorder="1" applyAlignment="1">
      <alignment horizontal="right" vertical="center"/>
    </xf>
    <xf numFmtId="0" fontId="0" fillId="0" borderId="0" xfId="0" applyFill="1" applyBorder="1">
      <alignment vertical="center"/>
    </xf>
    <xf numFmtId="0" fontId="0" fillId="9" borderId="9" xfId="0" applyFill="1" applyBorder="1">
      <alignment vertical="center"/>
    </xf>
    <xf numFmtId="0" fontId="0" fillId="0" borderId="0" xfId="0" applyAlignment="1">
      <alignment horizontal="center" vertical="center"/>
    </xf>
    <xf numFmtId="0" fontId="4" fillId="0" borderId="0" xfId="0" applyNumberFormat="1" applyFont="1" applyAlignment="1">
      <alignment horizontal="left" vertical="center" wrapText="1" indent="1"/>
    </xf>
    <xf numFmtId="172" fontId="0" fillId="0" borderId="0" xfId="0" applyNumberFormat="1" applyAlignment="1">
      <alignment horizontal="center" vertical="center"/>
    </xf>
    <xf numFmtId="172" fontId="2" fillId="0" borderId="1" xfId="1" applyNumberFormat="1" applyAlignment="1"/>
    <xf numFmtId="172" fontId="9" fillId="0" borderId="0" xfId="8" applyNumberFormat="1">
      <alignment horizontal="center"/>
    </xf>
    <xf numFmtId="172" fontId="0" fillId="0" borderId="0" xfId="0" applyNumberFormat="1">
      <alignment vertical="center"/>
    </xf>
    <xf numFmtId="172" fontId="8" fillId="2" borderId="0" xfId="2" applyNumberFormat="1">
      <alignment horizontal="left" vertical="center" indent="1"/>
    </xf>
    <xf numFmtId="172" fontId="0" fillId="0" borderId="0" xfId="0" applyNumberFormat="1" applyAlignment="1">
      <alignment horizontal="left" vertical="center" wrapText="1" indent="1"/>
    </xf>
    <xf numFmtId="0" fontId="8" fillId="2" borderId="0" xfId="2" applyNumberFormat="1">
      <alignment horizontal="left" vertical="center" indent="1"/>
    </xf>
    <xf numFmtId="0" fontId="0" fillId="0" borderId="0" xfId="0" applyNumberFormat="1">
      <alignment vertical="center"/>
    </xf>
    <xf numFmtId="0" fontId="0" fillId="0" borderId="0" xfId="0" applyNumberFormat="1" applyAlignment="1">
      <alignment horizontal="center" vertical="center"/>
    </xf>
    <xf numFmtId="14" fontId="17" fillId="0" borderId="3" xfId="0" applyNumberFormat="1" applyFont="1" applyFill="1" applyBorder="1" applyAlignment="1"/>
    <xf numFmtId="0" fontId="17" fillId="0" borderId="3" xfId="0" applyFont="1" applyFill="1" applyBorder="1" applyAlignment="1"/>
    <xf numFmtId="0" fontId="17" fillId="0" borderId="3" xfId="0" applyFont="1" applyFill="1" applyBorder="1" applyAlignment="1">
      <alignment horizontal="left"/>
    </xf>
    <xf numFmtId="0" fontId="17" fillId="0" borderId="3" xfId="14" applyFont="1" applyFill="1" applyBorder="1"/>
    <xf numFmtId="14" fontId="17" fillId="0" borderId="3" xfId="14" applyNumberFormat="1" applyFont="1" applyFill="1" applyBorder="1"/>
    <xf numFmtId="0" fontId="17" fillId="0" borderId="3" xfId="14" applyFont="1" applyFill="1" applyBorder="1" applyAlignment="1">
      <alignment horizontal="left"/>
    </xf>
    <xf numFmtId="0" fontId="17" fillId="0" borderId="3" xfId="15" applyFont="1" applyFill="1" applyBorder="1"/>
    <xf numFmtId="14" fontId="17" fillId="0" borderId="3" xfId="15" applyNumberFormat="1" applyFont="1" applyFill="1" applyBorder="1"/>
    <xf numFmtId="0" fontId="17" fillId="0" borderId="3" xfId="15" applyFont="1" applyFill="1" applyBorder="1" applyAlignment="1">
      <alignment horizontal="left"/>
    </xf>
    <xf numFmtId="14" fontId="17" fillId="0" borderId="3" xfId="0" applyNumberFormat="1" applyFont="1" applyFill="1" applyBorder="1" applyAlignment="1">
      <alignment horizontal="center"/>
    </xf>
    <xf numFmtId="14" fontId="17" fillId="0" borderId="3" xfId="14" applyNumberFormat="1" applyFont="1" applyFill="1" applyBorder="1" applyAlignment="1">
      <alignment horizontal="center"/>
    </xf>
    <xf numFmtId="14" fontId="17" fillId="0" borderId="3" xfId="15" applyNumberFormat="1" applyFont="1" applyFill="1" applyBorder="1" applyAlignment="1">
      <alignment horizontal="center"/>
    </xf>
    <xf numFmtId="0" fontId="17" fillId="0" borderId="10" xfId="0" applyFont="1" applyFill="1" applyBorder="1" applyAlignment="1"/>
    <xf numFmtId="0" fontId="17" fillId="0" borderId="10" xfId="0" applyFont="1" applyFill="1" applyBorder="1" applyAlignment="1">
      <alignment horizontal="left"/>
    </xf>
    <xf numFmtId="0" fontId="17" fillId="0" borderId="3" xfId="16" applyFont="1" applyFill="1" applyBorder="1"/>
    <xf numFmtId="14" fontId="17" fillId="0" borderId="3" xfId="16" applyNumberFormat="1" applyFont="1" applyFill="1" applyBorder="1"/>
    <xf numFmtId="0" fontId="17" fillId="0" borderId="3" xfId="16" applyFont="1" applyFill="1" applyBorder="1" applyAlignment="1">
      <alignment horizontal="left"/>
    </xf>
    <xf numFmtId="0" fontId="18" fillId="0" borderId="3" xfId="0" applyFont="1" applyFill="1" applyBorder="1" applyAlignment="1"/>
    <xf numFmtId="0" fontId="17" fillId="0" borderId="3" xfId="15" applyFont="1" applyFill="1" applyBorder="1" applyAlignment="1">
      <alignment vertical="center"/>
    </xf>
    <xf numFmtId="0" fontId="17" fillId="0" borderId="3" xfId="14" applyFont="1" applyFill="1" applyBorder="1" applyAlignment="1">
      <alignment horizontal="center"/>
    </xf>
    <xf numFmtId="0" fontId="17" fillId="0" borderId="3" xfId="0" applyFont="1" applyFill="1" applyBorder="1" applyAlignment="1">
      <alignment horizontal="center"/>
    </xf>
    <xf numFmtId="0" fontId="17" fillId="0" borderId="3" xfId="15" applyFont="1" applyFill="1" applyBorder="1" applyAlignment="1">
      <alignment horizontal="center"/>
    </xf>
    <xf numFmtId="14" fontId="17" fillId="0" borderId="10" xfId="0" applyNumberFormat="1" applyFont="1" applyFill="1" applyBorder="1" applyAlignment="1"/>
    <xf numFmtId="14" fontId="2" fillId="0" borderId="1" xfId="1" applyNumberFormat="1" applyAlignment="1"/>
    <xf numFmtId="14" fontId="9" fillId="0" borderId="0" xfId="8" applyNumberFormat="1">
      <alignment horizontal="center"/>
    </xf>
    <xf numFmtId="172" fontId="0" fillId="4" borderId="7" xfId="0" applyNumberFormat="1" applyFill="1" applyBorder="1" applyAlignment="1">
      <alignment horizontal="left" vertical="center"/>
    </xf>
    <xf numFmtId="0" fontId="20" fillId="13" borderId="0" xfId="0" applyFont="1" applyFill="1" applyAlignment="1">
      <alignment horizontal="center" vertical="center"/>
    </xf>
    <xf numFmtId="0" fontId="0" fillId="0" borderId="0" xfId="0" applyAlignment="1">
      <alignment vertical="center" wrapText="1"/>
    </xf>
    <xf numFmtId="0" fontId="21" fillId="0" borderId="0" xfId="0" applyFont="1">
      <alignment vertical="center"/>
    </xf>
    <xf numFmtId="0" fontId="0" fillId="0" borderId="0" xfId="0" applyAlignment="1">
      <alignment horizontal="center" vertical="center" wrapText="1"/>
    </xf>
    <xf numFmtId="0" fontId="0" fillId="0" borderId="0" xfId="0" applyBorder="1">
      <alignment vertical="center"/>
    </xf>
    <xf numFmtId="0" fontId="11" fillId="0" borderId="11" xfId="0" applyFont="1" applyFill="1" applyBorder="1">
      <alignment vertical="center"/>
    </xf>
    <xf numFmtId="0" fontId="0" fillId="0" borderId="11" xfId="0" applyFill="1" applyBorder="1">
      <alignment vertical="center"/>
    </xf>
    <xf numFmtId="0" fontId="0" fillId="0" borderId="0" xfId="0" applyNumberFormat="1" applyFill="1">
      <alignment vertical="center"/>
    </xf>
    <xf numFmtId="20" fontId="0" fillId="4" borderId="6" xfId="0" applyNumberFormat="1" applyFill="1" applyBorder="1" applyAlignment="1">
      <alignment horizontal="center" vertical="center"/>
    </xf>
    <xf numFmtId="14" fontId="0" fillId="9" borderId="7" xfId="0" applyNumberFormat="1" applyFill="1" applyBorder="1" applyAlignment="1">
      <alignment horizontal="center" vertical="center"/>
    </xf>
    <xf numFmtId="0" fontId="11" fillId="14" borderId="4" xfId="0" applyFont="1" applyFill="1" applyBorder="1" applyAlignment="1">
      <alignment horizontal="center" vertical="center"/>
    </xf>
    <xf numFmtId="0" fontId="11" fillId="14" borderId="5" xfId="0" applyFont="1" applyFill="1" applyBorder="1" applyAlignment="1">
      <alignment horizontal="center" vertical="center"/>
    </xf>
    <xf numFmtId="0" fontId="7" fillId="14" borderId="4" xfId="0" applyFont="1" applyFill="1" applyBorder="1" applyAlignment="1">
      <alignment horizontal="right" vertical="center"/>
    </xf>
    <xf numFmtId="0" fontId="7" fillId="14" borderId="8" xfId="0" applyFont="1" applyFill="1" applyBorder="1" applyAlignment="1">
      <alignment horizontal="right" vertical="center"/>
    </xf>
    <xf numFmtId="0" fontId="7" fillId="14" borderId="6" xfId="0" applyFont="1" applyFill="1" applyBorder="1" applyAlignment="1">
      <alignment horizontal="right" vertical="center"/>
    </xf>
    <xf numFmtId="0" fontId="0" fillId="14" borderId="0" xfId="0" applyFill="1" applyAlignment="1">
      <alignment horizontal="center" vertical="center"/>
    </xf>
    <xf numFmtId="0" fontId="11" fillId="14" borderId="0" xfId="0" applyFont="1" applyFill="1">
      <alignment vertical="center"/>
    </xf>
    <xf numFmtId="0" fontId="2" fillId="0" borderId="1" xfId="1" applyAlignment="1" applyProtection="1">
      <protection locked="0"/>
    </xf>
    <xf numFmtId="0" fontId="3" fillId="0" borderId="0" xfId="3" applyAlignment="1" applyProtection="1">
      <protection locked="0"/>
    </xf>
    <xf numFmtId="0" fontId="5" fillId="0" borderId="0" xfId="10" applyProtection="1">
      <alignment horizontal="left" vertical="top"/>
      <protection locked="0"/>
    </xf>
    <xf numFmtId="0" fontId="8" fillId="2" borderId="0" xfId="2" applyFont="1" applyFill="1" applyBorder="1" applyAlignment="1" applyProtection="1">
      <alignment horizontal="left" vertical="center" indent="1"/>
      <protection locked="0"/>
    </xf>
    <xf numFmtId="0" fontId="0" fillId="0" borderId="0" xfId="0" applyFill="1" applyBorder="1" applyAlignment="1" applyProtection="1">
      <alignment horizontal="left" vertical="center" wrapText="1" indent="1"/>
      <protection locked="0"/>
    </xf>
    <xf numFmtId="0" fontId="0" fillId="0" borderId="0" xfId="0" applyFill="1" applyAlignment="1" applyProtection="1">
      <alignment horizontal="left" vertical="center" wrapText="1" indent="1"/>
      <protection locked="0"/>
    </xf>
    <xf numFmtId="0" fontId="0" fillId="8" borderId="0" xfId="0" applyFill="1" applyAlignment="1" applyProtection="1">
      <alignment horizontal="left" vertical="center" wrapText="1" indent="1"/>
      <protection locked="0"/>
    </xf>
    <xf numFmtId="0" fontId="0" fillId="0" borderId="0" xfId="0" applyProtection="1">
      <alignment vertical="center"/>
      <protection locked="0"/>
    </xf>
    <xf numFmtId="0" fontId="8" fillId="2" borderId="2" xfId="2" applyFont="1" applyFill="1" applyBorder="1" applyAlignment="1" applyProtection="1">
      <alignment horizontal="left" vertical="center" indent="1"/>
      <protection locked="0"/>
    </xf>
    <xf numFmtId="0" fontId="0" fillId="0" borderId="2" xfId="0" applyFill="1" applyBorder="1" applyAlignment="1" applyProtection="1">
      <alignment horizontal="left" vertical="center" wrapText="1" indent="1"/>
      <protection locked="0"/>
    </xf>
    <xf numFmtId="0" fontId="2" fillId="8" borderId="1" xfId="1" applyFill="1" applyAlignment="1" applyProtection="1">
      <protection locked="0"/>
    </xf>
    <xf numFmtId="0" fontId="3" fillId="0" borderId="0" xfId="3" applyProtection="1">
      <protection locked="0"/>
    </xf>
    <xf numFmtId="0" fontId="2" fillId="0" borderId="1" xfId="1" applyAlignment="1" applyProtection="1">
      <alignment vertical="center"/>
      <protection locked="0"/>
    </xf>
    <xf numFmtId="0" fontId="9" fillId="0" borderId="0" xfId="8" applyProtection="1">
      <alignment horizontal="center"/>
      <protection locked="0"/>
    </xf>
    <xf numFmtId="49" fontId="2" fillId="0" borderId="1" xfId="1" applyNumberFormat="1" applyAlignment="1" applyProtection="1">
      <alignment vertical="center"/>
      <protection locked="0"/>
    </xf>
    <xf numFmtId="49" fontId="0" fillId="0" borderId="0" xfId="0" applyNumberFormat="1" applyProtection="1">
      <alignment vertical="center"/>
      <protection locked="0"/>
    </xf>
    <xf numFmtId="49" fontId="0" fillId="0" borderId="2" xfId="0" applyNumberFormat="1" applyFill="1" applyBorder="1" applyAlignment="1" applyProtection="1">
      <alignment horizontal="left" vertical="center" wrapText="1" indent="1"/>
    </xf>
    <xf numFmtId="49" fontId="2" fillId="0" borderId="1" xfId="1" applyNumberFormat="1" applyAlignment="1" applyProtection="1">
      <alignment vertical="center"/>
    </xf>
    <xf numFmtId="49" fontId="9" fillId="0" borderId="0" xfId="8" applyNumberFormat="1" applyProtection="1">
      <alignment horizontal="center"/>
    </xf>
    <xf numFmtId="49" fontId="0" fillId="0" borderId="0" xfId="0" applyNumberFormat="1" applyProtection="1">
      <alignment vertical="center"/>
    </xf>
    <xf numFmtId="49" fontId="8" fillId="2" borderId="2" xfId="2" applyNumberFormat="1" applyFont="1" applyFill="1" applyBorder="1" applyAlignment="1" applyProtection="1">
      <alignment horizontal="left" vertical="center" indent="1"/>
    </xf>
    <xf numFmtId="1" fontId="0" fillId="0" borderId="2" xfId="0" applyNumberFormat="1" applyFill="1" applyBorder="1" applyAlignment="1" applyProtection="1">
      <alignment horizontal="center" vertical="center"/>
      <protection locked="0"/>
    </xf>
    <xf numFmtId="1" fontId="0" fillId="4" borderId="2" xfId="0" applyNumberFormat="1" applyFill="1" applyBorder="1" applyAlignment="1" applyProtection="1">
      <alignment horizontal="center" vertical="center"/>
      <protection locked="0"/>
    </xf>
    <xf numFmtId="169" fontId="0" fillId="5" borderId="3" xfId="0" applyNumberFormat="1" applyFill="1" applyBorder="1" applyAlignment="1" applyProtection="1">
      <alignment horizontal="right" vertical="center"/>
      <protection locked="0"/>
    </xf>
    <xf numFmtId="0" fontId="0" fillId="7" borderId="0" xfId="0" applyFill="1" applyProtection="1">
      <alignment vertical="center"/>
      <protection locked="0"/>
    </xf>
    <xf numFmtId="0" fontId="0" fillId="6" borderId="0" xfId="0" applyFill="1" applyProtection="1">
      <alignment vertical="center"/>
      <protection locked="0"/>
    </xf>
    <xf numFmtId="0" fontId="8" fillId="2" borderId="0" xfId="2" applyProtection="1">
      <alignment horizontal="left" vertical="center" indent="1"/>
      <protection locked="0"/>
    </xf>
    <xf numFmtId="0" fontId="0" fillId="5" borderId="3" xfId="0" applyFill="1" applyBorder="1" applyAlignment="1" applyProtection="1">
      <alignment horizontal="left" vertical="center" wrapText="1" indent="1"/>
      <protection locked="0"/>
    </xf>
    <xf numFmtId="0" fontId="0" fillId="5" borderId="3" xfId="0" applyNumberFormat="1" applyFill="1" applyBorder="1" applyAlignment="1" applyProtection="1">
      <alignment horizontal="left" vertical="center" wrapText="1" indent="1"/>
      <protection locked="0"/>
    </xf>
    <xf numFmtId="0" fontId="0" fillId="5" borderId="3" xfId="0" applyFill="1" applyBorder="1" applyProtection="1">
      <alignment vertical="center"/>
      <protection locked="0"/>
    </xf>
    <xf numFmtId="0" fontId="0" fillId="3" borderId="0" xfId="0" applyFill="1" applyProtection="1">
      <alignment vertical="center"/>
      <protection locked="0"/>
    </xf>
    <xf numFmtId="14" fontId="0" fillId="5" borderId="3" xfId="0" applyNumberFormat="1" applyFill="1" applyBorder="1" applyAlignment="1" applyProtection="1">
      <alignment horizontal="right" vertical="center" wrapText="1" indent="1"/>
      <protection locked="0"/>
    </xf>
    <xf numFmtId="0" fontId="5" fillId="0" borderId="0" xfId="10" applyProtection="1">
      <alignment horizontal="left" vertical="top"/>
    </xf>
    <xf numFmtId="166" fontId="0" fillId="0" borderId="0" xfId="0" applyNumberFormat="1" applyProtection="1">
      <alignment vertical="center"/>
      <protection locked="0"/>
    </xf>
    <xf numFmtId="0" fontId="0" fillId="0" borderId="0" xfId="0" applyAlignment="1" applyProtection="1">
      <alignment horizontal="left" vertical="center" wrapText="1" indent="1"/>
      <protection locked="0"/>
    </xf>
    <xf numFmtId="0" fontId="2" fillId="0" borderId="1" xfId="1" applyProtection="1">
      <protection locked="0"/>
    </xf>
    <xf numFmtId="167" fontId="0" fillId="0" borderId="0" xfId="0" applyNumberFormat="1" applyProtection="1">
      <alignment vertical="center"/>
      <protection locked="0"/>
    </xf>
    <xf numFmtId="0" fontId="2" fillId="0" borderId="1" xfId="1" applyNumberFormat="1" applyAlignment="1" applyProtection="1">
      <alignment vertical="center"/>
      <protection locked="0"/>
    </xf>
    <xf numFmtId="0" fontId="0" fillId="0" borderId="0" xfId="0" applyNumberFormat="1" applyProtection="1">
      <alignment vertical="center"/>
      <protection locked="0"/>
    </xf>
    <xf numFmtId="0" fontId="8" fillId="2" borderId="0" xfId="2" applyNumberFormat="1" applyProtection="1">
      <alignment horizontal="left" vertical="center" indent="1"/>
      <protection locked="0"/>
    </xf>
    <xf numFmtId="0" fontId="0" fillId="0" borderId="0" xfId="0" applyNumberFormat="1" applyAlignment="1" applyProtection="1">
      <alignment horizontal="center" vertical="center"/>
      <protection locked="0"/>
    </xf>
    <xf numFmtId="49" fontId="8" fillId="2" borderId="0" xfId="2" applyNumberFormat="1" applyProtection="1">
      <alignment horizontal="left" vertical="center" indent="1"/>
      <protection locked="0"/>
    </xf>
    <xf numFmtId="49" fontId="0" fillId="0" borderId="0" xfId="0" applyNumberFormat="1" applyAlignment="1" applyProtection="1">
      <alignment horizontal="left" vertical="center" wrapText="1" indent="1"/>
      <protection locked="0"/>
    </xf>
    <xf numFmtId="170" fontId="2" fillId="0" borderId="1" xfId="1" applyNumberFormat="1" applyAlignment="1" applyProtection="1">
      <alignment vertical="center"/>
      <protection locked="0"/>
    </xf>
    <xf numFmtId="170" fontId="0" fillId="0" borderId="0" xfId="0" applyNumberFormat="1" applyProtection="1">
      <alignment vertical="center"/>
      <protection locked="0"/>
    </xf>
    <xf numFmtId="14" fontId="2" fillId="0" borderId="1" xfId="1" applyNumberFormat="1" applyAlignment="1" applyProtection="1">
      <alignment vertical="center"/>
      <protection locked="0"/>
    </xf>
    <xf numFmtId="14" fontId="0" fillId="3" borderId="0" xfId="0" applyNumberFormat="1" applyFill="1" applyProtection="1">
      <alignment vertical="center"/>
      <protection locked="0"/>
    </xf>
    <xf numFmtId="170" fontId="8" fillId="2" borderId="0" xfId="2" applyNumberFormat="1" applyProtection="1">
      <alignment horizontal="left" vertical="center" indent="1"/>
      <protection locked="0"/>
    </xf>
    <xf numFmtId="170" fontId="0" fillId="0" borderId="0" xfId="0" applyNumberFormat="1" applyAlignment="1" applyProtection="1">
      <alignment horizontal="left" vertical="center" wrapText="1" indent="1"/>
      <protection locked="0"/>
    </xf>
    <xf numFmtId="14" fontId="0" fillId="0" borderId="0" xfId="0" applyNumberFormat="1" applyProtection="1">
      <alignment vertical="center"/>
      <protection locked="0"/>
    </xf>
    <xf numFmtId="170" fontId="0" fillId="3" borderId="0" xfId="0" applyNumberFormat="1" applyFill="1" applyProtection="1">
      <alignment vertical="center"/>
      <protection locked="0"/>
    </xf>
    <xf numFmtId="14" fontId="8" fillId="2" borderId="0" xfId="2" applyNumberFormat="1" applyProtection="1">
      <alignment horizontal="left" vertical="center" indent="1"/>
      <protection locked="0"/>
    </xf>
    <xf numFmtId="14" fontId="0" fillId="0" borderId="0" xfId="0" applyNumberFormat="1" applyAlignment="1" applyProtection="1">
      <alignment horizontal="left" vertical="center" wrapText="1" indent="1"/>
      <protection locked="0"/>
    </xf>
    <xf numFmtId="171" fontId="2" fillId="0" borderId="1" xfId="1" applyNumberFormat="1" applyAlignment="1" applyProtection="1">
      <alignment vertical="center"/>
      <protection locked="0"/>
    </xf>
    <xf numFmtId="171" fontId="0" fillId="3" borderId="0" xfId="0" applyNumberFormat="1" applyFill="1" applyProtection="1">
      <alignment vertical="center"/>
      <protection locked="0"/>
    </xf>
    <xf numFmtId="171" fontId="0" fillId="0" borderId="0" xfId="0" applyNumberFormat="1" applyProtection="1">
      <alignment vertical="center"/>
      <protection locked="0"/>
    </xf>
    <xf numFmtId="171" fontId="8" fillId="2" borderId="0" xfId="2" applyNumberFormat="1" applyProtection="1">
      <alignment horizontal="left" vertical="center" indent="1"/>
      <protection locked="0"/>
    </xf>
    <xf numFmtId="171" fontId="4" fillId="0" borderId="0" xfId="0" applyNumberFormat="1" applyFont="1" applyProtection="1">
      <alignment vertical="center"/>
      <protection locked="0"/>
    </xf>
    <xf numFmtId="171" fontId="4" fillId="0" borderId="0" xfId="0" applyNumberFormat="1" applyFont="1" applyFill="1" applyProtection="1">
      <alignment vertical="center"/>
      <protection locked="0"/>
    </xf>
    <xf numFmtId="171" fontId="12" fillId="0" borderId="0" xfId="0" applyNumberFormat="1" applyFont="1" applyFill="1" applyProtection="1">
      <alignment vertical="center"/>
      <protection locked="0"/>
    </xf>
    <xf numFmtId="0" fontId="0" fillId="0" borderId="0" xfId="0" applyNumberFormat="1" applyAlignment="1" applyProtection="1">
      <alignment horizontal="left" vertical="center" wrapText="1" indent="1"/>
      <protection locked="0"/>
    </xf>
    <xf numFmtId="14" fontId="19" fillId="9" borderId="7" xfId="0" applyNumberFormat="1" applyFont="1" applyFill="1" applyBorder="1" applyAlignment="1" applyProtection="1">
      <alignment horizontal="center" vertical="center"/>
      <protection locked="0"/>
    </xf>
    <xf numFmtId="0" fontId="19" fillId="4" borderId="5" xfId="0" applyFont="1" applyFill="1" applyBorder="1" applyProtection="1">
      <alignment vertical="center"/>
      <protection locked="0"/>
    </xf>
    <xf numFmtId="0" fontId="0" fillId="0" borderId="0" xfId="0" applyProtection="1">
      <alignment vertical="center"/>
      <protection hidden="1"/>
    </xf>
  </cellXfs>
  <cellStyles count="17">
    <cellStyle name="Cellule liée" xfId="7" builtinId="24" customBuiltin="1"/>
    <cellStyle name="Colonne Indicateur" xfId="6" xr:uid="{00000000-0005-0000-0000-000001000000}"/>
    <cellStyle name="Détails du tableau alignés à droite" xfId="13" xr:uid="{00000000-0005-0000-0000-000002000000}"/>
    <cellStyle name="Détails du tableau alignés à gauche" xfId="11" xr:uid="{00000000-0005-0000-0000-000003000000}"/>
    <cellStyle name="Détails du tableau alignés au centre" xfId="12" xr:uid="{00000000-0005-0000-0000-000004000000}"/>
    <cellStyle name="Insatisfaisant" xfId="15" builtinId="27"/>
    <cellStyle name="Lien hypertexte" xfId="8" builtinId="8" customBuiltin="1"/>
    <cellStyle name="Lien hypertexte visité" xfId="9" builtinId="9" customBuiltin="1"/>
    <cellStyle name="Neutre" xfId="16" builtinId="28"/>
    <cellStyle name="Normal" xfId="0" builtinId="0" customBuiltin="1"/>
    <cellStyle name="Satisfaisant" xfId="14" builtinId="26"/>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0" builtinId="25" customBuiltin="1"/>
  </cellStyles>
  <dxfs count="101">
    <dxf>
      <font>
        <strike val="0"/>
        <outline val="0"/>
        <shadow val="0"/>
        <u val="none"/>
        <vertAlign val="baseline"/>
        <color auto="1"/>
        <name val="Franklin Gothic Medium"/>
        <scheme val="minor"/>
      </font>
      <numFmt numFmtId="19"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numFmt numFmtId="19"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scheme val="minor"/>
      </font>
      <fill>
        <patternFill patternType="none">
          <fgColor indexed="64"/>
          <bgColor auto="1"/>
        </patternFill>
      </fill>
    </dxf>
    <dxf>
      <fill>
        <patternFill>
          <bgColor rgb="FFFF0000"/>
        </patternFill>
      </fill>
    </dxf>
    <dxf>
      <fill>
        <patternFill>
          <bgColor rgb="FFFFC000"/>
        </patternFill>
      </fill>
    </dxf>
    <dxf>
      <fill>
        <patternFill>
          <bgColor rgb="FF92D050"/>
        </patternFill>
      </fill>
    </dxf>
    <dxf>
      <fill>
        <patternFill>
          <bgColor theme="8" tint="0.39994506668294322"/>
        </patternFill>
      </fill>
    </dxf>
    <dxf>
      <fill>
        <patternFill>
          <bgColor theme="6" tint="0.39994506668294322"/>
        </patternFill>
      </fill>
    </dxf>
    <dxf>
      <numFmt numFmtId="172" formatCode="0#&quot; &quot;##&quot; &quot;##&quot; &quot;##&quot; &quo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0" formatCode="General"/>
      <fill>
        <patternFill patternType="none">
          <fgColor indexed="64"/>
          <bgColor auto="1"/>
        </patternFill>
      </fill>
    </dxf>
    <dxf>
      <fill>
        <patternFill patternType="none">
          <fgColor indexed="64"/>
          <bgColor indexed="65"/>
        </patternFill>
      </fill>
    </dxf>
    <dxf>
      <fill>
        <patternFill patternType="none">
          <fgColor indexed="64"/>
          <bgColor auto="1"/>
        </patternFill>
      </fill>
    </dxf>
    <dxf>
      <fill>
        <patternFill patternType="none">
          <fgColor indexed="64"/>
          <bgColor auto="1"/>
        </patternFill>
      </fill>
    </dxf>
    <dxf>
      <fill>
        <patternFill patternType="solid">
          <fgColor indexed="64"/>
          <bgColor rgb="FF0070C0"/>
        </patternFill>
      </fill>
      <alignment horizontal="center" vertical="center" textRotation="0" wrapText="0" indent="0" justifyLastLine="0" shrinkToFit="0" readingOrder="0"/>
    </dxf>
    <dxf>
      <numFmt numFmtId="0" formatCode="General"/>
      <alignment horizontal="left" vertical="center" textRotation="0" wrapText="1" indent="1" justifyLastLine="0" shrinkToFit="0" readingOrder="0"/>
      <protection locked="0" hidden="0"/>
    </dxf>
    <dxf>
      <numFmt numFmtId="0" formatCode="General"/>
      <alignment horizontal="left" vertical="center" textRotation="0" wrapText="1" indent="1" justifyLastLine="0" shrinkToFit="0" readingOrder="0"/>
      <protection locked="0" hidden="0"/>
    </dxf>
    <dxf>
      <font>
        <b val="0"/>
        <i val="0"/>
        <strike val="0"/>
        <condense val="0"/>
        <extend val="0"/>
        <outline val="0"/>
        <shadow val="0"/>
        <u val="none"/>
        <vertAlign val="baseline"/>
        <sz val="11"/>
        <color theme="3"/>
        <name val="Franklin Gothic Medium"/>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3"/>
        <name val="Franklin Gothic Medium"/>
        <scheme val="minor"/>
      </font>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71" formatCode="[$-F800]dddd\,\ mmmm\ dd\,\ yyyy"/>
      <protection locked="0" hidden="0"/>
    </dxf>
    <dxf>
      <numFmt numFmtId="170" formatCode="h:mm;@"/>
      <alignment horizontal="left" vertical="center" textRotation="0" wrapText="1" indent="1" justifyLastLine="0" shrinkToFit="0" readingOrder="0"/>
      <protection locked="0" hidden="0"/>
    </dxf>
    <dxf>
      <numFmt numFmtId="19" formatCode="dd/mm/yyyy"/>
      <alignment horizontal="left" vertical="center" textRotation="0" wrapText="1" indent="1" justifyLastLine="0" shrinkToFit="0" readingOrder="0"/>
      <protection locked="0" hidden="0"/>
    </dxf>
    <dxf>
      <numFmt numFmtId="170" formatCode="h:mm;@"/>
      <alignment horizontal="left" vertical="center" textRotation="0" wrapText="1" indent="1" justifyLastLine="0" shrinkToFit="0" readingOrder="0"/>
      <protection locked="0" hidden="0"/>
    </dxf>
    <dxf>
      <numFmt numFmtId="30" formatCode="@"/>
      <alignment horizontal="left" vertical="center" textRotation="0" wrapText="1" indent="1" justifyLastLine="0" shrinkToFit="0" readingOrder="0"/>
      <protection locked="0" hidden="0"/>
    </dxf>
    <dxf>
      <numFmt numFmtId="30" formatCode="@"/>
      <protection locked="0" hidden="0"/>
    </dxf>
    <dxf>
      <numFmt numFmtId="0" formatCode="General"/>
      <alignment horizontal="left" vertical="center" textRotation="0" wrapText="1" indent="1"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protection locked="0" hidden="0"/>
    </dxf>
    <dxf>
      <alignment horizontal="left" vertical="center" textRotation="0" wrapText="1" indent="1" justifyLastLine="0" shrinkToFit="0" readingOrder="0"/>
      <protection locked="0" hidden="0"/>
    </dxf>
    <dxf>
      <numFmt numFmtId="172" formatCode="0#&quot; &quot;##&quot; &quot;##&quot; &quot;##&quot; &quot;##"/>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protection locked="0" hidden="0"/>
    </dxf>
    <dxf>
      <fill>
        <patternFill>
          <bgColor rgb="FFFF0000"/>
        </patternFill>
      </fill>
    </dxf>
    <dxf>
      <fill>
        <patternFill>
          <bgColor rgb="FFFFC000"/>
        </patternFill>
      </fill>
    </dxf>
    <dxf>
      <fill>
        <patternFill>
          <bgColor theme="3" tint="0.499984740745262"/>
        </patternFill>
      </fill>
    </dxf>
    <dxf>
      <fill>
        <patternFill>
          <bgColor rgb="FFFF0000"/>
        </patternFill>
      </fill>
    </dxf>
    <dxf>
      <fill>
        <patternFill>
          <bgColor rgb="FFFFC000"/>
        </patternFill>
      </fill>
    </dxf>
    <dxf>
      <fill>
        <patternFill>
          <bgColor theme="3" tint="0.499984740745262"/>
        </patternFill>
      </fill>
    </dxf>
    <dxf>
      <alignment horizontal="center" vertical="center" textRotation="0" wrapText="0" indent="0" justifyLastLine="0" shrinkToFit="0" readingOrder="0"/>
    </dxf>
    <dxf>
      <numFmt numFmtId="0" formatCode="General"/>
    </dxf>
    <dxf>
      <numFmt numFmtId="0" formatCode="General"/>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9" formatCode="dd/mm/yyyy"/>
    </dxf>
    <dxf>
      <numFmt numFmtId="19" formatCode="dd/mm/yyyy"/>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fill>
        <patternFill>
          <bgColor rgb="FFFF0000"/>
        </patternFill>
      </fill>
    </dxf>
    <dxf>
      <fill>
        <patternFill>
          <bgColor rgb="FFFFC000"/>
        </patternFill>
      </fill>
    </dxf>
    <dxf>
      <fill>
        <patternFill>
          <bgColor theme="3" tint="0.499984740745262"/>
        </patternFill>
      </fill>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thick">
          <color theme="0"/>
        </left>
        <right style="thick">
          <color theme="0"/>
        </right>
        <top/>
        <bottom/>
      </border>
      <protection locked="0" hidden="0"/>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thick">
          <color theme="0"/>
        </left>
        <right/>
        <top/>
        <bottom/>
        <vertical/>
        <horizontal/>
      </border>
      <protection locked="0" hidden="0"/>
    </dxf>
    <dxf>
      <numFmt numFmtId="30" formatCode="@"/>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protection locked="1" hidden="0"/>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protection locked="0" hidden="0"/>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protection locked="0" hidden="0"/>
    </dxf>
    <dxf>
      <fill>
        <patternFill patternType="none">
          <fgColor indexed="64"/>
          <bgColor auto="1"/>
        </patternFill>
      </fill>
      <alignment horizontal="left" vertical="center" textRotation="0" wrapText="1" indent="1" justifyLastLine="0" shrinkToFit="0" readingOrder="0"/>
      <protection locked="0" hidden="0"/>
    </dxf>
    <dxf>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Franklin Gothic Medium"/>
        <scheme val="major"/>
      </font>
      <fill>
        <patternFill patternType="solid">
          <fgColor indexed="64"/>
          <bgColor theme="4" tint="-0.499984740745262"/>
        </patternFill>
      </fill>
      <alignment horizontal="left" vertical="center" textRotation="0" wrapText="0" indent="1" justifyLastLine="0" shrinkToFit="0" readingOrder="0"/>
      <border diagonalUp="0" diagonalDown="0" outline="0">
        <left style="thick">
          <color theme="0"/>
        </left>
        <right style="thick">
          <color theme="0"/>
        </right>
        <top/>
        <bottom/>
      </border>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ill>
        <patternFill>
          <bgColor theme="2" tint="-4.9989318521683403E-2"/>
        </patternFill>
      </fill>
    </dxf>
    <dxf>
      <fill>
        <patternFill>
          <bgColor theme="0"/>
        </patternFill>
      </fill>
    </dxf>
    <dxf>
      <font>
        <b val="0"/>
        <i val="0"/>
        <color theme="0"/>
      </font>
      <fill>
        <patternFill patternType="solid">
          <fgColor theme="4" tint="-0.499984740745262"/>
          <bgColor theme="4" tint="-0.499984740745262"/>
        </patternFill>
      </fill>
    </dxf>
    <dxf>
      <border>
        <vertical style="thick">
          <color theme="0"/>
        </vertical>
      </border>
    </dxf>
  </dxfs>
  <tableStyles count="1" defaultTableStyle="Inventaire d’entrepôt" defaultPivotStyle="PivotStyleMedium2">
    <tableStyle name="Inventaire d’entrepôt" pivot="0" count="4" xr9:uid="{00000000-0011-0000-FFFF-FFFF00000000}">
      <tableStyleElement type="wholeTable" dxfId="100"/>
      <tableStyleElement type="headerRow" dxfId="99"/>
      <tableStyleElement type="lastColumn" dxfId="98"/>
      <tableStyleElement type="secondRowStripe" dxfId="97"/>
    </tableStyle>
  </tableStyles>
  <colors>
    <mruColors>
      <color rgb="FFDAA600"/>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SORTIE DE MATERIEL'!A1"/><Relationship Id="rId2" Type="http://schemas.openxmlformats.org/officeDocument/2006/relationships/hyperlink" Target="#'Emplacement des stocks'!A1"/><Relationship Id="rId1" Type="http://schemas.openxmlformats.org/officeDocument/2006/relationships/hyperlink" Target="#'PANNE MATERIEL'!A1"/></Relationships>
</file>

<file path=xl/drawings/_rels/drawing2.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3.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4.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drawing1.xml><?xml version="1.0" encoding="utf-8"?>
<xdr:wsDr xmlns:xdr="http://schemas.openxmlformats.org/drawingml/2006/spreadsheetDrawing" xmlns:a="http://schemas.openxmlformats.org/drawingml/2006/main">
  <xdr:twoCellAnchor editAs="oneCell">
    <xdr:from>
      <xdr:col>3</xdr:col>
      <xdr:colOff>342900</xdr:colOff>
      <xdr:row>1</xdr:row>
      <xdr:rowOff>276224</xdr:rowOff>
    </xdr:from>
    <xdr:to>
      <xdr:col>4</xdr:col>
      <xdr:colOff>207225</xdr:colOff>
      <xdr:row>2</xdr:row>
      <xdr:rowOff>190499</xdr:rowOff>
    </xdr:to>
    <xdr:sp macro="[0]!Inventaire_Cliquer" textlink="">
      <xdr:nvSpPr>
        <xdr:cNvPr id="11" name="Inventaire" descr="Forme de navigation pour afficher la feuille de calcul Prélèvements stock">
          <a:hlinkClick xmlns:r="http://schemas.openxmlformats.org/officeDocument/2006/relationships" r:id="rId1"/>
          <a:extLst>
            <a:ext uri="{FF2B5EF4-FFF2-40B4-BE49-F238E27FC236}">
              <a16:creationId xmlns:a16="http://schemas.microsoft.com/office/drawing/2014/main" id="{00000000-0008-0000-0000-00000B000000}"/>
            </a:ext>
          </a:extLst>
        </xdr:cNvPr>
        <xdr:cNvSpPr/>
      </xdr:nvSpPr>
      <xdr:spPr>
        <a:xfrm>
          <a:off x="5210175" y="962024"/>
          <a:ext cx="1836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baseline="0">
              <a:solidFill>
                <a:schemeClr val="lt1"/>
              </a:solidFill>
              <a:latin typeface="+mn-lt"/>
              <a:ea typeface="+mn-ea"/>
              <a:cs typeface="+mn-cs"/>
            </a:rPr>
            <a:t>PANNE MATERIEL</a:t>
          </a:r>
        </a:p>
      </xdr:txBody>
    </xdr:sp>
    <xdr:clientData fPrintsWithSheet="0"/>
  </xdr:twoCellAnchor>
  <xdr:twoCellAnchor editAs="oneCell">
    <xdr:from>
      <xdr:col>1</xdr:col>
      <xdr:colOff>2733675</xdr:colOff>
      <xdr:row>1</xdr:row>
      <xdr:rowOff>285749</xdr:rowOff>
    </xdr:from>
    <xdr:to>
      <xdr:col>3</xdr:col>
      <xdr:colOff>80325</xdr:colOff>
      <xdr:row>2</xdr:row>
      <xdr:rowOff>200024</xdr:rowOff>
    </xdr:to>
    <xdr:sp macro="" textlink="">
      <xdr:nvSpPr>
        <xdr:cNvPr id="12" name="Inventaire" descr="Forme de navigation pour afficher la feuille de calcul Emplacement des stocks">
          <a:hlinkClick xmlns:r="http://schemas.openxmlformats.org/officeDocument/2006/relationships" r:id="rId2"/>
          <a:extLst>
            <a:ext uri="{FF2B5EF4-FFF2-40B4-BE49-F238E27FC236}">
              <a16:creationId xmlns:a16="http://schemas.microsoft.com/office/drawing/2014/main" id="{00000000-0008-0000-0000-00000C000000}"/>
            </a:ext>
          </a:extLst>
        </xdr:cNvPr>
        <xdr:cNvSpPr/>
      </xdr:nvSpPr>
      <xdr:spPr>
        <a:xfrm>
          <a:off x="2895600" y="971549"/>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EMPLACEMENT</a:t>
          </a:r>
          <a:r>
            <a:rPr lang="fr" sz="1100" baseline="0">
              <a:solidFill>
                <a:schemeClr val="lt1"/>
              </a:solidFill>
              <a:latin typeface="+mn-lt"/>
              <a:ea typeface="+mn-ea"/>
              <a:cs typeface="+mn-cs"/>
            </a:rPr>
            <a:t> DES STOCKS</a:t>
          </a:r>
          <a:endParaRPr lang="en-US" sz="1100">
            <a:solidFill>
              <a:schemeClr val="lt1"/>
            </a:solidFill>
            <a:latin typeface="+mn-lt"/>
            <a:ea typeface="+mn-ea"/>
            <a:cs typeface="+mn-cs"/>
          </a:endParaRPr>
        </a:p>
      </xdr:txBody>
    </xdr:sp>
    <xdr:clientData fPrintsWithSheet="0"/>
  </xdr:twoCellAnchor>
  <xdr:oneCellAnchor>
    <xdr:from>
      <xdr:col>7</xdr:col>
      <xdr:colOff>457200</xdr:colOff>
      <xdr:row>2</xdr:row>
      <xdr:rowOff>76200</xdr:rowOff>
    </xdr:from>
    <xdr:ext cx="184731" cy="252249"/>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3535025" y="1076325"/>
          <a:ext cx="184731" cy="2522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editAs="oneCell">
    <xdr:from>
      <xdr:col>4</xdr:col>
      <xdr:colOff>476250</xdr:colOff>
      <xdr:row>1</xdr:row>
      <xdr:rowOff>257175</xdr:rowOff>
    </xdr:from>
    <xdr:to>
      <xdr:col>6</xdr:col>
      <xdr:colOff>651825</xdr:colOff>
      <xdr:row>2</xdr:row>
      <xdr:rowOff>171450</xdr:rowOff>
    </xdr:to>
    <xdr:sp macro="" textlink="">
      <xdr:nvSpPr>
        <xdr:cNvPr id="6" name="Inventaire" descr="Forme de navigation pour afficher la feuille de calcul Emplacement des stocks">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7315200" y="942975"/>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SORTIE DE MATERIEL</a:t>
          </a:r>
        </a:p>
      </xdr:txBody>
    </xdr:sp>
    <xdr:clientData fPrintsWithSheet="0"/>
  </xdr:twoCellAnchor>
  <xdr:twoCellAnchor>
    <xdr:from>
      <xdr:col>4</xdr:col>
      <xdr:colOff>371475</xdr:colOff>
      <xdr:row>0</xdr:row>
      <xdr:rowOff>161925</xdr:rowOff>
    </xdr:from>
    <xdr:to>
      <xdr:col>6</xdr:col>
      <xdr:colOff>238125</xdr:colOff>
      <xdr:row>0</xdr:row>
      <xdr:rowOff>409575</xdr:rowOff>
    </xdr:to>
    <xdr:sp macro="[0]!ADMIN" textlink="">
      <xdr:nvSpPr>
        <xdr:cNvPr id="3" name="Rectangle 2">
          <a:extLst>
            <a:ext uri="{FF2B5EF4-FFF2-40B4-BE49-F238E27FC236}">
              <a16:creationId xmlns:a16="http://schemas.microsoft.com/office/drawing/2014/main" id="{D1D8360D-65A7-48FA-B73F-56EB661B9F16}"/>
            </a:ext>
          </a:extLst>
        </xdr:cNvPr>
        <xdr:cNvSpPr/>
      </xdr:nvSpPr>
      <xdr:spPr>
        <a:xfrm>
          <a:off x="7210425" y="161925"/>
          <a:ext cx="1343025" cy="247650"/>
        </a:xfrm>
        <a:prstGeom prst="rect">
          <a:avLst/>
        </a:prstGeom>
        <a:solidFill>
          <a:srgbClr val="FF0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ADMINISTRATEUR</a:t>
          </a:r>
        </a:p>
      </xdr:txBody>
    </xdr:sp>
    <xdr:clientData/>
  </xdr:twoCellAnchor>
  <xdr:twoCellAnchor>
    <xdr:from>
      <xdr:col>6</xdr:col>
      <xdr:colOff>352425</xdr:colOff>
      <xdr:row>0</xdr:row>
      <xdr:rowOff>161925</xdr:rowOff>
    </xdr:from>
    <xdr:to>
      <xdr:col>7</xdr:col>
      <xdr:colOff>609600</xdr:colOff>
      <xdr:row>0</xdr:row>
      <xdr:rowOff>409575</xdr:rowOff>
    </xdr:to>
    <xdr:sp macro="[0]!UTILISATEURUP" textlink="">
      <xdr:nvSpPr>
        <xdr:cNvPr id="7" name="Rectangle 6">
          <a:extLst>
            <a:ext uri="{FF2B5EF4-FFF2-40B4-BE49-F238E27FC236}">
              <a16:creationId xmlns:a16="http://schemas.microsoft.com/office/drawing/2014/main" id="{30D99686-326E-47B7-A4E7-8CBCAF264340}"/>
            </a:ext>
          </a:extLst>
        </xdr:cNvPr>
        <xdr:cNvSpPr/>
      </xdr:nvSpPr>
      <xdr:spPr>
        <a:xfrm>
          <a:off x="8667750" y="161925"/>
          <a:ext cx="1343025" cy="247650"/>
        </a:xfrm>
        <a:prstGeom prst="rect">
          <a:avLst/>
        </a:prstGeom>
        <a:solidFill>
          <a:srgbClr val="FFC000"/>
        </a:solidFill>
        <a:ln>
          <a:solidFill>
            <a:srgbClr val="FFC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UTILISATEUR UP</a:t>
          </a:r>
        </a:p>
      </xdr:txBody>
    </xdr:sp>
    <xdr:clientData/>
  </xdr:twoCellAnchor>
  <xdr:twoCellAnchor>
    <xdr:from>
      <xdr:col>7</xdr:col>
      <xdr:colOff>752475</xdr:colOff>
      <xdr:row>0</xdr:row>
      <xdr:rowOff>161925</xdr:rowOff>
    </xdr:from>
    <xdr:to>
      <xdr:col>8</xdr:col>
      <xdr:colOff>847725</xdr:colOff>
      <xdr:row>0</xdr:row>
      <xdr:rowOff>409575</xdr:rowOff>
    </xdr:to>
    <xdr:sp macro="[0]!UTILISATEUR" textlink="">
      <xdr:nvSpPr>
        <xdr:cNvPr id="8" name="Rectangle 7">
          <a:extLst>
            <a:ext uri="{FF2B5EF4-FFF2-40B4-BE49-F238E27FC236}">
              <a16:creationId xmlns:a16="http://schemas.microsoft.com/office/drawing/2014/main" id="{F45135E3-597A-4E62-9C82-09AE0A16D7FD}"/>
            </a:ext>
          </a:extLst>
        </xdr:cNvPr>
        <xdr:cNvSpPr/>
      </xdr:nvSpPr>
      <xdr:spPr>
        <a:xfrm>
          <a:off x="10153650" y="161925"/>
          <a:ext cx="1343025" cy="247650"/>
        </a:xfrm>
        <a:prstGeom prst="rect">
          <a:avLst/>
        </a:prstGeom>
        <a:solidFill>
          <a:srgbClr val="00B050"/>
        </a:solidFill>
        <a:ln>
          <a:solidFill>
            <a:srgbClr val="00B05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solidFill>
                <a:schemeClr val="bg1"/>
              </a:solidFill>
            </a:rPr>
            <a:t>UTILISATEUR</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xdr:col>
      <xdr:colOff>1765935</xdr:colOff>
      <xdr:row>1</xdr:row>
      <xdr:rowOff>295275</xdr:rowOff>
    </xdr:to>
    <xdr:sp macro="" textlink="">
      <xdr:nvSpPr>
        <xdr:cNvPr id="2" name="Inventaire" descr="Sélectionnez cette option pour afficher l’inventaire">
          <a:hlinkClick xmlns:r="http://schemas.openxmlformats.org/officeDocument/2006/relationships" r:id="rId1" tooltip="Sélectionnez cette option pour afficher l’inventaire"/>
          <a:extLst>
            <a:ext uri="{FF2B5EF4-FFF2-40B4-BE49-F238E27FC236}">
              <a16:creationId xmlns:a16="http://schemas.microsoft.com/office/drawing/2014/main" id="{00000000-0008-0000-0100-000002000000}"/>
            </a:ext>
          </a:extLst>
        </xdr:cNvPr>
        <xdr:cNvSpPr/>
      </xdr:nvSpPr>
      <xdr:spPr>
        <a:xfrm flipH="1">
          <a:off x="190500"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76199</xdr:colOff>
      <xdr:row>1</xdr:row>
      <xdr:rowOff>66675</xdr:rowOff>
    </xdr:from>
    <xdr:to>
      <xdr:col>2</xdr:col>
      <xdr:colOff>1527809</xdr:colOff>
      <xdr:row>2</xdr:row>
      <xdr:rowOff>95250</xdr:rowOff>
    </xdr:to>
    <xdr:sp macro="" textlink="">
      <xdr:nvSpPr>
        <xdr:cNvPr id="2"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id="{00000000-0008-0000-0300-000002000000}"/>
            </a:ext>
          </a:extLst>
        </xdr:cNvPr>
        <xdr:cNvSpPr/>
      </xdr:nvSpPr>
      <xdr:spPr>
        <a:xfrm flipH="1">
          <a:off x="2933699"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323849</xdr:colOff>
      <xdr:row>1</xdr:row>
      <xdr:rowOff>228600</xdr:rowOff>
    </xdr:from>
    <xdr:to>
      <xdr:col>2</xdr:col>
      <xdr:colOff>422909</xdr:colOff>
      <xdr:row>2</xdr:row>
      <xdr:rowOff>142875</xdr:rowOff>
    </xdr:to>
    <xdr:sp macro="" textlink="">
      <xdr:nvSpPr>
        <xdr:cNvPr id="3"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id="{00000000-0008-0000-0200-000003000000}"/>
            </a:ext>
          </a:extLst>
        </xdr:cNvPr>
        <xdr:cNvSpPr/>
      </xdr:nvSpPr>
      <xdr:spPr>
        <a:xfrm flipH="1">
          <a:off x="647699" y="914400"/>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Inventaire" displayName="Inventaire" ref="B4:J201" totalsRowShown="0" headerRowDxfId="78" dataDxfId="77" headerRowCellStyle="Titre 1">
  <autoFilter ref="B4:J201" xr:uid="{00000000-0009-0000-0100-000002000000}"/>
  <tableColumns count="9">
    <tableColumn id="1" xr3:uid="{00000000-0010-0000-0000-000001000000}" name="ARTICLES" dataDxfId="76"/>
    <tableColumn id="2" xr3:uid="{00000000-0010-0000-0000-000002000000}" name="REFERENCE" dataDxfId="75"/>
    <tableColumn id="3" xr3:uid="{00000000-0010-0000-0000-000003000000}" name="LIEU / TYPE" dataDxfId="74"/>
    <tableColumn id="4" xr3:uid="{00000000-0010-0000-0000-000004000000}" name="EMPLACEMENT" dataDxfId="73">
      <calculatedColumnFormula>VLOOKUP(Inventaire[[#This Row],[LIEU / TYPE]],emplace_stock,3,0)</calculatedColumnFormula>
    </tableColumn>
    <tableColumn id="6" xr3:uid="{00000000-0010-0000-0000-000006000000}" name="QTÉ" dataDxfId="72"/>
    <tableColumn id="8" xr3:uid="{00000000-0010-0000-0000-000008000000}" name="QTÉ SORTIE" dataDxfId="71">
      <calculatedColumnFormula>IFERROR(SUMPRODUCT((PrélèvementsStock[ARTICLE]=Inventaire[[#This Row],[ARTICLES]])*PrélèvementsStock[[#This Row],[MACRO INV]]),"")</calculatedColumnFormula>
    </tableColumn>
    <tableColumn id="5" xr3:uid="{00000000-0010-0000-0000-000005000000}" name="QTÉ EN PANNE" dataDxfId="70">
      <calculatedColumnFormula>IFERROR(SUMPRODUCT((PrélèvementsStock2[ARTICLES]=Inventaire[[#This Row],[ARTICLES]])*(PrélèvementsStock2[MACRO INV2])),"")</calculatedColumnFormula>
    </tableColumn>
    <tableColumn id="9" xr3:uid="{00000000-0010-0000-0000-000009000000}" name="QTÉ RESTANTE" dataDxfId="69">
      <calculatedColumnFormula>IFERROR(Inventaire[[#This Row],[QTÉ]]-Inventaire[[#This Row],[QTÉ SORTIE]]-Inventaire[[#This Row],[QTÉ EN PANNE]],"")</calculatedColumnFormula>
    </tableColumn>
    <tableColumn id="7" xr3:uid="{00000000-0010-0000-0000-000007000000}" name=" SIGNAL RÉAPPROVISIONNEMENT" dataDxfId="68"/>
  </tableColumns>
  <tableStyleInfo name="Inventaire d’entrepôt"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EmplacementStocks" displayName="EmplacementStocks" ref="B4:D19" totalsRowShown="0">
  <autoFilter ref="B4:D19" xr:uid="{00000000-0009-0000-0100-000005000000}"/>
  <tableColumns count="3">
    <tableColumn id="1" xr3:uid="{00000000-0010-0000-0100-000001000000}" name="LIEU / TYPE" dataDxfId="67"/>
    <tableColumn id="2" xr3:uid="{00000000-0010-0000-0100-000002000000}" name="DESCRIPTION" dataDxfId="66"/>
    <tableColumn id="3" xr3:uid="{00000000-0010-0000-0100-000003000000}" name="EMPLACEMENT" dataDxfId="65"/>
  </tableColumns>
  <tableStyleInfo name="Inventaire d’entrepôt"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PrélèvementsStock2" displayName="PrélèvementsStock2" ref="B4:M28" totalsRowShown="0" headerRowCellStyle="Titre 1">
  <autoFilter ref="B4:M28" xr:uid="{00000000-0009-0000-0100-000001000000}"/>
  <tableColumns count="12">
    <tableColumn id="1" xr3:uid="{00000000-0010-0000-0200-000001000000}" name="REFERENCE" dataDxfId="61"/>
    <tableColumn id="2" xr3:uid="{00000000-0010-0000-0200-000002000000}" name="ARTICLES" dataDxfId="60"/>
    <tableColumn id="14" xr3:uid="{00000000-0010-0000-0200-00000E000000}" name="QTE EN PANNE" dataDxfId="59"/>
    <tableColumn id="5" xr3:uid="{00000000-0010-0000-0200-000005000000}" name="ETAT" dataDxfId="58"/>
    <tableColumn id="11" xr3:uid="{00000000-0010-0000-0200-00000B000000}" name="DESCRIPTIF PANNE"/>
    <tableColumn id="12" xr3:uid="{00000000-0010-0000-0200-00000C000000}" name="DATE DE PANNE" dataDxfId="57"/>
    <tableColumn id="6" xr3:uid="{00000000-0010-0000-0200-000006000000}" name="DATE DE REPARATION" dataDxfId="56" dataCellStyle="Normal"/>
    <tableColumn id="7" xr3:uid="{00000000-0010-0000-0200-000007000000}" name="LIEU / TYPE" dataDxfId="55">
      <calculatedColumnFormula>IFERROR(VLOOKUP(PrélèvementsStock2[ARTICLES],Inventaire[],3,FALSE),"")</calculatedColumnFormula>
    </tableColumn>
    <tableColumn id="8" xr3:uid="{00000000-0010-0000-0200-000008000000}" name="EMPLACEMENT" dataDxfId="54">
      <calculatedColumnFormula>IFERROR(VLOOKUP(PrélèvementsStock2[ARTICLES],Inventaire[],4,FALSE),"")</calculatedColumnFormula>
    </tableColumn>
    <tableColumn id="4" xr3:uid="{00000000-0010-0000-0200-000004000000}" name="COLOR" dataDxfId="53">
      <calculatedColumnFormula>IF(PrélèvementsStock2[[#This Row],[DATE DE PANNE]]="","",IF(PrélèvementsStock2[[#This Row],[DATE DE PANNE]]+14&lt;=TODAY(),"ROUGE",IF(PrélèvementsStock2[[#This Row],[DATE DE PANNE]]+7&lt;=TODAY(),"ORANGE",IF(PrélèvementsStock2[[#This Row],[DATE DE PANNE]]&lt;=TODAY(),"VERT",""))))</calculatedColumnFormula>
    </tableColumn>
    <tableColumn id="10" xr3:uid="{00000000-0010-0000-0200-00000A000000}" name="MACRO INV2" dataDxfId="52">
      <calculatedColumnFormula>IF(ISNUMBER(SEARCH("OUI",PrélèvementsStock2[[#This Row],[REPAREZ]])),0,PrélèvementsStock2[[#This Row],[QTE EN PANNE]])</calculatedColumnFormula>
    </tableColumn>
    <tableColumn id="13" xr3:uid="{00000000-0010-0000-0200-00000D000000}" name="REPAREZ" dataDxfId="51"/>
  </tableColumns>
  <tableStyleInfo name="Inventaire d’entrepôt"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PrélèvementsStock" displayName="PrélèvementsStock" ref="B4:V92" totalsRowShown="0" headerRowCellStyle="Titre 1">
  <autoFilter ref="B4:V92" xr:uid="{00000000-0009-0000-0100-000004000000}"/>
  <tableColumns count="21">
    <tableColumn id="1" xr3:uid="{00000000-0010-0000-0300-000001000000}" name="ENDROIT SORTIE" dataDxfId="44"/>
    <tableColumn id="16" xr3:uid="{00000000-0010-0000-0300-000010000000}" name="NOM" dataDxfId="43">
      <calculatedColumnFormula>IFERROR(VLOOKUP(PrélèvementsStock[[#This Row],[ENDROIT SORTIE]],BASE_DE_DONNEE,2,0),"")</calculatedColumnFormula>
    </tableColumn>
    <tableColumn id="17" xr3:uid="{00000000-0010-0000-0300-000011000000}" name="TELEPHONE" dataDxfId="42">
      <calculatedColumnFormula>IFERROR(VLOOKUP(PrélèvementsStock[[#This Row],[ENDROIT SORTIE]],BASE_DE_DONNEE,3,0),"")</calculatedColumnFormula>
    </tableColumn>
    <tableColumn id="2" xr3:uid="{00000000-0010-0000-0300-000002000000}" name="ARTICLE" dataDxfId="41"/>
    <tableColumn id="3" xr3:uid="{00000000-0010-0000-0300-000003000000}" name="QTÉ SORTIE" dataDxfId="40"/>
    <tableColumn id="4" xr3:uid="{00000000-0010-0000-0300-000004000000}" name="QTÉ RESTANTE" dataDxfId="39">
      <calculatedColumnFormula>IFERROR(VLOOKUP(PrélèvementsStock[[#This Row],[ARTICLE]],QUANTITE_RESTANTE,8,0),"")</calculatedColumnFormula>
    </tableColumn>
    <tableColumn id="5" xr3:uid="{00000000-0010-0000-0300-000005000000}" name="REFERENCE" dataDxfId="38">
      <calculatedColumnFormula>IFERROR(VLOOKUP(PrélèvementsStock[ARTICLE],Inventaire[],2,FALSE),"")</calculatedColumnFormula>
    </tableColumn>
    <tableColumn id="11" xr3:uid="{00000000-0010-0000-0300-00000B000000}" name="REMARQUE" dataDxfId="37"/>
    <tableColumn id="13" xr3:uid="{00000000-0010-0000-0300-00000D000000}" name="SORTIE PAR" dataDxfId="36"/>
    <tableColumn id="10" xr3:uid="{00000000-0010-0000-0300-00000A000000}" name="HEURE EMPRUNT" dataDxfId="35"/>
    <tableColumn id="9" xr3:uid="{00000000-0010-0000-0300-000009000000}" name="DATE DE L'EMPRUNT" dataDxfId="34"/>
    <tableColumn id="14" xr3:uid="{00000000-0010-0000-0300-00000E000000}" name="HEURE RETOUR" dataDxfId="33"/>
    <tableColumn id="6" xr3:uid="{00000000-0010-0000-0300-000006000000}" name="DATE DE RETOUR" dataDxfId="32" dataCellStyle="Normal"/>
    <tableColumn id="7" xr3:uid="{00000000-0010-0000-0300-000007000000}" name="LIEU / TYPE" dataDxfId="31">
      <calculatedColumnFormula>IFERROR(VLOOKUP(PrélèvementsStock[ARTICLE],Inventaire[],3,FALSE),"")</calculatedColumnFormula>
    </tableColumn>
    <tableColumn id="8" xr3:uid="{00000000-0010-0000-0300-000008000000}" name="EMPLACEMENT" dataDxfId="30">
      <calculatedColumnFormula>IFERROR(VLOOKUP(PrélèvementsStock[ARTICLE],Inventaire[],4,FALSE),"")</calculatedColumnFormula>
    </tableColumn>
    <tableColumn id="23" xr3:uid="{00000000-0010-0000-0300-000017000000}" name="COLOR" dataDxfId="29">
      <calculatedColumnFormula>IF(PrélèvementsStock[[#This Row],[DATE DE RETOUR]]="","",IF(PrélèvementsStock[[#This Row],[DATE DE RETOUR]]&lt;=TODAY(),"ROUGE",IF(PrélèvementsStock[[#This Row],[DATE DE RETOUR]]-5&lt;=TODAY(),"ORANGE",IF(PrélèvementsStock[[#This Row],[DATE DE RETOUR]]-7&lt;=TODAY(),"VERT",""))))</calculatedColumnFormula>
    </tableColumn>
    <tableColumn id="12" xr3:uid="{00000000-0010-0000-0300-00000C000000}" name="MACRO INV" dataDxfId="28">
      <calculatedColumnFormula>IF(ISNUMBER(SEARCH("VRAI",PrélèvementsStock[[#This Row],[DETEC RETOUR]])),0,PrélèvementsStock[[#This Row],[QTÉ SORTIE]])</calculatedColumnFormula>
    </tableColumn>
    <tableColumn id="20" xr3:uid="{00000000-0010-0000-0300-000014000000}" name="DETEC RETOUR" dataDxfId="27">
      <calculatedColumnFormula>ISTEXT(PrélèvementsStock[[#This Row],[RETOUR PAR]])</calculatedColumnFormula>
    </tableColumn>
    <tableColumn id="21" xr3:uid="{00000000-0010-0000-0300-000015000000}" name="DETEC VRAI FAUX" dataDxfId="26">
      <calculatedColumnFormula>IF(ISNUMBER(SEARCH("VRAI",PrélèvementsStock[[#This Row],[DETEC RETOUR]])),0,1)</calculatedColumnFormula>
    </tableColumn>
    <tableColumn id="19" xr3:uid="{00000000-0010-0000-0300-000013000000}" name="RETOUR PAR" dataDxfId="25"/>
    <tableColumn id="24" xr3:uid="{00000000-0010-0000-0300-000018000000}" name="REMARQUE RETOUR" dataDxfId="24"/>
  </tableColumns>
  <tableStyleInfo name="Inventaire d’entrepôt"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4000000}" name="Tableau3" displayName="Tableau3" ref="A15:F38" totalsRowShown="0" headerRowDxfId="23" dataDxfId="22">
  <tableColumns count="6">
    <tableColumn id="1" xr3:uid="{00000000-0010-0000-0400-000001000000}" name="ARTICLE" dataDxfId="21">
      <calculatedColumnFormula>IFERROR(INDEX(SORTIE_ARTICLES,$H16),"")</calculatedColumnFormula>
    </tableColumn>
    <tableColumn id="6" xr3:uid="{00000000-0010-0000-0400-000006000000}" name="QTE SORTIE" dataDxfId="20">
      <calculatedColumnFormula>IFERROR(INDEX('SORTIE DE MATERIEL'!F:F,$H16),"")</calculatedColumnFormula>
    </tableColumn>
    <tableColumn id="2" xr3:uid="{00000000-0010-0000-0400-000002000000}" name="REFERENCE" dataDxfId="19">
      <calculatedColumnFormula>IFERROR(INDEX('SORTIE DE MATERIEL'!H:H,$H16),"")</calculatedColumnFormula>
    </tableColumn>
    <tableColumn id="3" xr3:uid="{00000000-0010-0000-0400-000003000000}" name="REMARQUE " dataDxfId="18">
      <calculatedColumnFormula>IFERROR(INDEX('SORTIE DE MATERIEL'!I:I,$H16),"")</calculatedColumnFormula>
    </tableColumn>
    <tableColumn id="4" xr3:uid="{00000000-0010-0000-0400-000004000000}" name="LIEU / TYPE" dataDxfId="17">
      <calculatedColumnFormula>IFERROR(INDEX('SORTIE DE MATERIEL'!O:O,$H16),"")</calculatedColumnFormula>
    </tableColumn>
    <tableColumn id="5" xr3:uid="{00000000-0010-0000-0400-000005000000}" name="Colonne1" dataDxfId="16">
      <calculatedColumnFormula>IFERROR(INDEX('SORTIE DE MATERIEL'!P:P,$H16),"")</calculatedColumnFormula>
    </tableColumn>
  </tableColumns>
  <tableStyleInfo name="Inventaire d’entrepôt"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au6" displayName="Tableau6" ref="A1:C100" totalsRowShown="0">
  <autoFilter ref="A1:C100" xr:uid="{00000000-0009-0000-0100-000006000000}"/>
  <tableColumns count="3">
    <tableColumn id="1" xr3:uid="{00000000-0010-0000-0500-000001000000}" name="ASSOCIATION" dataDxfId="15"/>
    <tableColumn id="2" xr3:uid="{00000000-0010-0000-0500-000002000000}" name="NOM PRENOM" dataDxfId="14"/>
    <tableColumn id="3" xr3:uid="{00000000-0010-0000-0500-000003000000}" name="NUMERO" dataDxfId="13"/>
  </tableColumns>
  <tableStyleInfo name="Inventaire d’entrepôt"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PrélèvementsStock210" displayName="PrélèvementsStock210" ref="B4:H85" totalsRowShown="0" dataDxfId="7" headerRowCellStyle="Titre 1">
  <autoFilter ref="B4:H85" xr:uid="{00000000-0009-0000-0100-000009000000}"/>
  <sortState xmlns:xlrd2="http://schemas.microsoft.com/office/spreadsheetml/2017/richdata2" ref="B5:H85">
    <sortCondition ref="D4:D85"/>
  </sortState>
  <tableColumns count="7">
    <tableColumn id="1" xr3:uid="{00000000-0010-0000-0600-000001000000}" name="IDENTITE" dataDxfId="6"/>
    <tableColumn id="7" xr3:uid="{00000000-0010-0000-0600-000007000000}" name="LIEU" dataDxfId="5"/>
    <tableColumn id="6" xr3:uid="{00000000-0010-0000-0600-000006000000}" name="DATE" dataDxfId="4"/>
    <tableColumn id="5" xr3:uid="{00000000-0010-0000-0600-000005000000}" name="REFERENCE" dataDxfId="3"/>
    <tableColumn id="4" xr3:uid="{00000000-0010-0000-0600-000004000000}" name="UTILISATION" dataDxfId="2"/>
    <tableColumn id="3" xr3:uid="{00000000-0010-0000-0600-000003000000}" name="REPONSE CHEF" dataDxfId="1"/>
    <tableColumn id="2" xr3:uid="{00000000-0010-0000-0600-000002000000}" name="DATE REPONSE" dataDxfId="0"/>
  </tableColumns>
  <tableStyleInfo name="Inventaire d’entrepôt" showFirstColumn="0" showLastColumn="0" showRowStripes="1" showColumnStripes="0"/>
</table>
</file>

<file path=xl/theme/theme1.xml><?xml version="1.0" encoding="utf-8"?>
<a:theme xmlns:a="http://schemas.openxmlformats.org/drawingml/2006/main" name="Office Theme">
  <a:themeElements>
    <a:clrScheme name="Warehouse Inventory">
      <a:dk1>
        <a:sysClr val="windowText" lastClr="000000"/>
      </a:dk1>
      <a:lt1>
        <a:sysClr val="window" lastClr="FFFFFF"/>
      </a:lt1>
      <a:dk2>
        <a:srgbClr val="000000"/>
      </a:dk2>
      <a:lt2>
        <a:srgbClr val="FFFFFF"/>
      </a:lt2>
      <a:accent1>
        <a:srgbClr val="6DB068"/>
      </a:accent1>
      <a:accent2>
        <a:srgbClr val="E1C049"/>
      </a:accent2>
      <a:accent3>
        <a:srgbClr val="77CACD"/>
      </a:accent3>
      <a:accent4>
        <a:srgbClr val="EB862D"/>
      </a:accent4>
      <a:accent5>
        <a:srgbClr val="9062A7"/>
      </a:accent5>
      <a:accent6>
        <a:srgbClr val="EB8688"/>
      </a:accent6>
      <a:hlink>
        <a:srgbClr val="13CACD"/>
      </a:hlink>
      <a:folHlink>
        <a:srgbClr val="9062A7"/>
      </a:folHlink>
    </a:clrScheme>
    <a:fontScheme name="Warehouse Inventory">
      <a:majorFont>
        <a:latin typeface="Franklin Gothic Medium"/>
        <a:ea typeface=""/>
        <a:cs typeface=""/>
      </a:majorFont>
      <a:minorFont>
        <a:latin typeface="Franklin Gothic Medium"/>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tInventoryList">
    <tabColor theme="4"/>
    <pageSetUpPr autoPageBreaks="0" fitToPage="1"/>
  </sheetPr>
  <dimension ref="A1:O222"/>
  <sheetViews>
    <sheetView showGridLines="0" tabSelected="1" zoomScaleNormal="100" workbookViewId="0">
      <selection activeCell="C14" sqref="C14"/>
    </sheetView>
  </sheetViews>
  <sheetFormatPr baseColWidth="10" defaultColWidth="8.88671875" defaultRowHeight="30" customHeight="1" x14ac:dyDescent="0.3"/>
  <cols>
    <col min="1" max="1" width="1.88671875" style="151" customWidth="1"/>
    <col min="2" max="2" width="42.109375" style="95" customWidth="1"/>
    <col min="3" max="3" width="12.77734375" style="95" bestFit="1" customWidth="1"/>
    <col min="4" max="4" width="23" style="95" customWidth="1"/>
    <col min="5" max="5" width="15" style="107" bestFit="1" customWidth="1"/>
    <col min="6" max="6" width="6.88671875" style="95" bestFit="1" customWidth="1"/>
    <col min="7" max="7" width="12.6640625" bestFit="1" customWidth="1"/>
    <col min="8" max="8" width="14.5546875" bestFit="1" customWidth="1"/>
    <col min="9" max="9" width="14.77734375" bestFit="1" customWidth="1"/>
    <col min="10" max="10" width="28.6640625" style="95" hidden="1" customWidth="1"/>
    <col min="11" max="11" width="16.21875" style="95" hidden="1" customWidth="1"/>
    <col min="12" max="12" width="19.109375" hidden="1" customWidth="1"/>
    <col min="13" max="13" width="19.6640625" hidden="1" customWidth="1"/>
    <col min="14" max="14" width="18.6640625" style="95" customWidth="1"/>
    <col min="15" max="15" width="18" style="95" bestFit="1" customWidth="1"/>
  </cols>
  <sheetData>
    <row r="1" spans="2:15" ht="54" customHeight="1" thickBot="1" x14ac:dyDescent="0.5">
      <c r="B1" s="88" t="s">
        <v>19</v>
      </c>
      <c r="C1" s="88"/>
      <c r="D1" s="98" t="s">
        <v>92</v>
      </c>
      <c r="E1" s="105"/>
      <c r="F1" s="100"/>
      <c r="G1" s="1" t="s">
        <v>160</v>
      </c>
      <c r="H1" s="1"/>
      <c r="I1" s="1"/>
      <c r="J1" s="100"/>
      <c r="K1" s="100"/>
      <c r="L1" s="1"/>
      <c r="M1" s="1"/>
      <c r="N1" s="100"/>
      <c r="O1" s="100"/>
    </row>
    <row r="2" spans="2:15" ht="24.95" customHeight="1" x14ac:dyDescent="0.3">
      <c r="B2" s="89" t="s">
        <v>0</v>
      </c>
      <c r="C2" s="89"/>
      <c r="D2" s="99"/>
      <c r="E2" s="106"/>
      <c r="G2" t="s">
        <v>164</v>
      </c>
      <c r="N2" s="112" t="s">
        <v>44</v>
      </c>
      <c r="O2" s="118"/>
    </row>
    <row r="3" spans="2:15" ht="30" customHeight="1" x14ac:dyDescent="0.3">
      <c r="B3" s="120">
        <f>COUNTA(Inventaire[ARTICLES])</f>
        <v>76</v>
      </c>
      <c r="C3" s="90"/>
      <c r="D3" s="90"/>
      <c r="N3" s="113" t="s">
        <v>45</v>
      </c>
      <c r="O3" s="118"/>
    </row>
    <row r="4" spans="2:15" ht="17.100000000000001" customHeight="1" x14ac:dyDescent="0.3">
      <c r="B4" s="91" t="s">
        <v>141</v>
      </c>
      <c r="C4" s="96" t="s">
        <v>22</v>
      </c>
      <c r="D4" s="96" t="s">
        <v>17</v>
      </c>
      <c r="E4" s="108" t="s">
        <v>2</v>
      </c>
      <c r="F4" s="96" t="s">
        <v>4</v>
      </c>
      <c r="G4" s="9" t="s">
        <v>9</v>
      </c>
      <c r="H4" s="9" t="s">
        <v>153</v>
      </c>
      <c r="I4" s="9" t="s">
        <v>152</v>
      </c>
      <c r="J4" s="96" t="s">
        <v>149</v>
      </c>
      <c r="K4" s="96" t="s">
        <v>38</v>
      </c>
      <c r="L4" s="9" t="s">
        <v>39</v>
      </c>
      <c r="M4" s="9" t="s">
        <v>5</v>
      </c>
      <c r="N4" s="114" t="s">
        <v>41</v>
      </c>
      <c r="O4" s="114" t="s">
        <v>122</v>
      </c>
    </row>
    <row r="5" spans="2:15" ht="30" customHeight="1" x14ac:dyDescent="0.3">
      <c r="B5" s="92" t="s">
        <v>35</v>
      </c>
      <c r="C5" s="97" t="s">
        <v>46</v>
      </c>
      <c r="D5" s="97" t="s">
        <v>33</v>
      </c>
      <c r="E5" s="104" t="str">
        <f>VLOOKUP(Inventaire[[#This Row],[LIEU / TYPE]],emplace_stock,3,0)</f>
        <v>GRILLE</v>
      </c>
      <c r="F5" s="109">
        <v>10</v>
      </c>
      <c r="G5" s="12">
        <f>IFERROR(SUMPRODUCT((PrélèvementsStock[ARTICLE]=Inventaire[[#This Row],[ARTICLES]])*PrélèvementsStock[[#This Row],[MACRO INV]]),"")</f>
        <v>0</v>
      </c>
      <c r="H5" s="12">
        <f>IFERROR(SUMPRODUCT((PrélèvementsStock2[ARTICLES]=Inventaire[[#This Row],[ARTICLES]])*(PrélèvementsStock2[MACRO INV2])),"")</f>
        <v>0</v>
      </c>
      <c r="I5" s="12">
        <f>IFERROR(Inventaire[[#This Row],[QTÉ]]-Inventaire[[#This Row],[QTÉ SORTIE]]-Inventaire[[#This Row],[QTÉ EN PANNE]],"")</f>
        <v>10</v>
      </c>
      <c r="J5" s="109"/>
      <c r="K5" s="111">
        <v>0</v>
      </c>
      <c r="L5" s="25">
        <f>Inventaire[[#This Row],[QTÉ]]*K5</f>
        <v>0</v>
      </c>
      <c r="M5" s="26">
        <f>IFERROR(IF(Inventaire[[#This Row],[QTÉ]]&lt;=Inventaire[[#This Row],[ SIGNAL RÉAPPROVISIONNEMENT]],1,0),0)</f>
        <v>0</v>
      </c>
      <c r="N5" s="115" t="s">
        <v>44</v>
      </c>
      <c r="O5" s="119">
        <v>43930</v>
      </c>
    </row>
    <row r="6" spans="2:15" ht="30" customHeight="1" x14ac:dyDescent="0.3">
      <c r="B6" s="92" t="s">
        <v>47</v>
      </c>
      <c r="C6" s="97" t="s">
        <v>46</v>
      </c>
      <c r="D6" s="97" t="s">
        <v>33</v>
      </c>
      <c r="E6" s="104" t="str">
        <f>VLOOKUP(Inventaire[[#This Row],[LIEU / TYPE]],emplace_stock,3,0)</f>
        <v>GRILLE</v>
      </c>
      <c r="F6" s="109">
        <v>11</v>
      </c>
      <c r="G6" s="12">
        <f>IFERROR(SUMPRODUCT((PrélèvementsStock[ARTICLE]=Inventaire[[#This Row],[ARTICLES]])*PrélèvementsStock[[#This Row],[MACRO INV]]),"")</f>
        <v>0</v>
      </c>
      <c r="H6" s="12">
        <f>IFERROR(SUMPRODUCT((PrélèvementsStock2[ARTICLES]=Inventaire[[#This Row],[ARTICLES]])*(PrélèvementsStock2[MACRO INV2])),"")</f>
        <v>0</v>
      </c>
      <c r="I6" s="12">
        <f>IFERROR(Inventaire[[#This Row],[QTÉ]]-Inventaire[[#This Row],[QTÉ SORTIE]]-Inventaire[[#This Row],[QTÉ EN PANNE]],"")</f>
        <v>11</v>
      </c>
      <c r="J6" s="110"/>
      <c r="K6" s="111">
        <v>0</v>
      </c>
      <c r="L6" s="25">
        <f>Inventaire[[#This Row],[QTÉ]]*K6</f>
        <v>0</v>
      </c>
      <c r="M6" s="26">
        <f>IFERROR(IF(Inventaire[[#This Row],[QTÉ]]&lt;=Inventaire[[#This Row],[ SIGNAL RÉAPPROVISIONNEMENT]],1,0),0)</f>
        <v>0</v>
      </c>
      <c r="N6" s="116" t="s">
        <v>45</v>
      </c>
      <c r="O6" s="119">
        <v>43930</v>
      </c>
    </row>
    <row r="7" spans="2:15" ht="30" customHeight="1" x14ac:dyDescent="0.3">
      <c r="B7" s="92" t="s">
        <v>49</v>
      </c>
      <c r="C7" s="97" t="s">
        <v>46</v>
      </c>
      <c r="D7" s="97" t="s">
        <v>33</v>
      </c>
      <c r="E7" s="104" t="str">
        <f>VLOOKUP(Inventaire[[#This Row],[LIEU / TYPE]],emplace_stock,3,0)</f>
        <v>GRILLE</v>
      </c>
      <c r="F7" s="109">
        <v>21</v>
      </c>
      <c r="G7" s="12">
        <f>IFERROR(SUMPRODUCT((PrélèvementsStock[ARTICLE]=Inventaire[[#This Row],[ARTICLES]])*PrélèvementsStock[[#This Row],[MACRO INV]]),"")</f>
        <v>10</v>
      </c>
      <c r="H7" s="12">
        <f>IFERROR(SUMPRODUCT((PrélèvementsStock2[ARTICLES]=Inventaire[[#This Row],[ARTICLES]])*(PrélèvementsStock2[MACRO INV2])),"")</f>
        <v>2</v>
      </c>
      <c r="I7" s="12">
        <f>IFERROR(Inventaire[[#This Row],[QTÉ]]-Inventaire[[#This Row],[QTÉ SORTIE]]-Inventaire[[#This Row],[QTÉ EN PANNE]],"")</f>
        <v>9</v>
      </c>
      <c r="J7" s="109"/>
      <c r="K7" s="111">
        <v>0</v>
      </c>
      <c r="L7" s="25">
        <f>Inventaire[[#This Row],[QTÉ]]*K7</f>
        <v>0</v>
      </c>
      <c r="M7" s="26">
        <f>IFERROR(IF(Inventaire[[#This Row],[QTÉ]]&lt;=Inventaire[[#This Row],[ SIGNAL RÉAPPROVISIONNEMENT]],1,0),0)</f>
        <v>0</v>
      </c>
      <c r="N7" s="116"/>
      <c r="O7" s="119">
        <v>43930</v>
      </c>
    </row>
    <row r="8" spans="2:15" ht="30" customHeight="1" x14ac:dyDescent="0.3">
      <c r="B8" s="92" t="s">
        <v>48</v>
      </c>
      <c r="C8" s="97" t="s">
        <v>46</v>
      </c>
      <c r="D8" s="97" t="s">
        <v>33</v>
      </c>
      <c r="E8" s="104" t="str">
        <f>VLOOKUP(Inventaire[[#This Row],[LIEU / TYPE]],emplace_stock,3,0)</f>
        <v>GRILLE</v>
      </c>
      <c r="F8" s="109">
        <v>5</v>
      </c>
      <c r="G8" s="12">
        <f>IFERROR(SUMPRODUCT((PrélèvementsStock[ARTICLE]=Inventaire[[#This Row],[ARTICLES]])*PrélèvementsStock[[#This Row],[MACRO INV]]),"")</f>
        <v>0</v>
      </c>
      <c r="H8" s="12">
        <f>IFERROR(SUMPRODUCT((PrélèvementsStock2[ARTICLES]=Inventaire[[#This Row],[ARTICLES]])*(PrélèvementsStock2[MACRO INV2])),"")</f>
        <v>0</v>
      </c>
      <c r="I8" s="12">
        <f>IFERROR(Inventaire[[#This Row],[QTÉ]]-Inventaire[[#This Row],[QTÉ SORTIE]]-Inventaire[[#This Row],[QTÉ EN PANNE]],"")</f>
        <v>5</v>
      </c>
      <c r="J8" s="110"/>
      <c r="K8" s="111">
        <v>0</v>
      </c>
      <c r="L8" s="25">
        <f>Inventaire[[#This Row],[QTÉ]]*K8</f>
        <v>0</v>
      </c>
      <c r="M8" s="26">
        <f>IFERROR(IF(Inventaire[[#This Row],[QTÉ]]&lt;=Inventaire[[#This Row],[ SIGNAL RÉAPPROVISIONNEMENT]],1,0),0)</f>
        <v>0</v>
      </c>
      <c r="N8" s="116"/>
      <c r="O8" s="119">
        <v>43930</v>
      </c>
    </row>
    <row r="9" spans="2:15" ht="30" customHeight="1" x14ac:dyDescent="0.3">
      <c r="B9" s="92" t="s">
        <v>50</v>
      </c>
      <c r="C9" s="97" t="s">
        <v>46</v>
      </c>
      <c r="D9" s="97" t="s">
        <v>33</v>
      </c>
      <c r="E9" s="104" t="str">
        <f>VLOOKUP(Inventaire[[#This Row],[LIEU / TYPE]],emplace_stock,3,0)</f>
        <v>GRILLE</v>
      </c>
      <c r="F9" s="109">
        <v>1</v>
      </c>
      <c r="G9" s="12">
        <f>IFERROR(SUMPRODUCT((PrélèvementsStock[ARTICLE]=Inventaire[[#This Row],[ARTICLES]])*PrélèvementsStock[[#This Row],[MACRO INV]]),"")</f>
        <v>0</v>
      </c>
      <c r="H9" s="12">
        <f>IFERROR(SUMPRODUCT((PrélèvementsStock2[ARTICLES]=Inventaire[[#This Row],[ARTICLES]])*(PrélèvementsStock2[MACRO INV2])),"")</f>
        <v>0</v>
      </c>
      <c r="I9" s="12">
        <f>IFERROR(Inventaire[[#This Row],[QTÉ]]-Inventaire[[#This Row],[QTÉ SORTIE]]-Inventaire[[#This Row],[QTÉ EN PANNE]],"")</f>
        <v>1</v>
      </c>
      <c r="J9" s="109"/>
      <c r="K9" s="111">
        <v>0</v>
      </c>
      <c r="L9" s="25">
        <f>Inventaire[[#This Row],[QTÉ]]*K9</f>
        <v>0</v>
      </c>
      <c r="M9" s="26">
        <f>IFERROR(IF(Inventaire[[#This Row],[QTÉ]]&lt;=Inventaire[[#This Row],[ SIGNAL RÉAPPROVISIONNEMENT]],1,0),0)</f>
        <v>0</v>
      </c>
      <c r="N9" s="116"/>
      <c r="O9" s="119">
        <v>43930</v>
      </c>
    </row>
    <row r="10" spans="2:15" ht="30" customHeight="1" x14ac:dyDescent="0.3">
      <c r="B10" s="92" t="s">
        <v>51</v>
      </c>
      <c r="C10" s="97" t="s">
        <v>46</v>
      </c>
      <c r="D10" s="97" t="s">
        <v>33</v>
      </c>
      <c r="E10" s="104" t="str">
        <f>VLOOKUP(Inventaire[[#This Row],[LIEU / TYPE]],emplace_stock,3,0)</f>
        <v>GRILLE</v>
      </c>
      <c r="F10" s="109">
        <v>3</v>
      </c>
      <c r="G10" s="12">
        <f>IFERROR(SUMPRODUCT((PrélèvementsStock[ARTICLE]=Inventaire[[#This Row],[ARTICLES]])*PrélèvementsStock[[#This Row],[MACRO INV]]),"")</f>
        <v>0</v>
      </c>
      <c r="H10" s="12">
        <f>IFERROR(SUMPRODUCT((PrélèvementsStock2[ARTICLES]=Inventaire[[#This Row],[ARTICLES]])*(PrélèvementsStock2[MACRO INV2])),"")</f>
        <v>0</v>
      </c>
      <c r="I10" s="12">
        <f>IFERROR(Inventaire[[#This Row],[QTÉ]]-Inventaire[[#This Row],[QTÉ SORTIE]]-Inventaire[[#This Row],[QTÉ EN PANNE]],"")</f>
        <v>3</v>
      </c>
      <c r="J10" s="109"/>
      <c r="K10" s="111">
        <v>0</v>
      </c>
      <c r="L10" s="25">
        <f>Inventaire[[#This Row],[QTÉ]]*K10</f>
        <v>0</v>
      </c>
      <c r="M10" s="26">
        <f>IFERROR(IF(Inventaire[[#This Row],[QTÉ]]&lt;=Inventaire[[#This Row],[ SIGNAL RÉAPPROVISIONNEMENT]],1,0),0)</f>
        <v>0</v>
      </c>
      <c r="N10" s="116"/>
      <c r="O10" s="119">
        <v>43930</v>
      </c>
    </row>
    <row r="11" spans="2:15" ht="30" customHeight="1" x14ac:dyDescent="0.3">
      <c r="B11" s="92" t="s">
        <v>52</v>
      </c>
      <c r="C11" s="97" t="s">
        <v>46</v>
      </c>
      <c r="D11" s="97" t="s">
        <v>33</v>
      </c>
      <c r="E11" s="104" t="str">
        <f>VLOOKUP(Inventaire[[#This Row],[LIEU / TYPE]],emplace_stock,3,0)</f>
        <v>GRILLE</v>
      </c>
      <c r="F11" s="109">
        <v>3</v>
      </c>
      <c r="G11" s="12">
        <f>IFERROR(SUMPRODUCT((PrélèvementsStock[ARTICLE]=Inventaire[[#This Row],[ARTICLES]])*PrélèvementsStock[[#This Row],[MACRO INV]]),"")</f>
        <v>0</v>
      </c>
      <c r="H11" s="12">
        <f>IFERROR(SUMPRODUCT((PrélèvementsStock2[ARTICLES]=Inventaire[[#This Row],[ARTICLES]])*(PrélèvementsStock2[MACRO INV2])),"")</f>
        <v>0</v>
      </c>
      <c r="I11" s="12">
        <f>IFERROR(Inventaire[[#This Row],[QTÉ]]-Inventaire[[#This Row],[QTÉ SORTIE]]-Inventaire[[#This Row],[QTÉ EN PANNE]],"")</f>
        <v>3</v>
      </c>
      <c r="J11" s="109"/>
      <c r="K11" s="111">
        <v>0</v>
      </c>
      <c r="L11" s="25">
        <f>Inventaire[[#This Row],[QTÉ]]*K11</f>
        <v>0</v>
      </c>
      <c r="M11" s="26">
        <f>IFERROR(IF(Inventaire[[#This Row],[QTÉ]]&lt;=Inventaire[[#This Row],[ SIGNAL RÉAPPROVISIONNEMENT]],1,0),0)</f>
        <v>0</v>
      </c>
      <c r="N11" s="116"/>
      <c r="O11" s="119">
        <v>43930</v>
      </c>
    </row>
    <row r="12" spans="2:15" ht="30" customHeight="1" x14ac:dyDescent="0.3">
      <c r="B12" s="92" t="s">
        <v>53</v>
      </c>
      <c r="C12" s="97" t="s">
        <v>46</v>
      </c>
      <c r="D12" s="97" t="s">
        <v>33</v>
      </c>
      <c r="E12" s="104" t="str">
        <f>VLOOKUP(Inventaire[[#This Row],[LIEU / TYPE]],emplace_stock,3,0)</f>
        <v>GRILLE</v>
      </c>
      <c r="F12" s="109">
        <v>60</v>
      </c>
      <c r="G12" s="12">
        <f>IFERROR(SUMPRODUCT((PrélèvementsStock[ARTICLE]=Inventaire[[#This Row],[ARTICLES]])*PrélèvementsStock[[#This Row],[MACRO INV]]),"")</f>
        <v>12</v>
      </c>
      <c r="H12" s="12">
        <f>IFERROR(SUMPRODUCT((PrélèvementsStock2[ARTICLES]=Inventaire[[#This Row],[ARTICLES]])*(PrélèvementsStock2[MACRO INV2])),"")</f>
        <v>0</v>
      </c>
      <c r="I12" s="12">
        <f>IFERROR(Inventaire[[#This Row],[QTÉ]]-Inventaire[[#This Row],[QTÉ SORTIE]]-Inventaire[[#This Row],[QTÉ EN PANNE]],"")</f>
        <v>48</v>
      </c>
      <c r="J12" s="109"/>
      <c r="K12" s="111">
        <v>0</v>
      </c>
      <c r="L12" s="25">
        <f>Inventaire[[#This Row],[QTÉ]]*K12</f>
        <v>0</v>
      </c>
      <c r="M12" s="26">
        <f>IFERROR(IF(Inventaire[[#This Row],[QTÉ]]&lt;=Inventaire[[#This Row],[ SIGNAL RÉAPPROVISIONNEMENT]],1,0),0)</f>
        <v>0</v>
      </c>
      <c r="N12" s="116"/>
      <c r="O12" s="119">
        <v>43930</v>
      </c>
    </row>
    <row r="13" spans="2:15" ht="30" customHeight="1" x14ac:dyDescent="0.3">
      <c r="B13" s="92" t="s">
        <v>54</v>
      </c>
      <c r="C13" s="97" t="s">
        <v>46</v>
      </c>
      <c r="D13" s="97" t="s">
        <v>33</v>
      </c>
      <c r="E13" s="104" t="str">
        <f>VLOOKUP(Inventaire[[#This Row],[LIEU / TYPE]],emplace_stock,3,0)</f>
        <v>GRILLE</v>
      </c>
      <c r="F13" s="109">
        <v>0</v>
      </c>
      <c r="G13" s="12">
        <f>IFERROR(SUMPRODUCT((PrélèvementsStock[ARTICLE]=Inventaire[[#This Row],[ARTICLES]])*PrélèvementsStock[[#This Row],[MACRO INV]]),"")</f>
        <v>0</v>
      </c>
      <c r="H13" s="12">
        <f>IFERROR(SUMPRODUCT((PrélèvementsStock2[ARTICLES]=Inventaire[[#This Row],[ARTICLES]])*(PrélèvementsStock2[MACRO INV2])),"")</f>
        <v>0</v>
      </c>
      <c r="I13" s="12">
        <f>IFERROR(Inventaire[[#This Row],[QTÉ]]-Inventaire[[#This Row],[QTÉ SORTIE]]-Inventaire[[#This Row],[QTÉ EN PANNE]],"")</f>
        <v>0</v>
      </c>
      <c r="J13" s="109"/>
      <c r="K13" s="111">
        <v>0</v>
      </c>
      <c r="L13" s="25">
        <f>Inventaire[[#This Row],[QTÉ]]*K13</f>
        <v>0</v>
      </c>
      <c r="M13" s="26">
        <f>IFERROR(IF(Inventaire[[#This Row],[QTÉ]]&lt;=Inventaire[[#This Row],[ SIGNAL RÉAPPROVISIONNEMENT]],1,0),0)</f>
        <v>1</v>
      </c>
      <c r="N13" s="116"/>
      <c r="O13" s="119">
        <v>43930</v>
      </c>
    </row>
    <row r="14" spans="2:15" ht="30" customHeight="1" x14ac:dyDescent="0.3">
      <c r="B14" s="92" t="s">
        <v>55</v>
      </c>
      <c r="C14" s="97" t="s">
        <v>46</v>
      </c>
      <c r="D14" s="97" t="s">
        <v>33</v>
      </c>
      <c r="E14" s="104" t="str">
        <f>VLOOKUP(Inventaire[[#This Row],[LIEU / TYPE]],emplace_stock,3,0)</f>
        <v>GRILLE</v>
      </c>
      <c r="F14" s="109">
        <v>0</v>
      </c>
      <c r="G14" s="12">
        <f>IFERROR(SUMPRODUCT((PrélèvementsStock[ARTICLE]=Inventaire[[#This Row],[ARTICLES]])*PrélèvementsStock[[#This Row],[MACRO INV]]),"")</f>
        <v>0</v>
      </c>
      <c r="H14" s="12">
        <f>IFERROR(SUMPRODUCT((PrélèvementsStock2[ARTICLES]=Inventaire[[#This Row],[ARTICLES]])*(PrélèvementsStock2[MACRO INV2])),"")</f>
        <v>0</v>
      </c>
      <c r="I14" s="12">
        <f>IFERROR(Inventaire[[#This Row],[QTÉ]]-Inventaire[[#This Row],[QTÉ SORTIE]]-Inventaire[[#This Row],[QTÉ EN PANNE]],"")</f>
        <v>0</v>
      </c>
      <c r="J14" s="109"/>
      <c r="K14" s="111">
        <v>0</v>
      </c>
      <c r="L14" s="25">
        <f>Inventaire[[#This Row],[QTÉ]]*K14</f>
        <v>0</v>
      </c>
      <c r="M14" s="26">
        <f>IFERROR(IF(Inventaire[[#This Row],[QTÉ]]&lt;=Inventaire[[#This Row],[ SIGNAL RÉAPPROVISIONNEMENT]],1,0),0)</f>
        <v>1</v>
      </c>
      <c r="N14" s="116"/>
      <c r="O14" s="119">
        <v>43930</v>
      </c>
    </row>
    <row r="15" spans="2:15" ht="30" customHeight="1" x14ac:dyDescent="0.3">
      <c r="B15" s="92" t="s">
        <v>56</v>
      </c>
      <c r="C15" s="97" t="s">
        <v>46</v>
      </c>
      <c r="D15" s="97" t="s">
        <v>33</v>
      </c>
      <c r="E15" s="104" t="str">
        <f>VLOOKUP(Inventaire[[#This Row],[LIEU / TYPE]],emplace_stock,3,0)</f>
        <v>GRILLE</v>
      </c>
      <c r="F15" s="109">
        <v>0</v>
      </c>
      <c r="G15" s="12">
        <f>IFERROR(SUMPRODUCT((PrélèvementsStock[ARTICLE]=Inventaire[[#This Row],[ARTICLES]])*PrélèvementsStock[[#This Row],[MACRO INV]]),"")</f>
        <v>0</v>
      </c>
      <c r="H15" s="12">
        <f>IFERROR(SUMPRODUCT((PrélèvementsStock2[ARTICLES]=Inventaire[[#This Row],[ARTICLES]])*(PrélèvementsStock2[MACRO INV2])),"")</f>
        <v>0</v>
      </c>
      <c r="I15" s="12">
        <f>IFERROR(Inventaire[[#This Row],[QTÉ]]-Inventaire[[#This Row],[QTÉ SORTIE]]-Inventaire[[#This Row],[QTÉ EN PANNE]],"")</f>
        <v>0</v>
      </c>
      <c r="J15" s="109"/>
      <c r="K15" s="111">
        <v>0</v>
      </c>
      <c r="L15" s="25">
        <f>Inventaire[[#This Row],[QTÉ]]*K15</f>
        <v>0</v>
      </c>
      <c r="M15" s="26">
        <f>IFERROR(IF(Inventaire[[#This Row],[QTÉ]]&lt;=Inventaire[[#This Row],[ SIGNAL RÉAPPROVISIONNEMENT]],1,0),0)</f>
        <v>1</v>
      </c>
      <c r="N15" s="116"/>
      <c r="O15" s="119">
        <v>43930</v>
      </c>
    </row>
    <row r="16" spans="2:15" ht="30" customHeight="1" x14ac:dyDescent="0.3">
      <c r="B16" s="93" t="s">
        <v>57</v>
      </c>
      <c r="C16" s="97" t="s">
        <v>46</v>
      </c>
      <c r="D16" s="97" t="s">
        <v>33</v>
      </c>
      <c r="E16" s="104" t="str">
        <f>VLOOKUP(Inventaire[[#This Row],[LIEU / TYPE]],emplace_stock,3,0)</f>
        <v>GRILLE</v>
      </c>
      <c r="F16" s="109">
        <v>0</v>
      </c>
      <c r="G16" s="12">
        <f>IFERROR(SUMPRODUCT((PrélèvementsStock[ARTICLE]=Inventaire[[#This Row],[ARTICLES]])*PrélèvementsStock[[#This Row],[MACRO INV]]),"")</f>
        <v>0</v>
      </c>
      <c r="H16" s="12">
        <f>IFERROR(SUMPRODUCT((PrélèvementsStock2[ARTICLES]=Inventaire[[#This Row],[ARTICLES]])*(PrélèvementsStock2[MACRO INV2])),"")</f>
        <v>0</v>
      </c>
      <c r="I16" s="12">
        <f>IFERROR(Inventaire[[#This Row],[QTÉ]]-Inventaire[[#This Row],[QTÉ SORTIE]]-Inventaire[[#This Row],[QTÉ EN PANNE]],"")</f>
        <v>0</v>
      </c>
      <c r="J16" s="109"/>
      <c r="K16" s="111">
        <v>0</v>
      </c>
      <c r="L16" s="25">
        <f>Inventaire[[#This Row],[QTÉ]]*K16</f>
        <v>0</v>
      </c>
      <c r="M16" s="26">
        <f>IFERROR(IF(Inventaire[[#This Row],[QTÉ]]&lt;=Inventaire[[#This Row],[ SIGNAL RÉAPPROVISIONNEMENT]],1,0),0)</f>
        <v>1</v>
      </c>
      <c r="N16" s="116"/>
      <c r="O16" s="119">
        <v>43930</v>
      </c>
    </row>
    <row r="17" spans="2:15" ht="30" customHeight="1" x14ac:dyDescent="0.3">
      <c r="B17" s="93" t="s">
        <v>58</v>
      </c>
      <c r="C17" s="97" t="s">
        <v>46</v>
      </c>
      <c r="D17" s="97" t="s">
        <v>33</v>
      </c>
      <c r="E17" s="104" t="str">
        <f>VLOOKUP(Inventaire[[#This Row],[LIEU / TYPE]],emplace_stock,3,0)</f>
        <v>GRILLE</v>
      </c>
      <c r="F17" s="109">
        <v>0</v>
      </c>
      <c r="G17" s="12">
        <f>IFERROR(SUMPRODUCT((PrélèvementsStock[ARTICLE]=Inventaire[[#This Row],[ARTICLES]])*PrélèvementsStock[[#This Row],[MACRO INV]]),"")</f>
        <v>0</v>
      </c>
      <c r="H17" s="12">
        <f>IFERROR(SUMPRODUCT((PrélèvementsStock2[ARTICLES]=Inventaire[[#This Row],[ARTICLES]])*(PrélèvementsStock2[MACRO INV2])),"")</f>
        <v>0</v>
      </c>
      <c r="I17" s="12">
        <f>IFERROR(Inventaire[[#This Row],[QTÉ]]-Inventaire[[#This Row],[QTÉ SORTIE]]-Inventaire[[#This Row],[QTÉ EN PANNE]],"")</f>
        <v>0</v>
      </c>
      <c r="J17" s="109"/>
      <c r="K17" s="111">
        <v>0</v>
      </c>
      <c r="L17" s="25">
        <f>Inventaire[[#This Row],[QTÉ]]*K17</f>
        <v>0</v>
      </c>
      <c r="M17" s="26">
        <f>IFERROR(IF(Inventaire[[#This Row],[QTÉ]]&lt;=Inventaire[[#This Row],[ SIGNAL RÉAPPROVISIONNEMENT]],1,0),0)</f>
        <v>1</v>
      </c>
      <c r="N17" s="116"/>
      <c r="O17" s="119">
        <v>43930</v>
      </c>
    </row>
    <row r="18" spans="2:15" ht="30" customHeight="1" x14ac:dyDescent="0.3">
      <c r="B18" s="93" t="s">
        <v>59</v>
      </c>
      <c r="C18" s="97" t="s">
        <v>46</v>
      </c>
      <c r="D18" s="97" t="s">
        <v>33</v>
      </c>
      <c r="E18" s="104" t="str">
        <f>VLOOKUP(Inventaire[[#This Row],[LIEU / TYPE]],emplace_stock,3,0)</f>
        <v>GRILLE</v>
      </c>
      <c r="F18" s="109">
        <v>2</v>
      </c>
      <c r="G18" s="12">
        <f>IFERROR(SUMPRODUCT((PrélèvementsStock[ARTICLE]=Inventaire[[#This Row],[ARTICLES]])*PrélèvementsStock[[#This Row],[MACRO INV]]),"")</f>
        <v>0</v>
      </c>
      <c r="H18" s="12">
        <f>IFERROR(SUMPRODUCT((PrélèvementsStock2[ARTICLES]=Inventaire[[#This Row],[ARTICLES]])*(PrélèvementsStock2[MACRO INV2])),"")</f>
        <v>0</v>
      </c>
      <c r="I18" s="12">
        <f>IFERROR(Inventaire[[#This Row],[QTÉ]]-Inventaire[[#This Row],[QTÉ SORTIE]]-Inventaire[[#This Row],[QTÉ EN PANNE]],"")</f>
        <v>2</v>
      </c>
      <c r="J18" s="109"/>
      <c r="K18" s="111">
        <v>0</v>
      </c>
      <c r="L18" s="25">
        <f>Inventaire[[#This Row],[QTÉ]]*K18</f>
        <v>0</v>
      </c>
      <c r="M18" s="26">
        <f>IFERROR(IF(Inventaire[[#This Row],[QTÉ]]&lt;=Inventaire[[#This Row],[ SIGNAL RÉAPPROVISIONNEMENT]],1,0),0)</f>
        <v>0</v>
      </c>
      <c r="N18" s="116"/>
      <c r="O18" s="119">
        <v>43930</v>
      </c>
    </row>
    <row r="19" spans="2:15" ht="30" customHeight="1" x14ac:dyDescent="0.3">
      <c r="B19" s="93" t="s">
        <v>60</v>
      </c>
      <c r="C19" s="97" t="s">
        <v>46</v>
      </c>
      <c r="D19" s="97" t="s">
        <v>33</v>
      </c>
      <c r="E19" s="104" t="str">
        <f>VLOOKUP(Inventaire[[#This Row],[LIEU / TYPE]],emplace_stock,3,0)</f>
        <v>GRILLE</v>
      </c>
      <c r="F19" s="109">
        <v>2</v>
      </c>
      <c r="G19" s="12">
        <f>IFERROR(SUMPRODUCT((PrélèvementsStock[ARTICLE]=Inventaire[[#This Row],[ARTICLES]])*PrélèvementsStock[[#This Row],[MACRO INV]]),"")</f>
        <v>0</v>
      </c>
      <c r="H19" s="12">
        <f>IFERROR(SUMPRODUCT((PrélèvementsStock2[ARTICLES]=Inventaire[[#This Row],[ARTICLES]])*(PrélèvementsStock2[MACRO INV2])),"")</f>
        <v>0</v>
      </c>
      <c r="I19" s="12">
        <f>IFERROR(Inventaire[[#This Row],[QTÉ]]-Inventaire[[#This Row],[QTÉ SORTIE]]-Inventaire[[#This Row],[QTÉ EN PANNE]],"")</f>
        <v>2</v>
      </c>
      <c r="J19" s="109"/>
      <c r="K19" s="111">
        <v>0</v>
      </c>
      <c r="L19" s="25">
        <f>Inventaire[[#This Row],[QTÉ]]*K19</f>
        <v>0</v>
      </c>
      <c r="M19" s="26">
        <f>IFERROR(IF(Inventaire[[#This Row],[QTÉ]]&lt;=Inventaire[[#This Row],[ SIGNAL RÉAPPROVISIONNEMENT]],1,0),0)</f>
        <v>0</v>
      </c>
      <c r="N19" s="116"/>
      <c r="O19" s="119">
        <v>43930</v>
      </c>
    </row>
    <row r="20" spans="2:15" ht="30" customHeight="1" x14ac:dyDescent="0.3">
      <c r="B20" s="93" t="s">
        <v>61</v>
      </c>
      <c r="C20" s="97" t="s">
        <v>46</v>
      </c>
      <c r="D20" s="97" t="s">
        <v>33</v>
      </c>
      <c r="E20" s="104" t="str">
        <f>VLOOKUP(Inventaire[[#This Row],[LIEU / TYPE]],emplace_stock,3,0)</f>
        <v>GRILLE</v>
      </c>
      <c r="F20" s="109">
        <v>0</v>
      </c>
      <c r="G20" s="12">
        <f>IFERROR(SUMPRODUCT((PrélèvementsStock[ARTICLE]=Inventaire[[#This Row],[ARTICLES]])*PrélèvementsStock[[#This Row],[MACRO INV]]),"")</f>
        <v>0</v>
      </c>
      <c r="H20" s="12">
        <f>IFERROR(SUMPRODUCT((PrélèvementsStock2[ARTICLES]=Inventaire[[#This Row],[ARTICLES]])*(PrélèvementsStock2[MACRO INV2])),"")</f>
        <v>0</v>
      </c>
      <c r="I20" s="12">
        <f>IFERROR(Inventaire[[#This Row],[QTÉ]]-Inventaire[[#This Row],[QTÉ SORTIE]]-Inventaire[[#This Row],[QTÉ EN PANNE]],"")</f>
        <v>0</v>
      </c>
      <c r="J20" s="109"/>
      <c r="K20" s="111">
        <v>0</v>
      </c>
      <c r="L20" s="25">
        <f>Inventaire[[#This Row],[QTÉ]]*K20</f>
        <v>0</v>
      </c>
      <c r="M20" s="26">
        <f>IFERROR(IF(Inventaire[[#This Row],[QTÉ]]&lt;=Inventaire[[#This Row],[ SIGNAL RÉAPPROVISIONNEMENT]],1,0),0)</f>
        <v>1</v>
      </c>
      <c r="N20" s="116"/>
      <c r="O20" s="119">
        <v>43930</v>
      </c>
    </row>
    <row r="21" spans="2:15" ht="30" customHeight="1" x14ac:dyDescent="0.3">
      <c r="B21" s="94" t="s">
        <v>64</v>
      </c>
      <c r="C21" s="97" t="s">
        <v>46</v>
      </c>
      <c r="D21" s="97" t="s">
        <v>33</v>
      </c>
      <c r="E21" s="104" t="str">
        <f>VLOOKUP(Inventaire[[#This Row],[LIEU / TYPE]],emplace_stock,3,0)</f>
        <v>GRILLE</v>
      </c>
      <c r="F21" s="109">
        <v>8</v>
      </c>
      <c r="G21" s="12">
        <f>IFERROR(SUMPRODUCT((PrélèvementsStock[ARTICLE]=Inventaire[[#This Row],[ARTICLES]])*PrélèvementsStock[[#This Row],[MACRO INV]]),"")</f>
        <v>0</v>
      </c>
      <c r="H21" s="12">
        <f>IFERROR(SUMPRODUCT((PrélèvementsStock2[ARTICLES]=Inventaire[[#This Row],[ARTICLES]])*(PrélèvementsStock2[MACRO INV2])),"")</f>
        <v>0</v>
      </c>
      <c r="I21" s="12">
        <f>IFERROR(Inventaire[[#This Row],[QTÉ]]-Inventaire[[#This Row],[QTÉ SORTIE]]-Inventaire[[#This Row],[QTÉ EN PANNE]],"")</f>
        <v>8</v>
      </c>
      <c r="J21" s="109"/>
      <c r="K21" s="111">
        <v>0</v>
      </c>
      <c r="L21" s="25">
        <f>Inventaire[[#This Row],[QTÉ]]*K21</f>
        <v>0</v>
      </c>
      <c r="M21" s="26">
        <f>IFERROR(IF(Inventaire[[#This Row],[QTÉ]]&lt;=Inventaire[[#This Row],[ SIGNAL RÉAPPROVISIONNEMENT]],1,0),0)</f>
        <v>0</v>
      </c>
      <c r="N21" s="116"/>
      <c r="O21" s="119">
        <v>43930</v>
      </c>
    </row>
    <row r="22" spans="2:15" ht="30" customHeight="1" x14ac:dyDescent="0.3">
      <c r="B22" s="93" t="s">
        <v>62</v>
      </c>
      <c r="C22" s="97" t="s">
        <v>46</v>
      </c>
      <c r="D22" s="97" t="s">
        <v>33</v>
      </c>
      <c r="E22" s="104" t="str">
        <f>VLOOKUP(Inventaire[[#This Row],[LIEU / TYPE]],emplace_stock,3,0)</f>
        <v>GRILLE</v>
      </c>
      <c r="F22" s="109">
        <v>7</v>
      </c>
      <c r="G22" s="12">
        <f>IFERROR(SUMPRODUCT((PrélèvementsStock[ARTICLE]=Inventaire[[#This Row],[ARTICLES]])*PrélèvementsStock[[#This Row],[MACRO INV]]),"")</f>
        <v>0</v>
      </c>
      <c r="H22" s="12">
        <f>IFERROR(SUMPRODUCT((PrélèvementsStock2[ARTICLES]=Inventaire[[#This Row],[ARTICLES]])*(PrélèvementsStock2[MACRO INV2])),"")</f>
        <v>0</v>
      </c>
      <c r="I22" s="12">
        <f>IFERROR(Inventaire[[#This Row],[QTÉ]]-Inventaire[[#This Row],[QTÉ SORTIE]]-Inventaire[[#This Row],[QTÉ EN PANNE]],"")</f>
        <v>7</v>
      </c>
      <c r="J22" s="109"/>
      <c r="K22" s="111">
        <v>0</v>
      </c>
      <c r="L22" s="25">
        <f>Inventaire[[#This Row],[QTÉ]]*K22</f>
        <v>0</v>
      </c>
      <c r="M22" s="26">
        <f>IFERROR(IF(Inventaire[[#This Row],[QTÉ]]&lt;=Inventaire[[#This Row],[ SIGNAL RÉAPPROVISIONNEMENT]],1,0),0)</f>
        <v>0</v>
      </c>
      <c r="N22" s="116"/>
      <c r="O22" s="119">
        <v>43930</v>
      </c>
    </row>
    <row r="23" spans="2:15" ht="30" customHeight="1" x14ac:dyDescent="0.3">
      <c r="B23" s="93" t="s">
        <v>63</v>
      </c>
      <c r="C23" s="97" t="s">
        <v>46</v>
      </c>
      <c r="D23" s="97" t="s">
        <v>33</v>
      </c>
      <c r="E23" s="104" t="str">
        <f>VLOOKUP(Inventaire[[#This Row],[LIEU / TYPE]],emplace_stock,3,0)</f>
        <v>GRILLE</v>
      </c>
      <c r="F23" s="109">
        <v>17</v>
      </c>
      <c r="G23" s="12">
        <f>IFERROR(SUMPRODUCT((PrélèvementsStock[ARTICLE]=Inventaire[[#This Row],[ARTICLES]])*PrélèvementsStock[[#This Row],[MACRO INV]]),"")</f>
        <v>0</v>
      </c>
      <c r="H23" s="12">
        <f>IFERROR(SUMPRODUCT((PrélèvementsStock2[ARTICLES]=Inventaire[[#This Row],[ARTICLES]])*(PrélèvementsStock2[MACRO INV2])),"")</f>
        <v>0</v>
      </c>
      <c r="I23" s="12">
        <f>IFERROR(Inventaire[[#This Row],[QTÉ]]-Inventaire[[#This Row],[QTÉ SORTIE]]-Inventaire[[#This Row],[QTÉ EN PANNE]],"")</f>
        <v>17</v>
      </c>
      <c r="J23" s="109"/>
      <c r="K23" s="111">
        <v>0</v>
      </c>
      <c r="L23" s="25">
        <f>Inventaire[[#This Row],[QTÉ]]*K23</f>
        <v>0</v>
      </c>
      <c r="M23" s="26">
        <f>IFERROR(IF(Inventaire[[#This Row],[QTÉ]]&lt;=Inventaire[[#This Row],[ SIGNAL RÉAPPROVISIONNEMENT]],1,0),0)</f>
        <v>0</v>
      </c>
      <c r="N23" s="116"/>
      <c r="O23" s="119">
        <v>43930</v>
      </c>
    </row>
    <row r="24" spans="2:15" ht="30" customHeight="1" x14ac:dyDescent="0.3">
      <c r="B24" s="93" t="s">
        <v>65</v>
      </c>
      <c r="C24" s="97" t="s">
        <v>46</v>
      </c>
      <c r="D24" s="97" t="s">
        <v>33</v>
      </c>
      <c r="E24" s="104" t="str">
        <f>VLOOKUP(Inventaire[[#This Row],[LIEU / TYPE]],emplace_stock,3,0)</f>
        <v>GRILLE</v>
      </c>
      <c r="F24" s="109">
        <v>13</v>
      </c>
      <c r="G24" s="12">
        <f>IFERROR(SUMPRODUCT((PrélèvementsStock[ARTICLE]=Inventaire[[#This Row],[ARTICLES]])*PrélèvementsStock[[#This Row],[MACRO INV]]),"")</f>
        <v>0</v>
      </c>
      <c r="H24" s="12">
        <f>IFERROR(SUMPRODUCT((PrélèvementsStock2[ARTICLES]=Inventaire[[#This Row],[ARTICLES]])*(PrélèvementsStock2[MACRO INV2])),"")</f>
        <v>0</v>
      </c>
      <c r="I24" s="12">
        <f>IFERROR(Inventaire[[#This Row],[QTÉ]]-Inventaire[[#This Row],[QTÉ SORTIE]]-Inventaire[[#This Row],[QTÉ EN PANNE]],"")</f>
        <v>13</v>
      </c>
      <c r="J24" s="109"/>
      <c r="K24" s="111">
        <v>0</v>
      </c>
      <c r="L24" s="25">
        <f>Inventaire[[#This Row],[QTÉ]]*K24</f>
        <v>0</v>
      </c>
      <c r="M24" s="26">
        <f>IFERROR(IF(Inventaire[[#This Row],[QTÉ]]&lt;=Inventaire[[#This Row],[ SIGNAL RÉAPPROVISIONNEMENT]],1,0),0)</f>
        <v>0</v>
      </c>
      <c r="N24" s="117"/>
      <c r="O24" s="119">
        <v>43930</v>
      </c>
    </row>
    <row r="25" spans="2:15" ht="30" customHeight="1" x14ac:dyDescent="0.3">
      <c r="B25" s="93" t="s">
        <v>66</v>
      </c>
      <c r="C25" s="97" t="s">
        <v>46</v>
      </c>
      <c r="D25" s="97" t="s">
        <v>33</v>
      </c>
      <c r="E25" s="104" t="str">
        <f>VLOOKUP(Inventaire[[#This Row],[LIEU / TYPE]],emplace_stock,3,0)</f>
        <v>GRILLE</v>
      </c>
      <c r="F25" s="109">
        <v>30</v>
      </c>
      <c r="G25" s="12">
        <f>IFERROR(SUMPRODUCT((PrélèvementsStock[ARTICLE]=Inventaire[[#This Row],[ARTICLES]])*PrélèvementsStock[[#This Row],[MACRO INV]]),"")</f>
        <v>0</v>
      </c>
      <c r="H25" s="12">
        <f>IFERROR(SUMPRODUCT((PrélèvementsStock2[ARTICLES]=Inventaire[[#This Row],[ARTICLES]])*(PrélèvementsStock2[MACRO INV2])),"")</f>
        <v>0</v>
      </c>
      <c r="I25" s="12">
        <f>IFERROR(Inventaire[[#This Row],[QTÉ]]-Inventaire[[#This Row],[QTÉ SORTIE]]-Inventaire[[#This Row],[QTÉ EN PANNE]],"")</f>
        <v>30</v>
      </c>
      <c r="J25" s="109"/>
      <c r="K25" s="111">
        <v>0</v>
      </c>
      <c r="L25" s="25">
        <f>Inventaire[[#This Row],[QTÉ]]*K25</f>
        <v>0</v>
      </c>
      <c r="M25" s="26">
        <f>IFERROR(IF(Inventaire[[#This Row],[QTÉ]]&lt;=Inventaire[[#This Row],[ SIGNAL RÉAPPROVISIONNEMENT]],1,0),0)</f>
        <v>0</v>
      </c>
      <c r="N25" s="117"/>
      <c r="O25" s="119">
        <v>43930</v>
      </c>
    </row>
    <row r="26" spans="2:15" ht="30" customHeight="1" x14ac:dyDescent="0.3">
      <c r="B26" s="93" t="s">
        <v>67</v>
      </c>
      <c r="C26" s="97" t="s">
        <v>46</v>
      </c>
      <c r="D26" s="97" t="s">
        <v>33</v>
      </c>
      <c r="E26" s="104" t="str">
        <f>VLOOKUP(Inventaire[[#This Row],[LIEU / TYPE]],emplace_stock,3,0)</f>
        <v>GRILLE</v>
      </c>
      <c r="F26" s="109">
        <v>16</v>
      </c>
      <c r="G26" s="12">
        <f>IFERROR(SUMPRODUCT((PrélèvementsStock[ARTICLE]=Inventaire[[#This Row],[ARTICLES]])*PrélèvementsStock[[#This Row],[MACRO INV]]),"")</f>
        <v>0</v>
      </c>
      <c r="H26" s="12">
        <f>IFERROR(SUMPRODUCT((PrélèvementsStock2[ARTICLES]=Inventaire[[#This Row],[ARTICLES]])*(PrélèvementsStock2[MACRO INV2])),"")</f>
        <v>0</v>
      </c>
      <c r="I26" s="12">
        <f>IFERROR(Inventaire[[#This Row],[QTÉ]]-Inventaire[[#This Row],[QTÉ SORTIE]]-Inventaire[[#This Row],[QTÉ EN PANNE]],"")</f>
        <v>16</v>
      </c>
      <c r="J26" s="109"/>
      <c r="K26" s="111">
        <v>0</v>
      </c>
      <c r="L26" s="25">
        <f>Inventaire[[#This Row],[QTÉ]]*K26</f>
        <v>0</v>
      </c>
      <c r="M26" s="26">
        <f>IFERROR(IF(Inventaire[[#This Row],[QTÉ]]&lt;=Inventaire[[#This Row],[ SIGNAL RÉAPPROVISIONNEMENT]],1,0),0)</f>
        <v>0</v>
      </c>
      <c r="N26" s="117"/>
      <c r="O26" s="119">
        <v>43930</v>
      </c>
    </row>
    <row r="27" spans="2:15" ht="30" customHeight="1" x14ac:dyDescent="0.3">
      <c r="B27" s="93" t="s">
        <v>68</v>
      </c>
      <c r="C27" s="97" t="s">
        <v>46</v>
      </c>
      <c r="D27" s="97" t="s">
        <v>33</v>
      </c>
      <c r="E27" s="104" t="str">
        <f>VLOOKUP(Inventaire[[#This Row],[LIEU / TYPE]],emplace_stock,3,0)</f>
        <v>GRILLE</v>
      </c>
      <c r="F27" s="109">
        <v>3</v>
      </c>
      <c r="G27" s="12">
        <f>IFERROR(SUMPRODUCT((PrélèvementsStock[ARTICLE]=Inventaire[[#This Row],[ARTICLES]])*PrélèvementsStock[[#This Row],[MACRO INV]]),"")</f>
        <v>0</v>
      </c>
      <c r="H27" s="12">
        <f>IFERROR(SUMPRODUCT((PrélèvementsStock2[ARTICLES]=Inventaire[[#This Row],[ARTICLES]])*(PrélèvementsStock2[MACRO INV2])),"")</f>
        <v>0</v>
      </c>
      <c r="I27" s="12">
        <f>IFERROR(Inventaire[[#This Row],[QTÉ]]-Inventaire[[#This Row],[QTÉ SORTIE]]-Inventaire[[#This Row],[QTÉ EN PANNE]],"")</f>
        <v>3</v>
      </c>
      <c r="J27" s="109"/>
      <c r="K27" s="111">
        <v>0</v>
      </c>
      <c r="L27" s="25">
        <f>Inventaire[[#This Row],[QTÉ]]*K27</f>
        <v>0</v>
      </c>
      <c r="M27" s="26">
        <f>IFERROR(IF(Inventaire[[#This Row],[QTÉ]]&lt;=Inventaire[[#This Row],[ SIGNAL RÉAPPROVISIONNEMENT]],1,0),0)</f>
        <v>0</v>
      </c>
      <c r="N27" s="117"/>
      <c r="O27" s="119">
        <v>43930</v>
      </c>
    </row>
    <row r="28" spans="2:15" ht="30" customHeight="1" x14ac:dyDescent="0.3">
      <c r="B28" s="93" t="s">
        <v>69</v>
      </c>
      <c r="C28" s="97" t="s">
        <v>46</v>
      </c>
      <c r="D28" s="97" t="s">
        <v>33</v>
      </c>
      <c r="E28" s="104" t="str">
        <f>VLOOKUP(Inventaire[[#This Row],[LIEU / TYPE]],emplace_stock,3,0)</f>
        <v>GRILLE</v>
      </c>
      <c r="F28" s="109">
        <v>2</v>
      </c>
      <c r="G28" s="12">
        <f>IFERROR(SUMPRODUCT((PrélèvementsStock[ARTICLE]=Inventaire[[#This Row],[ARTICLES]])*PrélèvementsStock[[#This Row],[MACRO INV]]),"")</f>
        <v>0</v>
      </c>
      <c r="H28" s="12">
        <f>IFERROR(SUMPRODUCT((PrélèvementsStock2[ARTICLES]=Inventaire[[#This Row],[ARTICLES]])*(PrélèvementsStock2[MACRO INV2])),"")</f>
        <v>0</v>
      </c>
      <c r="I28" s="12">
        <f>IFERROR(Inventaire[[#This Row],[QTÉ]]-Inventaire[[#This Row],[QTÉ SORTIE]]-Inventaire[[#This Row],[QTÉ EN PANNE]],"")</f>
        <v>2</v>
      </c>
      <c r="J28" s="109"/>
      <c r="K28" s="111">
        <v>0</v>
      </c>
      <c r="L28" s="25">
        <f>Inventaire[[#This Row],[QTÉ]]*K28</f>
        <v>0</v>
      </c>
      <c r="M28" s="26">
        <f>IFERROR(IF(Inventaire[[#This Row],[QTÉ]]&lt;=Inventaire[[#This Row],[ SIGNAL RÉAPPROVISIONNEMENT]],1,0),0)</f>
        <v>0</v>
      </c>
      <c r="N28" s="117"/>
      <c r="O28" s="119">
        <v>43930</v>
      </c>
    </row>
    <row r="29" spans="2:15" ht="30" customHeight="1" x14ac:dyDescent="0.3">
      <c r="B29" s="93" t="s">
        <v>70</v>
      </c>
      <c r="C29" s="97" t="s">
        <v>46</v>
      </c>
      <c r="D29" s="97" t="s">
        <v>33</v>
      </c>
      <c r="E29" s="104" t="str">
        <f>VLOOKUP(Inventaire[[#This Row],[LIEU / TYPE]],emplace_stock,3,0)</f>
        <v>GRILLE</v>
      </c>
      <c r="F29" s="109">
        <v>6</v>
      </c>
      <c r="G29" s="12">
        <f>IFERROR(SUMPRODUCT((PrélèvementsStock[ARTICLE]=Inventaire[[#This Row],[ARTICLES]])*PrélèvementsStock[[#This Row],[MACRO INV]]),"")</f>
        <v>0</v>
      </c>
      <c r="H29" s="12">
        <f>IFERROR(SUMPRODUCT((PrélèvementsStock2[ARTICLES]=Inventaire[[#This Row],[ARTICLES]])*(PrélèvementsStock2[MACRO INV2])),"")</f>
        <v>0</v>
      </c>
      <c r="I29" s="12">
        <f>IFERROR(Inventaire[[#This Row],[QTÉ]]-Inventaire[[#This Row],[QTÉ SORTIE]]-Inventaire[[#This Row],[QTÉ EN PANNE]],"")</f>
        <v>6</v>
      </c>
      <c r="J29" s="109"/>
      <c r="K29" s="111">
        <v>0</v>
      </c>
      <c r="L29" s="25">
        <f>Inventaire[[#This Row],[QTÉ]]*K29</f>
        <v>0</v>
      </c>
      <c r="M29" s="26">
        <f>IFERROR(IF(Inventaire[[#This Row],[QTÉ]]&lt;=Inventaire[[#This Row],[ SIGNAL RÉAPPROVISIONNEMENT]],1,0),0)</f>
        <v>0</v>
      </c>
      <c r="N29" s="117"/>
      <c r="O29" s="119">
        <v>43930</v>
      </c>
    </row>
    <row r="30" spans="2:15" ht="30" customHeight="1" x14ac:dyDescent="0.3">
      <c r="B30" s="93" t="s">
        <v>71</v>
      </c>
      <c r="C30" s="97" t="s">
        <v>46</v>
      </c>
      <c r="D30" s="97" t="s">
        <v>33</v>
      </c>
      <c r="E30" s="104" t="str">
        <f>VLOOKUP(Inventaire[[#This Row],[LIEU / TYPE]],emplace_stock,3,0)</f>
        <v>GRILLE</v>
      </c>
      <c r="F30" s="109">
        <v>1</v>
      </c>
      <c r="G30" s="12">
        <f>IFERROR(SUMPRODUCT((PrélèvementsStock[ARTICLE]=Inventaire[[#This Row],[ARTICLES]])*PrélèvementsStock[[#This Row],[MACRO INV]]),"")</f>
        <v>0</v>
      </c>
      <c r="H30" s="12">
        <f>IFERROR(SUMPRODUCT((PrélèvementsStock2[ARTICLES]=Inventaire[[#This Row],[ARTICLES]])*(PrélèvementsStock2[MACRO INV2])),"")</f>
        <v>0</v>
      </c>
      <c r="I30" s="12">
        <f>IFERROR(Inventaire[[#This Row],[QTÉ]]-Inventaire[[#This Row],[QTÉ SORTIE]]-Inventaire[[#This Row],[QTÉ EN PANNE]],"")</f>
        <v>1</v>
      </c>
      <c r="J30" s="109"/>
      <c r="K30" s="111">
        <v>0</v>
      </c>
      <c r="L30" s="25">
        <f>Inventaire[[#This Row],[QTÉ]]*K30</f>
        <v>0</v>
      </c>
      <c r="M30" s="26">
        <f>IFERROR(IF(Inventaire[[#This Row],[QTÉ]]&lt;=Inventaire[[#This Row],[ SIGNAL RÉAPPROVISIONNEMENT]],1,0),0)</f>
        <v>0</v>
      </c>
      <c r="N30" s="117"/>
      <c r="O30" s="119">
        <v>43930</v>
      </c>
    </row>
    <row r="31" spans="2:15" ht="30" customHeight="1" x14ac:dyDescent="0.3">
      <c r="B31" s="93" t="s">
        <v>72</v>
      </c>
      <c r="C31" s="97" t="s">
        <v>46</v>
      </c>
      <c r="D31" s="97" t="s">
        <v>33</v>
      </c>
      <c r="E31" s="104" t="str">
        <f>VLOOKUP(Inventaire[[#This Row],[LIEU / TYPE]],emplace_stock,3,0)</f>
        <v>GRILLE</v>
      </c>
      <c r="F31" s="109">
        <v>60</v>
      </c>
      <c r="G31" s="12">
        <f>IFERROR(SUMPRODUCT((PrélèvementsStock[ARTICLE]=Inventaire[[#This Row],[ARTICLES]])*PrélèvementsStock[[#This Row],[MACRO INV]]),"")</f>
        <v>0</v>
      </c>
      <c r="H31" s="12">
        <f>IFERROR(SUMPRODUCT((PrélèvementsStock2[ARTICLES]=Inventaire[[#This Row],[ARTICLES]])*(PrélèvementsStock2[MACRO INV2])),"")</f>
        <v>0</v>
      </c>
      <c r="I31" s="12">
        <f>IFERROR(Inventaire[[#This Row],[QTÉ]]-Inventaire[[#This Row],[QTÉ SORTIE]]-Inventaire[[#This Row],[QTÉ EN PANNE]],"")</f>
        <v>60</v>
      </c>
      <c r="J31" s="109"/>
      <c r="K31" s="111">
        <v>0</v>
      </c>
      <c r="L31" s="25">
        <f>Inventaire[[#This Row],[QTÉ]]*K31</f>
        <v>0</v>
      </c>
      <c r="M31" s="26">
        <f>IFERROR(IF(Inventaire[[#This Row],[QTÉ]]&lt;=Inventaire[[#This Row],[ SIGNAL RÉAPPROVISIONNEMENT]],1,0),0)</f>
        <v>0</v>
      </c>
      <c r="N31" s="117"/>
      <c r="O31" s="119">
        <v>43930</v>
      </c>
    </row>
    <row r="32" spans="2:15" ht="30" customHeight="1" x14ac:dyDescent="0.3">
      <c r="B32" s="93" t="s">
        <v>73</v>
      </c>
      <c r="C32" s="97" t="s">
        <v>46</v>
      </c>
      <c r="D32" s="97" t="s">
        <v>33</v>
      </c>
      <c r="E32" s="104" t="str">
        <f>VLOOKUP(Inventaire[[#This Row],[LIEU / TYPE]],emplace_stock,3,0)</f>
        <v>GRILLE</v>
      </c>
      <c r="F32" s="109">
        <v>2</v>
      </c>
      <c r="G32" s="12">
        <f>IFERROR(SUMPRODUCT((PrélèvementsStock[ARTICLE]=Inventaire[[#This Row],[ARTICLES]])*PrélèvementsStock[[#This Row],[MACRO INV]]),"")</f>
        <v>0</v>
      </c>
      <c r="H32" s="12">
        <f>IFERROR(SUMPRODUCT((PrélèvementsStock2[ARTICLES]=Inventaire[[#This Row],[ARTICLES]])*(PrélèvementsStock2[MACRO INV2])),"")</f>
        <v>0</v>
      </c>
      <c r="I32" s="12">
        <f>IFERROR(Inventaire[[#This Row],[QTÉ]]-Inventaire[[#This Row],[QTÉ SORTIE]]-Inventaire[[#This Row],[QTÉ EN PANNE]],"")</f>
        <v>2</v>
      </c>
      <c r="J32" s="109"/>
      <c r="K32" s="111">
        <v>0</v>
      </c>
      <c r="L32" s="25">
        <f>Inventaire[[#This Row],[QTÉ]]*K32</f>
        <v>0</v>
      </c>
      <c r="M32" s="26">
        <f>IFERROR(IF(Inventaire[[#This Row],[QTÉ]]&lt;=Inventaire[[#This Row],[ SIGNAL RÉAPPROVISIONNEMENT]],1,0),0)</f>
        <v>0</v>
      </c>
      <c r="N32" s="117"/>
      <c r="O32" s="119">
        <v>43930</v>
      </c>
    </row>
    <row r="33" spans="2:15" ht="30" customHeight="1" x14ac:dyDescent="0.3">
      <c r="B33" s="93" t="s">
        <v>74</v>
      </c>
      <c r="C33" s="97" t="s">
        <v>46</v>
      </c>
      <c r="D33" s="97" t="s">
        <v>33</v>
      </c>
      <c r="E33" s="104" t="str">
        <f>VLOOKUP(Inventaire[[#This Row],[LIEU / TYPE]],emplace_stock,3,0)</f>
        <v>GRILLE</v>
      </c>
      <c r="F33" s="109">
        <v>3</v>
      </c>
      <c r="G33" s="12">
        <f>IFERROR(SUMPRODUCT((PrélèvementsStock[ARTICLE]=Inventaire[[#This Row],[ARTICLES]])*PrélèvementsStock[[#This Row],[MACRO INV]]),"")</f>
        <v>0</v>
      </c>
      <c r="H33" s="12">
        <f>IFERROR(SUMPRODUCT((PrélèvementsStock2[ARTICLES]=Inventaire[[#This Row],[ARTICLES]])*(PrélèvementsStock2[MACRO INV2])),"")</f>
        <v>0</v>
      </c>
      <c r="I33" s="12">
        <f>IFERROR(Inventaire[[#This Row],[QTÉ]]-Inventaire[[#This Row],[QTÉ SORTIE]]-Inventaire[[#This Row],[QTÉ EN PANNE]],"")</f>
        <v>3</v>
      </c>
      <c r="J33" s="109"/>
      <c r="K33" s="111">
        <v>0</v>
      </c>
      <c r="L33" s="25">
        <f>Inventaire[[#This Row],[QTÉ]]*K33</f>
        <v>0</v>
      </c>
      <c r="M33" s="26">
        <f>IFERROR(IF(Inventaire[[#This Row],[QTÉ]]&lt;=Inventaire[[#This Row],[ SIGNAL RÉAPPROVISIONNEMENT]],1,0),0)</f>
        <v>0</v>
      </c>
      <c r="N33" s="117"/>
      <c r="O33" s="119">
        <v>43930</v>
      </c>
    </row>
    <row r="34" spans="2:15" ht="30" customHeight="1" x14ac:dyDescent="0.3">
      <c r="B34" s="94" t="s">
        <v>75</v>
      </c>
      <c r="C34" s="97" t="s">
        <v>46</v>
      </c>
      <c r="D34" s="97" t="s">
        <v>33</v>
      </c>
      <c r="E34" s="104" t="str">
        <f>VLOOKUP(Inventaire[[#This Row],[LIEU / TYPE]],emplace_stock,3,0)</f>
        <v>GRILLE</v>
      </c>
      <c r="F34" s="109">
        <v>23</v>
      </c>
      <c r="G34" s="12">
        <f>IFERROR(SUMPRODUCT((PrélèvementsStock[ARTICLE]=Inventaire[[#This Row],[ARTICLES]])*PrélèvementsStock[[#This Row],[MACRO INV]]),"")</f>
        <v>0</v>
      </c>
      <c r="H34" s="12">
        <f>IFERROR(SUMPRODUCT((PrélèvementsStock2[ARTICLES]=Inventaire[[#This Row],[ARTICLES]])*(PrélèvementsStock2[MACRO INV2])),"")</f>
        <v>0</v>
      </c>
      <c r="I34" s="12">
        <f>IFERROR(Inventaire[[#This Row],[QTÉ]]-Inventaire[[#This Row],[QTÉ SORTIE]]-Inventaire[[#This Row],[QTÉ EN PANNE]],"")</f>
        <v>23</v>
      </c>
      <c r="J34" s="109"/>
      <c r="K34" s="111">
        <v>0</v>
      </c>
      <c r="L34" s="25">
        <f>Inventaire[[#This Row],[QTÉ]]*K34</f>
        <v>0</v>
      </c>
      <c r="M34" s="26">
        <f>IFERROR(IF(Inventaire[[#This Row],[QTÉ]]&lt;=Inventaire[[#This Row],[ SIGNAL RÉAPPROVISIONNEMENT]],1,0),0)</f>
        <v>0</v>
      </c>
      <c r="N34" s="117"/>
      <c r="O34" s="119">
        <v>43930</v>
      </c>
    </row>
    <row r="35" spans="2:15" ht="30" customHeight="1" x14ac:dyDescent="0.3">
      <c r="B35" s="94" t="s">
        <v>76</v>
      </c>
      <c r="C35" s="97" t="s">
        <v>46</v>
      </c>
      <c r="D35" s="97" t="s">
        <v>33</v>
      </c>
      <c r="E35" s="104" t="str">
        <f>VLOOKUP(Inventaire[[#This Row],[LIEU / TYPE]],emplace_stock,3,0)</f>
        <v>GRILLE</v>
      </c>
      <c r="F35" s="109">
        <v>26</v>
      </c>
      <c r="G35" s="12">
        <f>IFERROR(SUMPRODUCT((PrélèvementsStock[ARTICLE]=Inventaire[[#This Row],[ARTICLES]])*PrélèvementsStock[[#This Row],[MACRO INV]]),"")</f>
        <v>0</v>
      </c>
      <c r="H35" s="12">
        <f>IFERROR(SUMPRODUCT((PrélèvementsStock2[ARTICLES]=Inventaire[[#This Row],[ARTICLES]])*(PrélèvementsStock2[MACRO INV2])),"")</f>
        <v>0</v>
      </c>
      <c r="I35" s="12">
        <f>IFERROR(Inventaire[[#This Row],[QTÉ]]-Inventaire[[#This Row],[QTÉ SORTIE]]-Inventaire[[#This Row],[QTÉ EN PANNE]],"")</f>
        <v>26</v>
      </c>
      <c r="J35" s="109"/>
      <c r="K35" s="111">
        <v>0</v>
      </c>
      <c r="L35" s="25">
        <f>Inventaire[[#This Row],[QTÉ]]*K35</f>
        <v>0</v>
      </c>
      <c r="M35" s="26">
        <f>IFERROR(IF(Inventaire[[#This Row],[QTÉ]]&lt;=Inventaire[[#This Row],[ SIGNAL RÉAPPROVISIONNEMENT]],1,0),0)</f>
        <v>0</v>
      </c>
      <c r="N35" s="117"/>
      <c r="O35" s="119">
        <v>43930</v>
      </c>
    </row>
    <row r="36" spans="2:15" ht="30" customHeight="1" x14ac:dyDescent="0.3">
      <c r="B36" s="94" t="s">
        <v>77</v>
      </c>
      <c r="C36" s="97" t="s">
        <v>46</v>
      </c>
      <c r="D36" s="97" t="s">
        <v>33</v>
      </c>
      <c r="E36" s="104" t="str">
        <f>VLOOKUP(Inventaire[[#This Row],[LIEU / TYPE]],emplace_stock,3,0)</f>
        <v>GRILLE</v>
      </c>
      <c r="F36" s="109">
        <v>10</v>
      </c>
      <c r="G36" s="12">
        <f>IFERROR(SUMPRODUCT((PrélèvementsStock[ARTICLE]=Inventaire[[#This Row],[ARTICLES]])*PrélèvementsStock[[#This Row],[MACRO INV]]),"")</f>
        <v>0</v>
      </c>
      <c r="H36" s="12">
        <f>IFERROR(SUMPRODUCT((PrélèvementsStock2[ARTICLES]=Inventaire[[#This Row],[ARTICLES]])*(PrélèvementsStock2[MACRO INV2])),"")</f>
        <v>0</v>
      </c>
      <c r="I36" s="12">
        <f>IFERROR(Inventaire[[#This Row],[QTÉ]]-Inventaire[[#This Row],[QTÉ SORTIE]]-Inventaire[[#This Row],[QTÉ EN PANNE]],"")</f>
        <v>10</v>
      </c>
      <c r="J36" s="109"/>
      <c r="K36" s="111">
        <v>0</v>
      </c>
      <c r="L36" s="25">
        <f>Inventaire[[#This Row],[QTÉ]]*K36</f>
        <v>0</v>
      </c>
      <c r="M36" s="26">
        <f>IFERROR(IF(Inventaire[[#This Row],[QTÉ]]&lt;=Inventaire[[#This Row],[ SIGNAL RÉAPPROVISIONNEMENT]],1,0),0)</f>
        <v>0</v>
      </c>
      <c r="N36" s="117"/>
      <c r="O36" s="119">
        <v>43930</v>
      </c>
    </row>
    <row r="37" spans="2:15" ht="30" customHeight="1" x14ac:dyDescent="0.3">
      <c r="B37" s="94" t="s">
        <v>78</v>
      </c>
      <c r="C37" s="97" t="s">
        <v>46</v>
      </c>
      <c r="D37" s="97" t="s">
        <v>33</v>
      </c>
      <c r="E37" s="104" t="str">
        <f>VLOOKUP(Inventaire[[#This Row],[LIEU / TYPE]],emplace_stock,3,0)</f>
        <v>GRILLE</v>
      </c>
      <c r="F37" s="109">
        <v>12</v>
      </c>
      <c r="G37" s="12">
        <f>IFERROR(SUMPRODUCT((PrélèvementsStock[ARTICLE]=Inventaire[[#This Row],[ARTICLES]])*PrélèvementsStock[[#This Row],[MACRO INV]]),"")</f>
        <v>0</v>
      </c>
      <c r="H37" s="12">
        <f>IFERROR(SUMPRODUCT((PrélèvementsStock2[ARTICLES]=Inventaire[[#This Row],[ARTICLES]])*(PrélèvementsStock2[MACRO INV2])),"")</f>
        <v>0</v>
      </c>
      <c r="I37" s="12">
        <f>IFERROR(Inventaire[[#This Row],[QTÉ]]-Inventaire[[#This Row],[QTÉ SORTIE]]-Inventaire[[#This Row],[QTÉ EN PANNE]],"")</f>
        <v>12</v>
      </c>
      <c r="J37" s="109"/>
      <c r="K37" s="111">
        <v>0</v>
      </c>
      <c r="L37" s="25">
        <f>Inventaire[[#This Row],[QTÉ]]*K37</f>
        <v>0</v>
      </c>
      <c r="M37" s="26">
        <f>IFERROR(IF(Inventaire[[#This Row],[QTÉ]]&lt;=Inventaire[[#This Row],[ SIGNAL RÉAPPROVISIONNEMENT]],1,0),0)</f>
        <v>0</v>
      </c>
      <c r="N37" s="117"/>
      <c r="O37" s="119">
        <v>43930</v>
      </c>
    </row>
    <row r="38" spans="2:15" ht="30" customHeight="1" x14ac:dyDescent="0.3">
      <c r="B38" s="93" t="s">
        <v>79</v>
      </c>
      <c r="C38" s="97" t="s">
        <v>46</v>
      </c>
      <c r="D38" s="97" t="s">
        <v>33</v>
      </c>
      <c r="E38" s="104" t="str">
        <f>VLOOKUP(Inventaire[[#This Row],[LIEU / TYPE]],emplace_stock,3,0)</f>
        <v>GRILLE</v>
      </c>
      <c r="F38" s="109">
        <v>0</v>
      </c>
      <c r="G38" s="12">
        <f>IFERROR(SUMPRODUCT((PrélèvementsStock[ARTICLE]=Inventaire[[#This Row],[ARTICLES]])*PrélèvementsStock[[#This Row],[MACRO INV]]),"")</f>
        <v>0</v>
      </c>
      <c r="H38" s="12">
        <f>IFERROR(SUMPRODUCT((PrélèvementsStock2[ARTICLES]=Inventaire[[#This Row],[ARTICLES]])*(PrélèvementsStock2[MACRO INV2])),"")</f>
        <v>0</v>
      </c>
      <c r="I38" s="12">
        <f>IFERROR(Inventaire[[#This Row],[QTÉ]]-Inventaire[[#This Row],[QTÉ SORTIE]]-Inventaire[[#This Row],[QTÉ EN PANNE]],"")</f>
        <v>0</v>
      </c>
      <c r="J38" s="109"/>
      <c r="K38" s="111">
        <v>0</v>
      </c>
      <c r="L38" s="25">
        <f>Inventaire[[#This Row],[QTÉ]]*K38</f>
        <v>0</v>
      </c>
      <c r="M38" s="26">
        <f>IFERROR(IF(Inventaire[[#This Row],[QTÉ]]&lt;=Inventaire[[#This Row],[ SIGNAL RÉAPPROVISIONNEMENT]],1,0),0)</f>
        <v>1</v>
      </c>
      <c r="N38" s="117"/>
      <c r="O38" s="119">
        <v>43930</v>
      </c>
    </row>
    <row r="39" spans="2:15" ht="30" customHeight="1" x14ac:dyDescent="0.3">
      <c r="B39" s="93"/>
      <c r="C39" s="97"/>
      <c r="D39" s="97"/>
      <c r="E39" s="104" t="e">
        <f>VLOOKUP(Inventaire[[#This Row],[LIEU / TYPE]],emplace_stock,3,0)</f>
        <v>#N/A</v>
      </c>
      <c r="F39" s="109"/>
      <c r="G39" s="12">
        <f>IFERROR(SUMPRODUCT((PrélèvementsStock[ARTICLE]=Inventaire[[#This Row],[ARTICLES]])*PrélèvementsStock[[#This Row],[MACRO INV]]),"")</f>
        <v>0</v>
      </c>
      <c r="H39" s="12">
        <f>IFERROR(SUMPRODUCT((PrélèvementsStock2[ARTICLES]=Inventaire[[#This Row],[ARTICLES]])*(PrélèvementsStock2[MACRO INV2])),"")</f>
        <v>0</v>
      </c>
      <c r="I39" s="12">
        <f>IFERROR(Inventaire[[#This Row],[QTÉ]]-Inventaire[[#This Row],[QTÉ SORTIE]]-Inventaire[[#This Row],[QTÉ EN PANNE]],"")</f>
        <v>0</v>
      </c>
      <c r="J39" s="109"/>
      <c r="K39" s="111">
        <v>0</v>
      </c>
      <c r="L39" s="25">
        <f>Inventaire[[#This Row],[QTÉ]]*K39</f>
        <v>0</v>
      </c>
      <c r="M39" s="26">
        <f>IFERROR(IF(Inventaire[[#This Row],[QTÉ]]&lt;=Inventaire[[#This Row],[ SIGNAL RÉAPPROVISIONNEMENT]],1,0),0)</f>
        <v>1</v>
      </c>
      <c r="N39" s="117"/>
      <c r="O39" s="119">
        <v>43930</v>
      </c>
    </row>
    <row r="40" spans="2:15" ht="30" customHeight="1" x14ac:dyDescent="0.3">
      <c r="B40" s="93"/>
      <c r="C40" s="97"/>
      <c r="D40" s="97"/>
      <c r="E40" s="104" t="e">
        <f>VLOOKUP(Inventaire[[#This Row],[LIEU / TYPE]],emplace_stock,3,0)</f>
        <v>#N/A</v>
      </c>
      <c r="F40" s="109"/>
      <c r="G40" s="12">
        <f>IFERROR(SUMPRODUCT((PrélèvementsStock[ARTICLE]=Inventaire[[#This Row],[ARTICLES]])*PrélèvementsStock[[#This Row],[MACRO INV]]),"")</f>
        <v>0</v>
      </c>
      <c r="H40" s="12">
        <f>IFERROR(SUMPRODUCT((PrélèvementsStock2[ARTICLES]=Inventaire[[#This Row],[ARTICLES]])*(PrélèvementsStock2[MACRO INV2])),"")</f>
        <v>0</v>
      </c>
      <c r="I40" s="12">
        <f>IFERROR(Inventaire[[#This Row],[QTÉ]]-Inventaire[[#This Row],[QTÉ SORTIE]]-Inventaire[[#This Row],[QTÉ EN PANNE]],"")</f>
        <v>0</v>
      </c>
      <c r="J40" s="109"/>
      <c r="K40" s="111">
        <v>0</v>
      </c>
      <c r="L40" s="25">
        <f>Inventaire[[#This Row],[QTÉ]]*K40</f>
        <v>0</v>
      </c>
      <c r="M40" s="26">
        <f>IFERROR(IF(Inventaire[[#This Row],[QTÉ]]&lt;=Inventaire[[#This Row],[ SIGNAL RÉAPPROVISIONNEMENT]],1,0),0)</f>
        <v>1</v>
      </c>
      <c r="N40" s="117"/>
      <c r="O40" s="119">
        <v>43930</v>
      </c>
    </row>
    <row r="41" spans="2:15" ht="30" customHeight="1" x14ac:dyDescent="0.3">
      <c r="B41" s="93"/>
      <c r="C41" s="97"/>
      <c r="D41" s="97"/>
      <c r="E41" s="104" t="e">
        <f>VLOOKUP(Inventaire[[#This Row],[LIEU / TYPE]],emplace_stock,3,0)</f>
        <v>#N/A</v>
      </c>
      <c r="F41" s="109"/>
      <c r="G41" s="12">
        <f>IFERROR(SUMPRODUCT((PrélèvementsStock[ARTICLE]=Inventaire[[#This Row],[ARTICLES]])*PrélèvementsStock[[#This Row],[MACRO INV]]),"")</f>
        <v>0</v>
      </c>
      <c r="H41" s="12">
        <f>IFERROR(SUMPRODUCT((PrélèvementsStock2[ARTICLES]=Inventaire[[#This Row],[ARTICLES]])*(PrélèvementsStock2[MACRO INV2])),"")</f>
        <v>0</v>
      </c>
      <c r="I41" s="12">
        <f>IFERROR(Inventaire[[#This Row],[QTÉ]]-Inventaire[[#This Row],[QTÉ SORTIE]]-Inventaire[[#This Row],[QTÉ EN PANNE]],"")</f>
        <v>0</v>
      </c>
      <c r="J41" s="109"/>
      <c r="K41" s="111">
        <v>0</v>
      </c>
      <c r="L41" s="25">
        <f>Inventaire[[#This Row],[QTÉ]]*K41</f>
        <v>0</v>
      </c>
      <c r="M41" s="26">
        <f>IFERROR(IF(Inventaire[[#This Row],[QTÉ]]&lt;=Inventaire[[#This Row],[ SIGNAL RÉAPPROVISIONNEMENT]],1,0),0)</f>
        <v>1</v>
      </c>
      <c r="N41" s="117"/>
      <c r="O41" s="119">
        <v>43930</v>
      </c>
    </row>
    <row r="42" spans="2:15" ht="30" customHeight="1" x14ac:dyDescent="0.3">
      <c r="B42" s="93"/>
      <c r="C42" s="97"/>
      <c r="D42" s="97"/>
      <c r="E42" s="104" t="e">
        <f>VLOOKUP(Inventaire[[#This Row],[LIEU / TYPE]],emplace_stock,3,0)</f>
        <v>#N/A</v>
      </c>
      <c r="F42" s="109"/>
      <c r="G42" s="12">
        <f>IFERROR(SUMPRODUCT((PrélèvementsStock[ARTICLE]=Inventaire[[#This Row],[ARTICLES]])*PrélèvementsStock[[#This Row],[MACRO INV]]),"")</f>
        <v>0</v>
      </c>
      <c r="H42" s="12">
        <f>IFERROR(SUMPRODUCT((PrélèvementsStock2[ARTICLES]=Inventaire[[#This Row],[ARTICLES]])*(PrélèvementsStock2[MACRO INV2])),"")</f>
        <v>0</v>
      </c>
      <c r="I42" s="12">
        <f>IFERROR(Inventaire[[#This Row],[QTÉ]]-Inventaire[[#This Row],[QTÉ SORTIE]]-Inventaire[[#This Row],[QTÉ EN PANNE]],"")</f>
        <v>0</v>
      </c>
      <c r="J42" s="109"/>
      <c r="K42" s="111">
        <v>0</v>
      </c>
      <c r="L42" s="25">
        <f>Inventaire[[#This Row],[QTÉ]]*K42</f>
        <v>0</v>
      </c>
      <c r="M42" s="26">
        <f>IFERROR(IF(Inventaire[[#This Row],[QTÉ]]&lt;=Inventaire[[#This Row],[ SIGNAL RÉAPPROVISIONNEMENT]],1,0),0)</f>
        <v>1</v>
      </c>
      <c r="N42" s="117"/>
      <c r="O42" s="119">
        <v>43930</v>
      </c>
    </row>
    <row r="43" spans="2:15" ht="30" customHeight="1" x14ac:dyDescent="0.3">
      <c r="B43" s="93"/>
      <c r="C43" s="97"/>
      <c r="D43" s="97"/>
      <c r="E43" s="104" t="e">
        <f>VLOOKUP(Inventaire[[#This Row],[LIEU / TYPE]],emplace_stock,3,0)</f>
        <v>#N/A</v>
      </c>
      <c r="F43" s="109"/>
      <c r="G43" s="12">
        <f>IFERROR(SUMPRODUCT((PrélèvementsStock[ARTICLE]=Inventaire[[#This Row],[ARTICLES]])*PrélèvementsStock[[#This Row],[MACRO INV]]),"")</f>
        <v>0</v>
      </c>
      <c r="H43" s="12">
        <f>IFERROR(SUMPRODUCT((PrélèvementsStock2[ARTICLES]=Inventaire[[#This Row],[ARTICLES]])*(PrélèvementsStock2[MACRO INV2])),"")</f>
        <v>0</v>
      </c>
      <c r="I43" s="12">
        <f>IFERROR(Inventaire[[#This Row],[QTÉ]]-Inventaire[[#This Row],[QTÉ SORTIE]]-Inventaire[[#This Row],[QTÉ EN PANNE]],"")</f>
        <v>0</v>
      </c>
      <c r="J43" s="109"/>
      <c r="K43" s="111">
        <v>0</v>
      </c>
      <c r="L43" s="25">
        <f>Inventaire[[#This Row],[QTÉ]]*K43</f>
        <v>0</v>
      </c>
      <c r="M43" s="26">
        <f>IFERROR(IF(Inventaire[[#This Row],[QTÉ]]&lt;=Inventaire[[#This Row],[ SIGNAL RÉAPPROVISIONNEMENT]],1,0),0)</f>
        <v>1</v>
      </c>
      <c r="N43" s="117"/>
      <c r="O43" s="119">
        <v>43930</v>
      </c>
    </row>
    <row r="44" spans="2:15" ht="30" customHeight="1" x14ac:dyDescent="0.3">
      <c r="B44" s="93"/>
      <c r="C44" s="97"/>
      <c r="D44" s="97"/>
      <c r="E44" s="104" t="e">
        <f>VLOOKUP(Inventaire[[#This Row],[LIEU / TYPE]],emplace_stock,3,0)</f>
        <v>#N/A</v>
      </c>
      <c r="F44" s="109"/>
      <c r="G44" s="12">
        <f>IFERROR(SUMPRODUCT((PrélèvementsStock[ARTICLE]=Inventaire[[#This Row],[ARTICLES]])*PrélèvementsStock[[#This Row],[MACRO INV]]),"")</f>
        <v>0</v>
      </c>
      <c r="H44" s="12">
        <f>IFERROR(SUMPRODUCT((PrélèvementsStock2[ARTICLES]=Inventaire[[#This Row],[ARTICLES]])*(PrélèvementsStock2[MACRO INV2])),"")</f>
        <v>0</v>
      </c>
      <c r="I44" s="12">
        <f>IFERROR(Inventaire[[#This Row],[QTÉ]]-Inventaire[[#This Row],[QTÉ SORTIE]]-Inventaire[[#This Row],[QTÉ EN PANNE]],"")</f>
        <v>0</v>
      </c>
      <c r="J44" s="109"/>
      <c r="K44" s="111">
        <v>0</v>
      </c>
      <c r="L44" s="25">
        <f>Inventaire[[#This Row],[QTÉ]]*K44</f>
        <v>0</v>
      </c>
      <c r="M44" s="26">
        <f>IFERROR(IF(Inventaire[[#This Row],[QTÉ]]&lt;=Inventaire[[#This Row],[ SIGNAL RÉAPPROVISIONNEMENT]],1,0),0)</f>
        <v>1</v>
      </c>
      <c r="N44" s="117"/>
      <c r="O44" s="119">
        <v>43930</v>
      </c>
    </row>
    <row r="45" spans="2:15" ht="30" customHeight="1" x14ac:dyDescent="0.3">
      <c r="B45" s="93"/>
      <c r="C45" s="97"/>
      <c r="D45" s="97"/>
      <c r="E45" s="104" t="e">
        <f>VLOOKUP(Inventaire[[#This Row],[LIEU / TYPE]],emplace_stock,3,0)</f>
        <v>#N/A</v>
      </c>
      <c r="F45" s="109"/>
      <c r="G45" s="12">
        <f>IFERROR(SUMPRODUCT((PrélèvementsStock[ARTICLE]=Inventaire[[#This Row],[ARTICLES]])*PrélèvementsStock[[#This Row],[MACRO INV]]),"")</f>
        <v>0</v>
      </c>
      <c r="H45" s="12">
        <f>IFERROR(SUMPRODUCT((PrélèvementsStock2[ARTICLES]=Inventaire[[#This Row],[ARTICLES]])*(PrélèvementsStock2[MACRO INV2])),"")</f>
        <v>0</v>
      </c>
      <c r="I45" s="12">
        <f>IFERROR(Inventaire[[#This Row],[QTÉ]]-Inventaire[[#This Row],[QTÉ SORTIE]]-Inventaire[[#This Row],[QTÉ EN PANNE]],"")</f>
        <v>0</v>
      </c>
      <c r="J45" s="109"/>
      <c r="K45" s="111">
        <v>0</v>
      </c>
      <c r="L45" s="25">
        <f>Inventaire[[#This Row],[QTÉ]]*K45</f>
        <v>0</v>
      </c>
      <c r="M45" s="26">
        <f>IFERROR(IF(Inventaire[[#This Row],[QTÉ]]&lt;=Inventaire[[#This Row],[ SIGNAL RÉAPPROVISIONNEMENT]],1,0),0)</f>
        <v>1</v>
      </c>
      <c r="N45" s="117"/>
      <c r="O45" s="119">
        <v>43930</v>
      </c>
    </row>
    <row r="46" spans="2:15" ht="30" customHeight="1" x14ac:dyDescent="0.3">
      <c r="B46" s="93"/>
      <c r="C46" s="97"/>
      <c r="D46" s="97"/>
      <c r="E46" s="104" t="e">
        <f>VLOOKUP(Inventaire[[#This Row],[LIEU / TYPE]],emplace_stock,3,0)</f>
        <v>#N/A</v>
      </c>
      <c r="F46" s="109"/>
      <c r="G46" s="12">
        <f>IFERROR(SUMPRODUCT((PrélèvementsStock[ARTICLE]=Inventaire[[#This Row],[ARTICLES]])*PrélèvementsStock[[#This Row],[MACRO INV]]),"")</f>
        <v>0</v>
      </c>
      <c r="H46" s="12">
        <f>IFERROR(SUMPRODUCT((PrélèvementsStock2[ARTICLES]=Inventaire[[#This Row],[ARTICLES]])*(PrélèvementsStock2[MACRO INV2])),"")</f>
        <v>0</v>
      </c>
      <c r="I46" s="12">
        <f>IFERROR(Inventaire[[#This Row],[QTÉ]]-Inventaire[[#This Row],[QTÉ SORTIE]]-Inventaire[[#This Row],[QTÉ EN PANNE]],"")</f>
        <v>0</v>
      </c>
      <c r="J46" s="109"/>
      <c r="K46" s="111">
        <v>0</v>
      </c>
      <c r="L46" s="25">
        <f>Inventaire[[#This Row],[QTÉ]]*K46</f>
        <v>0</v>
      </c>
      <c r="M46" s="26">
        <f>IFERROR(IF(Inventaire[[#This Row],[QTÉ]]&lt;=Inventaire[[#This Row],[ SIGNAL RÉAPPROVISIONNEMENT]],1,0),0)</f>
        <v>1</v>
      </c>
      <c r="N46" s="117"/>
      <c r="O46" s="119">
        <v>43930</v>
      </c>
    </row>
    <row r="47" spans="2:15" ht="30" customHeight="1" x14ac:dyDescent="0.3">
      <c r="B47" s="93"/>
      <c r="C47" s="97"/>
      <c r="D47" s="97"/>
      <c r="E47" s="104" t="e">
        <f>VLOOKUP(Inventaire[[#This Row],[LIEU / TYPE]],emplace_stock,3,0)</f>
        <v>#N/A</v>
      </c>
      <c r="F47" s="109"/>
      <c r="G47" s="12">
        <f>IFERROR(SUMPRODUCT((PrélèvementsStock[ARTICLE]=Inventaire[[#This Row],[ARTICLES]])*PrélèvementsStock[[#This Row],[MACRO INV]]),"")</f>
        <v>0</v>
      </c>
      <c r="H47" s="12">
        <f>IFERROR(SUMPRODUCT((PrélèvementsStock2[ARTICLES]=Inventaire[[#This Row],[ARTICLES]])*(PrélèvementsStock2[MACRO INV2])),"")</f>
        <v>0</v>
      </c>
      <c r="I47" s="12">
        <f>IFERROR(Inventaire[[#This Row],[QTÉ]]-Inventaire[[#This Row],[QTÉ SORTIE]]-Inventaire[[#This Row],[QTÉ EN PANNE]],"")</f>
        <v>0</v>
      </c>
      <c r="J47" s="109"/>
      <c r="K47" s="111">
        <v>0</v>
      </c>
      <c r="L47" s="25">
        <f>Inventaire[[#This Row],[QTÉ]]*K47</f>
        <v>0</v>
      </c>
      <c r="M47" s="26">
        <f>IFERROR(IF(Inventaire[[#This Row],[QTÉ]]&lt;=Inventaire[[#This Row],[ SIGNAL RÉAPPROVISIONNEMENT]],1,0),0)</f>
        <v>1</v>
      </c>
      <c r="N47" s="117"/>
      <c r="O47" s="119">
        <v>43930</v>
      </c>
    </row>
    <row r="48" spans="2:15" ht="30" customHeight="1" x14ac:dyDescent="0.3">
      <c r="B48" s="93"/>
      <c r="C48" s="97"/>
      <c r="D48" s="97"/>
      <c r="E48" s="104" t="e">
        <f>VLOOKUP(Inventaire[[#This Row],[LIEU / TYPE]],emplace_stock,3,0)</f>
        <v>#N/A</v>
      </c>
      <c r="F48" s="109"/>
      <c r="G48" s="12">
        <f>IFERROR(SUMPRODUCT((PrélèvementsStock[ARTICLE]=Inventaire[[#This Row],[ARTICLES]])*PrélèvementsStock[[#This Row],[MACRO INV]]),"")</f>
        <v>0</v>
      </c>
      <c r="H48" s="12">
        <f>IFERROR(SUMPRODUCT((PrélèvementsStock2[ARTICLES]=Inventaire[[#This Row],[ARTICLES]])*(PrélèvementsStock2[MACRO INV2])),"")</f>
        <v>0</v>
      </c>
      <c r="I48" s="12">
        <f>IFERROR(Inventaire[[#This Row],[QTÉ]]-Inventaire[[#This Row],[QTÉ SORTIE]]-Inventaire[[#This Row],[QTÉ EN PANNE]],"")</f>
        <v>0</v>
      </c>
      <c r="J48" s="109"/>
      <c r="K48" s="111">
        <v>0</v>
      </c>
      <c r="L48" s="25">
        <f>Inventaire[[#This Row],[QTÉ]]*K48</f>
        <v>0</v>
      </c>
      <c r="M48" s="26">
        <f>IFERROR(IF(Inventaire[[#This Row],[QTÉ]]&lt;=Inventaire[[#This Row],[ SIGNAL RÉAPPROVISIONNEMENT]],1,0),0)</f>
        <v>1</v>
      </c>
      <c r="N48" s="117"/>
      <c r="O48" s="119">
        <v>43930</v>
      </c>
    </row>
    <row r="49" spans="2:15" ht="30" customHeight="1" x14ac:dyDescent="0.3">
      <c r="B49" s="93"/>
      <c r="C49" s="97"/>
      <c r="D49" s="97"/>
      <c r="E49" s="104" t="e">
        <f>VLOOKUP(Inventaire[[#This Row],[LIEU / TYPE]],emplace_stock,3,0)</f>
        <v>#N/A</v>
      </c>
      <c r="F49" s="109"/>
      <c r="G49" s="12">
        <f>IFERROR(SUMPRODUCT((PrélèvementsStock[ARTICLE]=Inventaire[[#This Row],[ARTICLES]])*PrélèvementsStock[[#This Row],[MACRO INV]]),"")</f>
        <v>0</v>
      </c>
      <c r="H49" s="12">
        <f>IFERROR(SUMPRODUCT((PrélèvementsStock2[ARTICLES]=Inventaire[[#This Row],[ARTICLES]])*(PrélèvementsStock2[MACRO INV2])),"")</f>
        <v>0</v>
      </c>
      <c r="I49" s="12">
        <f>IFERROR(Inventaire[[#This Row],[QTÉ]]-Inventaire[[#This Row],[QTÉ SORTIE]]-Inventaire[[#This Row],[QTÉ EN PANNE]],"")</f>
        <v>0</v>
      </c>
      <c r="J49" s="109"/>
      <c r="K49" s="111">
        <v>0</v>
      </c>
      <c r="L49" s="25">
        <f>Inventaire[[#This Row],[QTÉ]]*K49</f>
        <v>0</v>
      </c>
      <c r="M49" s="26">
        <f>IFERROR(IF(Inventaire[[#This Row],[QTÉ]]&lt;=Inventaire[[#This Row],[ SIGNAL RÉAPPROVISIONNEMENT]],1,0),0)</f>
        <v>1</v>
      </c>
      <c r="N49" s="117"/>
      <c r="O49" s="119">
        <v>43930</v>
      </c>
    </row>
    <row r="50" spans="2:15" ht="30" customHeight="1" x14ac:dyDescent="0.3">
      <c r="B50" s="93"/>
      <c r="C50" s="97"/>
      <c r="D50" s="97"/>
      <c r="E50" s="104" t="e">
        <f>VLOOKUP(Inventaire[[#This Row],[LIEU / TYPE]],emplace_stock,3,0)</f>
        <v>#N/A</v>
      </c>
      <c r="F50" s="109"/>
      <c r="G50" s="12">
        <f>IFERROR(SUMPRODUCT((PrélèvementsStock[ARTICLE]=Inventaire[[#This Row],[ARTICLES]])*PrélèvementsStock[[#This Row],[MACRO INV]]),"")</f>
        <v>0</v>
      </c>
      <c r="H50" s="12">
        <f>IFERROR(SUMPRODUCT((PrélèvementsStock2[ARTICLES]=Inventaire[[#This Row],[ARTICLES]])*(PrélèvementsStock2[MACRO INV2])),"")</f>
        <v>0</v>
      </c>
      <c r="I50" s="12">
        <f>IFERROR(Inventaire[[#This Row],[QTÉ]]-Inventaire[[#This Row],[QTÉ SORTIE]]-Inventaire[[#This Row],[QTÉ EN PANNE]],"")</f>
        <v>0</v>
      </c>
      <c r="J50" s="109"/>
      <c r="K50" s="111">
        <v>0</v>
      </c>
      <c r="L50" s="25">
        <f>Inventaire[[#This Row],[QTÉ]]*K50</f>
        <v>0</v>
      </c>
      <c r="M50" s="26">
        <f>IFERROR(IF(Inventaire[[#This Row],[QTÉ]]&lt;=Inventaire[[#This Row],[ SIGNAL RÉAPPROVISIONNEMENT]],1,0),0)</f>
        <v>1</v>
      </c>
      <c r="N50" s="117"/>
      <c r="O50" s="119">
        <v>43930</v>
      </c>
    </row>
    <row r="51" spans="2:15" ht="30" customHeight="1" x14ac:dyDescent="0.3">
      <c r="B51" s="93" t="s">
        <v>20</v>
      </c>
      <c r="C51" s="97"/>
      <c r="D51" s="97" t="s">
        <v>80</v>
      </c>
      <c r="E51" s="104" t="str">
        <f>VLOOKUP(Inventaire[[#This Row],[LIEU / TYPE]],emplace_stock,3,0)</f>
        <v>LOCAL</v>
      </c>
      <c r="F51" s="109">
        <v>17</v>
      </c>
      <c r="G51" s="12">
        <f>IFERROR(SUMPRODUCT((PrélèvementsStock[ARTICLE]=Inventaire[[#This Row],[ARTICLES]])*PrélèvementsStock[[#This Row],[MACRO INV]]),"")</f>
        <v>0</v>
      </c>
      <c r="H51" s="12">
        <f>IFERROR(SUMPRODUCT((PrélèvementsStock2[ARTICLES]=Inventaire[[#This Row],[ARTICLES]])*(PrélèvementsStock2[MACRO INV2])),"")</f>
        <v>0</v>
      </c>
      <c r="I51" s="12">
        <f>IFERROR(Inventaire[[#This Row],[QTÉ]]-Inventaire[[#This Row],[QTÉ SORTIE]]-Inventaire[[#This Row],[QTÉ EN PANNE]],"")</f>
        <v>17</v>
      </c>
      <c r="J51" s="109"/>
      <c r="K51" s="111">
        <v>0</v>
      </c>
      <c r="L51" s="25">
        <f>Inventaire[[#This Row],[QTÉ]]*K51</f>
        <v>0</v>
      </c>
      <c r="M51" s="26">
        <f>IFERROR(IF(Inventaire[[#This Row],[QTÉ]]&lt;=Inventaire[[#This Row],[ SIGNAL RÉAPPROVISIONNEMENT]],1,0),0)</f>
        <v>0</v>
      </c>
      <c r="N51" s="117"/>
      <c r="O51" s="119">
        <v>43930</v>
      </c>
    </row>
    <row r="52" spans="2:15" ht="30" customHeight="1" x14ac:dyDescent="0.3">
      <c r="B52" s="93" t="s">
        <v>23</v>
      </c>
      <c r="C52" s="97"/>
      <c r="D52" s="97" t="s">
        <v>80</v>
      </c>
      <c r="E52" s="104" t="str">
        <f>VLOOKUP(Inventaire[[#This Row],[LIEU / TYPE]],emplace_stock,3,0)</f>
        <v>LOCAL</v>
      </c>
      <c r="F52" s="109">
        <v>5</v>
      </c>
      <c r="G52" s="12">
        <f>IFERROR(SUMPRODUCT((PrélèvementsStock[ARTICLE]=Inventaire[[#This Row],[ARTICLES]])*PrélèvementsStock[[#This Row],[MACRO INV]]),"")</f>
        <v>0</v>
      </c>
      <c r="H52" s="12">
        <f>IFERROR(SUMPRODUCT((PrélèvementsStock2[ARTICLES]=Inventaire[[#This Row],[ARTICLES]])*(PrélèvementsStock2[MACRO INV2])),"")</f>
        <v>0</v>
      </c>
      <c r="I52" s="12">
        <f>IFERROR(Inventaire[[#This Row],[QTÉ]]-Inventaire[[#This Row],[QTÉ SORTIE]]-Inventaire[[#This Row],[QTÉ EN PANNE]],"")</f>
        <v>5</v>
      </c>
      <c r="J52" s="109"/>
      <c r="K52" s="111">
        <v>0</v>
      </c>
      <c r="L52" s="25">
        <f>Inventaire[[#This Row],[QTÉ]]*K52</f>
        <v>0</v>
      </c>
      <c r="M52" s="26">
        <f>IFERROR(IF(Inventaire[[#This Row],[QTÉ]]&lt;=Inventaire[[#This Row],[ SIGNAL RÉAPPROVISIONNEMENT]],1,0),0)</f>
        <v>0</v>
      </c>
      <c r="N52" s="117"/>
      <c r="O52" s="119">
        <v>43930</v>
      </c>
    </row>
    <row r="53" spans="2:15" ht="30" customHeight="1" x14ac:dyDescent="0.3">
      <c r="B53" s="93" t="s">
        <v>24</v>
      </c>
      <c r="C53" s="97"/>
      <c r="D53" s="97" t="s">
        <v>80</v>
      </c>
      <c r="E53" s="104" t="str">
        <f>VLOOKUP(Inventaire[[#This Row],[LIEU / TYPE]],emplace_stock,3,0)</f>
        <v>LOCAL</v>
      </c>
      <c r="F53" s="109">
        <v>7</v>
      </c>
      <c r="G53" s="12">
        <f>IFERROR(SUMPRODUCT((PrélèvementsStock[ARTICLE]=Inventaire[[#This Row],[ARTICLES]])*PrélèvementsStock[[#This Row],[MACRO INV]]),"")</f>
        <v>0</v>
      </c>
      <c r="H53" s="12">
        <f>IFERROR(SUMPRODUCT((PrélèvementsStock2[ARTICLES]=Inventaire[[#This Row],[ARTICLES]])*(PrélèvementsStock2[MACRO INV2])),"")</f>
        <v>0</v>
      </c>
      <c r="I53" s="12">
        <f>IFERROR(Inventaire[[#This Row],[QTÉ]]-Inventaire[[#This Row],[QTÉ SORTIE]]-Inventaire[[#This Row],[QTÉ EN PANNE]],"")</f>
        <v>7</v>
      </c>
      <c r="J53" s="109"/>
      <c r="K53" s="111">
        <v>0</v>
      </c>
      <c r="L53" s="25">
        <f>Inventaire[[#This Row],[QTÉ]]*K53</f>
        <v>0</v>
      </c>
      <c r="M53" s="26">
        <f>IFERROR(IF(Inventaire[[#This Row],[QTÉ]]&lt;=Inventaire[[#This Row],[ SIGNAL RÉAPPROVISIONNEMENT]],1,0),0)</f>
        <v>0</v>
      </c>
      <c r="N53" s="117"/>
      <c r="O53" s="119">
        <v>43930</v>
      </c>
    </row>
    <row r="54" spans="2:15" ht="30" customHeight="1" x14ac:dyDescent="0.3">
      <c r="B54" s="93" t="s">
        <v>84</v>
      </c>
      <c r="C54" s="97"/>
      <c r="D54" s="97" t="s">
        <v>80</v>
      </c>
      <c r="E54" s="104" t="str">
        <f>VLOOKUP(Inventaire[[#This Row],[LIEU / TYPE]],emplace_stock,3,0)</f>
        <v>LOCAL</v>
      </c>
      <c r="F54" s="109">
        <v>2</v>
      </c>
      <c r="G54" s="12">
        <f>IFERROR(SUMPRODUCT((PrélèvementsStock[ARTICLE]=Inventaire[[#This Row],[ARTICLES]])*PrélèvementsStock[[#This Row],[MACRO INV]]),"")</f>
        <v>0</v>
      </c>
      <c r="H54" s="12">
        <f>IFERROR(SUMPRODUCT((PrélèvementsStock2[ARTICLES]=Inventaire[[#This Row],[ARTICLES]])*(PrélèvementsStock2[MACRO INV2])),"")</f>
        <v>0</v>
      </c>
      <c r="I54" s="12">
        <f>IFERROR(Inventaire[[#This Row],[QTÉ]]-Inventaire[[#This Row],[QTÉ SORTIE]]-Inventaire[[#This Row],[QTÉ EN PANNE]],"")</f>
        <v>2</v>
      </c>
      <c r="J54" s="109"/>
      <c r="K54" s="111">
        <v>0</v>
      </c>
      <c r="L54" s="25">
        <f>Inventaire[[#This Row],[QTÉ]]*K54</f>
        <v>0</v>
      </c>
      <c r="M54" s="26">
        <f>IFERROR(IF(Inventaire[[#This Row],[QTÉ]]&lt;=Inventaire[[#This Row],[ SIGNAL RÉAPPROVISIONNEMENT]],1,0),0)</f>
        <v>0</v>
      </c>
      <c r="N54" s="117"/>
      <c r="O54" s="119">
        <v>43930</v>
      </c>
    </row>
    <row r="55" spans="2:15" ht="30" customHeight="1" x14ac:dyDescent="0.3">
      <c r="B55" s="93" t="s">
        <v>26</v>
      </c>
      <c r="C55" s="97"/>
      <c r="D55" s="97" t="s">
        <v>80</v>
      </c>
      <c r="E55" s="104" t="str">
        <f>VLOOKUP(Inventaire[[#This Row],[LIEU / TYPE]],emplace_stock,3,0)</f>
        <v>LOCAL</v>
      </c>
      <c r="F55" s="109">
        <v>7</v>
      </c>
      <c r="G55" s="12">
        <f>IFERROR(SUMPRODUCT((PrélèvementsStock[ARTICLE]=Inventaire[[#This Row],[ARTICLES]])*PrélèvementsStock[[#This Row],[MACRO INV]]),"")</f>
        <v>0</v>
      </c>
      <c r="H55" s="12">
        <f>IFERROR(SUMPRODUCT((PrélèvementsStock2[ARTICLES]=Inventaire[[#This Row],[ARTICLES]])*(PrélèvementsStock2[MACRO INV2])),"")</f>
        <v>0</v>
      </c>
      <c r="I55" s="12">
        <f>IFERROR(Inventaire[[#This Row],[QTÉ]]-Inventaire[[#This Row],[QTÉ SORTIE]]-Inventaire[[#This Row],[QTÉ EN PANNE]],"")</f>
        <v>7</v>
      </c>
      <c r="J55" s="109"/>
      <c r="K55" s="111">
        <v>0</v>
      </c>
      <c r="L55" s="25">
        <f>Inventaire[[#This Row],[QTÉ]]*K55</f>
        <v>0</v>
      </c>
      <c r="M55" s="26">
        <f>IFERROR(IF(Inventaire[[#This Row],[QTÉ]]&lt;=Inventaire[[#This Row],[ SIGNAL RÉAPPROVISIONNEMENT]],1,0),0)</f>
        <v>0</v>
      </c>
      <c r="N55" s="117"/>
      <c r="O55" s="119">
        <v>43930</v>
      </c>
    </row>
    <row r="56" spans="2:15" ht="30" customHeight="1" x14ac:dyDescent="0.3">
      <c r="B56" s="93" t="s">
        <v>27</v>
      </c>
      <c r="C56" s="97"/>
      <c r="D56" s="97" t="s">
        <v>80</v>
      </c>
      <c r="E56" s="104" t="str">
        <f>VLOOKUP(Inventaire[[#This Row],[LIEU / TYPE]],emplace_stock,3,0)</f>
        <v>LOCAL</v>
      </c>
      <c r="F56" s="109">
        <v>4</v>
      </c>
      <c r="G56" s="12">
        <f>IFERROR(SUMPRODUCT((PrélèvementsStock[ARTICLE]=Inventaire[[#This Row],[ARTICLES]])*PrélèvementsStock[[#This Row],[MACRO INV]]),"")</f>
        <v>0</v>
      </c>
      <c r="H56" s="12">
        <f>IFERROR(SUMPRODUCT((PrélèvementsStock2[ARTICLES]=Inventaire[[#This Row],[ARTICLES]])*(PrélèvementsStock2[MACRO INV2])),"")</f>
        <v>0</v>
      </c>
      <c r="I56" s="12">
        <f>IFERROR(Inventaire[[#This Row],[QTÉ]]-Inventaire[[#This Row],[QTÉ SORTIE]]-Inventaire[[#This Row],[QTÉ EN PANNE]],"")</f>
        <v>4</v>
      </c>
      <c r="J56" s="109"/>
      <c r="K56" s="111">
        <v>0</v>
      </c>
      <c r="L56" s="25">
        <f>Inventaire[[#This Row],[QTÉ]]*K56</f>
        <v>0</v>
      </c>
      <c r="M56" s="26">
        <f>IFERROR(IF(Inventaire[[#This Row],[QTÉ]]&lt;=Inventaire[[#This Row],[ SIGNAL RÉAPPROVISIONNEMENT]],1,0),0)</f>
        <v>0</v>
      </c>
      <c r="N56" s="117"/>
      <c r="O56" s="119">
        <v>43930</v>
      </c>
    </row>
    <row r="57" spans="2:15" ht="30" customHeight="1" x14ac:dyDescent="0.3">
      <c r="B57" s="93" t="s">
        <v>86</v>
      </c>
      <c r="C57" s="97"/>
      <c r="D57" s="97" t="s">
        <v>80</v>
      </c>
      <c r="E57" s="104" t="str">
        <f>VLOOKUP(Inventaire[[#This Row],[LIEU / TYPE]],emplace_stock,3,0)</f>
        <v>LOCAL</v>
      </c>
      <c r="F57" s="109">
        <v>2</v>
      </c>
      <c r="G57" s="12">
        <f>IFERROR(SUMPRODUCT((PrélèvementsStock[ARTICLE]=Inventaire[[#This Row],[ARTICLES]])*PrélèvementsStock[[#This Row],[MACRO INV]]),"")</f>
        <v>0</v>
      </c>
      <c r="H57" s="12">
        <f>IFERROR(SUMPRODUCT((PrélèvementsStock2[ARTICLES]=Inventaire[[#This Row],[ARTICLES]])*(PrélèvementsStock2[MACRO INV2])),"")</f>
        <v>0</v>
      </c>
      <c r="I57" s="12">
        <f>IFERROR(Inventaire[[#This Row],[QTÉ]]-Inventaire[[#This Row],[QTÉ SORTIE]]-Inventaire[[#This Row],[QTÉ EN PANNE]],"")</f>
        <v>2</v>
      </c>
      <c r="J57" s="109"/>
      <c r="K57" s="111">
        <v>0</v>
      </c>
      <c r="L57" s="25">
        <f>Inventaire[[#This Row],[QTÉ]]*K57</f>
        <v>0</v>
      </c>
      <c r="M57" s="26">
        <f>IFERROR(IF(Inventaire[[#This Row],[QTÉ]]&lt;=Inventaire[[#This Row],[ SIGNAL RÉAPPROVISIONNEMENT]],1,0),0)</f>
        <v>0</v>
      </c>
      <c r="N57" s="117"/>
      <c r="O57" s="119">
        <v>43930</v>
      </c>
    </row>
    <row r="58" spans="2:15" ht="30" customHeight="1" x14ac:dyDescent="0.3">
      <c r="B58" s="93" t="s">
        <v>25</v>
      </c>
      <c r="C58" s="97"/>
      <c r="D58" s="97" t="s">
        <v>80</v>
      </c>
      <c r="E58" s="104" t="str">
        <f>VLOOKUP(Inventaire[[#This Row],[LIEU / TYPE]],emplace_stock,3,0)</f>
        <v>LOCAL</v>
      </c>
      <c r="F58" s="109">
        <v>5</v>
      </c>
      <c r="G58" s="12">
        <f>IFERROR(SUMPRODUCT((PrélèvementsStock[ARTICLE]=Inventaire[[#This Row],[ARTICLES]])*PrélèvementsStock[[#This Row],[MACRO INV]]),"")</f>
        <v>0</v>
      </c>
      <c r="H58" s="12">
        <f>IFERROR(SUMPRODUCT((PrélèvementsStock2[ARTICLES]=Inventaire[[#This Row],[ARTICLES]])*(PrélèvementsStock2[MACRO INV2])),"")</f>
        <v>0</v>
      </c>
      <c r="I58" s="12">
        <f>IFERROR(Inventaire[[#This Row],[QTÉ]]-Inventaire[[#This Row],[QTÉ SORTIE]]-Inventaire[[#This Row],[QTÉ EN PANNE]],"")</f>
        <v>5</v>
      </c>
      <c r="J58" s="109"/>
      <c r="K58" s="111">
        <v>0</v>
      </c>
      <c r="L58" s="25">
        <f>Inventaire[[#This Row],[QTÉ]]*K58</f>
        <v>0</v>
      </c>
      <c r="M58" s="26">
        <f>IFERROR(IF(Inventaire[[#This Row],[QTÉ]]&lt;=Inventaire[[#This Row],[ SIGNAL RÉAPPROVISIONNEMENT]],1,0),0)</f>
        <v>0</v>
      </c>
      <c r="N58" s="117"/>
      <c r="O58" s="119">
        <v>43930</v>
      </c>
    </row>
    <row r="59" spans="2:15" ht="30" customHeight="1" x14ac:dyDescent="0.3">
      <c r="B59" s="93" t="s">
        <v>85</v>
      </c>
      <c r="C59" s="97"/>
      <c r="D59" s="97" t="s">
        <v>80</v>
      </c>
      <c r="E59" s="104" t="str">
        <f>VLOOKUP(Inventaire[[#This Row],[LIEU / TYPE]],emplace_stock,3,0)</f>
        <v>LOCAL</v>
      </c>
      <c r="F59" s="109">
        <v>5</v>
      </c>
      <c r="G59" s="12">
        <f>IFERROR(SUMPRODUCT((PrélèvementsStock[ARTICLE]=Inventaire[[#This Row],[ARTICLES]])*PrélèvementsStock[[#This Row],[MACRO INV]]),"")</f>
        <v>0</v>
      </c>
      <c r="H59" s="12">
        <f>IFERROR(SUMPRODUCT((PrélèvementsStock2[ARTICLES]=Inventaire[[#This Row],[ARTICLES]])*(PrélèvementsStock2[MACRO INV2])),"")</f>
        <v>0</v>
      </c>
      <c r="I59" s="12">
        <f>IFERROR(Inventaire[[#This Row],[QTÉ]]-Inventaire[[#This Row],[QTÉ SORTIE]]-Inventaire[[#This Row],[QTÉ EN PANNE]],"")</f>
        <v>5</v>
      </c>
      <c r="J59" s="109"/>
      <c r="K59" s="111">
        <v>0</v>
      </c>
      <c r="L59" s="25">
        <f>Inventaire[[#This Row],[QTÉ]]*K59</f>
        <v>0</v>
      </c>
      <c r="M59" s="26">
        <f>IFERROR(IF(Inventaire[[#This Row],[QTÉ]]&lt;=Inventaire[[#This Row],[ SIGNAL RÉAPPROVISIONNEMENT]],1,0),0)</f>
        <v>0</v>
      </c>
      <c r="N59" s="117"/>
      <c r="O59" s="119">
        <v>43930</v>
      </c>
    </row>
    <row r="60" spans="2:15" ht="30" customHeight="1" x14ac:dyDescent="0.3">
      <c r="B60" s="93" t="s">
        <v>158</v>
      </c>
      <c r="C60" s="97"/>
      <c r="D60" s="97" t="s">
        <v>80</v>
      </c>
      <c r="E60" s="104" t="str">
        <f>VLOOKUP(Inventaire[[#This Row],[LIEU / TYPE]],emplace_stock,3,0)</f>
        <v>LOCAL</v>
      </c>
      <c r="F60" s="109">
        <v>22</v>
      </c>
      <c r="G60" s="12">
        <f>IFERROR(SUMPRODUCT((PrélèvementsStock[ARTICLE]=Inventaire[[#This Row],[ARTICLES]])*PrélèvementsStock[[#This Row],[MACRO INV]]),"")</f>
        <v>0</v>
      </c>
      <c r="H60" s="12">
        <f>IFERROR(SUMPRODUCT((PrélèvementsStock2[ARTICLES]=Inventaire[[#This Row],[ARTICLES]])*(PrélèvementsStock2[MACRO INV2])),"")</f>
        <v>0</v>
      </c>
      <c r="I60" s="12">
        <f>IFERROR(Inventaire[[#This Row],[QTÉ]]-Inventaire[[#This Row],[QTÉ SORTIE]]-Inventaire[[#This Row],[QTÉ EN PANNE]],"")</f>
        <v>22</v>
      </c>
      <c r="J60" s="109"/>
      <c r="K60" s="111">
        <v>0</v>
      </c>
      <c r="L60" s="25">
        <f>Inventaire[[#This Row],[QTÉ]]*K60</f>
        <v>0</v>
      </c>
      <c r="M60" s="26">
        <f>IFERROR(IF(Inventaire[[#This Row],[QTÉ]]&lt;=Inventaire[[#This Row],[ SIGNAL RÉAPPROVISIONNEMENT]],1,0),0)</f>
        <v>0</v>
      </c>
      <c r="N60" s="117"/>
      <c r="O60" s="119">
        <v>43930</v>
      </c>
    </row>
    <row r="61" spans="2:15" ht="30" customHeight="1" x14ac:dyDescent="0.3">
      <c r="B61" s="93" t="s">
        <v>157</v>
      </c>
      <c r="C61" s="97"/>
      <c r="D61" s="97" t="s">
        <v>81</v>
      </c>
      <c r="E61" s="104" t="str">
        <f>VLOOKUP(Inventaire[[#This Row],[LIEU / TYPE]],emplace_stock,3,0)</f>
        <v>GRILLE</v>
      </c>
      <c r="F61" s="109">
        <v>27</v>
      </c>
      <c r="G61" s="12">
        <f>IFERROR(SUMPRODUCT((PrélèvementsStock[ARTICLE]=Inventaire[[#This Row],[ARTICLES]])*PrélèvementsStock[[#This Row],[MACRO INV]]),"")</f>
        <v>0</v>
      </c>
      <c r="H61" s="12">
        <f>IFERROR(SUMPRODUCT((PrélèvementsStock2[ARTICLES]=Inventaire[[#This Row],[ARTICLES]])*(PrélèvementsStock2[MACRO INV2])),"")</f>
        <v>0</v>
      </c>
      <c r="I61" s="12">
        <f>IFERROR(Inventaire[[#This Row],[QTÉ]]-Inventaire[[#This Row],[QTÉ SORTIE]]-Inventaire[[#This Row],[QTÉ EN PANNE]],"")</f>
        <v>27</v>
      </c>
      <c r="J61" s="109"/>
      <c r="K61" s="111">
        <v>0</v>
      </c>
      <c r="L61" s="25">
        <f>Inventaire[[#This Row],[QTÉ]]*K61</f>
        <v>0</v>
      </c>
      <c r="M61" s="26">
        <f>IFERROR(IF(Inventaire[[#This Row],[QTÉ]]&lt;=Inventaire[[#This Row],[ SIGNAL RÉAPPROVISIONNEMENT]],1,0),0)</f>
        <v>0</v>
      </c>
      <c r="N61" s="117"/>
      <c r="O61" s="119">
        <v>43930</v>
      </c>
    </row>
    <row r="62" spans="2:15" ht="30" customHeight="1" x14ac:dyDescent="0.3">
      <c r="B62" s="93" t="s">
        <v>28</v>
      </c>
      <c r="C62" s="97"/>
      <c r="D62" s="97" t="s">
        <v>80</v>
      </c>
      <c r="E62" s="104" t="str">
        <f>VLOOKUP(Inventaire[[#This Row],[LIEU / TYPE]],emplace_stock,3,0)</f>
        <v>LOCAL</v>
      </c>
      <c r="F62" s="109">
        <v>7</v>
      </c>
      <c r="G62" s="12">
        <f>IFERROR(SUMPRODUCT((PrélèvementsStock[ARTICLE]=Inventaire[[#This Row],[ARTICLES]])*PrélèvementsStock[[#This Row],[MACRO INV]]),"")</f>
        <v>0</v>
      </c>
      <c r="H62" s="12">
        <f>IFERROR(SUMPRODUCT((PrélèvementsStock2[ARTICLES]=Inventaire[[#This Row],[ARTICLES]])*(PrélèvementsStock2[MACRO INV2])),"")</f>
        <v>0</v>
      </c>
      <c r="I62" s="12">
        <f>IFERROR(Inventaire[[#This Row],[QTÉ]]-Inventaire[[#This Row],[QTÉ SORTIE]]-Inventaire[[#This Row],[QTÉ EN PANNE]],"")</f>
        <v>7</v>
      </c>
      <c r="J62" s="109"/>
      <c r="K62" s="111">
        <v>0</v>
      </c>
      <c r="L62" s="25">
        <f>Inventaire[[#This Row],[QTÉ]]*K62</f>
        <v>0</v>
      </c>
      <c r="M62" s="26">
        <f>IFERROR(IF(Inventaire[[#This Row],[QTÉ]]&lt;=Inventaire[[#This Row],[ SIGNAL RÉAPPROVISIONNEMENT]],1,0),0)</f>
        <v>0</v>
      </c>
      <c r="N62" s="117"/>
      <c r="O62" s="119">
        <v>43930</v>
      </c>
    </row>
    <row r="63" spans="2:15" ht="30" customHeight="1" x14ac:dyDescent="0.3">
      <c r="B63" s="93" t="s">
        <v>87</v>
      </c>
      <c r="C63" s="97"/>
      <c r="D63" s="97" t="s">
        <v>80</v>
      </c>
      <c r="E63" s="104" t="str">
        <f>VLOOKUP(Inventaire[[#This Row],[LIEU / TYPE]],emplace_stock,3,0)</f>
        <v>LOCAL</v>
      </c>
      <c r="F63" s="109">
        <v>2</v>
      </c>
      <c r="G63" s="12">
        <f>IFERROR(SUMPRODUCT((PrélèvementsStock[ARTICLE]=Inventaire[[#This Row],[ARTICLES]])*PrélèvementsStock[[#This Row],[MACRO INV]]),"")</f>
        <v>0</v>
      </c>
      <c r="H63" s="12">
        <f>IFERROR(SUMPRODUCT((PrélèvementsStock2[ARTICLES]=Inventaire[[#This Row],[ARTICLES]])*(PrélèvementsStock2[MACRO INV2])),"")</f>
        <v>0</v>
      </c>
      <c r="I63" s="12">
        <f>IFERROR(Inventaire[[#This Row],[QTÉ]]-Inventaire[[#This Row],[QTÉ SORTIE]]-Inventaire[[#This Row],[QTÉ EN PANNE]],"")</f>
        <v>2</v>
      </c>
      <c r="J63" s="109"/>
      <c r="K63" s="111">
        <v>0</v>
      </c>
      <c r="L63" s="25">
        <f>Inventaire[[#This Row],[QTÉ]]*K63</f>
        <v>0</v>
      </c>
      <c r="M63" s="26">
        <f>IFERROR(IF(Inventaire[[#This Row],[QTÉ]]&lt;=Inventaire[[#This Row],[ SIGNAL RÉAPPROVISIONNEMENT]],1,0),0)</f>
        <v>0</v>
      </c>
      <c r="N63" s="117"/>
      <c r="O63" s="119">
        <v>43930</v>
      </c>
    </row>
    <row r="64" spans="2:15" ht="30" customHeight="1" x14ac:dyDescent="0.3">
      <c r="B64" s="93" t="s">
        <v>29</v>
      </c>
      <c r="C64" s="97"/>
      <c r="D64" s="97" t="s">
        <v>80</v>
      </c>
      <c r="E64" s="104" t="str">
        <f>VLOOKUP(Inventaire[[#This Row],[LIEU / TYPE]],emplace_stock,3,0)</f>
        <v>LOCAL</v>
      </c>
      <c r="F64" s="109">
        <v>2</v>
      </c>
      <c r="G64" s="12">
        <f>IFERROR(SUMPRODUCT((PrélèvementsStock[ARTICLE]=Inventaire[[#This Row],[ARTICLES]])*PrélèvementsStock[[#This Row],[MACRO INV]]),"")</f>
        <v>0</v>
      </c>
      <c r="H64" s="12">
        <f>IFERROR(SUMPRODUCT((PrélèvementsStock2[ARTICLES]=Inventaire[[#This Row],[ARTICLES]])*(PrélèvementsStock2[MACRO INV2])),"")</f>
        <v>0</v>
      </c>
      <c r="I64" s="12">
        <f>IFERROR(Inventaire[[#This Row],[QTÉ]]-Inventaire[[#This Row],[QTÉ SORTIE]]-Inventaire[[#This Row],[QTÉ EN PANNE]],"")</f>
        <v>2</v>
      </c>
      <c r="J64" s="109"/>
      <c r="K64" s="111">
        <v>0</v>
      </c>
      <c r="L64" s="25">
        <f>Inventaire[[#This Row],[QTÉ]]*K64</f>
        <v>0</v>
      </c>
      <c r="M64" s="26">
        <f>IFERROR(IF(Inventaire[[#This Row],[QTÉ]]&lt;=Inventaire[[#This Row],[ SIGNAL RÉAPPROVISIONNEMENT]],1,0),0)</f>
        <v>0</v>
      </c>
      <c r="N64" s="117"/>
      <c r="O64" s="119">
        <v>43930</v>
      </c>
    </row>
    <row r="65" spans="2:15" ht="30" customHeight="1" x14ac:dyDescent="0.3">
      <c r="B65" s="93" t="s">
        <v>88</v>
      </c>
      <c r="C65" s="97"/>
      <c r="D65" s="97" t="s">
        <v>80</v>
      </c>
      <c r="E65" s="104" t="str">
        <f>VLOOKUP(Inventaire[[#This Row],[LIEU / TYPE]],emplace_stock,3,0)</f>
        <v>LOCAL</v>
      </c>
      <c r="F65" s="109">
        <v>15</v>
      </c>
      <c r="G65" s="12">
        <f>IFERROR(SUMPRODUCT((PrélèvementsStock[ARTICLE]=Inventaire[[#This Row],[ARTICLES]])*PrélèvementsStock[[#This Row],[MACRO INV]]),"")</f>
        <v>0</v>
      </c>
      <c r="H65" s="12">
        <f>IFERROR(SUMPRODUCT((PrélèvementsStock2[ARTICLES]=Inventaire[[#This Row],[ARTICLES]])*(PrélèvementsStock2[MACRO INV2])),"")</f>
        <v>0</v>
      </c>
      <c r="I65" s="12">
        <f>IFERROR(Inventaire[[#This Row],[QTÉ]]-Inventaire[[#This Row],[QTÉ SORTIE]]-Inventaire[[#This Row],[QTÉ EN PANNE]],"")</f>
        <v>15</v>
      </c>
      <c r="J65" s="109"/>
      <c r="K65" s="111">
        <v>0</v>
      </c>
      <c r="L65" s="25">
        <f>Inventaire[[#This Row],[QTÉ]]*K65</f>
        <v>0</v>
      </c>
      <c r="M65" s="26">
        <f>IFERROR(IF(Inventaire[[#This Row],[QTÉ]]&lt;=Inventaire[[#This Row],[ SIGNAL RÉAPPROVISIONNEMENT]],1,0),0)</f>
        <v>0</v>
      </c>
      <c r="N65" s="117"/>
      <c r="O65" s="119">
        <v>43930</v>
      </c>
    </row>
    <row r="66" spans="2:15" ht="30" customHeight="1" x14ac:dyDescent="0.3">
      <c r="B66" s="93" t="s">
        <v>89</v>
      </c>
      <c r="C66" s="97"/>
      <c r="D66" s="97" t="s">
        <v>80</v>
      </c>
      <c r="E66" s="104" t="str">
        <f>VLOOKUP(Inventaire[[#This Row],[LIEU / TYPE]],emplace_stock,3,0)</f>
        <v>LOCAL</v>
      </c>
      <c r="F66" s="109">
        <v>2</v>
      </c>
      <c r="G66" s="12">
        <f>IFERROR(SUMPRODUCT((PrélèvementsStock[ARTICLE]=Inventaire[[#This Row],[ARTICLES]])*PrélèvementsStock[[#This Row],[MACRO INV]]),"")</f>
        <v>0</v>
      </c>
      <c r="H66" s="12">
        <f>IFERROR(SUMPRODUCT((PrélèvementsStock2[ARTICLES]=Inventaire[[#This Row],[ARTICLES]])*(PrélèvementsStock2[MACRO INV2])),"")</f>
        <v>0</v>
      </c>
      <c r="I66" s="12">
        <f>IFERROR(Inventaire[[#This Row],[QTÉ]]-Inventaire[[#This Row],[QTÉ SORTIE]]-Inventaire[[#This Row],[QTÉ EN PANNE]],"")</f>
        <v>2</v>
      </c>
      <c r="J66" s="109"/>
      <c r="K66" s="111">
        <v>0</v>
      </c>
      <c r="L66" s="25">
        <f>Inventaire[[#This Row],[QTÉ]]*K66</f>
        <v>0</v>
      </c>
      <c r="M66" s="26">
        <f>IFERROR(IF(Inventaire[[#This Row],[QTÉ]]&lt;=Inventaire[[#This Row],[ SIGNAL RÉAPPROVISIONNEMENT]],1,0),0)</f>
        <v>0</v>
      </c>
      <c r="N66" s="117"/>
      <c r="O66" s="119">
        <v>43930</v>
      </c>
    </row>
    <row r="67" spans="2:15" ht="30" customHeight="1" x14ac:dyDescent="0.3">
      <c r="B67" s="93" t="s">
        <v>90</v>
      </c>
      <c r="C67" s="97"/>
      <c r="D67" s="97" t="s">
        <v>80</v>
      </c>
      <c r="E67" s="104" t="str">
        <f>VLOOKUP(Inventaire[[#This Row],[LIEU / TYPE]],emplace_stock,3,0)</f>
        <v>LOCAL</v>
      </c>
      <c r="F67" s="109">
        <v>4</v>
      </c>
      <c r="G67" s="12">
        <f>IFERROR(SUMPRODUCT((PrélèvementsStock[ARTICLE]=Inventaire[[#This Row],[ARTICLES]])*PrélèvementsStock[[#This Row],[MACRO INV]]),"")</f>
        <v>0</v>
      </c>
      <c r="H67" s="12">
        <f>IFERROR(SUMPRODUCT((PrélèvementsStock2[ARTICLES]=Inventaire[[#This Row],[ARTICLES]])*(PrélèvementsStock2[MACRO INV2])),"")</f>
        <v>0</v>
      </c>
      <c r="I67" s="12">
        <f>IFERROR(Inventaire[[#This Row],[QTÉ]]-Inventaire[[#This Row],[QTÉ SORTIE]]-Inventaire[[#This Row],[QTÉ EN PANNE]],"")</f>
        <v>4</v>
      </c>
      <c r="J67" s="109"/>
      <c r="K67" s="111">
        <v>0</v>
      </c>
      <c r="L67" s="25">
        <f>Inventaire[[#This Row],[QTÉ]]*K67</f>
        <v>0</v>
      </c>
      <c r="M67" s="26">
        <f>IFERROR(IF(Inventaire[[#This Row],[QTÉ]]&lt;=Inventaire[[#This Row],[ SIGNAL RÉAPPROVISIONNEMENT]],1,0),0)</f>
        <v>0</v>
      </c>
      <c r="N67" s="117"/>
      <c r="O67" s="119">
        <v>43930</v>
      </c>
    </row>
    <row r="68" spans="2:15" ht="30" customHeight="1" x14ac:dyDescent="0.3">
      <c r="B68" s="93" t="s">
        <v>91</v>
      </c>
      <c r="C68" s="97"/>
      <c r="D68" s="97" t="s">
        <v>80</v>
      </c>
      <c r="E68" s="104" t="str">
        <f>VLOOKUP(Inventaire[[#This Row],[LIEU / TYPE]],emplace_stock,3,0)</f>
        <v>LOCAL</v>
      </c>
      <c r="F68" s="109">
        <v>4</v>
      </c>
      <c r="G68" s="12">
        <f>IFERROR(SUMPRODUCT((PrélèvementsStock[ARTICLE]=Inventaire[[#This Row],[ARTICLES]])*PrélèvementsStock[[#This Row],[MACRO INV]]),"")</f>
        <v>0</v>
      </c>
      <c r="H68" s="12">
        <f>IFERROR(SUMPRODUCT((PrélèvementsStock2[ARTICLES]=Inventaire[[#This Row],[ARTICLES]])*(PrélèvementsStock2[MACRO INV2])),"")</f>
        <v>0</v>
      </c>
      <c r="I68" s="12">
        <f>IFERROR(Inventaire[[#This Row],[QTÉ]]-Inventaire[[#This Row],[QTÉ SORTIE]]-Inventaire[[#This Row],[QTÉ EN PANNE]],"")</f>
        <v>4</v>
      </c>
      <c r="J68" s="109"/>
      <c r="K68" s="111">
        <v>0</v>
      </c>
      <c r="L68" s="25">
        <f>Inventaire[[#This Row],[QTÉ]]*K68</f>
        <v>0</v>
      </c>
      <c r="M68" s="26">
        <f>IFERROR(IF(Inventaire[[#This Row],[QTÉ]]&lt;=Inventaire[[#This Row],[ SIGNAL RÉAPPROVISIONNEMENT]],1,0),0)</f>
        <v>0</v>
      </c>
      <c r="N68" s="117"/>
      <c r="O68" s="119">
        <v>43930</v>
      </c>
    </row>
    <row r="69" spans="2:15" ht="30" customHeight="1" x14ac:dyDescent="0.3">
      <c r="B69" s="93" t="s">
        <v>107</v>
      </c>
      <c r="C69" s="97"/>
      <c r="D69" s="97" t="s">
        <v>81</v>
      </c>
      <c r="E69" s="104" t="str">
        <f>VLOOKUP(Inventaire[[#This Row],[LIEU / TYPE]],emplace_stock,3,0)</f>
        <v>GRILLE</v>
      </c>
      <c r="F69" s="109">
        <v>1</v>
      </c>
      <c r="G69" s="12">
        <f>IFERROR(SUMPRODUCT((PrélèvementsStock[ARTICLE]=Inventaire[[#This Row],[ARTICLES]])*PrélèvementsStock[[#This Row],[MACRO INV]]),"")</f>
        <v>0</v>
      </c>
      <c r="H69" s="12">
        <f>IFERROR(SUMPRODUCT((PrélèvementsStock2[ARTICLES]=Inventaire[[#This Row],[ARTICLES]])*(PrélèvementsStock2[MACRO INV2])),"")</f>
        <v>0</v>
      </c>
      <c r="I69" s="12">
        <f>IFERROR(Inventaire[[#This Row],[QTÉ]]-Inventaire[[#This Row],[QTÉ SORTIE]]-Inventaire[[#This Row],[QTÉ EN PANNE]],"")</f>
        <v>1</v>
      </c>
      <c r="J69" s="109"/>
      <c r="K69" s="111">
        <v>0</v>
      </c>
      <c r="L69" s="25">
        <f>Inventaire[[#This Row],[QTÉ]]*K69</f>
        <v>0</v>
      </c>
      <c r="M69" s="26">
        <f>IFERROR(IF(Inventaire[[#This Row],[QTÉ]]&lt;=Inventaire[[#This Row],[ SIGNAL RÉAPPROVISIONNEMENT]],1,0),0)</f>
        <v>0</v>
      </c>
      <c r="N69" s="117"/>
      <c r="O69" s="119">
        <v>43930</v>
      </c>
    </row>
    <row r="70" spans="2:15" ht="30" customHeight="1" x14ac:dyDescent="0.3">
      <c r="B70" s="93" t="s">
        <v>93</v>
      </c>
      <c r="C70" s="97"/>
      <c r="D70" s="97" t="s">
        <v>81</v>
      </c>
      <c r="E70" s="104" t="str">
        <f>VLOOKUP(Inventaire[[#This Row],[LIEU / TYPE]],emplace_stock,3,0)</f>
        <v>GRILLE</v>
      </c>
      <c r="F70" s="109">
        <v>73</v>
      </c>
      <c r="G70" s="12">
        <f>IFERROR(SUMPRODUCT((PrélèvementsStock[ARTICLE]=Inventaire[[#This Row],[ARTICLES]])*PrélèvementsStock[[#This Row],[MACRO INV]]),"")</f>
        <v>0</v>
      </c>
      <c r="H70" s="12">
        <f>IFERROR(SUMPRODUCT((PrélèvementsStock2[ARTICLES]=Inventaire[[#This Row],[ARTICLES]])*(PrélèvementsStock2[MACRO INV2])),"")</f>
        <v>0</v>
      </c>
      <c r="I70" s="12">
        <f>IFERROR(Inventaire[[#This Row],[QTÉ]]-Inventaire[[#This Row],[QTÉ SORTIE]]-Inventaire[[#This Row],[QTÉ EN PANNE]],"")</f>
        <v>73</v>
      </c>
      <c r="J70" s="109"/>
      <c r="K70" s="111">
        <v>0</v>
      </c>
      <c r="L70" s="25">
        <f>Inventaire[[#This Row],[QTÉ]]*K70</f>
        <v>0</v>
      </c>
      <c r="M70" s="26">
        <f>IFERROR(IF(Inventaire[[#This Row],[QTÉ]]&lt;=Inventaire[[#This Row],[ SIGNAL RÉAPPROVISIONNEMENT]],1,0),0)</f>
        <v>0</v>
      </c>
      <c r="N70" s="117"/>
      <c r="O70" s="119">
        <v>43930</v>
      </c>
    </row>
    <row r="71" spans="2:15" ht="30" customHeight="1" x14ac:dyDescent="0.3">
      <c r="B71" s="93" t="s">
        <v>94</v>
      </c>
      <c r="C71" s="97"/>
      <c r="D71" s="97" t="s">
        <v>81</v>
      </c>
      <c r="E71" s="104" t="str">
        <f>VLOOKUP(Inventaire[[#This Row],[LIEU / TYPE]],emplace_stock,3,0)</f>
        <v>GRILLE</v>
      </c>
      <c r="F71" s="109">
        <v>8</v>
      </c>
      <c r="G71" s="12">
        <f>IFERROR(SUMPRODUCT((PrélèvementsStock[ARTICLE]=Inventaire[[#This Row],[ARTICLES]])*PrélèvementsStock[[#This Row],[MACRO INV]]),"")</f>
        <v>0</v>
      </c>
      <c r="H71" s="12">
        <f>IFERROR(SUMPRODUCT((PrélèvementsStock2[ARTICLES]=Inventaire[[#This Row],[ARTICLES]])*(PrélèvementsStock2[MACRO INV2])),"")</f>
        <v>0</v>
      </c>
      <c r="I71" s="12">
        <f>IFERROR(Inventaire[[#This Row],[QTÉ]]-Inventaire[[#This Row],[QTÉ SORTIE]]-Inventaire[[#This Row],[QTÉ EN PANNE]],"")</f>
        <v>8</v>
      </c>
      <c r="J71" s="109"/>
      <c r="K71" s="111">
        <v>0</v>
      </c>
      <c r="L71" s="25">
        <f>Inventaire[[#This Row],[QTÉ]]*K71</f>
        <v>0</v>
      </c>
      <c r="M71" s="26">
        <f>IFERROR(IF(Inventaire[[#This Row],[QTÉ]]&lt;=Inventaire[[#This Row],[ SIGNAL RÉAPPROVISIONNEMENT]],1,0),0)</f>
        <v>0</v>
      </c>
      <c r="N71" s="117"/>
      <c r="O71" s="119">
        <v>43930</v>
      </c>
    </row>
    <row r="72" spans="2:15" ht="30" customHeight="1" x14ac:dyDescent="0.3">
      <c r="B72" s="93" t="s">
        <v>95</v>
      </c>
      <c r="C72" s="97"/>
      <c r="D72" s="97" t="s">
        <v>80</v>
      </c>
      <c r="E72" s="104" t="str">
        <f>VLOOKUP(Inventaire[[#This Row],[LIEU / TYPE]],emplace_stock,3,0)</f>
        <v>LOCAL</v>
      </c>
      <c r="F72" s="109">
        <v>9</v>
      </c>
      <c r="G72" s="12">
        <f>IFERROR(SUMPRODUCT((PrélèvementsStock[ARTICLE]=Inventaire[[#This Row],[ARTICLES]])*PrélèvementsStock[[#This Row],[MACRO INV]]),"")</f>
        <v>0</v>
      </c>
      <c r="H72" s="12">
        <f>IFERROR(SUMPRODUCT((PrélèvementsStock2[ARTICLES]=Inventaire[[#This Row],[ARTICLES]])*(PrélèvementsStock2[MACRO INV2])),"")</f>
        <v>0</v>
      </c>
      <c r="I72" s="12">
        <f>IFERROR(Inventaire[[#This Row],[QTÉ]]-Inventaire[[#This Row],[QTÉ SORTIE]]-Inventaire[[#This Row],[QTÉ EN PANNE]],"")</f>
        <v>9</v>
      </c>
      <c r="J72" s="109"/>
      <c r="K72" s="111">
        <v>0</v>
      </c>
      <c r="L72" s="25">
        <f>Inventaire[[#This Row],[QTÉ]]*K72</f>
        <v>0</v>
      </c>
      <c r="M72" s="26">
        <f>IFERROR(IF(Inventaire[[#This Row],[QTÉ]]&lt;=Inventaire[[#This Row],[ SIGNAL RÉAPPROVISIONNEMENT]],1,0),0)</f>
        <v>0</v>
      </c>
      <c r="N72" s="117"/>
      <c r="O72" s="119">
        <v>43930</v>
      </c>
    </row>
    <row r="73" spans="2:15" ht="30" customHeight="1" x14ac:dyDescent="0.3">
      <c r="B73" s="93" t="s">
        <v>96</v>
      </c>
      <c r="C73" s="97"/>
      <c r="D73" s="97" t="s">
        <v>81</v>
      </c>
      <c r="E73" s="104" t="str">
        <f>VLOOKUP(Inventaire[[#This Row],[LIEU / TYPE]],emplace_stock,3,0)</f>
        <v>GRILLE</v>
      </c>
      <c r="F73" s="109">
        <v>15</v>
      </c>
      <c r="G73" s="12">
        <f>IFERROR(SUMPRODUCT((PrélèvementsStock[ARTICLE]=Inventaire[[#This Row],[ARTICLES]])*PrélèvementsStock[[#This Row],[MACRO INV]]),"")</f>
        <v>0</v>
      </c>
      <c r="H73" s="12">
        <f>IFERROR(SUMPRODUCT((PrélèvementsStock2[ARTICLES]=Inventaire[[#This Row],[ARTICLES]])*(PrélèvementsStock2[MACRO INV2])),"")</f>
        <v>0</v>
      </c>
      <c r="I73" s="12">
        <f>IFERROR(Inventaire[[#This Row],[QTÉ]]-Inventaire[[#This Row],[QTÉ SORTIE]]-Inventaire[[#This Row],[QTÉ EN PANNE]],"")</f>
        <v>15</v>
      </c>
      <c r="J73" s="109"/>
      <c r="K73" s="111">
        <v>0</v>
      </c>
      <c r="L73" s="25">
        <f>Inventaire[[#This Row],[QTÉ]]*K73</f>
        <v>0</v>
      </c>
      <c r="M73" s="26">
        <f>IFERROR(IF(Inventaire[[#This Row],[QTÉ]]&lt;=Inventaire[[#This Row],[ SIGNAL RÉAPPROVISIONNEMENT]],1,0),0)</f>
        <v>0</v>
      </c>
      <c r="N73" s="117"/>
      <c r="O73" s="119">
        <v>43930</v>
      </c>
    </row>
    <row r="74" spans="2:15" ht="30" customHeight="1" x14ac:dyDescent="0.3">
      <c r="B74" s="93" t="s">
        <v>97</v>
      </c>
      <c r="C74" s="97"/>
      <c r="D74" s="97" t="s">
        <v>81</v>
      </c>
      <c r="E74" s="104" t="str">
        <f>VLOOKUP(Inventaire[[#This Row],[LIEU / TYPE]],emplace_stock,3,0)</f>
        <v>GRILLE</v>
      </c>
      <c r="F74" s="109">
        <v>4</v>
      </c>
      <c r="G74" s="12">
        <f>IFERROR(SUMPRODUCT((PrélèvementsStock[ARTICLE]=Inventaire[[#This Row],[ARTICLES]])*PrélèvementsStock[[#This Row],[MACRO INV]]),"")</f>
        <v>0</v>
      </c>
      <c r="H74" s="12">
        <f>IFERROR(SUMPRODUCT((PrélèvementsStock2[ARTICLES]=Inventaire[[#This Row],[ARTICLES]])*(PrélèvementsStock2[MACRO INV2])),"")</f>
        <v>0</v>
      </c>
      <c r="I74" s="12">
        <f>IFERROR(Inventaire[[#This Row],[QTÉ]]-Inventaire[[#This Row],[QTÉ SORTIE]]-Inventaire[[#This Row],[QTÉ EN PANNE]],"")</f>
        <v>4</v>
      </c>
      <c r="J74" s="109"/>
      <c r="K74" s="111">
        <v>0</v>
      </c>
      <c r="L74" s="25">
        <f>Inventaire[[#This Row],[QTÉ]]*K74</f>
        <v>0</v>
      </c>
      <c r="M74" s="26">
        <f>IFERROR(IF(Inventaire[[#This Row],[QTÉ]]&lt;=Inventaire[[#This Row],[ SIGNAL RÉAPPROVISIONNEMENT]],1,0),0)</f>
        <v>0</v>
      </c>
      <c r="N74" s="117"/>
      <c r="O74" s="119">
        <v>43930</v>
      </c>
    </row>
    <row r="75" spans="2:15" ht="30" customHeight="1" x14ac:dyDescent="0.3">
      <c r="B75" s="93" t="s">
        <v>98</v>
      </c>
      <c r="C75" s="97"/>
      <c r="D75" s="97" t="s">
        <v>81</v>
      </c>
      <c r="E75" s="104" t="str">
        <f>VLOOKUP(Inventaire[[#This Row],[LIEU / TYPE]],emplace_stock,3,0)</f>
        <v>GRILLE</v>
      </c>
      <c r="F75" s="109">
        <v>9</v>
      </c>
      <c r="G75" s="12">
        <f>IFERROR(SUMPRODUCT((PrélèvementsStock[ARTICLE]=Inventaire[[#This Row],[ARTICLES]])*PrélèvementsStock[[#This Row],[MACRO INV]]),"")</f>
        <v>0</v>
      </c>
      <c r="H75" s="12">
        <f>IFERROR(SUMPRODUCT((PrélèvementsStock2[ARTICLES]=Inventaire[[#This Row],[ARTICLES]])*(PrélèvementsStock2[MACRO INV2])),"")</f>
        <v>0</v>
      </c>
      <c r="I75" s="12">
        <f>IFERROR(Inventaire[[#This Row],[QTÉ]]-Inventaire[[#This Row],[QTÉ SORTIE]]-Inventaire[[#This Row],[QTÉ EN PANNE]],"")</f>
        <v>9</v>
      </c>
      <c r="J75" s="109"/>
      <c r="K75" s="111">
        <v>0</v>
      </c>
      <c r="L75" s="25">
        <f>Inventaire[[#This Row],[QTÉ]]*K75</f>
        <v>0</v>
      </c>
      <c r="M75" s="26">
        <f>IFERROR(IF(Inventaire[[#This Row],[QTÉ]]&lt;=Inventaire[[#This Row],[ SIGNAL RÉAPPROVISIONNEMENT]],1,0),0)</f>
        <v>0</v>
      </c>
      <c r="N75" s="117"/>
      <c r="O75" s="119">
        <v>43930</v>
      </c>
    </row>
    <row r="76" spans="2:15" ht="30" customHeight="1" x14ac:dyDescent="0.3">
      <c r="B76" s="93" t="s">
        <v>108</v>
      </c>
      <c r="C76" s="97"/>
      <c r="D76" s="97" t="s">
        <v>81</v>
      </c>
      <c r="E76" s="104" t="str">
        <f>VLOOKUP(Inventaire[[#This Row],[LIEU / TYPE]],emplace_stock,3,0)</f>
        <v>GRILLE</v>
      </c>
      <c r="F76" s="109">
        <v>1</v>
      </c>
      <c r="G76" s="12">
        <f>IFERROR(SUMPRODUCT((PrélèvementsStock[ARTICLE]=Inventaire[[#This Row],[ARTICLES]])*PrélèvementsStock[[#This Row],[MACRO INV]]),"")</f>
        <v>0</v>
      </c>
      <c r="H76" s="12">
        <f>IFERROR(SUMPRODUCT((PrélèvementsStock2[ARTICLES]=Inventaire[[#This Row],[ARTICLES]])*(PrélèvementsStock2[MACRO INV2])),"")</f>
        <v>0</v>
      </c>
      <c r="I76" s="12">
        <f>IFERROR(Inventaire[[#This Row],[QTÉ]]-Inventaire[[#This Row],[QTÉ SORTIE]]-Inventaire[[#This Row],[QTÉ EN PANNE]],"")</f>
        <v>1</v>
      </c>
      <c r="J76" s="109"/>
      <c r="K76" s="111">
        <v>0</v>
      </c>
      <c r="L76" s="25">
        <f>Inventaire[[#This Row],[QTÉ]]*K76</f>
        <v>0</v>
      </c>
      <c r="M76" s="26">
        <f>IFERROR(IF(Inventaire[[#This Row],[QTÉ]]&lt;=Inventaire[[#This Row],[ SIGNAL RÉAPPROVISIONNEMENT]],1,0),0)</f>
        <v>0</v>
      </c>
      <c r="N76" s="117"/>
      <c r="O76" s="119">
        <v>43930</v>
      </c>
    </row>
    <row r="77" spans="2:15" ht="30" customHeight="1" x14ac:dyDescent="0.3">
      <c r="B77" s="93" t="s">
        <v>109</v>
      </c>
      <c r="C77" s="97"/>
      <c r="D77" s="97" t="s">
        <v>81</v>
      </c>
      <c r="E77" s="104" t="str">
        <f>VLOOKUP(Inventaire[[#This Row],[LIEU / TYPE]],emplace_stock,3,0)</f>
        <v>GRILLE</v>
      </c>
      <c r="F77" s="109">
        <v>1</v>
      </c>
      <c r="G77" s="12">
        <f>IFERROR(SUMPRODUCT((PrélèvementsStock[ARTICLE]=Inventaire[[#This Row],[ARTICLES]])*PrélèvementsStock[[#This Row],[MACRO INV]]),"")</f>
        <v>0</v>
      </c>
      <c r="H77" s="12">
        <f>IFERROR(SUMPRODUCT((PrélèvementsStock2[ARTICLES]=Inventaire[[#This Row],[ARTICLES]])*(PrélèvementsStock2[MACRO INV2])),"")</f>
        <v>0</v>
      </c>
      <c r="I77" s="12">
        <f>IFERROR(Inventaire[[#This Row],[QTÉ]]-Inventaire[[#This Row],[QTÉ SORTIE]]-Inventaire[[#This Row],[QTÉ EN PANNE]],"")</f>
        <v>1</v>
      </c>
      <c r="J77" s="109"/>
      <c r="K77" s="111">
        <v>0</v>
      </c>
      <c r="L77" s="25">
        <f>Inventaire[[#This Row],[QTÉ]]*K77</f>
        <v>0</v>
      </c>
      <c r="M77" s="26">
        <f>IFERROR(IF(Inventaire[[#This Row],[QTÉ]]&lt;=Inventaire[[#This Row],[ SIGNAL RÉAPPROVISIONNEMENT]],1,0),0)</f>
        <v>0</v>
      </c>
      <c r="N77" s="117"/>
      <c r="O77" s="119">
        <v>43930</v>
      </c>
    </row>
    <row r="78" spans="2:15" ht="30" customHeight="1" x14ac:dyDescent="0.3">
      <c r="B78" s="93"/>
      <c r="C78" s="97"/>
      <c r="D78" s="97"/>
      <c r="E78" s="104" t="e">
        <f>VLOOKUP(Inventaire[[#This Row],[LIEU / TYPE]],emplace_stock,3,0)</f>
        <v>#N/A</v>
      </c>
      <c r="F78" s="109"/>
      <c r="G78" s="12">
        <f>IFERROR(SUMPRODUCT((PrélèvementsStock[ARTICLE]=Inventaire[[#This Row],[ARTICLES]])*PrélèvementsStock[[#This Row],[MACRO INV]]),"")</f>
        <v>0</v>
      </c>
      <c r="H78" s="12">
        <f>IFERROR(SUMPRODUCT((PrélèvementsStock2[ARTICLES]=Inventaire[[#This Row],[ARTICLES]])*(PrélèvementsStock2[MACRO INV2])),"")</f>
        <v>0</v>
      </c>
      <c r="I78" s="12">
        <f>IFERROR(Inventaire[[#This Row],[QTÉ]]-Inventaire[[#This Row],[QTÉ SORTIE]]-Inventaire[[#This Row],[QTÉ EN PANNE]],"")</f>
        <v>0</v>
      </c>
      <c r="J78" s="109"/>
      <c r="K78" s="111">
        <v>0</v>
      </c>
      <c r="L78" s="25">
        <f>Inventaire[[#This Row],[QTÉ]]*K78</f>
        <v>0</v>
      </c>
      <c r="M78" s="26">
        <f>IFERROR(IF(Inventaire[[#This Row],[QTÉ]]&lt;=Inventaire[[#This Row],[ SIGNAL RÉAPPROVISIONNEMENT]],1,0),0)</f>
        <v>1</v>
      </c>
      <c r="N78" s="117"/>
      <c r="O78" s="119">
        <v>43930</v>
      </c>
    </row>
    <row r="79" spans="2:15" ht="30" customHeight="1" x14ac:dyDescent="0.3">
      <c r="B79" s="93"/>
      <c r="C79" s="97"/>
      <c r="D79" s="97"/>
      <c r="E79" s="104" t="e">
        <f>VLOOKUP(Inventaire[[#This Row],[LIEU / TYPE]],emplace_stock,3,0)</f>
        <v>#N/A</v>
      </c>
      <c r="F79" s="109"/>
      <c r="G79" s="12">
        <f>IFERROR(SUMPRODUCT((PrélèvementsStock[ARTICLE]=Inventaire[[#This Row],[ARTICLES]])*PrélèvementsStock[[#This Row],[MACRO INV]]),"")</f>
        <v>0</v>
      </c>
      <c r="H79" s="12">
        <f>IFERROR(SUMPRODUCT((PrélèvementsStock2[ARTICLES]=Inventaire[[#This Row],[ARTICLES]])*(PrélèvementsStock2[MACRO INV2])),"")</f>
        <v>0</v>
      </c>
      <c r="I79" s="12">
        <f>IFERROR(Inventaire[[#This Row],[QTÉ]]-Inventaire[[#This Row],[QTÉ SORTIE]]-Inventaire[[#This Row],[QTÉ EN PANNE]],"")</f>
        <v>0</v>
      </c>
      <c r="J79" s="109"/>
      <c r="K79" s="111">
        <v>0</v>
      </c>
      <c r="L79" s="25">
        <f>Inventaire[[#This Row],[QTÉ]]*K79</f>
        <v>0</v>
      </c>
      <c r="M79" s="26">
        <f>IFERROR(IF(Inventaire[[#This Row],[QTÉ]]&lt;=Inventaire[[#This Row],[ SIGNAL RÉAPPROVISIONNEMENT]],1,0),0)</f>
        <v>1</v>
      </c>
      <c r="N79" s="117"/>
      <c r="O79" s="119">
        <v>43930</v>
      </c>
    </row>
    <row r="80" spans="2:15" ht="30" customHeight="1" x14ac:dyDescent="0.3">
      <c r="B80" s="93" t="s">
        <v>117</v>
      </c>
      <c r="C80" s="97"/>
      <c r="D80" s="97" t="s">
        <v>116</v>
      </c>
      <c r="E80" s="104" t="str">
        <f>VLOOKUP(Inventaire[[#This Row],[LIEU / TYPE]],emplace_stock,3,0)</f>
        <v>LOCAL</v>
      </c>
      <c r="F80" s="109">
        <v>2</v>
      </c>
      <c r="G80" s="12">
        <f>IFERROR(SUMPRODUCT((PrélèvementsStock[ARTICLE]=Inventaire[[#This Row],[ARTICLES]])*PrélèvementsStock[[#This Row],[MACRO INV]]),"")</f>
        <v>0</v>
      </c>
      <c r="H80" s="12">
        <f>IFERROR(SUMPRODUCT((PrélèvementsStock2[ARTICLES]=Inventaire[[#This Row],[ARTICLES]])*(PrélèvementsStock2[MACRO INV2])),"")</f>
        <v>0</v>
      </c>
      <c r="I80" s="12">
        <f>IFERROR(Inventaire[[#This Row],[QTÉ]]-Inventaire[[#This Row],[QTÉ SORTIE]]-Inventaire[[#This Row],[QTÉ EN PANNE]],"")</f>
        <v>2</v>
      </c>
      <c r="J80" s="109"/>
      <c r="K80" s="111">
        <v>0</v>
      </c>
      <c r="L80" s="25">
        <f>Inventaire[[#This Row],[QTÉ]]*K80</f>
        <v>0</v>
      </c>
      <c r="M80" s="26">
        <f>IFERROR(IF(Inventaire[[#This Row],[QTÉ]]&lt;=Inventaire[[#This Row],[ SIGNAL RÉAPPROVISIONNEMENT]],1,0),0)</f>
        <v>0</v>
      </c>
      <c r="N80" s="117"/>
      <c r="O80" s="119">
        <v>43930</v>
      </c>
    </row>
    <row r="81" spans="2:15" ht="30" customHeight="1" x14ac:dyDescent="0.3">
      <c r="B81" s="93" t="s">
        <v>118</v>
      </c>
      <c r="C81" s="97"/>
      <c r="D81" s="97" t="s">
        <v>116</v>
      </c>
      <c r="E81" s="104" t="str">
        <f>VLOOKUP(Inventaire[[#This Row],[LIEU / TYPE]],emplace_stock,3,0)</f>
        <v>LOCAL</v>
      </c>
      <c r="F81" s="109">
        <v>1</v>
      </c>
      <c r="G81" s="12">
        <f>IFERROR(SUMPRODUCT((PrélèvementsStock[ARTICLE]=Inventaire[[#This Row],[ARTICLES]])*PrélèvementsStock[[#This Row],[MACRO INV]]),"")</f>
        <v>0</v>
      </c>
      <c r="H81" s="12">
        <f>IFERROR(SUMPRODUCT((PrélèvementsStock2[ARTICLES]=Inventaire[[#This Row],[ARTICLES]])*(PrélèvementsStock2[MACRO INV2])),"")</f>
        <v>0</v>
      </c>
      <c r="I81" s="12">
        <f>IFERROR(Inventaire[[#This Row],[QTÉ]]-Inventaire[[#This Row],[QTÉ SORTIE]]-Inventaire[[#This Row],[QTÉ EN PANNE]],"")</f>
        <v>1</v>
      </c>
      <c r="J81" s="109"/>
      <c r="K81" s="111">
        <v>0</v>
      </c>
      <c r="L81" s="25">
        <f>Inventaire[[#This Row],[QTÉ]]*K81</f>
        <v>0</v>
      </c>
      <c r="M81" s="26">
        <f>IFERROR(IF(Inventaire[[#This Row],[QTÉ]]&lt;=Inventaire[[#This Row],[ SIGNAL RÉAPPROVISIONNEMENT]],1,0),0)</f>
        <v>0</v>
      </c>
      <c r="N81" s="117"/>
      <c r="O81" s="119">
        <v>43930</v>
      </c>
    </row>
    <row r="82" spans="2:15" ht="30" customHeight="1" x14ac:dyDescent="0.3">
      <c r="B82" s="93" t="s">
        <v>119</v>
      </c>
      <c r="C82" s="97"/>
      <c r="D82" s="97" t="s">
        <v>116</v>
      </c>
      <c r="E82" s="104" t="str">
        <f>VLOOKUP(Inventaire[[#This Row],[LIEU / TYPE]],emplace_stock,3,0)</f>
        <v>LOCAL</v>
      </c>
      <c r="F82" s="109">
        <v>1</v>
      </c>
      <c r="G82" s="12">
        <f>IFERROR(SUMPRODUCT((PrélèvementsStock[ARTICLE]=Inventaire[[#This Row],[ARTICLES]])*PrélèvementsStock[[#This Row],[MACRO INV]]),"")</f>
        <v>0</v>
      </c>
      <c r="H82" s="12">
        <f>IFERROR(SUMPRODUCT((PrélèvementsStock2[ARTICLES]=Inventaire[[#This Row],[ARTICLES]])*(PrélèvementsStock2[MACRO INV2])),"")</f>
        <v>0</v>
      </c>
      <c r="I82" s="12">
        <f>IFERROR(Inventaire[[#This Row],[QTÉ]]-Inventaire[[#This Row],[QTÉ SORTIE]]-Inventaire[[#This Row],[QTÉ EN PANNE]],"")</f>
        <v>1</v>
      </c>
      <c r="J82" s="109"/>
      <c r="K82" s="111">
        <v>0</v>
      </c>
      <c r="L82" s="25">
        <f>Inventaire[[#This Row],[QTÉ]]*K82</f>
        <v>0</v>
      </c>
      <c r="M82" s="26">
        <f>IFERROR(IF(Inventaire[[#This Row],[QTÉ]]&lt;=Inventaire[[#This Row],[ SIGNAL RÉAPPROVISIONNEMENT]],1,0),0)</f>
        <v>0</v>
      </c>
      <c r="N82" s="117"/>
      <c r="O82" s="119">
        <v>43930</v>
      </c>
    </row>
    <row r="83" spans="2:15" ht="30" customHeight="1" x14ac:dyDescent="0.3">
      <c r="B83" s="93" t="s">
        <v>121</v>
      </c>
      <c r="C83" s="97"/>
      <c r="D83" s="97" t="s">
        <v>116</v>
      </c>
      <c r="E83" s="104" t="str">
        <f>VLOOKUP(Inventaire[[#This Row],[LIEU / TYPE]],emplace_stock,3,0)</f>
        <v>LOCAL</v>
      </c>
      <c r="F83" s="109"/>
      <c r="G83" s="12">
        <f>IFERROR(SUMPRODUCT((PrélèvementsStock[ARTICLE]=Inventaire[[#This Row],[ARTICLES]])*PrélèvementsStock[[#This Row],[MACRO INV]]),"")</f>
        <v>0</v>
      </c>
      <c r="H83" s="12">
        <f>IFERROR(SUMPRODUCT((PrélèvementsStock2[ARTICLES]=Inventaire[[#This Row],[ARTICLES]])*(PrélèvementsStock2[MACRO INV2])),"")</f>
        <v>0</v>
      </c>
      <c r="I83" s="12">
        <f>IFERROR(Inventaire[[#This Row],[QTÉ]]-Inventaire[[#This Row],[QTÉ SORTIE]]-Inventaire[[#This Row],[QTÉ EN PANNE]],"")</f>
        <v>0</v>
      </c>
      <c r="J83" s="109"/>
      <c r="K83" s="111">
        <v>0</v>
      </c>
      <c r="L83" s="25">
        <f>Inventaire[[#This Row],[QTÉ]]*K83</f>
        <v>0</v>
      </c>
      <c r="M83" s="26">
        <f>IFERROR(IF(Inventaire[[#This Row],[QTÉ]]&lt;=Inventaire[[#This Row],[ SIGNAL RÉAPPROVISIONNEMENT]],1,0),0)</f>
        <v>1</v>
      </c>
      <c r="N83" s="117"/>
      <c r="O83" s="119">
        <v>43930</v>
      </c>
    </row>
    <row r="84" spans="2:15" ht="30" customHeight="1" x14ac:dyDescent="0.3">
      <c r="B84" s="93"/>
      <c r="C84" s="97"/>
      <c r="D84" s="97"/>
      <c r="E84" s="104" t="e">
        <f>VLOOKUP(Inventaire[[#This Row],[LIEU / TYPE]],emplace_stock,3,0)</f>
        <v>#N/A</v>
      </c>
      <c r="F84" s="109"/>
      <c r="G84" s="12">
        <f>IFERROR(SUMPRODUCT((PrélèvementsStock[ARTICLE]=Inventaire[[#This Row],[ARTICLES]])*PrélèvementsStock[[#This Row],[MACRO INV]]),"")</f>
        <v>0</v>
      </c>
      <c r="H84" s="12">
        <f>IFERROR(SUMPRODUCT((PrélèvementsStock2[ARTICLES]=Inventaire[[#This Row],[ARTICLES]])*(PrélèvementsStock2[MACRO INV2])),"")</f>
        <v>0</v>
      </c>
      <c r="I84" s="12">
        <f>IFERROR(Inventaire[[#This Row],[QTÉ]]-Inventaire[[#This Row],[QTÉ SORTIE]]-Inventaire[[#This Row],[QTÉ EN PANNE]],"")</f>
        <v>0</v>
      </c>
      <c r="J84" s="109"/>
      <c r="K84" s="111">
        <v>0</v>
      </c>
      <c r="L84" s="25">
        <f>Inventaire[[#This Row],[QTÉ]]*K84</f>
        <v>0</v>
      </c>
      <c r="M84" s="26">
        <f>IFERROR(IF(Inventaire[[#This Row],[QTÉ]]&lt;=Inventaire[[#This Row],[ SIGNAL RÉAPPROVISIONNEMENT]],1,0),0)</f>
        <v>1</v>
      </c>
      <c r="N84" s="117"/>
      <c r="O84" s="119">
        <v>43930</v>
      </c>
    </row>
    <row r="85" spans="2:15" ht="30" customHeight="1" x14ac:dyDescent="0.3">
      <c r="B85" s="93"/>
      <c r="C85" s="97"/>
      <c r="D85" s="97"/>
      <c r="E85" s="104" t="e">
        <f>VLOOKUP(Inventaire[[#This Row],[LIEU / TYPE]],emplace_stock,3,0)</f>
        <v>#N/A</v>
      </c>
      <c r="F85" s="109"/>
      <c r="G85" s="12">
        <f>IFERROR(SUMPRODUCT((PrélèvementsStock[ARTICLE]=Inventaire[[#This Row],[ARTICLES]])*PrélèvementsStock[[#This Row],[MACRO INV]]),"")</f>
        <v>0</v>
      </c>
      <c r="H85" s="12">
        <f>IFERROR(SUMPRODUCT((PrélèvementsStock2[ARTICLES]=Inventaire[[#This Row],[ARTICLES]])*(PrélèvementsStock2[MACRO INV2])),"")</f>
        <v>0</v>
      </c>
      <c r="I85" s="12">
        <f>IFERROR(Inventaire[[#This Row],[QTÉ]]-Inventaire[[#This Row],[QTÉ SORTIE]]-Inventaire[[#This Row],[QTÉ EN PANNE]],"")</f>
        <v>0</v>
      </c>
      <c r="J85" s="109"/>
      <c r="K85" s="111">
        <v>0</v>
      </c>
      <c r="L85" s="25">
        <f>Inventaire[[#This Row],[QTÉ]]*K85</f>
        <v>0</v>
      </c>
      <c r="M85" s="26">
        <f>IFERROR(IF(Inventaire[[#This Row],[QTÉ]]&lt;=Inventaire[[#This Row],[ SIGNAL RÉAPPROVISIONNEMENT]],1,0),0)</f>
        <v>1</v>
      </c>
      <c r="N85" s="117"/>
      <c r="O85" s="119">
        <v>43930</v>
      </c>
    </row>
    <row r="86" spans="2:15" ht="30" customHeight="1" x14ac:dyDescent="0.3">
      <c r="B86" s="93"/>
      <c r="C86" s="97"/>
      <c r="D86" s="97"/>
      <c r="E86" s="104" t="e">
        <f>VLOOKUP(Inventaire[[#This Row],[LIEU / TYPE]],emplace_stock,3,0)</f>
        <v>#N/A</v>
      </c>
      <c r="F86" s="109"/>
      <c r="G86" s="12">
        <f>IFERROR(SUMPRODUCT((PrélèvementsStock[ARTICLE]=Inventaire[[#This Row],[ARTICLES]])*PrélèvementsStock[[#This Row],[MACRO INV]]),"")</f>
        <v>0</v>
      </c>
      <c r="H86" s="12">
        <f>IFERROR(SUMPRODUCT((PrélèvementsStock2[ARTICLES]=Inventaire[[#This Row],[ARTICLES]])*(PrélèvementsStock2[MACRO INV2])),"")</f>
        <v>0</v>
      </c>
      <c r="I86" s="12">
        <f>IFERROR(Inventaire[[#This Row],[QTÉ]]-Inventaire[[#This Row],[QTÉ SORTIE]]-Inventaire[[#This Row],[QTÉ EN PANNE]],"")</f>
        <v>0</v>
      </c>
      <c r="J86" s="109"/>
      <c r="K86" s="111">
        <v>0</v>
      </c>
      <c r="L86" s="25">
        <f>Inventaire[[#This Row],[QTÉ]]*K86</f>
        <v>0</v>
      </c>
      <c r="M86" s="26">
        <f>IFERROR(IF(Inventaire[[#This Row],[QTÉ]]&lt;=Inventaire[[#This Row],[ SIGNAL RÉAPPROVISIONNEMENT]],1,0),0)</f>
        <v>1</v>
      </c>
      <c r="N86" s="117"/>
      <c r="O86" s="119">
        <v>43930</v>
      </c>
    </row>
    <row r="87" spans="2:15" ht="30" customHeight="1" x14ac:dyDescent="0.3">
      <c r="B87" s="93"/>
      <c r="C87" s="97"/>
      <c r="D87" s="97"/>
      <c r="E87" s="104" t="e">
        <f>VLOOKUP(Inventaire[[#This Row],[LIEU / TYPE]],emplace_stock,3,0)</f>
        <v>#N/A</v>
      </c>
      <c r="F87" s="109"/>
      <c r="G87" s="12">
        <f>IFERROR(SUMPRODUCT((PrélèvementsStock[ARTICLE]=Inventaire[[#This Row],[ARTICLES]])*PrélèvementsStock[[#This Row],[MACRO INV]]),"")</f>
        <v>0</v>
      </c>
      <c r="H87" s="12">
        <f>IFERROR(SUMPRODUCT((PrélèvementsStock2[ARTICLES]=Inventaire[[#This Row],[ARTICLES]])*(PrélèvementsStock2[MACRO INV2])),"")</f>
        <v>0</v>
      </c>
      <c r="I87" s="12">
        <f>IFERROR(Inventaire[[#This Row],[QTÉ]]-Inventaire[[#This Row],[QTÉ SORTIE]]-Inventaire[[#This Row],[QTÉ EN PANNE]],"")</f>
        <v>0</v>
      </c>
      <c r="J87" s="109"/>
      <c r="K87" s="111">
        <v>0</v>
      </c>
      <c r="L87" s="25">
        <f>Inventaire[[#This Row],[QTÉ]]*K87</f>
        <v>0</v>
      </c>
      <c r="M87" s="26">
        <f>IFERROR(IF(Inventaire[[#This Row],[QTÉ]]&lt;=Inventaire[[#This Row],[ SIGNAL RÉAPPROVISIONNEMENT]],1,0),0)</f>
        <v>1</v>
      </c>
      <c r="N87" s="117"/>
      <c r="O87" s="119">
        <v>43930</v>
      </c>
    </row>
    <row r="88" spans="2:15" ht="30" customHeight="1" x14ac:dyDescent="0.3">
      <c r="B88" s="93" t="s">
        <v>110</v>
      </c>
      <c r="C88" s="97"/>
      <c r="D88" s="97" t="s">
        <v>36</v>
      </c>
      <c r="E88" s="104" t="str">
        <f>VLOOKUP(Inventaire[[#This Row],[LIEU / TYPE]],emplace_stock,3,0)</f>
        <v>GRILLE</v>
      </c>
      <c r="F88" s="109">
        <v>1</v>
      </c>
      <c r="G88" s="12">
        <f>IFERROR(SUMPRODUCT((PrélèvementsStock[ARTICLE]=Inventaire[[#This Row],[ARTICLES]])*PrélèvementsStock[[#This Row],[MACRO INV]]),"")</f>
        <v>0</v>
      </c>
      <c r="H88" s="12">
        <f>IFERROR(SUMPRODUCT((PrélèvementsStock2[ARTICLES]=Inventaire[[#This Row],[ARTICLES]])*(PrélèvementsStock2[MACRO INV2])),"")</f>
        <v>0</v>
      </c>
      <c r="I88" s="12">
        <f>IFERROR(Inventaire[[#This Row],[QTÉ]]-Inventaire[[#This Row],[QTÉ SORTIE]]-Inventaire[[#This Row],[QTÉ EN PANNE]],"")</f>
        <v>1</v>
      </c>
      <c r="J88" s="109"/>
      <c r="K88" s="111">
        <v>0</v>
      </c>
      <c r="L88" s="25">
        <f>Inventaire[[#This Row],[QTÉ]]*K88</f>
        <v>0</v>
      </c>
      <c r="M88" s="26">
        <f>IFERROR(IF(Inventaire[[#This Row],[QTÉ]]&lt;=Inventaire[[#This Row],[ SIGNAL RÉAPPROVISIONNEMENT]],1,0),0)</f>
        <v>0</v>
      </c>
      <c r="N88" s="117"/>
      <c r="O88" s="119">
        <v>43930</v>
      </c>
    </row>
    <row r="89" spans="2:15" ht="30" customHeight="1" x14ac:dyDescent="0.3">
      <c r="B89" s="93" t="s">
        <v>111</v>
      </c>
      <c r="C89" s="97"/>
      <c r="D89" s="97" t="s">
        <v>36</v>
      </c>
      <c r="E89" s="104" t="str">
        <f>VLOOKUP(Inventaire[[#This Row],[LIEU / TYPE]],emplace_stock,3,0)</f>
        <v>GRILLE</v>
      </c>
      <c r="F89" s="109">
        <v>1</v>
      </c>
      <c r="G89" s="12">
        <f>IFERROR(SUMPRODUCT((PrélèvementsStock[ARTICLE]=Inventaire[[#This Row],[ARTICLES]])*PrélèvementsStock[[#This Row],[MACRO INV]]),"")</f>
        <v>0</v>
      </c>
      <c r="H89" s="12">
        <f>IFERROR(SUMPRODUCT((PrélèvementsStock2[ARTICLES]=Inventaire[[#This Row],[ARTICLES]])*(PrélèvementsStock2[MACRO INV2])),"")</f>
        <v>0</v>
      </c>
      <c r="I89" s="12">
        <f>IFERROR(Inventaire[[#This Row],[QTÉ]]-Inventaire[[#This Row],[QTÉ SORTIE]]-Inventaire[[#This Row],[QTÉ EN PANNE]],"")</f>
        <v>1</v>
      </c>
      <c r="J89" s="109"/>
      <c r="K89" s="111">
        <v>0</v>
      </c>
      <c r="L89" s="25">
        <f>Inventaire[[#This Row],[QTÉ]]*K89</f>
        <v>0</v>
      </c>
      <c r="M89" s="26">
        <f>IFERROR(IF(Inventaire[[#This Row],[QTÉ]]&lt;=Inventaire[[#This Row],[ SIGNAL RÉAPPROVISIONNEMENT]],1,0),0)</f>
        <v>0</v>
      </c>
      <c r="N89" s="117"/>
      <c r="O89" s="119">
        <v>43930</v>
      </c>
    </row>
    <row r="90" spans="2:15" ht="30" customHeight="1" x14ac:dyDescent="0.3">
      <c r="B90" s="93" t="s">
        <v>112</v>
      </c>
      <c r="C90" s="97"/>
      <c r="D90" s="97" t="s">
        <v>36</v>
      </c>
      <c r="E90" s="104" t="str">
        <f>VLOOKUP(Inventaire[[#This Row],[LIEU / TYPE]],emplace_stock,3,0)</f>
        <v>GRILLE</v>
      </c>
      <c r="F90" s="109">
        <v>1</v>
      </c>
      <c r="G90" s="12">
        <f>IFERROR(SUMPRODUCT((PrélèvementsStock[ARTICLE]=Inventaire[[#This Row],[ARTICLES]])*PrélèvementsStock[[#This Row],[MACRO INV]]),"")</f>
        <v>0</v>
      </c>
      <c r="H90" s="12">
        <f>IFERROR(SUMPRODUCT((PrélèvementsStock2[ARTICLES]=Inventaire[[#This Row],[ARTICLES]])*(PrélèvementsStock2[MACRO INV2])),"")</f>
        <v>0</v>
      </c>
      <c r="I90" s="12">
        <f>IFERROR(Inventaire[[#This Row],[QTÉ]]-Inventaire[[#This Row],[QTÉ SORTIE]]-Inventaire[[#This Row],[QTÉ EN PANNE]],"")</f>
        <v>1</v>
      </c>
      <c r="J90" s="109"/>
      <c r="K90" s="111">
        <v>0</v>
      </c>
      <c r="L90" s="25">
        <f>Inventaire[[#This Row],[QTÉ]]*K90</f>
        <v>0</v>
      </c>
      <c r="M90" s="26">
        <f>IFERROR(IF(Inventaire[[#This Row],[QTÉ]]&lt;=Inventaire[[#This Row],[ SIGNAL RÉAPPROVISIONNEMENT]],1,0),0)</f>
        <v>0</v>
      </c>
      <c r="N90" s="117"/>
      <c r="O90" s="119">
        <v>43930</v>
      </c>
    </row>
    <row r="91" spans="2:15" ht="30" customHeight="1" x14ac:dyDescent="0.3">
      <c r="B91" s="93" t="s">
        <v>113</v>
      </c>
      <c r="C91" s="97"/>
      <c r="D91" s="97" t="s">
        <v>36</v>
      </c>
      <c r="E91" s="104" t="str">
        <f>VLOOKUP(Inventaire[[#This Row],[LIEU / TYPE]],emplace_stock,3,0)</f>
        <v>GRILLE</v>
      </c>
      <c r="F91" s="109">
        <v>8</v>
      </c>
      <c r="G91" s="12">
        <f>IFERROR(SUMPRODUCT((PrélèvementsStock[ARTICLE]=Inventaire[[#This Row],[ARTICLES]])*PrélèvementsStock[[#This Row],[MACRO INV]]),"")</f>
        <v>0</v>
      </c>
      <c r="H91" s="12">
        <f>IFERROR(SUMPRODUCT((PrélèvementsStock2[ARTICLES]=Inventaire[[#This Row],[ARTICLES]])*(PrélèvementsStock2[MACRO INV2])),"")</f>
        <v>0</v>
      </c>
      <c r="I91" s="12">
        <f>IFERROR(Inventaire[[#This Row],[QTÉ]]-Inventaire[[#This Row],[QTÉ SORTIE]]-Inventaire[[#This Row],[QTÉ EN PANNE]],"")</f>
        <v>8</v>
      </c>
      <c r="J91" s="109"/>
      <c r="K91" s="111">
        <v>0</v>
      </c>
      <c r="L91" s="25">
        <f>Inventaire[[#This Row],[QTÉ]]*K91</f>
        <v>0</v>
      </c>
      <c r="M91" s="26">
        <f>IFERROR(IF(Inventaire[[#This Row],[QTÉ]]&lt;=Inventaire[[#This Row],[ SIGNAL RÉAPPROVISIONNEMENT]],1,0),0)</f>
        <v>0</v>
      </c>
      <c r="N91" s="117"/>
      <c r="O91" s="119">
        <v>43930</v>
      </c>
    </row>
    <row r="92" spans="2:15" ht="30" customHeight="1" x14ac:dyDescent="0.3">
      <c r="B92" s="93" t="s">
        <v>120</v>
      </c>
      <c r="C92" s="97"/>
      <c r="D92" s="97" t="s">
        <v>36</v>
      </c>
      <c r="E92" s="104" t="str">
        <f>VLOOKUP(Inventaire[[#This Row],[LIEU / TYPE]],emplace_stock,3,0)</f>
        <v>GRILLE</v>
      </c>
      <c r="F92" s="109">
        <v>1</v>
      </c>
      <c r="G92" s="12">
        <f>IFERROR(SUMPRODUCT((PrélèvementsStock[ARTICLE]=Inventaire[[#This Row],[ARTICLES]])*PrélèvementsStock[[#This Row],[MACRO INV]]),"")</f>
        <v>0</v>
      </c>
      <c r="H92" s="12">
        <f>IFERROR(SUMPRODUCT((PrélèvementsStock2[ARTICLES]=Inventaire[[#This Row],[ARTICLES]])*(PrélèvementsStock2[MACRO INV2])),"")</f>
        <v>0</v>
      </c>
      <c r="I92" s="12">
        <f>IFERROR(Inventaire[[#This Row],[QTÉ]]-Inventaire[[#This Row],[QTÉ SORTIE]]-Inventaire[[#This Row],[QTÉ EN PANNE]],"")</f>
        <v>1</v>
      </c>
      <c r="J92" s="109"/>
      <c r="K92" s="111">
        <v>0</v>
      </c>
      <c r="L92" s="25">
        <f>Inventaire[[#This Row],[QTÉ]]*K92</f>
        <v>0</v>
      </c>
      <c r="M92" s="26">
        <f>IFERROR(IF(Inventaire[[#This Row],[QTÉ]]&lt;=Inventaire[[#This Row],[ SIGNAL RÉAPPROVISIONNEMENT]],1,0),0)</f>
        <v>0</v>
      </c>
      <c r="N92" s="117"/>
      <c r="O92" s="119">
        <v>43930</v>
      </c>
    </row>
    <row r="93" spans="2:15" ht="30" customHeight="1" x14ac:dyDescent="0.3">
      <c r="B93" s="93"/>
      <c r="C93" s="97"/>
      <c r="D93" s="97"/>
      <c r="E93" s="104" t="e">
        <f>VLOOKUP(Inventaire[[#This Row],[LIEU / TYPE]],emplace_stock,3,0)</f>
        <v>#N/A</v>
      </c>
      <c r="F93" s="109"/>
      <c r="G93" s="12" t="str">
        <f>IFERROR(SUMPRODUCT((PrélèvementsStock[ARTICLE]=Inventaire[[#This Row],[ARTICLES]])*PrélèvementsStock[[#This Row],[MACRO INV]]),"")</f>
        <v/>
      </c>
      <c r="H93" s="12">
        <f>IFERROR(SUMPRODUCT((PrélèvementsStock2[ARTICLES]=Inventaire[[#This Row],[ARTICLES]])*(PrélèvementsStock2[MACRO INV2])),"")</f>
        <v>0</v>
      </c>
      <c r="I93" s="12" t="str">
        <f>IFERROR(Inventaire[[#This Row],[QTÉ]]-Inventaire[[#This Row],[QTÉ SORTIE]]-Inventaire[[#This Row],[QTÉ EN PANNE]],"")</f>
        <v/>
      </c>
      <c r="J93" s="109"/>
      <c r="K93" s="111">
        <v>0</v>
      </c>
      <c r="L93" s="25">
        <f>Inventaire[[#This Row],[QTÉ]]*K93</f>
        <v>0</v>
      </c>
      <c r="M93" s="26">
        <f>IFERROR(IF(Inventaire[[#This Row],[QTÉ]]&lt;=Inventaire[[#This Row],[ SIGNAL RÉAPPROVISIONNEMENT]],1,0),0)</f>
        <v>1</v>
      </c>
      <c r="N93" s="117"/>
      <c r="O93" s="119">
        <v>43930</v>
      </c>
    </row>
    <row r="94" spans="2:15" ht="30" customHeight="1" x14ac:dyDescent="0.3">
      <c r="B94" s="93"/>
      <c r="C94" s="97"/>
      <c r="D94" s="97"/>
      <c r="E94" s="104" t="e">
        <f>VLOOKUP(Inventaire[[#This Row],[LIEU / TYPE]],emplace_stock,3,0)</f>
        <v>#N/A</v>
      </c>
      <c r="F94" s="109"/>
      <c r="G94" s="12" t="str">
        <f>IFERROR(SUMPRODUCT((PrélèvementsStock[ARTICLE]=Inventaire[[#This Row],[ARTICLES]])*PrélèvementsStock[[#This Row],[MACRO INV]]),"")</f>
        <v/>
      </c>
      <c r="H94" s="12">
        <f>IFERROR(SUMPRODUCT((PrélèvementsStock2[ARTICLES]=Inventaire[[#This Row],[ARTICLES]])*(PrélèvementsStock2[MACRO INV2])),"")</f>
        <v>0</v>
      </c>
      <c r="I94" s="12" t="str">
        <f>IFERROR(Inventaire[[#This Row],[QTÉ]]-Inventaire[[#This Row],[QTÉ SORTIE]]-Inventaire[[#This Row],[QTÉ EN PANNE]],"")</f>
        <v/>
      </c>
      <c r="J94" s="109"/>
      <c r="K94" s="111">
        <v>0</v>
      </c>
      <c r="L94" s="25">
        <f>Inventaire[[#This Row],[QTÉ]]*K94</f>
        <v>0</v>
      </c>
      <c r="M94" s="26">
        <f>IFERROR(IF(Inventaire[[#This Row],[QTÉ]]&lt;=Inventaire[[#This Row],[ SIGNAL RÉAPPROVISIONNEMENT]],1,0),0)</f>
        <v>1</v>
      </c>
      <c r="N94" s="117"/>
      <c r="O94" s="119">
        <v>43930</v>
      </c>
    </row>
    <row r="95" spans="2:15" ht="30" customHeight="1" x14ac:dyDescent="0.3">
      <c r="B95" s="93"/>
      <c r="C95" s="97"/>
      <c r="D95" s="97"/>
      <c r="E95" s="104" t="e">
        <f>VLOOKUP(Inventaire[[#This Row],[LIEU / TYPE]],emplace_stock,3,0)</f>
        <v>#N/A</v>
      </c>
      <c r="F95" s="109"/>
      <c r="G95" s="12" t="str">
        <f>IFERROR(SUMPRODUCT((PrélèvementsStock[ARTICLE]=Inventaire[[#This Row],[ARTICLES]])*PrélèvementsStock[[#This Row],[MACRO INV]]),"")</f>
        <v/>
      </c>
      <c r="H95" s="12">
        <f>IFERROR(SUMPRODUCT((PrélèvementsStock2[ARTICLES]=Inventaire[[#This Row],[ARTICLES]])*(PrélèvementsStock2[MACRO INV2])),"")</f>
        <v>0</v>
      </c>
      <c r="I95" s="12" t="str">
        <f>IFERROR(Inventaire[[#This Row],[QTÉ]]-Inventaire[[#This Row],[QTÉ SORTIE]]-Inventaire[[#This Row],[QTÉ EN PANNE]],"")</f>
        <v/>
      </c>
      <c r="J95" s="109"/>
      <c r="K95" s="111">
        <v>0</v>
      </c>
      <c r="L95" s="25">
        <f>Inventaire[[#This Row],[QTÉ]]*K95</f>
        <v>0</v>
      </c>
      <c r="M95" s="26">
        <f>IFERROR(IF(Inventaire[[#This Row],[QTÉ]]&lt;=Inventaire[[#This Row],[ SIGNAL RÉAPPROVISIONNEMENT]],1,0),0)</f>
        <v>1</v>
      </c>
      <c r="N95" s="117"/>
      <c r="O95" s="119">
        <v>43930</v>
      </c>
    </row>
    <row r="96" spans="2:15" ht="30" customHeight="1" x14ac:dyDescent="0.3">
      <c r="B96" s="93"/>
      <c r="C96" s="97"/>
      <c r="D96" s="97"/>
      <c r="E96" s="104" t="e">
        <f>VLOOKUP(Inventaire[[#This Row],[LIEU / TYPE]],emplace_stock,3,0)</f>
        <v>#N/A</v>
      </c>
      <c r="F96" s="109"/>
      <c r="G96" s="12" t="str">
        <f>IFERROR(SUMPRODUCT((PrélèvementsStock[ARTICLE]=Inventaire[[#This Row],[ARTICLES]])*PrélèvementsStock[[#This Row],[MACRO INV]]),"")</f>
        <v/>
      </c>
      <c r="H96" s="12">
        <f>IFERROR(SUMPRODUCT((PrélèvementsStock2[ARTICLES]=Inventaire[[#This Row],[ARTICLES]])*(PrélèvementsStock2[MACRO INV2])),"")</f>
        <v>0</v>
      </c>
      <c r="I96" s="12" t="str">
        <f>IFERROR(Inventaire[[#This Row],[QTÉ]]-Inventaire[[#This Row],[QTÉ SORTIE]]-Inventaire[[#This Row],[QTÉ EN PANNE]],"")</f>
        <v/>
      </c>
      <c r="J96" s="109"/>
      <c r="K96" s="111">
        <v>0</v>
      </c>
      <c r="L96" s="25">
        <f>Inventaire[[#This Row],[QTÉ]]*K96</f>
        <v>0</v>
      </c>
      <c r="M96" s="26">
        <f>IFERROR(IF(Inventaire[[#This Row],[QTÉ]]&lt;=Inventaire[[#This Row],[ SIGNAL RÉAPPROVISIONNEMENT]],1,0),0)</f>
        <v>1</v>
      </c>
      <c r="N96" s="117"/>
      <c r="O96" s="119">
        <v>43930</v>
      </c>
    </row>
    <row r="97" spans="2:15" ht="30" customHeight="1" x14ac:dyDescent="0.3">
      <c r="B97" s="93"/>
      <c r="C97" s="97"/>
      <c r="D97" s="97"/>
      <c r="E97" s="104" t="e">
        <f>VLOOKUP(Inventaire[[#This Row],[LIEU / TYPE]],emplace_stock,3,0)</f>
        <v>#N/A</v>
      </c>
      <c r="F97" s="109"/>
      <c r="G97" s="12" t="str">
        <f>IFERROR(SUMPRODUCT((PrélèvementsStock[ARTICLE]=Inventaire[[#This Row],[ARTICLES]])*PrélèvementsStock[[#This Row],[MACRO INV]]),"")</f>
        <v/>
      </c>
      <c r="H97" s="12">
        <f>IFERROR(SUMPRODUCT((PrélèvementsStock2[ARTICLES]=Inventaire[[#This Row],[ARTICLES]])*(PrélèvementsStock2[MACRO INV2])),"")</f>
        <v>0</v>
      </c>
      <c r="I97" s="12" t="str">
        <f>IFERROR(Inventaire[[#This Row],[QTÉ]]-Inventaire[[#This Row],[QTÉ SORTIE]]-Inventaire[[#This Row],[QTÉ EN PANNE]],"")</f>
        <v/>
      </c>
      <c r="J97" s="109"/>
      <c r="K97" s="111">
        <v>0</v>
      </c>
      <c r="L97" s="25">
        <f>Inventaire[[#This Row],[QTÉ]]*K97</f>
        <v>0</v>
      </c>
      <c r="M97" s="26">
        <f>IFERROR(IF(Inventaire[[#This Row],[QTÉ]]&lt;=Inventaire[[#This Row],[ SIGNAL RÉAPPROVISIONNEMENT]],1,0),0)</f>
        <v>1</v>
      </c>
      <c r="N97" s="117"/>
      <c r="O97" s="119">
        <v>43930</v>
      </c>
    </row>
    <row r="98" spans="2:15" ht="30" customHeight="1" x14ac:dyDescent="0.3">
      <c r="B98" s="93"/>
      <c r="C98" s="97"/>
      <c r="D98" s="97"/>
      <c r="E98" s="104" t="e">
        <f>VLOOKUP(Inventaire[[#This Row],[LIEU / TYPE]],emplace_stock,3,0)</f>
        <v>#N/A</v>
      </c>
      <c r="F98" s="109"/>
      <c r="G98" s="12" t="str">
        <f>IFERROR(SUMPRODUCT((PrélèvementsStock[ARTICLE]=Inventaire[[#This Row],[ARTICLES]])*PrélèvementsStock[[#This Row],[MACRO INV]]),"")</f>
        <v/>
      </c>
      <c r="H98" s="12">
        <f>IFERROR(SUMPRODUCT((PrélèvementsStock2[ARTICLES]=Inventaire[[#This Row],[ARTICLES]])*(PrélèvementsStock2[MACRO INV2])),"")</f>
        <v>0</v>
      </c>
      <c r="I98" s="12" t="str">
        <f>IFERROR(Inventaire[[#This Row],[QTÉ]]-Inventaire[[#This Row],[QTÉ SORTIE]]-Inventaire[[#This Row],[QTÉ EN PANNE]],"")</f>
        <v/>
      </c>
      <c r="J98" s="109"/>
      <c r="K98" s="111">
        <v>0</v>
      </c>
      <c r="L98" s="25">
        <f>Inventaire[[#This Row],[QTÉ]]*K98</f>
        <v>0</v>
      </c>
      <c r="M98" s="26">
        <f>IFERROR(IF(Inventaire[[#This Row],[QTÉ]]&lt;=Inventaire[[#This Row],[ SIGNAL RÉAPPROVISIONNEMENT]],1,0),0)</f>
        <v>1</v>
      </c>
      <c r="N98" s="117"/>
      <c r="O98" s="119">
        <v>43930</v>
      </c>
    </row>
    <row r="99" spans="2:15" ht="30" customHeight="1" x14ac:dyDescent="0.3">
      <c r="B99" s="93"/>
      <c r="C99" s="97"/>
      <c r="D99" s="97"/>
      <c r="E99" s="104" t="e">
        <f>VLOOKUP(Inventaire[[#This Row],[LIEU / TYPE]],emplace_stock,3,0)</f>
        <v>#N/A</v>
      </c>
      <c r="F99" s="109"/>
      <c r="G99" s="12" t="str">
        <f>IFERROR(SUMPRODUCT((PrélèvementsStock[ARTICLE]=Inventaire[[#This Row],[ARTICLES]])*PrélèvementsStock[[#This Row],[MACRO INV]]),"")</f>
        <v/>
      </c>
      <c r="H99" s="12">
        <f>IFERROR(SUMPRODUCT((PrélèvementsStock2[ARTICLES]=Inventaire[[#This Row],[ARTICLES]])*(PrélèvementsStock2[MACRO INV2])),"")</f>
        <v>0</v>
      </c>
      <c r="I99" s="12" t="str">
        <f>IFERROR(Inventaire[[#This Row],[QTÉ]]-Inventaire[[#This Row],[QTÉ SORTIE]]-Inventaire[[#This Row],[QTÉ EN PANNE]],"")</f>
        <v/>
      </c>
      <c r="J99" s="109"/>
      <c r="K99" s="111">
        <v>0</v>
      </c>
      <c r="L99" s="25">
        <f>Inventaire[[#This Row],[QTÉ]]*K99</f>
        <v>0</v>
      </c>
      <c r="M99" s="26">
        <f>IFERROR(IF(Inventaire[[#This Row],[QTÉ]]&lt;=Inventaire[[#This Row],[ SIGNAL RÉAPPROVISIONNEMENT]],1,0),0)</f>
        <v>1</v>
      </c>
      <c r="N99" s="117"/>
      <c r="O99" s="119">
        <v>43930</v>
      </c>
    </row>
    <row r="100" spans="2:15" ht="30" customHeight="1" x14ac:dyDescent="0.3">
      <c r="B100" s="93"/>
      <c r="C100" s="97"/>
      <c r="D100" s="97"/>
      <c r="E100" s="104" t="e">
        <f>VLOOKUP(Inventaire[[#This Row],[LIEU / TYPE]],emplace_stock,3,0)</f>
        <v>#N/A</v>
      </c>
      <c r="F100" s="109"/>
      <c r="G100" s="12" t="str">
        <f>IFERROR(SUMPRODUCT((PrélèvementsStock[ARTICLE]=Inventaire[[#This Row],[ARTICLES]])*PrélèvementsStock[[#This Row],[MACRO INV]]),"")</f>
        <v/>
      </c>
      <c r="H100" s="12">
        <f>IFERROR(SUMPRODUCT((PrélèvementsStock2[ARTICLES]=Inventaire[[#This Row],[ARTICLES]])*(PrélèvementsStock2[MACRO INV2])),"")</f>
        <v>0</v>
      </c>
      <c r="I100" s="12" t="str">
        <f>IFERROR(Inventaire[[#This Row],[QTÉ]]-Inventaire[[#This Row],[QTÉ SORTIE]]-Inventaire[[#This Row],[QTÉ EN PANNE]],"")</f>
        <v/>
      </c>
      <c r="J100" s="109"/>
      <c r="K100" s="111">
        <v>0</v>
      </c>
      <c r="L100" s="25">
        <f>Inventaire[[#This Row],[QTÉ]]*K100</f>
        <v>0</v>
      </c>
      <c r="M100" s="26">
        <f>IFERROR(IF(Inventaire[[#This Row],[QTÉ]]&lt;=Inventaire[[#This Row],[ SIGNAL RÉAPPROVISIONNEMENT]],1,0),0)</f>
        <v>1</v>
      </c>
      <c r="N100" s="117"/>
      <c r="O100" s="119">
        <v>43930</v>
      </c>
    </row>
    <row r="101" spans="2:15" ht="30" customHeight="1" x14ac:dyDescent="0.3">
      <c r="B101" s="93" t="s">
        <v>100</v>
      </c>
      <c r="C101" s="97"/>
      <c r="D101" s="97" t="s">
        <v>99</v>
      </c>
      <c r="E101" s="104" t="e">
        <f>VLOOKUP(Inventaire[[#This Row],[LIEU / TYPE]],emplace_stock,3,0)</f>
        <v>#N/A</v>
      </c>
      <c r="F101" s="109">
        <v>1</v>
      </c>
      <c r="G101" s="12" t="str">
        <f>IFERROR(SUMPRODUCT((PrélèvementsStock[ARTICLE]=Inventaire[[#This Row],[ARTICLES]])*PrélèvementsStock[[#This Row],[MACRO INV]]),"")</f>
        <v/>
      </c>
      <c r="H101" s="12">
        <f>IFERROR(SUMPRODUCT((PrélèvementsStock2[ARTICLES]=Inventaire[[#This Row],[ARTICLES]])*(PrélèvementsStock2[MACRO INV2])),"")</f>
        <v>0</v>
      </c>
      <c r="I101" s="12" t="str">
        <f>IFERROR(Inventaire[[#This Row],[QTÉ]]-Inventaire[[#This Row],[QTÉ SORTIE]]-Inventaire[[#This Row],[QTÉ EN PANNE]],"")</f>
        <v/>
      </c>
      <c r="J101" s="109"/>
      <c r="K101" s="111">
        <v>0</v>
      </c>
      <c r="L101" s="25">
        <f>Inventaire[[#This Row],[QTÉ]]*K101</f>
        <v>0</v>
      </c>
      <c r="M101" s="26">
        <f>IFERROR(IF(Inventaire[[#This Row],[QTÉ]]&lt;=Inventaire[[#This Row],[ SIGNAL RÉAPPROVISIONNEMENT]],1,0),0)</f>
        <v>0</v>
      </c>
      <c r="N101" s="117"/>
      <c r="O101" s="119">
        <v>43930</v>
      </c>
    </row>
    <row r="102" spans="2:15" ht="30" customHeight="1" x14ac:dyDescent="0.3">
      <c r="B102" s="93" t="s">
        <v>101</v>
      </c>
      <c r="C102" s="97"/>
      <c r="D102" s="97" t="s">
        <v>99</v>
      </c>
      <c r="E102" s="104" t="e">
        <f>VLOOKUP(Inventaire[[#This Row],[LIEU / TYPE]],emplace_stock,3,0)</f>
        <v>#N/A</v>
      </c>
      <c r="F102" s="109">
        <v>1</v>
      </c>
      <c r="G102" s="12" t="str">
        <f>IFERROR(SUMPRODUCT((PrélèvementsStock[ARTICLE]=Inventaire[[#This Row],[ARTICLES]])*PrélèvementsStock[[#This Row],[MACRO INV]]),"")</f>
        <v/>
      </c>
      <c r="H102" s="12">
        <f>IFERROR(SUMPRODUCT((PrélèvementsStock2[ARTICLES]=Inventaire[[#This Row],[ARTICLES]])*(PrélèvementsStock2[MACRO INV2])),"")</f>
        <v>0</v>
      </c>
      <c r="I102" s="12" t="str">
        <f>IFERROR(Inventaire[[#This Row],[QTÉ]]-Inventaire[[#This Row],[QTÉ SORTIE]]-Inventaire[[#This Row],[QTÉ EN PANNE]],"")</f>
        <v/>
      </c>
      <c r="J102" s="109"/>
      <c r="K102" s="111">
        <v>0</v>
      </c>
      <c r="L102" s="25">
        <f>Inventaire[[#This Row],[QTÉ]]*K102</f>
        <v>0</v>
      </c>
      <c r="M102" s="26">
        <f>IFERROR(IF(Inventaire[[#This Row],[QTÉ]]&lt;=Inventaire[[#This Row],[ SIGNAL RÉAPPROVISIONNEMENT]],1,0),0)</f>
        <v>0</v>
      </c>
      <c r="N102" s="117"/>
      <c r="O102" s="119">
        <v>43930</v>
      </c>
    </row>
    <row r="103" spans="2:15" ht="30" customHeight="1" x14ac:dyDescent="0.3">
      <c r="B103" s="93" t="s">
        <v>102</v>
      </c>
      <c r="C103" s="97"/>
      <c r="D103" s="97" t="s">
        <v>99</v>
      </c>
      <c r="E103" s="104" t="e">
        <f>VLOOKUP(Inventaire[[#This Row],[LIEU / TYPE]],emplace_stock,3,0)</f>
        <v>#N/A</v>
      </c>
      <c r="F103" s="109">
        <v>1</v>
      </c>
      <c r="G103" s="12" t="str">
        <f>IFERROR(SUMPRODUCT((PrélèvementsStock[ARTICLE]=Inventaire[[#This Row],[ARTICLES]])*PrélèvementsStock[[#This Row],[MACRO INV]]),"")</f>
        <v/>
      </c>
      <c r="H103" s="12">
        <f>IFERROR(SUMPRODUCT((PrélèvementsStock2[ARTICLES]=Inventaire[[#This Row],[ARTICLES]])*(PrélèvementsStock2[MACRO INV2])),"")</f>
        <v>0</v>
      </c>
      <c r="I103" s="12" t="str">
        <f>IFERROR(Inventaire[[#This Row],[QTÉ]]-Inventaire[[#This Row],[QTÉ SORTIE]]-Inventaire[[#This Row],[QTÉ EN PANNE]],"")</f>
        <v/>
      </c>
      <c r="J103" s="109"/>
      <c r="K103" s="111">
        <v>0</v>
      </c>
      <c r="L103" s="25">
        <f>Inventaire[[#This Row],[QTÉ]]*K103</f>
        <v>0</v>
      </c>
      <c r="M103" s="26">
        <f>IFERROR(IF(Inventaire[[#This Row],[QTÉ]]&lt;=Inventaire[[#This Row],[ SIGNAL RÉAPPROVISIONNEMENT]],1,0),0)</f>
        <v>0</v>
      </c>
      <c r="N103" s="117"/>
      <c r="O103" s="119">
        <v>43930</v>
      </c>
    </row>
    <row r="104" spans="2:15" ht="30" customHeight="1" x14ac:dyDescent="0.3">
      <c r="B104" s="93" t="s">
        <v>103</v>
      </c>
      <c r="C104" s="97"/>
      <c r="D104" s="97" t="s">
        <v>99</v>
      </c>
      <c r="E104" s="104" t="e">
        <f>VLOOKUP(Inventaire[[#This Row],[LIEU / TYPE]],emplace_stock,3,0)</f>
        <v>#N/A</v>
      </c>
      <c r="F104" s="109">
        <v>1</v>
      </c>
      <c r="G104" s="12" t="str">
        <f>IFERROR(SUMPRODUCT((PrélèvementsStock[ARTICLE]=Inventaire[[#This Row],[ARTICLES]])*PrélèvementsStock[[#This Row],[MACRO INV]]),"")</f>
        <v/>
      </c>
      <c r="H104" s="12">
        <f>IFERROR(SUMPRODUCT((PrélèvementsStock2[ARTICLES]=Inventaire[[#This Row],[ARTICLES]])*(PrélèvementsStock2[MACRO INV2])),"")</f>
        <v>0</v>
      </c>
      <c r="I104" s="12" t="str">
        <f>IFERROR(Inventaire[[#This Row],[QTÉ]]-Inventaire[[#This Row],[QTÉ SORTIE]]-Inventaire[[#This Row],[QTÉ EN PANNE]],"")</f>
        <v/>
      </c>
      <c r="J104" s="109"/>
      <c r="K104" s="111">
        <v>0</v>
      </c>
      <c r="L104" s="25">
        <f>Inventaire[[#This Row],[QTÉ]]*K104</f>
        <v>0</v>
      </c>
      <c r="M104" s="26">
        <f>IFERROR(IF(Inventaire[[#This Row],[QTÉ]]&lt;=Inventaire[[#This Row],[ SIGNAL RÉAPPROVISIONNEMENT]],1,0),0)</f>
        <v>0</v>
      </c>
      <c r="N104" s="117"/>
      <c r="O104" s="119">
        <v>43930</v>
      </c>
    </row>
    <row r="105" spans="2:15" ht="30" customHeight="1" x14ac:dyDescent="0.3">
      <c r="B105" s="93"/>
      <c r="C105" s="97"/>
      <c r="D105" s="97"/>
      <c r="E105" s="104" t="e">
        <f>VLOOKUP(Inventaire[[#This Row],[LIEU / TYPE]],emplace_stock,3,0)</f>
        <v>#N/A</v>
      </c>
      <c r="F105" s="109"/>
      <c r="G105" s="12" t="str">
        <f>IFERROR(SUMPRODUCT((PrélèvementsStock[ARTICLE]=Inventaire[[#This Row],[ARTICLES]])*PrélèvementsStock[[#This Row],[MACRO INV]]),"")</f>
        <v/>
      </c>
      <c r="H105" s="12">
        <f>IFERROR(SUMPRODUCT((PrélèvementsStock2[ARTICLES]=Inventaire[[#This Row],[ARTICLES]])*(PrélèvementsStock2[MACRO INV2])),"")</f>
        <v>0</v>
      </c>
      <c r="I105" s="12" t="str">
        <f>IFERROR(Inventaire[[#This Row],[QTÉ]]-Inventaire[[#This Row],[QTÉ SORTIE]]-Inventaire[[#This Row],[QTÉ EN PANNE]],"")</f>
        <v/>
      </c>
      <c r="J105" s="109"/>
      <c r="K105" s="111">
        <v>0</v>
      </c>
      <c r="L105" s="25">
        <f>Inventaire[[#This Row],[QTÉ]]*K105</f>
        <v>0</v>
      </c>
      <c r="M105" s="26">
        <f>IFERROR(IF(Inventaire[[#This Row],[QTÉ]]&lt;=Inventaire[[#This Row],[ SIGNAL RÉAPPROVISIONNEMENT]],1,0),0)</f>
        <v>1</v>
      </c>
      <c r="N105" s="117"/>
      <c r="O105" s="119">
        <v>43930</v>
      </c>
    </row>
    <row r="106" spans="2:15" ht="30" customHeight="1" x14ac:dyDescent="0.3">
      <c r="B106" s="93"/>
      <c r="C106" s="97"/>
      <c r="D106" s="97"/>
      <c r="E106" s="104" t="e">
        <f>VLOOKUP(Inventaire[[#This Row],[LIEU / TYPE]],emplace_stock,3,0)</f>
        <v>#N/A</v>
      </c>
      <c r="F106" s="109"/>
      <c r="G106" s="12" t="str">
        <f>IFERROR(SUMPRODUCT((PrélèvementsStock[ARTICLE]=Inventaire[[#This Row],[ARTICLES]])*PrélèvementsStock[[#This Row],[MACRO INV]]),"")</f>
        <v/>
      </c>
      <c r="H106" s="12">
        <f>IFERROR(SUMPRODUCT((PrélèvementsStock2[ARTICLES]=Inventaire[[#This Row],[ARTICLES]])*(PrélèvementsStock2[MACRO INV2])),"")</f>
        <v>0</v>
      </c>
      <c r="I106" s="12" t="str">
        <f>IFERROR(Inventaire[[#This Row],[QTÉ]]-Inventaire[[#This Row],[QTÉ SORTIE]]-Inventaire[[#This Row],[QTÉ EN PANNE]],"")</f>
        <v/>
      </c>
      <c r="J106" s="109"/>
      <c r="K106" s="111">
        <v>0</v>
      </c>
      <c r="L106" s="25">
        <f>Inventaire[[#This Row],[QTÉ]]*K106</f>
        <v>0</v>
      </c>
      <c r="M106" s="26">
        <f>IFERROR(IF(Inventaire[[#This Row],[QTÉ]]&lt;=Inventaire[[#This Row],[ SIGNAL RÉAPPROVISIONNEMENT]],1,0),0)</f>
        <v>1</v>
      </c>
      <c r="N106" s="117"/>
      <c r="O106" s="119">
        <v>43930</v>
      </c>
    </row>
    <row r="107" spans="2:15" ht="30" customHeight="1" x14ac:dyDescent="0.3">
      <c r="B107" s="93"/>
      <c r="C107" s="97"/>
      <c r="D107" s="97"/>
      <c r="E107" s="104" t="e">
        <f>VLOOKUP(Inventaire[[#This Row],[LIEU / TYPE]],emplace_stock,3,0)</f>
        <v>#N/A</v>
      </c>
      <c r="F107" s="109"/>
      <c r="G107" s="12" t="str">
        <f>IFERROR(SUMPRODUCT((PrélèvementsStock[ARTICLE]=Inventaire[[#This Row],[ARTICLES]])*PrélèvementsStock[[#This Row],[MACRO INV]]),"")</f>
        <v/>
      </c>
      <c r="H107" s="12">
        <f>IFERROR(SUMPRODUCT((PrélèvementsStock2[ARTICLES]=Inventaire[[#This Row],[ARTICLES]])*(PrélèvementsStock2[MACRO INV2])),"")</f>
        <v>0</v>
      </c>
      <c r="I107" s="12" t="str">
        <f>IFERROR(Inventaire[[#This Row],[QTÉ]]-Inventaire[[#This Row],[QTÉ SORTIE]]-Inventaire[[#This Row],[QTÉ EN PANNE]],"")</f>
        <v/>
      </c>
      <c r="J107" s="109"/>
      <c r="K107" s="111">
        <v>0</v>
      </c>
      <c r="L107" s="25">
        <f>Inventaire[[#This Row],[QTÉ]]*K107</f>
        <v>0</v>
      </c>
      <c r="M107" s="26">
        <f>IFERROR(IF(Inventaire[[#This Row],[QTÉ]]&lt;=Inventaire[[#This Row],[ SIGNAL RÉAPPROVISIONNEMENT]],1,0),0)</f>
        <v>1</v>
      </c>
      <c r="N107" s="117"/>
      <c r="O107" s="119">
        <v>43930</v>
      </c>
    </row>
    <row r="108" spans="2:15" ht="30" customHeight="1" x14ac:dyDescent="0.3">
      <c r="B108" s="93"/>
      <c r="C108" s="97"/>
      <c r="D108" s="97"/>
      <c r="E108" s="104" t="e">
        <f>VLOOKUP(Inventaire[[#This Row],[LIEU / TYPE]],emplace_stock,3,0)</f>
        <v>#N/A</v>
      </c>
      <c r="F108" s="109"/>
      <c r="G108" s="12" t="str">
        <f>IFERROR(SUMPRODUCT((PrélèvementsStock[ARTICLE]=Inventaire[[#This Row],[ARTICLES]])*PrélèvementsStock[[#This Row],[MACRO INV]]),"")</f>
        <v/>
      </c>
      <c r="H108" s="12">
        <f>IFERROR(SUMPRODUCT((PrélèvementsStock2[ARTICLES]=Inventaire[[#This Row],[ARTICLES]])*(PrélèvementsStock2[MACRO INV2])),"")</f>
        <v>0</v>
      </c>
      <c r="I108" s="12" t="str">
        <f>IFERROR(Inventaire[[#This Row],[QTÉ]]-Inventaire[[#This Row],[QTÉ SORTIE]]-Inventaire[[#This Row],[QTÉ EN PANNE]],"")</f>
        <v/>
      </c>
      <c r="J108" s="109"/>
      <c r="K108" s="111">
        <v>0</v>
      </c>
      <c r="L108" s="25">
        <f>Inventaire[[#This Row],[QTÉ]]*K108</f>
        <v>0</v>
      </c>
      <c r="M108" s="26">
        <f>IFERROR(IF(Inventaire[[#This Row],[QTÉ]]&lt;=Inventaire[[#This Row],[ SIGNAL RÉAPPROVISIONNEMENT]],1,0),0)</f>
        <v>1</v>
      </c>
      <c r="N108" s="117"/>
      <c r="O108" s="119">
        <v>43930</v>
      </c>
    </row>
    <row r="109" spans="2:15" ht="30" customHeight="1" x14ac:dyDescent="0.3">
      <c r="B109" s="93"/>
      <c r="C109" s="97"/>
      <c r="D109" s="97"/>
      <c r="E109" s="104" t="e">
        <f>VLOOKUP(Inventaire[[#This Row],[LIEU / TYPE]],emplace_stock,3,0)</f>
        <v>#N/A</v>
      </c>
      <c r="F109" s="109"/>
      <c r="G109" s="12" t="str">
        <f>IFERROR(SUMPRODUCT((PrélèvementsStock[ARTICLE]=Inventaire[[#This Row],[ARTICLES]])*PrélèvementsStock[[#This Row],[MACRO INV]]),"")</f>
        <v/>
      </c>
      <c r="H109" s="12">
        <f>IFERROR(SUMPRODUCT((PrélèvementsStock2[ARTICLES]=Inventaire[[#This Row],[ARTICLES]])*(PrélèvementsStock2[MACRO INV2])),"")</f>
        <v>0</v>
      </c>
      <c r="I109" s="12" t="str">
        <f>IFERROR(Inventaire[[#This Row],[QTÉ]]-Inventaire[[#This Row],[QTÉ SORTIE]]-Inventaire[[#This Row],[QTÉ EN PANNE]],"")</f>
        <v/>
      </c>
      <c r="J109" s="109"/>
      <c r="K109" s="111">
        <v>0</v>
      </c>
      <c r="L109" s="25">
        <f>Inventaire[[#This Row],[QTÉ]]*K109</f>
        <v>0</v>
      </c>
      <c r="M109" s="26">
        <f>IFERROR(IF(Inventaire[[#This Row],[QTÉ]]&lt;=Inventaire[[#This Row],[ SIGNAL RÉAPPROVISIONNEMENT]],1,0),0)</f>
        <v>1</v>
      </c>
      <c r="N109" s="117"/>
      <c r="O109" s="119">
        <v>43930</v>
      </c>
    </row>
    <row r="110" spans="2:15" ht="30" customHeight="1" x14ac:dyDescent="0.3">
      <c r="B110" s="93"/>
      <c r="C110" s="97"/>
      <c r="D110" s="97"/>
      <c r="E110" s="104" t="e">
        <f>VLOOKUP(Inventaire[[#This Row],[LIEU / TYPE]],emplace_stock,3,0)</f>
        <v>#N/A</v>
      </c>
      <c r="F110" s="109"/>
      <c r="G110" s="12" t="str">
        <f>IFERROR(SUMPRODUCT((PrélèvementsStock[ARTICLE]=Inventaire[[#This Row],[ARTICLES]])*PrélèvementsStock[[#This Row],[MACRO INV]]),"")</f>
        <v/>
      </c>
      <c r="H110" s="12">
        <f>IFERROR(SUMPRODUCT((PrélèvementsStock2[ARTICLES]=Inventaire[[#This Row],[ARTICLES]])*(PrélèvementsStock2[MACRO INV2])),"")</f>
        <v>0</v>
      </c>
      <c r="I110" s="12" t="str">
        <f>IFERROR(Inventaire[[#This Row],[QTÉ]]-Inventaire[[#This Row],[QTÉ SORTIE]]-Inventaire[[#This Row],[QTÉ EN PANNE]],"")</f>
        <v/>
      </c>
      <c r="J110" s="109"/>
      <c r="K110" s="111">
        <v>0</v>
      </c>
      <c r="L110" s="25">
        <f>Inventaire[[#This Row],[QTÉ]]*K110</f>
        <v>0</v>
      </c>
      <c r="M110" s="26">
        <f>IFERROR(IF(Inventaire[[#This Row],[QTÉ]]&lt;=Inventaire[[#This Row],[ SIGNAL RÉAPPROVISIONNEMENT]],1,0),0)</f>
        <v>1</v>
      </c>
      <c r="N110" s="117"/>
      <c r="O110" s="119">
        <v>43930</v>
      </c>
    </row>
    <row r="111" spans="2:15" ht="30" customHeight="1" x14ac:dyDescent="0.3">
      <c r="B111" s="93"/>
      <c r="C111" s="97"/>
      <c r="D111" s="97"/>
      <c r="E111" s="104" t="e">
        <f>VLOOKUP(Inventaire[[#This Row],[LIEU / TYPE]],emplace_stock,3,0)</f>
        <v>#N/A</v>
      </c>
      <c r="F111" s="109"/>
      <c r="G111" s="12" t="str">
        <f>IFERROR(SUMPRODUCT((PrélèvementsStock[ARTICLE]=Inventaire[[#This Row],[ARTICLES]])*PrélèvementsStock[[#This Row],[MACRO INV]]),"")</f>
        <v/>
      </c>
      <c r="H111" s="12">
        <f>IFERROR(SUMPRODUCT((PrélèvementsStock2[ARTICLES]=Inventaire[[#This Row],[ARTICLES]])*(PrélèvementsStock2[MACRO INV2])),"")</f>
        <v>0</v>
      </c>
      <c r="I111" s="12" t="str">
        <f>IFERROR(Inventaire[[#This Row],[QTÉ]]-Inventaire[[#This Row],[QTÉ SORTIE]]-Inventaire[[#This Row],[QTÉ EN PANNE]],"")</f>
        <v/>
      </c>
      <c r="J111" s="109"/>
      <c r="K111" s="111">
        <v>0</v>
      </c>
      <c r="L111" s="25">
        <f>Inventaire[[#This Row],[QTÉ]]*K111</f>
        <v>0</v>
      </c>
      <c r="M111" s="26">
        <f>IFERROR(IF(Inventaire[[#This Row],[QTÉ]]&lt;=Inventaire[[#This Row],[ SIGNAL RÉAPPROVISIONNEMENT]],1,0),0)</f>
        <v>1</v>
      </c>
      <c r="N111" s="117"/>
      <c r="O111" s="119">
        <v>43930</v>
      </c>
    </row>
    <row r="112" spans="2:15" ht="30" customHeight="1" x14ac:dyDescent="0.3">
      <c r="B112" s="93"/>
      <c r="C112" s="97"/>
      <c r="D112" s="97"/>
      <c r="E112" s="104" t="e">
        <f>VLOOKUP(Inventaire[[#This Row],[LIEU / TYPE]],emplace_stock,3,0)</f>
        <v>#N/A</v>
      </c>
      <c r="F112" s="109"/>
      <c r="G112" s="12" t="str">
        <f>IFERROR(SUMPRODUCT((PrélèvementsStock[ARTICLE]=Inventaire[[#This Row],[ARTICLES]])*PrélèvementsStock[[#This Row],[MACRO INV]]),"")</f>
        <v/>
      </c>
      <c r="H112" s="12">
        <f>IFERROR(SUMPRODUCT((PrélèvementsStock2[ARTICLES]=Inventaire[[#This Row],[ARTICLES]])*(PrélèvementsStock2[MACRO INV2])),"")</f>
        <v>0</v>
      </c>
      <c r="I112" s="12" t="str">
        <f>IFERROR(Inventaire[[#This Row],[QTÉ]]-Inventaire[[#This Row],[QTÉ SORTIE]]-Inventaire[[#This Row],[QTÉ EN PANNE]],"")</f>
        <v/>
      </c>
      <c r="J112" s="109"/>
      <c r="K112" s="111">
        <v>0</v>
      </c>
      <c r="L112" s="25">
        <f>Inventaire[[#This Row],[QTÉ]]*K112</f>
        <v>0</v>
      </c>
      <c r="M112" s="26">
        <f>IFERROR(IF(Inventaire[[#This Row],[QTÉ]]&lt;=Inventaire[[#This Row],[ SIGNAL RÉAPPROVISIONNEMENT]],1,0),0)</f>
        <v>1</v>
      </c>
      <c r="N112" s="117"/>
      <c r="O112" s="119">
        <v>43930</v>
      </c>
    </row>
    <row r="113" spans="2:15" ht="30" customHeight="1" x14ac:dyDescent="0.3">
      <c r="B113" s="93"/>
      <c r="C113" s="97"/>
      <c r="D113" s="97"/>
      <c r="E113" s="104" t="e">
        <f>VLOOKUP(Inventaire[[#This Row],[LIEU / TYPE]],emplace_stock,3,0)</f>
        <v>#N/A</v>
      </c>
      <c r="F113" s="109"/>
      <c r="G113" s="12" t="str">
        <f>IFERROR(SUMPRODUCT((PrélèvementsStock[ARTICLE]=Inventaire[[#This Row],[ARTICLES]])*PrélèvementsStock[[#This Row],[MACRO INV]]),"")</f>
        <v/>
      </c>
      <c r="H113" s="12">
        <f>IFERROR(SUMPRODUCT((PrélèvementsStock2[ARTICLES]=Inventaire[[#This Row],[ARTICLES]])*(PrélèvementsStock2[MACRO INV2])),"")</f>
        <v>0</v>
      </c>
      <c r="I113" s="12" t="str">
        <f>IFERROR(Inventaire[[#This Row],[QTÉ]]-Inventaire[[#This Row],[QTÉ SORTIE]]-Inventaire[[#This Row],[QTÉ EN PANNE]],"")</f>
        <v/>
      </c>
      <c r="J113" s="109"/>
      <c r="K113" s="111">
        <v>0</v>
      </c>
      <c r="L113" s="25">
        <f>Inventaire[[#This Row],[QTÉ]]*K113</f>
        <v>0</v>
      </c>
      <c r="M113" s="26">
        <f>IFERROR(IF(Inventaire[[#This Row],[QTÉ]]&lt;=Inventaire[[#This Row],[ SIGNAL RÉAPPROVISIONNEMENT]],1,0),0)</f>
        <v>1</v>
      </c>
      <c r="N113" s="117"/>
      <c r="O113" s="119">
        <v>43930</v>
      </c>
    </row>
    <row r="114" spans="2:15" ht="30" customHeight="1" x14ac:dyDescent="0.3">
      <c r="B114" s="93"/>
      <c r="C114" s="97"/>
      <c r="D114" s="97"/>
      <c r="E114" s="104" t="e">
        <f>VLOOKUP(Inventaire[[#This Row],[LIEU / TYPE]],emplace_stock,3,0)</f>
        <v>#N/A</v>
      </c>
      <c r="F114" s="109"/>
      <c r="G114" s="12" t="str">
        <f>IFERROR(SUMPRODUCT((PrélèvementsStock[ARTICLE]=Inventaire[[#This Row],[ARTICLES]])*PrélèvementsStock[[#This Row],[MACRO INV]]),"")</f>
        <v/>
      </c>
      <c r="H114" s="12">
        <f>IFERROR(SUMPRODUCT((PrélèvementsStock2[ARTICLES]=Inventaire[[#This Row],[ARTICLES]])*(PrélèvementsStock2[MACRO INV2])),"")</f>
        <v>0</v>
      </c>
      <c r="I114" s="12" t="str">
        <f>IFERROR(Inventaire[[#This Row],[QTÉ]]-Inventaire[[#This Row],[QTÉ SORTIE]]-Inventaire[[#This Row],[QTÉ EN PANNE]],"")</f>
        <v/>
      </c>
      <c r="J114" s="109"/>
      <c r="K114" s="111">
        <v>0</v>
      </c>
      <c r="L114" s="25">
        <f>Inventaire[[#This Row],[QTÉ]]*K114</f>
        <v>0</v>
      </c>
      <c r="M114" s="26">
        <f>IFERROR(IF(Inventaire[[#This Row],[QTÉ]]&lt;=Inventaire[[#This Row],[ SIGNAL RÉAPPROVISIONNEMENT]],1,0),0)</f>
        <v>1</v>
      </c>
      <c r="N114" s="117"/>
      <c r="O114" s="119">
        <v>43930</v>
      </c>
    </row>
    <row r="115" spans="2:15" ht="30" customHeight="1" x14ac:dyDescent="0.3">
      <c r="B115" s="93"/>
      <c r="C115" s="97"/>
      <c r="D115" s="97"/>
      <c r="E115" s="104" t="e">
        <f>VLOOKUP(Inventaire[[#This Row],[LIEU / TYPE]],emplace_stock,3,0)</f>
        <v>#N/A</v>
      </c>
      <c r="F115" s="109"/>
      <c r="G115" s="12" t="str">
        <f>IFERROR(SUMPRODUCT((PrélèvementsStock[ARTICLE]=Inventaire[[#This Row],[ARTICLES]])*PrélèvementsStock[[#This Row],[MACRO INV]]),"")</f>
        <v/>
      </c>
      <c r="H115" s="12">
        <f>IFERROR(SUMPRODUCT((PrélèvementsStock2[ARTICLES]=Inventaire[[#This Row],[ARTICLES]])*(PrélèvementsStock2[MACRO INV2])),"")</f>
        <v>0</v>
      </c>
      <c r="I115" s="12" t="str">
        <f>IFERROR(Inventaire[[#This Row],[QTÉ]]-Inventaire[[#This Row],[QTÉ SORTIE]]-Inventaire[[#This Row],[QTÉ EN PANNE]],"")</f>
        <v/>
      </c>
      <c r="J115" s="109"/>
      <c r="K115" s="111">
        <v>0</v>
      </c>
      <c r="L115" s="25">
        <f>Inventaire[[#This Row],[QTÉ]]*K115</f>
        <v>0</v>
      </c>
      <c r="M115" s="26">
        <f>IFERROR(IF(Inventaire[[#This Row],[QTÉ]]&lt;=Inventaire[[#This Row],[ SIGNAL RÉAPPROVISIONNEMENT]],1,0),0)</f>
        <v>1</v>
      </c>
      <c r="N115" s="117"/>
      <c r="O115" s="119">
        <v>43930</v>
      </c>
    </row>
    <row r="116" spans="2:15" ht="30" customHeight="1" x14ac:dyDescent="0.3">
      <c r="B116" s="93"/>
      <c r="C116" s="97"/>
      <c r="D116" s="97"/>
      <c r="E116" s="104" t="e">
        <f>VLOOKUP(Inventaire[[#This Row],[LIEU / TYPE]],emplace_stock,3,0)</f>
        <v>#N/A</v>
      </c>
      <c r="F116" s="109"/>
      <c r="G116" s="12" t="str">
        <f>IFERROR(SUMPRODUCT((PrélèvementsStock[ARTICLE]=Inventaire[[#This Row],[ARTICLES]])*PrélèvementsStock[[#This Row],[MACRO INV]]),"")</f>
        <v/>
      </c>
      <c r="H116" s="12">
        <f>IFERROR(SUMPRODUCT((PrélèvementsStock2[ARTICLES]=Inventaire[[#This Row],[ARTICLES]])*(PrélèvementsStock2[MACRO INV2])),"")</f>
        <v>0</v>
      </c>
      <c r="I116" s="12" t="str">
        <f>IFERROR(Inventaire[[#This Row],[QTÉ]]-Inventaire[[#This Row],[QTÉ SORTIE]]-Inventaire[[#This Row],[QTÉ EN PANNE]],"")</f>
        <v/>
      </c>
      <c r="J116" s="109"/>
      <c r="K116" s="111">
        <v>0</v>
      </c>
      <c r="L116" s="25">
        <f>Inventaire[[#This Row],[QTÉ]]*K116</f>
        <v>0</v>
      </c>
      <c r="M116" s="26">
        <f>IFERROR(IF(Inventaire[[#This Row],[QTÉ]]&lt;=Inventaire[[#This Row],[ SIGNAL RÉAPPROVISIONNEMENT]],1,0),0)</f>
        <v>1</v>
      </c>
      <c r="N116" s="117"/>
      <c r="O116" s="119">
        <v>43930</v>
      </c>
    </row>
    <row r="117" spans="2:15" ht="30" customHeight="1" x14ac:dyDescent="0.3">
      <c r="B117" s="93"/>
      <c r="C117" s="97"/>
      <c r="D117" s="97"/>
      <c r="E117" s="104" t="e">
        <f>VLOOKUP(Inventaire[[#This Row],[LIEU / TYPE]],emplace_stock,3,0)</f>
        <v>#N/A</v>
      </c>
      <c r="F117" s="109"/>
      <c r="G117" s="12" t="str">
        <f>IFERROR(SUMPRODUCT((PrélèvementsStock[ARTICLE]=Inventaire[[#This Row],[ARTICLES]])*PrélèvementsStock[[#This Row],[MACRO INV]]),"")</f>
        <v/>
      </c>
      <c r="H117" s="12">
        <f>IFERROR(SUMPRODUCT((PrélèvementsStock2[ARTICLES]=Inventaire[[#This Row],[ARTICLES]])*(PrélèvementsStock2[MACRO INV2])),"")</f>
        <v>0</v>
      </c>
      <c r="I117" s="12" t="str">
        <f>IFERROR(Inventaire[[#This Row],[QTÉ]]-Inventaire[[#This Row],[QTÉ SORTIE]]-Inventaire[[#This Row],[QTÉ EN PANNE]],"")</f>
        <v/>
      </c>
      <c r="J117" s="109"/>
      <c r="K117" s="111">
        <v>0</v>
      </c>
      <c r="L117" s="25">
        <f>Inventaire[[#This Row],[QTÉ]]*K117</f>
        <v>0</v>
      </c>
      <c r="M117" s="26">
        <f>IFERROR(IF(Inventaire[[#This Row],[QTÉ]]&lt;=Inventaire[[#This Row],[ SIGNAL RÉAPPROVISIONNEMENT]],1,0),0)</f>
        <v>1</v>
      </c>
      <c r="N117" s="117"/>
      <c r="O117" s="119">
        <v>43930</v>
      </c>
    </row>
    <row r="118" spans="2:15" ht="30" customHeight="1" x14ac:dyDescent="0.3">
      <c r="B118" s="93"/>
      <c r="C118" s="97"/>
      <c r="D118" s="97"/>
      <c r="E118" s="104" t="e">
        <f>VLOOKUP(Inventaire[[#This Row],[LIEU / TYPE]],emplace_stock,3,0)</f>
        <v>#N/A</v>
      </c>
      <c r="F118" s="109"/>
      <c r="G118" s="12" t="str">
        <f>IFERROR(SUMPRODUCT((PrélèvementsStock[ARTICLE]=Inventaire[[#This Row],[ARTICLES]])*PrélèvementsStock[[#This Row],[MACRO INV]]),"")</f>
        <v/>
      </c>
      <c r="H118" s="12">
        <f>IFERROR(SUMPRODUCT((PrélèvementsStock2[ARTICLES]=Inventaire[[#This Row],[ARTICLES]])*(PrélèvementsStock2[MACRO INV2])),"")</f>
        <v>0</v>
      </c>
      <c r="I118" s="12" t="str">
        <f>IFERROR(Inventaire[[#This Row],[QTÉ]]-Inventaire[[#This Row],[QTÉ SORTIE]]-Inventaire[[#This Row],[QTÉ EN PANNE]],"")</f>
        <v/>
      </c>
      <c r="J118" s="109"/>
      <c r="K118" s="111">
        <v>0</v>
      </c>
      <c r="L118" s="25">
        <f>Inventaire[[#This Row],[QTÉ]]*K118</f>
        <v>0</v>
      </c>
      <c r="M118" s="26">
        <f>IFERROR(IF(Inventaire[[#This Row],[QTÉ]]&lt;=Inventaire[[#This Row],[ SIGNAL RÉAPPROVISIONNEMENT]],1,0),0)</f>
        <v>1</v>
      </c>
      <c r="N118" s="117"/>
      <c r="O118" s="119">
        <v>43930</v>
      </c>
    </row>
    <row r="119" spans="2:15" ht="30" customHeight="1" x14ac:dyDescent="0.3">
      <c r="B119" s="93"/>
      <c r="C119" s="97"/>
      <c r="D119" s="97"/>
      <c r="E119" s="104" t="e">
        <f>VLOOKUP(Inventaire[[#This Row],[LIEU / TYPE]],emplace_stock,3,0)</f>
        <v>#N/A</v>
      </c>
      <c r="F119" s="109"/>
      <c r="G119" s="12" t="str">
        <f>IFERROR(SUMPRODUCT((PrélèvementsStock[ARTICLE]=Inventaire[[#This Row],[ARTICLES]])*PrélèvementsStock[[#This Row],[MACRO INV]]),"")</f>
        <v/>
      </c>
      <c r="H119" s="12">
        <f>IFERROR(SUMPRODUCT((PrélèvementsStock2[ARTICLES]=Inventaire[[#This Row],[ARTICLES]])*(PrélèvementsStock2[MACRO INV2])),"")</f>
        <v>0</v>
      </c>
      <c r="I119" s="12" t="str">
        <f>IFERROR(Inventaire[[#This Row],[QTÉ]]-Inventaire[[#This Row],[QTÉ SORTIE]]-Inventaire[[#This Row],[QTÉ EN PANNE]],"")</f>
        <v/>
      </c>
      <c r="J119" s="109"/>
      <c r="K119" s="111">
        <v>0</v>
      </c>
      <c r="L119" s="25">
        <f>Inventaire[[#This Row],[QTÉ]]*K119</f>
        <v>0</v>
      </c>
      <c r="M119" s="26">
        <f>IFERROR(IF(Inventaire[[#This Row],[QTÉ]]&lt;=Inventaire[[#This Row],[ SIGNAL RÉAPPROVISIONNEMENT]],1,0),0)</f>
        <v>1</v>
      </c>
      <c r="N119" s="117"/>
      <c r="O119" s="119">
        <v>43930</v>
      </c>
    </row>
    <row r="120" spans="2:15" ht="30" customHeight="1" x14ac:dyDescent="0.3">
      <c r="B120" s="93"/>
      <c r="C120" s="97"/>
      <c r="D120" s="97"/>
      <c r="E120" s="104" t="e">
        <f>VLOOKUP(Inventaire[[#This Row],[LIEU / TYPE]],emplace_stock,3,0)</f>
        <v>#N/A</v>
      </c>
      <c r="F120" s="109"/>
      <c r="G120" s="12" t="str">
        <f>IFERROR(SUMPRODUCT((PrélèvementsStock[ARTICLE]=Inventaire[[#This Row],[ARTICLES]])*PrélèvementsStock[[#This Row],[MACRO INV]]),"")</f>
        <v/>
      </c>
      <c r="H120" s="12">
        <f>IFERROR(SUMPRODUCT((PrélèvementsStock2[ARTICLES]=Inventaire[[#This Row],[ARTICLES]])*(PrélèvementsStock2[MACRO INV2])),"")</f>
        <v>0</v>
      </c>
      <c r="I120" s="12" t="str">
        <f>IFERROR(Inventaire[[#This Row],[QTÉ]]-Inventaire[[#This Row],[QTÉ SORTIE]]-Inventaire[[#This Row],[QTÉ EN PANNE]],"")</f>
        <v/>
      </c>
      <c r="J120" s="109"/>
      <c r="K120" s="111">
        <v>0</v>
      </c>
      <c r="L120" s="25">
        <f>Inventaire[[#This Row],[QTÉ]]*K120</f>
        <v>0</v>
      </c>
      <c r="M120" s="26">
        <f>IFERROR(IF(Inventaire[[#This Row],[QTÉ]]&lt;=Inventaire[[#This Row],[ SIGNAL RÉAPPROVISIONNEMENT]],1,0),0)</f>
        <v>1</v>
      </c>
      <c r="N120" s="117"/>
      <c r="O120" s="119">
        <v>43930</v>
      </c>
    </row>
    <row r="121" spans="2:15" ht="30" customHeight="1" x14ac:dyDescent="0.3">
      <c r="B121" s="93" t="s">
        <v>105</v>
      </c>
      <c r="C121" s="97"/>
      <c r="D121" s="97" t="s">
        <v>104</v>
      </c>
      <c r="E121" s="104" t="e">
        <f>VLOOKUP(Inventaire[[#This Row],[LIEU / TYPE]],emplace_stock,3,0)</f>
        <v>#N/A</v>
      </c>
      <c r="F121" s="109">
        <v>23</v>
      </c>
      <c r="G121" s="12" t="str">
        <f>IFERROR(SUMPRODUCT((PrélèvementsStock[ARTICLE]=Inventaire[[#This Row],[ARTICLES]])*PrélèvementsStock[[#This Row],[MACRO INV]]),"")</f>
        <v/>
      </c>
      <c r="H121" s="12">
        <f>IFERROR(SUMPRODUCT((PrélèvementsStock2[ARTICLES]=Inventaire[[#This Row],[ARTICLES]])*(PrélèvementsStock2[MACRO INV2])),"")</f>
        <v>0</v>
      </c>
      <c r="I121" s="12" t="str">
        <f>IFERROR(Inventaire[[#This Row],[QTÉ]]-Inventaire[[#This Row],[QTÉ SORTIE]]-Inventaire[[#This Row],[QTÉ EN PANNE]],"")</f>
        <v/>
      </c>
      <c r="J121" s="109"/>
      <c r="K121" s="111">
        <v>0</v>
      </c>
      <c r="L121" s="25">
        <f>Inventaire[[#This Row],[QTÉ]]*K121</f>
        <v>0</v>
      </c>
      <c r="M121" s="26">
        <f>IFERROR(IF(Inventaire[[#This Row],[QTÉ]]&lt;=Inventaire[[#This Row],[ SIGNAL RÉAPPROVISIONNEMENT]],1,0),0)</f>
        <v>0</v>
      </c>
      <c r="N121" s="117"/>
      <c r="O121" s="119">
        <v>43930</v>
      </c>
    </row>
    <row r="122" spans="2:15" ht="30" customHeight="1" x14ac:dyDescent="0.3">
      <c r="B122" s="93" t="s">
        <v>106</v>
      </c>
      <c r="C122" s="97"/>
      <c r="D122" s="97" t="s">
        <v>104</v>
      </c>
      <c r="E122" s="104" t="e">
        <f>VLOOKUP(Inventaire[[#This Row],[LIEU / TYPE]],emplace_stock,3,0)</f>
        <v>#N/A</v>
      </c>
      <c r="F122" s="109">
        <v>22</v>
      </c>
      <c r="G122" s="12" t="str">
        <f>IFERROR(SUMPRODUCT((PrélèvementsStock[ARTICLE]=Inventaire[[#This Row],[ARTICLES]])*PrélèvementsStock[[#This Row],[MACRO INV]]),"")</f>
        <v/>
      </c>
      <c r="H122" s="12">
        <f>IFERROR(SUMPRODUCT((PrélèvementsStock2[ARTICLES]=Inventaire[[#This Row],[ARTICLES]])*(PrélèvementsStock2[MACRO INV2])),"")</f>
        <v>0</v>
      </c>
      <c r="I122" s="12" t="str">
        <f>IFERROR(Inventaire[[#This Row],[QTÉ]]-Inventaire[[#This Row],[QTÉ SORTIE]]-Inventaire[[#This Row],[QTÉ EN PANNE]],"")</f>
        <v/>
      </c>
      <c r="J122" s="109"/>
      <c r="K122" s="111">
        <v>0</v>
      </c>
      <c r="L122" s="25">
        <f>Inventaire[[#This Row],[QTÉ]]*K122</f>
        <v>0</v>
      </c>
      <c r="M122" s="26">
        <f>IFERROR(IF(Inventaire[[#This Row],[QTÉ]]&lt;=Inventaire[[#This Row],[ SIGNAL RÉAPPROVISIONNEMENT]],1,0),0)</f>
        <v>0</v>
      </c>
      <c r="N122" s="117"/>
      <c r="O122" s="119">
        <v>43930</v>
      </c>
    </row>
    <row r="123" spans="2:15" ht="30" customHeight="1" x14ac:dyDescent="0.3">
      <c r="B123" s="93"/>
      <c r="C123" s="97"/>
      <c r="D123" s="97"/>
      <c r="E123" s="104" t="e">
        <f>VLOOKUP(Inventaire[[#This Row],[LIEU / TYPE]],emplace_stock,3,0)</f>
        <v>#N/A</v>
      </c>
      <c r="F123" s="109"/>
      <c r="G123" s="12" t="str">
        <f>IFERROR(SUMPRODUCT((PrélèvementsStock[ARTICLE]=Inventaire[[#This Row],[ARTICLES]])*PrélèvementsStock[[#This Row],[MACRO INV]]),"")</f>
        <v/>
      </c>
      <c r="H123" s="12">
        <f>IFERROR(SUMPRODUCT((PrélèvementsStock2[ARTICLES]=Inventaire[[#This Row],[ARTICLES]])*(PrélèvementsStock2[MACRO INV2])),"")</f>
        <v>0</v>
      </c>
      <c r="I123" s="12" t="str">
        <f>IFERROR(Inventaire[[#This Row],[QTÉ]]-Inventaire[[#This Row],[QTÉ SORTIE]]-Inventaire[[#This Row],[QTÉ EN PANNE]],"")</f>
        <v/>
      </c>
      <c r="J123" s="109"/>
      <c r="K123" s="111">
        <v>0</v>
      </c>
      <c r="L123" s="25">
        <f>Inventaire[[#This Row],[QTÉ]]*K123</f>
        <v>0</v>
      </c>
      <c r="M123" s="26">
        <f>IFERROR(IF(Inventaire[[#This Row],[QTÉ]]&lt;=Inventaire[[#This Row],[ SIGNAL RÉAPPROVISIONNEMENT]],1,0),0)</f>
        <v>1</v>
      </c>
      <c r="N123" s="117"/>
      <c r="O123" s="119">
        <v>43930</v>
      </c>
    </row>
    <row r="124" spans="2:15" ht="30" customHeight="1" x14ac:dyDescent="0.3">
      <c r="B124" s="93"/>
      <c r="C124" s="97"/>
      <c r="D124" s="97"/>
      <c r="E124" s="104" t="e">
        <f>VLOOKUP(Inventaire[[#This Row],[LIEU / TYPE]],emplace_stock,3,0)</f>
        <v>#N/A</v>
      </c>
      <c r="F124" s="109"/>
      <c r="G124" s="12" t="str">
        <f>IFERROR(SUMPRODUCT((PrélèvementsStock[ARTICLE]=Inventaire[[#This Row],[ARTICLES]])*PrélèvementsStock[[#This Row],[MACRO INV]]),"")</f>
        <v/>
      </c>
      <c r="H124" s="12">
        <f>IFERROR(SUMPRODUCT((PrélèvementsStock2[ARTICLES]=Inventaire[[#This Row],[ARTICLES]])*(PrélèvementsStock2[MACRO INV2])),"")</f>
        <v>0</v>
      </c>
      <c r="I124" s="12" t="str">
        <f>IFERROR(Inventaire[[#This Row],[QTÉ]]-Inventaire[[#This Row],[QTÉ SORTIE]]-Inventaire[[#This Row],[QTÉ EN PANNE]],"")</f>
        <v/>
      </c>
      <c r="J124" s="109"/>
      <c r="K124" s="111">
        <v>0</v>
      </c>
      <c r="L124" s="25">
        <f>Inventaire[[#This Row],[QTÉ]]*K124</f>
        <v>0</v>
      </c>
      <c r="M124" s="26">
        <f>IFERROR(IF(Inventaire[[#This Row],[QTÉ]]&lt;=Inventaire[[#This Row],[ SIGNAL RÉAPPROVISIONNEMENT]],1,0),0)</f>
        <v>1</v>
      </c>
      <c r="N124" s="117"/>
      <c r="O124" s="119">
        <v>43930</v>
      </c>
    </row>
    <row r="125" spans="2:15" ht="30" customHeight="1" x14ac:dyDescent="0.3">
      <c r="B125" s="93"/>
      <c r="C125" s="97"/>
      <c r="D125" s="97"/>
      <c r="E125" s="104" t="e">
        <f>VLOOKUP(Inventaire[[#This Row],[LIEU / TYPE]],emplace_stock,3,0)</f>
        <v>#N/A</v>
      </c>
      <c r="F125" s="109"/>
      <c r="G125" s="12" t="str">
        <f>IFERROR(SUMPRODUCT((PrélèvementsStock[ARTICLE]=Inventaire[[#This Row],[ARTICLES]])*PrélèvementsStock[[#This Row],[MACRO INV]]),"")</f>
        <v/>
      </c>
      <c r="H125" s="12">
        <f>IFERROR(SUMPRODUCT((PrélèvementsStock2[ARTICLES]=Inventaire[[#This Row],[ARTICLES]])*(PrélèvementsStock2[MACRO INV2])),"")</f>
        <v>0</v>
      </c>
      <c r="I125" s="12" t="str">
        <f>IFERROR(Inventaire[[#This Row],[QTÉ]]-Inventaire[[#This Row],[QTÉ SORTIE]]-Inventaire[[#This Row],[QTÉ EN PANNE]],"")</f>
        <v/>
      </c>
      <c r="J125" s="109"/>
      <c r="K125" s="111">
        <v>0</v>
      </c>
      <c r="L125" s="25">
        <f>Inventaire[[#This Row],[QTÉ]]*K125</f>
        <v>0</v>
      </c>
      <c r="M125" s="26">
        <f>IFERROR(IF(Inventaire[[#This Row],[QTÉ]]&lt;=Inventaire[[#This Row],[ SIGNAL RÉAPPROVISIONNEMENT]],1,0),0)</f>
        <v>1</v>
      </c>
      <c r="N125" s="117"/>
      <c r="O125" s="119">
        <v>43930</v>
      </c>
    </row>
    <row r="126" spans="2:15" ht="30" customHeight="1" x14ac:dyDescent="0.3">
      <c r="B126" s="93"/>
      <c r="C126" s="97"/>
      <c r="D126" s="97"/>
      <c r="E126" s="104" t="e">
        <f>VLOOKUP(Inventaire[[#This Row],[LIEU / TYPE]],emplace_stock,3,0)</f>
        <v>#N/A</v>
      </c>
      <c r="F126" s="109"/>
      <c r="G126" s="12" t="str">
        <f>IFERROR(SUMPRODUCT((PrélèvementsStock[ARTICLE]=Inventaire[[#This Row],[ARTICLES]])*PrélèvementsStock[[#This Row],[MACRO INV]]),"")</f>
        <v/>
      </c>
      <c r="H126" s="12">
        <f>IFERROR(SUMPRODUCT((PrélèvementsStock2[ARTICLES]=Inventaire[[#This Row],[ARTICLES]])*(PrélèvementsStock2[MACRO INV2])),"")</f>
        <v>0</v>
      </c>
      <c r="I126" s="12" t="str">
        <f>IFERROR(Inventaire[[#This Row],[QTÉ]]-Inventaire[[#This Row],[QTÉ SORTIE]]-Inventaire[[#This Row],[QTÉ EN PANNE]],"")</f>
        <v/>
      </c>
      <c r="J126" s="109"/>
      <c r="K126" s="111">
        <v>0</v>
      </c>
      <c r="L126" s="25">
        <f>Inventaire[[#This Row],[QTÉ]]*K126</f>
        <v>0</v>
      </c>
      <c r="M126" s="26">
        <f>IFERROR(IF(Inventaire[[#This Row],[QTÉ]]&lt;=Inventaire[[#This Row],[ SIGNAL RÉAPPROVISIONNEMENT]],1,0),0)</f>
        <v>1</v>
      </c>
      <c r="N126" s="117"/>
      <c r="O126" s="119">
        <v>43930</v>
      </c>
    </row>
    <row r="127" spans="2:15" ht="30" customHeight="1" x14ac:dyDescent="0.3">
      <c r="B127" s="93"/>
      <c r="C127" s="97"/>
      <c r="D127" s="97"/>
      <c r="E127" s="104" t="e">
        <f>VLOOKUP(Inventaire[[#This Row],[LIEU / TYPE]],emplace_stock,3,0)</f>
        <v>#N/A</v>
      </c>
      <c r="F127" s="109"/>
      <c r="G127" s="12" t="str">
        <f>IFERROR(SUMPRODUCT((PrélèvementsStock[ARTICLE]=Inventaire[[#This Row],[ARTICLES]])*PrélèvementsStock[[#This Row],[MACRO INV]]),"")</f>
        <v/>
      </c>
      <c r="H127" s="12">
        <f>IFERROR(SUMPRODUCT((PrélèvementsStock2[ARTICLES]=Inventaire[[#This Row],[ARTICLES]])*(PrélèvementsStock2[MACRO INV2])),"")</f>
        <v>0</v>
      </c>
      <c r="I127" s="12" t="str">
        <f>IFERROR(Inventaire[[#This Row],[QTÉ]]-Inventaire[[#This Row],[QTÉ SORTIE]]-Inventaire[[#This Row],[QTÉ EN PANNE]],"")</f>
        <v/>
      </c>
      <c r="J127" s="109"/>
      <c r="K127" s="111">
        <v>0</v>
      </c>
      <c r="L127" s="25">
        <f>Inventaire[[#This Row],[QTÉ]]*K127</f>
        <v>0</v>
      </c>
      <c r="M127" s="26">
        <f>IFERROR(IF(Inventaire[[#This Row],[QTÉ]]&lt;=Inventaire[[#This Row],[ SIGNAL RÉAPPROVISIONNEMENT]],1,0),0)</f>
        <v>1</v>
      </c>
      <c r="N127" s="117"/>
      <c r="O127" s="119">
        <v>43930</v>
      </c>
    </row>
    <row r="128" spans="2:15" ht="30" customHeight="1" x14ac:dyDescent="0.3">
      <c r="B128" s="93"/>
      <c r="C128" s="97"/>
      <c r="D128" s="97"/>
      <c r="E128" s="104" t="e">
        <f>VLOOKUP(Inventaire[[#This Row],[LIEU / TYPE]],emplace_stock,3,0)</f>
        <v>#N/A</v>
      </c>
      <c r="F128" s="109"/>
      <c r="G128" s="12" t="str">
        <f>IFERROR(SUMPRODUCT((PrélèvementsStock[ARTICLE]=Inventaire[[#This Row],[ARTICLES]])*PrélèvementsStock[[#This Row],[MACRO INV]]),"")</f>
        <v/>
      </c>
      <c r="H128" s="12">
        <f>IFERROR(SUMPRODUCT((PrélèvementsStock2[ARTICLES]=Inventaire[[#This Row],[ARTICLES]])*(PrélèvementsStock2[MACRO INV2])),"")</f>
        <v>0</v>
      </c>
      <c r="I128" s="12" t="str">
        <f>IFERROR(Inventaire[[#This Row],[QTÉ]]-Inventaire[[#This Row],[QTÉ SORTIE]]-Inventaire[[#This Row],[QTÉ EN PANNE]],"")</f>
        <v/>
      </c>
      <c r="J128" s="109"/>
      <c r="K128" s="111">
        <v>0</v>
      </c>
      <c r="L128" s="25">
        <f>Inventaire[[#This Row],[QTÉ]]*K128</f>
        <v>0</v>
      </c>
      <c r="M128" s="26">
        <f>IFERROR(IF(Inventaire[[#This Row],[QTÉ]]&lt;=Inventaire[[#This Row],[ SIGNAL RÉAPPROVISIONNEMENT]],1,0),0)</f>
        <v>1</v>
      </c>
      <c r="N128" s="117"/>
      <c r="O128" s="119">
        <v>43930</v>
      </c>
    </row>
    <row r="129" spans="2:15" ht="30" customHeight="1" x14ac:dyDescent="0.3">
      <c r="B129" s="93"/>
      <c r="C129" s="97"/>
      <c r="D129" s="97"/>
      <c r="E129" s="104" t="e">
        <f>VLOOKUP(Inventaire[[#This Row],[LIEU / TYPE]],emplace_stock,3,0)</f>
        <v>#N/A</v>
      </c>
      <c r="F129" s="109"/>
      <c r="G129" s="12" t="str">
        <f>IFERROR(SUMPRODUCT((PrélèvementsStock[ARTICLE]=Inventaire[[#This Row],[ARTICLES]])*PrélèvementsStock[[#This Row],[MACRO INV]]),"")</f>
        <v/>
      </c>
      <c r="H129" s="12">
        <f>IFERROR(SUMPRODUCT((PrélèvementsStock2[ARTICLES]=Inventaire[[#This Row],[ARTICLES]])*(PrélèvementsStock2[MACRO INV2])),"")</f>
        <v>0</v>
      </c>
      <c r="I129" s="12" t="str">
        <f>IFERROR(Inventaire[[#This Row],[QTÉ]]-Inventaire[[#This Row],[QTÉ SORTIE]]-Inventaire[[#This Row],[QTÉ EN PANNE]],"")</f>
        <v/>
      </c>
      <c r="J129" s="109"/>
      <c r="K129" s="111">
        <v>0</v>
      </c>
      <c r="L129" s="25">
        <f>Inventaire[[#This Row],[QTÉ]]*K129</f>
        <v>0</v>
      </c>
      <c r="M129" s="26">
        <f>IFERROR(IF(Inventaire[[#This Row],[QTÉ]]&lt;=Inventaire[[#This Row],[ SIGNAL RÉAPPROVISIONNEMENT]],1,0),0)</f>
        <v>1</v>
      </c>
      <c r="N129" s="117"/>
      <c r="O129" s="119">
        <v>43930</v>
      </c>
    </row>
    <row r="130" spans="2:15" ht="30" customHeight="1" x14ac:dyDescent="0.3">
      <c r="B130" s="93"/>
      <c r="C130" s="97"/>
      <c r="D130" s="97"/>
      <c r="E130" s="104" t="e">
        <f>VLOOKUP(Inventaire[[#This Row],[LIEU / TYPE]],emplace_stock,3,0)</f>
        <v>#N/A</v>
      </c>
      <c r="F130" s="109"/>
      <c r="G130" s="12" t="str">
        <f>IFERROR(SUMPRODUCT((PrélèvementsStock[ARTICLE]=Inventaire[[#This Row],[ARTICLES]])*PrélèvementsStock[[#This Row],[MACRO INV]]),"")</f>
        <v/>
      </c>
      <c r="H130" s="12">
        <f>IFERROR(SUMPRODUCT((PrélèvementsStock2[ARTICLES]=Inventaire[[#This Row],[ARTICLES]])*(PrélèvementsStock2[MACRO INV2])),"")</f>
        <v>0</v>
      </c>
      <c r="I130" s="12" t="str">
        <f>IFERROR(Inventaire[[#This Row],[QTÉ]]-Inventaire[[#This Row],[QTÉ SORTIE]]-Inventaire[[#This Row],[QTÉ EN PANNE]],"")</f>
        <v/>
      </c>
      <c r="J130" s="109"/>
      <c r="K130" s="111">
        <v>0</v>
      </c>
      <c r="L130" s="25">
        <f>Inventaire[[#This Row],[QTÉ]]*K130</f>
        <v>0</v>
      </c>
      <c r="M130" s="26">
        <f>IFERROR(IF(Inventaire[[#This Row],[QTÉ]]&lt;=Inventaire[[#This Row],[ SIGNAL RÉAPPROVISIONNEMENT]],1,0),0)</f>
        <v>1</v>
      </c>
      <c r="N130" s="117"/>
      <c r="O130" s="119">
        <v>43930</v>
      </c>
    </row>
    <row r="131" spans="2:15" ht="30" customHeight="1" x14ac:dyDescent="0.3">
      <c r="B131" s="93"/>
      <c r="C131" s="97"/>
      <c r="D131" s="97"/>
      <c r="E131" s="104" t="e">
        <f>VLOOKUP(Inventaire[[#This Row],[LIEU / TYPE]],emplace_stock,3,0)</f>
        <v>#N/A</v>
      </c>
      <c r="F131" s="109"/>
      <c r="G131" s="12" t="str">
        <f>IFERROR(SUMPRODUCT((PrélèvementsStock[ARTICLE]=Inventaire[[#This Row],[ARTICLES]])*PrélèvementsStock[[#This Row],[MACRO INV]]),"")</f>
        <v/>
      </c>
      <c r="H131" s="12">
        <f>IFERROR(SUMPRODUCT((PrélèvementsStock2[ARTICLES]=Inventaire[[#This Row],[ARTICLES]])*(PrélèvementsStock2[MACRO INV2])),"")</f>
        <v>0</v>
      </c>
      <c r="I131" s="12" t="str">
        <f>IFERROR(Inventaire[[#This Row],[QTÉ]]-Inventaire[[#This Row],[QTÉ SORTIE]]-Inventaire[[#This Row],[QTÉ EN PANNE]],"")</f>
        <v/>
      </c>
      <c r="J131" s="109"/>
      <c r="K131" s="111">
        <v>0</v>
      </c>
      <c r="L131" s="25">
        <f>Inventaire[[#This Row],[QTÉ]]*K131</f>
        <v>0</v>
      </c>
      <c r="M131" s="26">
        <f>IFERROR(IF(Inventaire[[#This Row],[QTÉ]]&lt;=Inventaire[[#This Row],[ SIGNAL RÉAPPROVISIONNEMENT]],1,0),0)</f>
        <v>1</v>
      </c>
      <c r="N131" s="117"/>
      <c r="O131" s="119">
        <v>43930</v>
      </c>
    </row>
    <row r="132" spans="2:15" ht="30" customHeight="1" x14ac:dyDescent="0.3">
      <c r="B132" s="93"/>
      <c r="C132" s="97"/>
      <c r="D132" s="97"/>
      <c r="E132" s="104" t="e">
        <f>VLOOKUP(Inventaire[[#This Row],[LIEU / TYPE]],emplace_stock,3,0)</f>
        <v>#N/A</v>
      </c>
      <c r="F132" s="109"/>
      <c r="G132" s="12" t="str">
        <f>IFERROR(SUMPRODUCT((PrélèvementsStock[ARTICLE]=Inventaire[[#This Row],[ARTICLES]])*PrélèvementsStock[[#This Row],[MACRO INV]]),"")</f>
        <v/>
      </c>
      <c r="H132" s="12">
        <f>IFERROR(SUMPRODUCT((PrélèvementsStock2[ARTICLES]=Inventaire[[#This Row],[ARTICLES]])*(PrélèvementsStock2[MACRO INV2])),"")</f>
        <v>0</v>
      </c>
      <c r="I132" s="12" t="str">
        <f>IFERROR(Inventaire[[#This Row],[QTÉ]]-Inventaire[[#This Row],[QTÉ SORTIE]]-Inventaire[[#This Row],[QTÉ EN PANNE]],"")</f>
        <v/>
      </c>
      <c r="J132" s="109"/>
      <c r="K132" s="111">
        <v>0</v>
      </c>
      <c r="L132" s="25">
        <f>Inventaire[[#This Row],[QTÉ]]*K132</f>
        <v>0</v>
      </c>
      <c r="M132" s="26">
        <f>IFERROR(IF(Inventaire[[#This Row],[QTÉ]]&lt;=Inventaire[[#This Row],[ SIGNAL RÉAPPROVISIONNEMENT]],1,0),0)</f>
        <v>1</v>
      </c>
      <c r="N132" s="117"/>
      <c r="O132" s="119">
        <v>43930</v>
      </c>
    </row>
    <row r="133" spans="2:15" ht="30" customHeight="1" x14ac:dyDescent="0.3">
      <c r="B133" s="93"/>
      <c r="C133" s="97"/>
      <c r="D133" s="97"/>
      <c r="E133" s="104" t="e">
        <f>VLOOKUP(Inventaire[[#This Row],[LIEU / TYPE]],emplace_stock,3,0)</f>
        <v>#N/A</v>
      </c>
      <c r="F133" s="109"/>
      <c r="G133" s="12" t="str">
        <f>IFERROR(SUMPRODUCT((PrélèvementsStock[ARTICLE]=Inventaire[[#This Row],[ARTICLES]])*PrélèvementsStock[[#This Row],[MACRO INV]]),"")</f>
        <v/>
      </c>
      <c r="H133" s="12">
        <f>IFERROR(SUMPRODUCT((PrélèvementsStock2[ARTICLES]=Inventaire[[#This Row],[ARTICLES]])*(PrélèvementsStock2[MACRO INV2])),"")</f>
        <v>0</v>
      </c>
      <c r="I133" s="12" t="str">
        <f>IFERROR(Inventaire[[#This Row],[QTÉ]]-Inventaire[[#This Row],[QTÉ SORTIE]]-Inventaire[[#This Row],[QTÉ EN PANNE]],"")</f>
        <v/>
      </c>
      <c r="J133" s="109"/>
      <c r="K133" s="111">
        <v>0</v>
      </c>
      <c r="L133" s="25">
        <f>Inventaire[[#This Row],[QTÉ]]*K133</f>
        <v>0</v>
      </c>
      <c r="M133" s="26">
        <f>IFERROR(IF(Inventaire[[#This Row],[QTÉ]]&lt;=Inventaire[[#This Row],[ SIGNAL RÉAPPROVISIONNEMENT]],1,0),0)</f>
        <v>1</v>
      </c>
      <c r="N133" s="117"/>
      <c r="O133" s="119">
        <v>43930</v>
      </c>
    </row>
    <row r="134" spans="2:15" ht="30" customHeight="1" x14ac:dyDescent="0.3">
      <c r="B134" s="93"/>
      <c r="C134" s="97"/>
      <c r="D134" s="97"/>
      <c r="E134" s="104" t="e">
        <f>VLOOKUP(Inventaire[[#This Row],[LIEU / TYPE]],emplace_stock,3,0)</f>
        <v>#N/A</v>
      </c>
      <c r="F134" s="109"/>
      <c r="G134" s="12" t="str">
        <f>IFERROR(SUMPRODUCT((PrélèvementsStock[ARTICLE]=Inventaire[[#This Row],[ARTICLES]])*PrélèvementsStock[[#This Row],[MACRO INV]]),"")</f>
        <v/>
      </c>
      <c r="H134" s="12">
        <f>IFERROR(SUMPRODUCT((PrélèvementsStock2[ARTICLES]=Inventaire[[#This Row],[ARTICLES]])*(PrélèvementsStock2[MACRO INV2])),"")</f>
        <v>0</v>
      </c>
      <c r="I134" s="12" t="str">
        <f>IFERROR(Inventaire[[#This Row],[QTÉ]]-Inventaire[[#This Row],[QTÉ SORTIE]]-Inventaire[[#This Row],[QTÉ EN PANNE]],"")</f>
        <v/>
      </c>
      <c r="J134" s="109"/>
      <c r="K134" s="111">
        <v>0</v>
      </c>
      <c r="L134" s="25">
        <f>Inventaire[[#This Row],[QTÉ]]*K134</f>
        <v>0</v>
      </c>
      <c r="M134" s="26">
        <f>IFERROR(IF(Inventaire[[#This Row],[QTÉ]]&lt;=Inventaire[[#This Row],[ SIGNAL RÉAPPROVISIONNEMENT]],1,0),0)</f>
        <v>1</v>
      </c>
      <c r="N134" s="117"/>
      <c r="O134" s="119">
        <v>43930</v>
      </c>
    </row>
    <row r="135" spans="2:15" ht="30" customHeight="1" x14ac:dyDescent="0.3">
      <c r="B135" s="93"/>
      <c r="C135" s="97"/>
      <c r="D135" s="97"/>
      <c r="E135" s="104" t="e">
        <f>VLOOKUP(Inventaire[[#This Row],[LIEU / TYPE]],emplace_stock,3,0)</f>
        <v>#N/A</v>
      </c>
      <c r="F135" s="109"/>
      <c r="G135" s="12" t="str">
        <f>IFERROR(SUMPRODUCT((PrélèvementsStock[ARTICLE]=Inventaire[[#This Row],[ARTICLES]])*PrélèvementsStock[[#This Row],[MACRO INV]]),"")</f>
        <v/>
      </c>
      <c r="H135" s="12">
        <f>IFERROR(SUMPRODUCT((PrélèvementsStock2[ARTICLES]=Inventaire[[#This Row],[ARTICLES]])*(PrélèvementsStock2[MACRO INV2])),"")</f>
        <v>0</v>
      </c>
      <c r="I135" s="12" t="str">
        <f>IFERROR(Inventaire[[#This Row],[QTÉ]]-Inventaire[[#This Row],[QTÉ SORTIE]]-Inventaire[[#This Row],[QTÉ EN PANNE]],"")</f>
        <v/>
      </c>
      <c r="J135" s="109"/>
      <c r="K135" s="111">
        <v>0</v>
      </c>
      <c r="L135" s="25">
        <f>Inventaire[[#This Row],[QTÉ]]*K135</f>
        <v>0</v>
      </c>
      <c r="M135" s="26">
        <f>IFERROR(IF(Inventaire[[#This Row],[QTÉ]]&lt;=Inventaire[[#This Row],[ SIGNAL RÉAPPROVISIONNEMENT]],1,0),0)</f>
        <v>1</v>
      </c>
      <c r="N135" s="117"/>
      <c r="O135" s="119">
        <v>43930</v>
      </c>
    </row>
    <row r="136" spans="2:15" ht="30" customHeight="1" x14ac:dyDescent="0.3">
      <c r="B136" s="93"/>
      <c r="C136" s="97"/>
      <c r="D136" s="97"/>
      <c r="E136" s="104" t="e">
        <f>VLOOKUP(Inventaire[[#This Row],[LIEU / TYPE]],emplace_stock,3,0)</f>
        <v>#N/A</v>
      </c>
      <c r="F136" s="109"/>
      <c r="G136" s="12" t="str">
        <f>IFERROR(SUMPRODUCT((PrélèvementsStock[ARTICLE]=Inventaire[[#This Row],[ARTICLES]])*PrélèvementsStock[[#This Row],[MACRO INV]]),"")</f>
        <v/>
      </c>
      <c r="H136" s="12">
        <f>IFERROR(SUMPRODUCT((PrélèvementsStock2[ARTICLES]=Inventaire[[#This Row],[ARTICLES]])*(PrélèvementsStock2[MACRO INV2])),"")</f>
        <v>0</v>
      </c>
      <c r="I136" s="12" t="str">
        <f>IFERROR(Inventaire[[#This Row],[QTÉ]]-Inventaire[[#This Row],[QTÉ SORTIE]]-Inventaire[[#This Row],[QTÉ EN PANNE]],"")</f>
        <v/>
      </c>
      <c r="J136" s="109"/>
      <c r="K136" s="111">
        <v>0</v>
      </c>
      <c r="L136" s="25">
        <f>Inventaire[[#This Row],[QTÉ]]*K136</f>
        <v>0</v>
      </c>
      <c r="M136" s="26">
        <f>IFERROR(IF(Inventaire[[#This Row],[QTÉ]]&lt;=Inventaire[[#This Row],[ SIGNAL RÉAPPROVISIONNEMENT]],1,0),0)</f>
        <v>1</v>
      </c>
      <c r="N136" s="117"/>
      <c r="O136" s="119">
        <v>43930</v>
      </c>
    </row>
    <row r="137" spans="2:15" ht="30" customHeight="1" x14ac:dyDescent="0.3">
      <c r="B137" s="93"/>
      <c r="C137" s="97"/>
      <c r="D137" s="97"/>
      <c r="E137" s="104" t="e">
        <f>VLOOKUP(Inventaire[[#This Row],[LIEU / TYPE]],emplace_stock,3,0)</f>
        <v>#N/A</v>
      </c>
      <c r="F137" s="109"/>
      <c r="G137" s="12" t="str">
        <f>IFERROR(SUMPRODUCT((PrélèvementsStock[ARTICLE]=Inventaire[[#This Row],[ARTICLES]])*PrélèvementsStock[[#This Row],[MACRO INV]]),"")</f>
        <v/>
      </c>
      <c r="H137" s="12">
        <f>IFERROR(SUMPRODUCT((PrélèvementsStock2[ARTICLES]=Inventaire[[#This Row],[ARTICLES]])*(PrélèvementsStock2[MACRO INV2])),"")</f>
        <v>0</v>
      </c>
      <c r="I137" s="12" t="str">
        <f>IFERROR(Inventaire[[#This Row],[QTÉ]]-Inventaire[[#This Row],[QTÉ SORTIE]]-Inventaire[[#This Row],[QTÉ EN PANNE]],"")</f>
        <v/>
      </c>
      <c r="J137" s="109"/>
      <c r="K137" s="111">
        <v>0</v>
      </c>
      <c r="L137" s="25">
        <f>Inventaire[[#This Row],[QTÉ]]*K137</f>
        <v>0</v>
      </c>
      <c r="M137" s="26">
        <f>IFERROR(IF(Inventaire[[#This Row],[QTÉ]]&lt;=Inventaire[[#This Row],[ SIGNAL RÉAPPROVISIONNEMENT]],1,0),0)</f>
        <v>1</v>
      </c>
      <c r="N137" s="117"/>
      <c r="O137" s="119">
        <v>43930</v>
      </c>
    </row>
    <row r="138" spans="2:15" ht="30" customHeight="1" x14ac:dyDescent="0.3">
      <c r="B138" s="93"/>
      <c r="C138" s="97"/>
      <c r="D138" s="97"/>
      <c r="E138" s="104" t="e">
        <f>VLOOKUP(Inventaire[[#This Row],[LIEU / TYPE]],emplace_stock,3,0)</f>
        <v>#N/A</v>
      </c>
      <c r="F138" s="109"/>
      <c r="G138" s="12" t="str">
        <f>IFERROR(SUMPRODUCT((PrélèvementsStock[ARTICLE]=Inventaire[[#This Row],[ARTICLES]])*PrélèvementsStock[[#This Row],[MACRO INV]]),"")</f>
        <v/>
      </c>
      <c r="H138" s="12">
        <f>IFERROR(SUMPRODUCT((PrélèvementsStock2[ARTICLES]=Inventaire[[#This Row],[ARTICLES]])*(PrélèvementsStock2[MACRO INV2])),"")</f>
        <v>0</v>
      </c>
      <c r="I138" s="12" t="str">
        <f>IFERROR(Inventaire[[#This Row],[QTÉ]]-Inventaire[[#This Row],[QTÉ SORTIE]]-Inventaire[[#This Row],[QTÉ EN PANNE]],"")</f>
        <v/>
      </c>
      <c r="J138" s="109"/>
      <c r="K138" s="111">
        <v>0</v>
      </c>
      <c r="L138" s="25">
        <f>Inventaire[[#This Row],[QTÉ]]*K138</f>
        <v>0</v>
      </c>
      <c r="M138" s="26">
        <f>IFERROR(IF(Inventaire[[#This Row],[QTÉ]]&lt;=Inventaire[[#This Row],[ SIGNAL RÉAPPROVISIONNEMENT]],1,0),0)</f>
        <v>1</v>
      </c>
      <c r="N138" s="117"/>
      <c r="O138" s="119">
        <v>43930</v>
      </c>
    </row>
    <row r="139" spans="2:15" ht="30" customHeight="1" x14ac:dyDescent="0.3">
      <c r="B139" s="93"/>
      <c r="C139" s="97"/>
      <c r="D139" s="97"/>
      <c r="E139" s="104" t="e">
        <f>VLOOKUP(Inventaire[[#This Row],[LIEU / TYPE]],emplace_stock,3,0)</f>
        <v>#N/A</v>
      </c>
      <c r="F139" s="109"/>
      <c r="G139" s="12" t="str">
        <f>IFERROR(SUMPRODUCT((PrélèvementsStock[ARTICLE]=Inventaire[[#This Row],[ARTICLES]])*PrélèvementsStock[[#This Row],[MACRO INV]]),"")</f>
        <v/>
      </c>
      <c r="H139" s="12">
        <f>IFERROR(SUMPRODUCT((PrélèvementsStock2[ARTICLES]=Inventaire[[#This Row],[ARTICLES]])*(PrélèvementsStock2[MACRO INV2])),"")</f>
        <v>0</v>
      </c>
      <c r="I139" s="12" t="str">
        <f>IFERROR(Inventaire[[#This Row],[QTÉ]]-Inventaire[[#This Row],[QTÉ SORTIE]]-Inventaire[[#This Row],[QTÉ EN PANNE]],"")</f>
        <v/>
      </c>
      <c r="J139" s="109"/>
      <c r="K139" s="111">
        <v>0</v>
      </c>
      <c r="L139" s="25">
        <f>Inventaire[[#This Row],[QTÉ]]*K139</f>
        <v>0</v>
      </c>
      <c r="M139" s="26">
        <f>IFERROR(IF(Inventaire[[#This Row],[QTÉ]]&lt;=Inventaire[[#This Row],[ SIGNAL RÉAPPROVISIONNEMENT]],1,0),0)</f>
        <v>1</v>
      </c>
      <c r="N139" s="117"/>
      <c r="O139" s="119">
        <v>43930</v>
      </c>
    </row>
    <row r="140" spans="2:15" ht="30" customHeight="1" x14ac:dyDescent="0.3">
      <c r="B140" s="93"/>
      <c r="C140" s="97"/>
      <c r="D140" s="97"/>
      <c r="E140" s="104" t="e">
        <f>VLOOKUP(Inventaire[[#This Row],[LIEU / TYPE]],emplace_stock,3,0)</f>
        <v>#N/A</v>
      </c>
      <c r="F140" s="109"/>
      <c r="G140" s="12" t="str">
        <f>IFERROR(SUMPRODUCT((PrélèvementsStock[ARTICLE]=Inventaire[[#This Row],[ARTICLES]])*PrélèvementsStock[[#This Row],[MACRO INV]]),"")</f>
        <v/>
      </c>
      <c r="H140" s="12">
        <f>IFERROR(SUMPRODUCT((PrélèvementsStock2[ARTICLES]=Inventaire[[#This Row],[ARTICLES]])*(PrélèvementsStock2[MACRO INV2])),"")</f>
        <v>0</v>
      </c>
      <c r="I140" s="12" t="str">
        <f>IFERROR(Inventaire[[#This Row],[QTÉ]]-Inventaire[[#This Row],[QTÉ SORTIE]]-Inventaire[[#This Row],[QTÉ EN PANNE]],"")</f>
        <v/>
      </c>
      <c r="J140" s="109"/>
      <c r="K140" s="111">
        <v>0</v>
      </c>
      <c r="L140" s="25">
        <f>Inventaire[[#This Row],[QTÉ]]*K140</f>
        <v>0</v>
      </c>
      <c r="M140" s="26">
        <f>IFERROR(IF(Inventaire[[#This Row],[QTÉ]]&lt;=Inventaire[[#This Row],[ SIGNAL RÉAPPROVISIONNEMENT]],1,0),0)</f>
        <v>1</v>
      </c>
      <c r="N140" s="117"/>
      <c r="O140" s="119">
        <v>43930</v>
      </c>
    </row>
    <row r="141" spans="2:15" ht="30" customHeight="1" x14ac:dyDescent="0.3">
      <c r="B141" s="93"/>
      <c r="C141" s="97"/>
      <c r="D141" s="97"/>
      <c r="E141" s="104" t="e">
        <f>VLOOKUP(Inventaire[[#This Row],[LIEU / TYPE]],emplace_stock,3,0)</f>
        <v>#N/A</v>
      </c>
      <c r="F141" s="109"/>
      <c r="G141" s="12" t="str">
        <f>IFERROR(SUMPRODUCT((PrélèvementsStock[ARTICLE]=Inventaire[[#This Row],[ARTICLES]])*PrélèvementsStock[[#This Row],[MACRO INV]]),"")</f>
        <v/>
      </c>
      <c r="H141" s="12">
        <f>IFERROR(SUMPRODUCT((PrélèvementsStock2[ARTICLES]=Inventaire[[#This Row],[ARTICLES]])*(PrélèvementsStock2[MACRO INV2])),"")</f>
        <v>0</v>
      </c>
      <c r="I141" s="12" t="str">
        <f>IFERROR(Inventaire[[#This Row],[QTÉ]]-Inventaire[[#This Row],[QTÉ SORTIE]]-Inventaire[[#This Row],[QTÉ EN PANNE]],"")</f>
        <v/>
      </c>
      <c r="J141" s="109"/>
      <c r="K141" s="111">
        <v>0</v>
      </c>
      <c r="L141" s="25">
        <f>Inventaire[[#This Row],[QTÉ]]*K141</f>
        <v>0</v>
      </c>
      <c r="M141" s="26">
        <f>IFERROR(IF(Inventaire[[#This Row],[QTÉ]]&lt;=Inventaire[[#This Row],[ SIGNAL RÉAPPROVISIONNEMENT]],1,0),0)</f>
        <v>1</v>
      </c>
      <c r="N141" s="117"/>
      <c r="O141" s="119">
        <v>43930</v>
      </c>
    </row>
    <row r="142" spans="2:15" ht="30" customHeight="1" x14ac:dyDescent="0.3">
      <c r="B142" s="93"/>
      <c r="C142" s="97"/>
      <c r="D142" s="97"/>
      <c r="E142" s="104" t="e">
        <f>VLOOKUP(Inventaire[[#This Row],[LIEU / TYPE]],emplace_stock,3,0)</f>
        <v>#N/A</v>
      </c>
      <c r="F142" s="109"/>
      <c r="G142" s="12" t="str">
        <f>IFERROR(SUMPRODUCT((PrélèvementsStock[ARTICLE]=Inventaire[[#This Row],[ARTICLES]])*PrélèvementsStock[[#This Row],[MACRO INV]]),"")</f>
        <v/>
      </c>
      <c r="H142" s="12">
        <f>IFERROR(SUMPRODUCT((PrélèvementsStock2[ARTICLES]=Inventaire[[#This Row],[ARTICLES]])*(PrélèvementsStock2[MACRO INV2])),"")</f>
        <v>0</v>
      </c>
      <c r="I142" s="12" t="str">
        <f>IFERROR(Inventaire[[#This Row],[QTÉ]]-Inventaire[[#This Row],[QTÉ SORTIE]]-Inventaire[[#This Row],[QTÉ EN PANNE]],"")</f>
        <v/>
      </c>
      <c r="J142" s="109"/>
      <c r="K142" s="111">
        <v>0</v>
      </c>
      <c r="L142" s="25">
        <f>Inventaire[[#This Row],[QTÉ]]*K142</f>
        <v>0</v>
      </c>
      <c r="M142" s="26">
        <f>IFERROR(IF(Inventaire[[#This Row],[QTÉ]]&lt;=Inventaire[[#This Row],[ SIGNAL RÉAPPROVISIONNEMENT]],1,0),0)</f>
        <v>1</v>
      </c>
      <c r="N142" s="117"/>
      <c r="O142" s="119">
        <v>43930</v>
      </c>
    </row>
    <row r="143" spans="2:15" ht="30" customHeight="1" x14ac:dyDescent="0.3">
      <c r="B143" s="93"/>
      <c r="C143" s="97"/>
      <c r="D143" s="97"/>
      <c r="E143" s="104" t="e">
        <f>VLOOKUP(Inventaire[[#This Row],[LIEU / TYPE]],emplace_stock,3,0)</f>
        <v>#N/A</v>
      </c>
      <c r="F143" s="109"/>
      <c r="G143" s="12" t="str">
        <f>IFERROR(SUMPRODUCT((PrélèvementsStock[ARTICLE]=Inventaire[[#This Row],[ARTICLES]])*PrélèvementsStock[[#This Row],[MACRO INV]]),"")</f>
        <v/>
      </c>
      <c r="H143" s="12">
        <f>IFERROR(SUMPRODUCT((PrélèvementsStock2[ARTICLES]=Inventaire[[#This Row],[ARTICLES]])*(PrélèvementsStock2[MACRO INV2])),"")</f>
        <v>0</v>
      </c>
      <c r="I143" s="12" t="str">
        <f>IFERROR(Inventaire[[#This Row],[QTÉ]]-Inventaire[[#This Row],[QTÉ SORTIE]]-Inventaire[[#This Row],[QTÉ EN PANNE]],"")</f>
        <v/>
      </c>
      <c r="J143" s="109"/>
      <c r="K143" s="111">
        <v>0</v>
      </c>
      <c r="L143" s="25">
        <f>Inventaire[[#This Row],[QTÉ]]*K143</f>
        <v>0</v>
      </c>
      <c r="M143" s="26">
        <f>IFERROR(IF(Inventaire[[#This Row],[QTÉ]]&lt;=Inventaire[[#This Row],[ SIGNAL RÉAPPROVISIONNEMENT]],1,0),0)</f>
        <v>1</v>
      </c>
      <c r="N143" s="117"/>
      <c r="O143" s="119">
        <v>43930</v>
      </c>
    </row>
    <row r="144" spans="2:15" ht="30" customHeight="1" x14ac:dyDescent="0.3">
      <c r="B144" s="93"/>
      <c r="C144" s="97"/>
      <c r="D144" s="97"/>
      <c r="E144" s="104" t="e">
        <f>VLOOKUP(Inventaire[[#This Row],[LIEU / TYPE]],emplace_stock,3,0)</f>
        <v>#N/A</v>
      </c>
      <c r="F144" s="109"/>
      <c r="G144" s="12" t="str">
        <f>IFERROR(SUMPRODUCT((PrélèvementsStock[ARTICLE]=Inventaire[[#This Row],[ARTICLES]])*PrélèvementsStock[[#This Row],[MACRO INV]]),"")</f>
        <v/>
      </c>
      <c r="H144" s="12">
        <f>IFERROR(SUMPRODUCT((PrélèvementsStock2[ARTICLES]=Inventaire[[#This Row],[ARTICLES]])*(PrélèvementsStock2[MACRO INV2])),"")</f>
        <v>0</v>
      </c>
      <c r="I144" s="12" t="str">
        <f>IFERROR(Inventaire[[#This Row],[QTÉ]]-Inventaire[[#This Row],[QTÉ SORTIE]]-Inventaire[[#This Row],[QTÉ EN PANNE]],"")</f>
        <v/>
      </c>
      <c r="J144" s="109"/>
      <c r="K144" s="111">
        <v>0</v>
      </c>
      <c r="L144" s="25">
        <f>Inventaire[[#This Row],[QTÉ]]*K144</f>
        <v>0</v>
      </c>
      <c r="M144" s="26">
        <f>IFERROR(IF(Inventaire[[#This Row],[QTÉ]]&lt;=Inventaire[[#This Row],[ SIGNAL RÉAPPROVISIONNEMENT]],1,0),0)</f>
        <v>1</v>
      </c>
      <c r="N144" s="117"/>
      <c r="O144" s="119">
        <v>43930</v>
      </c>
    </row>
    <row r="145" spans="2:15" ht="30" customHeight="1" x14ac:dyDescent="0.3">
      <c r="B145" s="93"/>
      <c r="C145" s="97"/>
      <c r="D145" s="97"/>
      <c r="E145" s="104" t="e">
        <f>VLOOKUP(Inventaire[[#This Row],[LIEU / TYPE]],emplace_stock,3,0)</f>
        <v>#N/A</v>
      </c>
      <c r="F145" s="109"/>
      <c r="G145" s="12" t="str">
        <f>IFERROR(SUMPRODUCT((PrélèvementsStock[ARTICLE]=Inventaire[[#This Row],[ARTICLES]])*PrélèvementsStock[[#This Row],[MACRO INV]]),"")</f>
        <v/>
      </c>
      <c r="H145" s="12">
        <f>IFERROR(SUMPRODUCT((PrélèvementsStock2[ARTICLES]=Inventaire[[#This Row],[ARTICLES]])*(PrélèvementsStock2[MACRO INV2])),"")</f>
        <v>0</v>
      </c>
      <c r="I145" s="12" t="str">
        <f>IFERROR(Inventaire[[#This Row],[QTÉ]]-Inventaire[[#This Row],[QTÉ SORTIE]]-Inventaire[[#This Row],[QTÉ EN PANNE]],"")</f>
        <v/>
      </c>
      <c r="J145" s="109"/>
      <c r="K145" s="111">
        <v>0</v>
      </c>
      <c r="L145" s="25">
        <f>Inventaire[[#This Row],[QTÉ]]*K145</f>
        <v>0</v>
      </c>
      <c r="M145" s="26">
        <f>IFERROR(IF(Inventaire[[#This Row],[QTÉ]]&lt;=Inventaire[[#This Row],[ SIGNAL RÉAPPROVISIONNEMENT]],1,0),0)</f>
        <v>1</v>
      </c>
      <c r="N145" s="117"/>
      <c r="O145" s="119">
        <v>43930</v>
      </c>
    </row>
    <row r="146" spans="2:15" ht="30" customHeight="1" x14ac:dyDescent="0.3">
      <c r="B146" s="93"/>
      <c r="C146" s="97"/>
      <c r="D146" s="97"/>
      <c r="E146" s="104" t="e">
        <f>VLOOKUP(Inventaire[[#This Row],[LIEU / TYPE]],emplace_stock,3,0)</f>
        <v>#N/A</v>
      </c>
      <c r="F146" s="109"/>
      <c r="G146" s="12" t="str">
        <f>IFERROR(SUMPRODUCT((PrélèvementsStock[ARTICLE]=Inventaire[[#This Row],[ARTICLES]])*PrélèvementsStock[[#This Row],[MACRO INV]]),"")</f>
        <v/>
      </c>
      <c r="H146" s="12">
        <f>IFERROR(SUMPRODUCT((PrélèvementsStock2[ARTICLES]=Inventaire[[#This Row],[ARTICLES]])*(PrélèvementsStock2[MACRO INV2])),"")</f>
        <v>0</v>
      </c>
      <c r="I146" s="12" t="str">
        <f>IFERROR(Inventaire[[#This Row],[QTÉ]]-Inventaire[[#This Row],[QTÉ SORTIE]]-Inventaire[[#This Row],[QTÉ EN PANNE]],"")</f>
        <v/>
      </c>
      <c r="J146" s="109"/>
      <c r="K146" s="111">
        <v>0</v>
      </c>
      <c r="L146" s="25">
        <f>Inventaire[[#This Row],[QTÉ]]*K146</f>
        <v>0</v>
      </c>
      <c r="M146" s="26">
        <f>IFERROR(IF(Inventaire[[#This Row],[QTÉ]]&lt;=Inventaire[[#This Row],[ SIGNAL RÉAPPROVISIONNEMENT]],1,0),0)</f>
        <v>1</v>
      </c>
      <c r="N146" s="117"/>
      <c r="O146" s="119">
        <v>43930</v>
      </c>
    </row>
    <row r="147" spans="2:15" ht="30" customHeight="1" x14ac:dyDescent="0.3">
      <c r="B147" s="93"/>
      <c r="C147" s="97"/>
      <c r="D147" s="97"/>
      <c r="E147" s="104" t="e">
        <f>VLOOKUP(Inventaire[[#This Row],[LIEU / TYPE]],emplace_stock,3,0)</f>
        <v>#N/A</v>
      </c>
      <c r="F147" s="109"/>
      <c r="G147" s="12" t="str">
        <f>IFERROR(SUMPRODUCT((PrélèvementsStock[ARTICLE]=Inventaire[[#This Row],[ARTICLES]])*PrélèvementsStock[[#This Row],[MACRO INV]]),"")</f>
        <v/>
      </c>
      <c r="H147" s="12">
        <f>IFERROR(SUMPRODUCT((PrélèvementsStock2[ARTICLES]=Inventaire[[#This Row],[ARTICLES]])*(PrélèvementsStock2[MACRO INV2])),"")</f>
        <v>0</v>
      </c>
      <c r="I147" s="12" t="str">
        <f>IFERROR(Inventaire[[#This Row],[QTÉ]]-Inventaire[[#This Row],[QTÉ SORTIE]]-Inventaire[[#This Row],[QTÉ EN PANNE]],"")</f>
        <v/>
      </c>
      <c r="J147" s="109"/>
      <c r="K147" s="111">
        <v>0</v>
      </c>
      <c r="L147" s="25">
        <f>Inventaire[[#This Row],[QTÉ]]*K147</f>
        <v>0</v>
      </c>
      <c r="M147" s="26">
        <f>IFERROR(IF(Inventaire[[#This Row],[QTÉ]]&lt;=Inventaire[[#This Row],[ SIGNAL RÉAPPROVISIONNEMENT]],1,0),0)</f>
        <v>1</v>
      </c>
      <c r="N147" s="117"/>
      <c r="O147" s="119">
        <v>43930</v>
      </c>
    </row>
    <row r="148" spans="2:15" ht="30" customHeight="1" x14ac:dyDescent="0.3">
      <c r="B148" s="93"/>
      <c r="C148" s="97"/>
      <c r="D148" s="97"/>
      <c r="E148" s="104" t="e">
        <f>VLOOKUP(Inventaire[[#This Row],[LIEU / TYPE]],emplace_stock,3,0)</f>
        <v>#N/A</v>
      </c>
      <c r="F148" s="109"/>
      <c r="G148" s="12" t="str">
        <f>IFERROR(SUMPRODUCT((PrélèvementsStock[ARTICLE]=Inventaire[[#This Row],[ARTICLES]])*PrélèvementsStock[[#This Row],[MACRO INV]]),"")</f>
        <v/>
      </c>
      <c r="H148" s="12">
        <f>IFERROR(SUMPRODUCT((PrélèvementsStock2[ARTICLES]=Inventaire[[#This Row],[ARTICLES]])*(PrélèvementsStock2[MACRO INV2])),"")</f>
        <v>0</v>
      </c>
      <c r="I148" s="12" t="str">
        <f>IFERROR(Inventaire[[#This Row],[QTÉ]]-Inventaire[[#This Row],[QTÉ SORTIE]]-Inventaire[[#This Row],[QTÉ EN PANNE]],"")</f>
        <v/>
      </c>
      <c r="J148" s="109"/>
      <c r="K148" s="111">
        <v>0</v>
      </c>
      <c r="L148" s="25">
        <f>Inventaire[[#This Row],[QTÉ]]*K148</f>
        <v>0</v>
      </c>
      <c r="M148" s="26">
        <f>IFERROR(IF(Inventaire[[#This Row],[QTÉ]]&lt;=Inventaire[[#This Row],[ SIGNAL RÉAPPROVISIONNEMENT]],1,0),0)</f>
        <v>1</v>
      </c>
      <c r="N148" s="117"/>
      <c r="O148" s="119">
        <v>43930</v>
      </c>
    </row>
    <row r="149" spans="2:15" ht="30" customHeight="1" x14ac:dyDescent="0.3">
      <c r="B149" s="93"/>
      <c r="C149" s="97"/>
      <c r="D149" s="97"/>
      <c r="E149" s="104" t="e">
        <f>VLOOKUP(Inventaire[[#This Row],[LIEU / TYPE]],emplace_stock,3,0)</f>
        <v>#N/A</v>
      </c>
      <c r="F149" s="109"/>
      <c r="G149" s="12" t="str">
        <f>IFERROR(SUMPRODUCT((PrélèvementsStock[ARTICLE]=Inventaire[[#This Row],[ARTICLES]])*PrélèvementsStock[[#This Row],[MACRO INV]]),"")</f>
        <v/>
      </c>
      <c r="H149" s="12">
        <f>IFERROR(SUMPRODUCT((PrélèvementsStock2[ARTICLES]=Inventaire[[#This Row],[ARTICLES]])*(PrélèvementsStock2[MACRO INV2])),"")</f>
        <v>0</v>
      </c>
      <c r="I149" s="12" t="str">
        <f>IFERROR(Inventaire[[#This Row],[QTÉ]]-Inventaire[[#This Row],[QTÉ SORTIE]]-Inventaire[[#This Row],[QTÉ EN PANNE]],"")</f>
        <v/>
      </c>
      <c r="J149" s="109"/>
      <c r="K149" s="111">
        <v>0</v>
      </c>
      <c r="L149" s="25">
        <f>Inventaire[[#This Row],[QTÉ]]*K149</f>
        <v>0</v>
      </c>
      <c r="M149" s="26">
        <f>IFERROR(IF(Inventaire[[#This Row],[QTÉ]]&lt;=Inventaire[[#This Row],[ SIGNAL RÉAPPROVISIONNEMENT]],1,0),0)</f>
        <v>1</v>
      </c>
      <c r="N149" s="117"/>
      <c r="O149" s="119">
        <v>43930</v>
      </c>
    </row>
    <row r="150" spans="2:15" ht="30" customHeight="1" x14ac:dyDescent="0.3">
      <c r="B150" s="93"/>
      <c r="C150" s="97"/>
      <c r="D150" s="97"/>
      <c r="E150" s="104" t="e">
        <f>VLOOKUP(Inventaire[[#This Row],[LIEU / TYPE]],emplace_stock,3,0)</f>
        <v>#N/A</v>
      </c>
      <c r="F150" s="109"/>
      <c r="G150" s="12" t="str">
        <f>IFERROR(SUMPRODUCT((PrélèvementsStock[ARTICLE]=Inventaire[[#This Row],[ARTICLES]])*PrélèvementsStock[[#This Row],[MACRO INV]]),"")</f>
        <v/>
      </c>
      <c r="H150" s="12">
        <f>IFERROR(SUMPRODUCT((PrélèvementsStock2[ARTICLES]=Inventaire[[#This Row],[ARTICLES]])*(PrélèvementsStock2[MACRO INV2])),"")</f>
        <v>0</v>
      </c>
      <c r="I150" s="12" t="str">
        <f>IFERROR(Inventaire[[#This Row],[QTÉ]]-Inventaire[[#This Row],[QTÉ SORTIE]]-Inventaire[[#This Row],[QTÉ EN PANNE]],"")</f>
        <v/>
      </c>
      <c r="J150" s="109"/>
      <c r="K150" s="111">
        <v>0</v>
      </c>
      <c r="L150" s="25">
        <f>Inventaire[[#This Row],[QTÉ]]*K150</f>
        <v>0</v>
      </c>
      <c r="M150" s="26">
        <f>IFERROR(IF(Inventaire[[#This Row],[QTÉ]]&lt;=Inventaire[[#This Row],[ SIGNAL RÉAPPROVISIONNEMENT]],1,0),0)</f>
        <v>1</v>
      </c>
      <c r="N150" s="117"/>
      <c r="O150" s="119">
        <v>43930</v>
      </c>
    </row>
    <row r="151" spans="2:15" ht="30" customHeight="1" x14ac:dyDescent="0.3">
      <c r="B151" s="93"/>
      <c r="C151" s="97"/>
      <c r="D151" s="97"/>
      <c r="E151" s="104" t="e">
        <f>VLOOKUP(Inventaire[[#This Row],[LIEU / TYPE]],emplace_stock,3,0)</f>
        <v>#N/A</v>
      </c>
      <c r="F151" s="109"/>
      <c r="G151" s="12" t="str">
        <f>IFERROR(SUMPRODUCT((PrélèvementsStock[ARTICLE]=Inventaire[[#This Row],[ARTICLES]])*PrélèvementsStock[[#This Row],[MACRO INV]]),"")</f>
        <v/>
      </c>
      <c r="H151" s="12">
        <f>IFERROR(SUMPRODUCT((PrélèvementsStock2[ARTICLES]=Inventaire[[#This Row],[ARTICLES]])*(PrélèvementsStock2[MACRO INV2])),"")</f>
        <v>0</v>
      </c>
      <c r="I151" s="12" t="str">
        <f>IFERROR(Inventaire[[#This Row],[QTÉ]]-Inventaire[[#This Row],[QTÉ SORTIE]]-Inventaire[[#This Row],[QTÉ EN PANNE]],"")</f>
        <v/>
      </c>
      <c r="J151" s="109"/>
      <c r="K151" s="111">
        <v>0</v>
      </c>
      <c r="L151" s="25">
        <f>Inventaire[[#This Row],[QTÉ]]*K151</f>
        <v>0</v>
      </c>
      <c r="M151" s="26">
        <f>IFERROR(IF(Inventaire[[#This Row],[QTÉ]]&lt;=Inventaire[[#This Row],[ SIGNAL RÉAPPROVISIONNEMENT]],1,0),0)</f>
        <v>1</v>
      </c>
      <c r="N151" s="117"/>
      <c r="O151" s="119">
        <v>43930</v>
      </c>
    </row>
    <row r="152" spans="2:15" ht="30" customHeight="1" x14ac:dyDescent="0.3">
      <c r="B152" s="93"/>
      <c r="C152" s="97"/>
      <c r="D152" s="97"/>
      <c r="E152" s="104" t="e">
        <f>VLOOKUP(Inventaire[[#This Row],[LIEU / TYPE]],emplace_stock,3,0)</f>
        <v>#N/A</v>
      </c>
      <c r="F152" s="109"/>
      <c r="G152" s="12" t="str">
        <f>IFERROR(SUMPRODUCT((PrélèvementsStock[ARTICLE]=Inventaire[[#This Row],[ARTICLES]])*PrélèvementsStock[[#This Row],[MACRO INV]]),"")</f>
        <v/>
      </c>
      <c r="H152" s="12">
        <f>IFERROR(SUMPRODUCT((PrélèvementsStock2[ARTICLES]=Inventaire[[#This Row],[ARTICLES]])*(PrélèvementsStock2[MACRO INV2])),"")</f>
        <v>0</v>
      </c>
      <c r="I152" s="12" t="str">
        <f>IFERROR(Inventaire[[#This Row],[QTÉ]]-Inventaire[[#This Row],[QTÉ SORTIE]]-Inventaire[[#This Row],[QTÉ EN PANNE]],"")</f>
        <v/>
      </c>
      <c r="J152" s="109"/>
      <c r="K152" s="111">
        <v>0</v>
      </c>
      <c r="L152" s="25">
        <f>Inventaire[[#This Row],[QTÉ]]*K152</f>
        <v>0</v>
      </c>
      <c r="M152" s="26">
        <f>IFERROR(IF(Inventaire[[#This Row],[QTÉ]]&lt;=Inventaire[[#This Row],[ SIGNAL RÉAPPROVISIONNEMENT]],1,0),0)</f>
        <v>1</v>
      </c>
      <c r="N152" s="117"/>
      <c r="O152" s="119">
        <v>43930</v>
      </c>
    </row>
    <row r="153" spans="2:15" ht="30" customHeight="1" x14ac:dyDescent="0.3">
      <c r="B153" s="93"/>
      <c r="C153" s="97"/>
      <c r="D153" s="97"/>
      <c r="E153" s="104" t="e">
        <f>VLOOKUP(Inventaire[[#This Row],[LIEU / TYPE]],emplace_stock,3,0)</f>
        <v>#N/A</v>
      </c>
      <c r="F153" s="109"/>
      <c r="G153" s="12" t="str">
        <f>IFERROR(SUMPRODUCT((PrélèvementsStock[ARTICLE]=Inventaire[[#This Row],[ARTICLES]])*PrélèvementsStock[[#This Row],[MACRO INV]]),"")</f>
        <v/>
      </c>
      <c r="H153" s="12">
        <f>IFERROR(SUMPRODUCT((PrélèvementsStock2[ARTICLES]=Inventaire[[#This Row],[ARTICLES]])*(PrélèvementsStock2[MACRO INV2])),"")</f>
        <v>0</v>
      </c>
      <c r="I153" s="12" t="str">
        <f>IFERROR(Inventaire[[#This Row],[QTÉ]]-Inventaire[[#This Row],[QTÉ SORTIE]]-Inventaire[[#This Row],[QTÉ EN PANNE]],"")</f>
        <v/>
      </c>
      <c r="J153" s="109"/>
      <c r="K153" s="111">
        <v>0</v>
      </c>
      <c r="L153" s="25">
        <f>Inventaire[[#This Row],[QTÉ]]*K153</f>
        <v>0</v>
      </c>
      <c r="M153" s="26">
        <f>IFERROR(IF(Inventaire[[#This Row],[QTÉ]]&lt;=Inventaire[[#This Row],[ SIGNAL RÉAPPROVISIONNEMENT]],1,0),0)</f>
        <v>1</v>
      </c>
      <c r="N153" s="117"/>
      <c r="O153" s="119">
        <v>43930</v>
      </c>
    </row>
    <row r="154" spans="2:15" ht="30" customHeight="1" x14ac:dyDescent="0.3">
      <c r="B154" s="93"/>
      <c r="C154" s="97"/>
      <c r="D154" s="97"/>
      <c r="E154" s="104" t="e">
        <f>VLOOKUP(Inventaire[[#This Row],[LIEU / TYPE]],emplace_stock,3,0)</f>
        <v>#N/A</v>
      </c>
      <c r="F154" s="109"/>
      <c r="G154" s="12" t="str">
        <f>IFERROR(SUMPRODUCT((PrélèvementsStock[ARTICLE]=Inventaire[[#This Row],[ARTICLES]])*PrélèvementsStock[[#This Row],[MACRO INV]]),"")</f>
        <v/>
      </c>
      <c r="H154" s="12">
        <f>IFERROR(SUMPRODUCT((PrélèvementsStock2[ARTICLES]=Inventaire[[#This Row],[ARTICLES]])*(PrélèvementsStock2[MACRO INV2])),"")</f>
        <v>0</v>
      </c>
      <c r="I154" s="12" t="str">
        <f>IFERROR(Inventaire[[#This Row],[QTÉ]]-Inventaire[[#This Row],[QTÉ SORTIE]]-Inventaire[[#This Row],[QTÉ EN PANNE]],"")</f>
        <v/>
      </c>
      <c r="J154" s="109"/>
      <c r="K154" s="111">
        <v>0</v>
      </c>
      <c r="L154" s="25">
        <f>Inventaire[[#This Row],[QTÉ]]*K154</f>
        <v>0</v>
      </c>
      <c r="M154" s="26">
        <f>IFERROR(IF(Inventaire[[#This Row],[QTÉ]]&lt;=Inventaire[[#This Row],[ SIGNAL RÉAPPROVISIONNEMENT]],1,0),0)</f>
        <v>1</v>
      </c>
      <c r="N154" s="117"/>
      <c r="O154" s="119">
        <v>43930</v>
      </c>
    </row>
    <row r="155" spans="2:15" ht="30" customHeight="1" x14ac:dyDescent="0.3">
      <c r="B155" s="93"/>
      <c r="C155" s="97"/>
      <c r="D155" s="97"/>
      <c r="E155" s="104" t="e">
        <f>VLOOKUP(Inventaire[[#This Row],[LIEU / TYPE]],emplace_stock,3,0)</f>
        <v>#N/A</v>
      </c>
      <c r="F155" s="109"/>
      <c r="G155" s="12" t="str">
        <f>IFERROR(SUMPRODUCT((PrélèvementsStock[ARTICLE]=Inventaire[[#This Row],[ARTICLES]])*PrélèvementsStock[[#This Row],[MACRO INV]]),"")</f>
        <v/>
      </c>
      <c r="H155" s="12">
        <f>IFERROR(SUMPRODUCT((PrélèvementsStock2[ARTICLES]=Inventaire[[#This Row],[ARTICLES]])*(PrélèvementsStock2[MACRO INV2])),"")</f>
        <v>0</v>
      </c>
      <c r="I155" s="12" t="str">
        <f>IFERROR(Inventaire[[#This Row],[QTÉ]]-Inventaire[[#This Row],[QTÉ SORTIE]]-Inventaire[[#This Row],[QTÉ EN PANNE]],"")</f>
        <v/>
      </c>
      <c r="J155" s="109"/>
      <c r="K155" s="111">
        <v>0</v>
      </c>
      <c r="L155" s="25">
        <f>Inventaire[[#This Row],[QTÉ]]*K155</f>
        <v>0</v>
      </c>
      <c r="M155" s="26">
        <f>IFERROR(IF(Inventaire[[#This Row],[QTÉ]]&lt;=Inventaire[[#This Row],[ SIGNAL RÉAPPROVISIONNEMENT]],1,0),0)</f>
        <v>1</v>
      </c>
      <c r="N155" s="117"/>
      <c r="O155" s="119">
        <v>43930</v>
      </c>
    </row>
    <row r="156" spans="2:15" ht="30" customHeight="1" x14ac:dyDescent="0.3">
      <c r="B156" s="93"/>
      <c r="C156" s="97"/>
      <c r="D156" s="97"/>
      <c r="E156" s="104" t="e">
        <f>VLOOKUP(Inventaire[[#This Row],[LIEU / TYPE]],emplace_stock,3,0)</f>
        <v>#N/A</v>
      </c>
      <c r="F156" s="109"/>
      <c r="G156" s="12" t="str">
        <f>IFERROR(SUMPRODUCT((PrélèvementsStock[ARTICLE]=Inventaire[[#This Row],[ARTICLES]])*PrélèvementsStock[[#This Row],[MACRO INV]]),"")</f>
        <v/>
      </c>
      <c r="H156" s="12">
        <f>IFERROR(SUMPRODUCT((PrélèvementsStock2[ARTICLES]=Inventaire[[#This Row],[ARTICLES]])*(PrélèvementsStock2[MACRO INV2])),"")</f>
        <v>0</v>
      </c>
      <c r="I156" s="12" t="str">
        <f>IFERROR(Inventaire[[#This Row],[QTÉ]]-Inventaire[[#This Row],[QTÉ SORTIE]]-Inventaire[[#This Row],[QTÉ EN PANNE]],"")</f>
        <v/>
      </c>
      <c r="J156" s="109"/>
      <c r="K156" s="111">
        <v>0</v>
      </c>
      <c r="L156" s="25">
        <f>Inventaire[[#This Row],[QTÉ]]*K156</f>
        <v>0</v>
      </c>
      <c r="M156" s="26">
        <f>IFERROR(IF(Inventaire[[#This Row],[QTÉ]]&lt;=Inventaire[[#This Row],[ SIGNAL RÉAPPROVISIONNEMENT]],1,0),0)</f>
        <v>1</v>
      </c>
      <c r="N156" s="117"/>
      <c r="O156" s="119">
        <v>43930</v>
      </c>
    </row>
    <row r="157" spans="2:15" ht="30" customHeight="1" x14ac:dyDescent="0.3">
      <c r="B157" s="93"/>
      <c r="C157" s="97"/>
      <c r="D157" s="97"/>
      <c r="E157" s="104" t="e">
        <f>VLOOKUP(Inventaire[[#This Row],[LIEU / TYPE]],emplace_stock,3,0)</f>
        <v>#N/A</v>
      </c>
      <c r="F157" s="109"/>
      <c r="G157" s="12" t="str">
        <f>IFERROR(SUMPRODUCT((PrélèvementsStock[ARTICLE]=Inventaire[[#This Row],[ARTICLES]])*PrélèvementsStock[[#This Row],[MACRO INV]]),"")</f>
        <v/>
      </c>
      <c r="H157" s="12">
        <f>IFERROR(SUMPRODUCT((PrélèvementsStock2[ARTICLES]=Inventaire[[#This Row],[ARTICLES]])*(PrélèvementsStock2[MACRO INV2])),"")</f>
        <v>0</v>
      </c>
      <c r="I157" s="12" t="str">
        <f>IFERROR(Inventaire[[#This Row],[QTÉ]]-Inventaire[[#This Row],[QTÉ SORTIE]]-Inventaire[[#This Row],[QTÉ EN PANNE]],"")</f>
        <v/>
      </c>
      <c r="J157" s="109"/>
      <c r="K157" s="111">
        <v>0</v>
      </c>
      <c r="L157" s="25">
        <f>Inventaire[[#This Row],[QTÉ]]*K157</f>
        <v>0</v>
      </c>
      <c r="M157" s="26">
        <f>IFERROR(IF(Inventaire[[#This Row],[QTÉ]]&lt;=Inventaire[[#This Row],[ SIGNAL RÉAPPROVISIONNEMENT]],1,0),0)</f>
        <v>1</v>
      </c>
      <c r="N157" s="117"/>
      <c r="O157" s="119">
        <v>43930</v>
      </c>
    </row>
    <row r="158" spans="2:15" ht="30" customHeight="1" x14ac:dyDescent="0.3">
      <c r="B158" s="93"/>
      <c r="C158" s="97"/>
      <c r="D158" s="97"/>
      <c r="E158" s="104" t="e">
        <f>VLOOKUP(Inventaire[[#This Row],[LIEU / TYPE]],emplace_stock,3,0)</f>
        <v>#N/A</v>
      </c>
      <c r="F158" s="109"/>
      <c r="G158" s="12" t="str">
        <f>IFERROR(SUMPRODUCT((PrélèvementsStock[ARTICLE]=Inventaire[[#This Row],[ARTICLES]])*PrélèvementsStock[[#This Row],[MACRO INV]]),"")</f>
        <v/>
      </c>
      <c r="H158" s="12">
        <f>IFERROR(SUMPRODUCT((PrélèvementsStock2[ARTICLES]=Inventaire[[#This Row],[ARTICLES]])*(PrélèvementsStock2[MACRO INV2])),"")</f>
        <v>0</v>
      </c>
      <c r="I158" s="12" t="str">
        <f>IFERROR(Inventaire[[#This Row],[QTÉ]]-Inventaire[[#This Row],[QTÉ SORTIE]]-Inventaire[[#This Row],[QTÉ EN PANNE]],"")</f>
        <v/>
      </c>
      <c r="J158" s="109"/>
      <c r="K158" s="111">
        <v>0</v>
      </c>
      <c r="L158" s="25">
        <f>Inventaire[[#This Row],[QTÉ]]*K158</f>
        <v>0</v>
      </c>
      <c r="M158" s="26">
        <f>IFERROR(IF(Inventaire[[#This Row],[QTÉ]]&lt;=Inventaire[[#This Row],[ SIGNAL RÉAPPROVISIONNEMENT]],1,0),0)</f>
        <v>1</v>
      </c>
      <c r="N158" s="117"/>
      <c r="O158" s="119">
        <v>43930</v>
      </c>
    </row>
    <row r="159" spans="2:15" ht="30" customHeight="1" x14ac:dyDescent="0.3">
      <c r="B159" s="93"/>
      <c r="C159" s="97"/>
      <c r="D159" s="97"/>
      <c r="E159" s="104" t="e">
        <f>VLOOKUP(Inventaire[[#This Row],[LIEU / TYPE]],emplace_stock,3,0)</f>
        <v>#N/A</v>
      </c>
      <c r="F159" s="109"/>
      <c r="G159" s="12" t="str">
        <f>IFERROR(SUMPRODUCT((PrélèvementsStock[ARTICLE]=Inventaire[[#This Row],[ARTICLES]])*PrélèvementsStock[[#This Row],[MACRO INV]]),"")</f>
        <v/>
      </c>
      <c r="H159" s="12">
        <f>IFERROR(SUMPRODUCT((PrélèvementsStock2[ARTICLES]=Inventaire[[#This Row],[ARTICLES]])*(PrélèvementsStock2[MACRO INV2])),"")</f>
        <v>0</v>
      </c>
      <c r="I159" s="12" t="str">
        <f>IFERROR(Inventaire[[#This Row],[QTÉ]]-Inventaire[[#This Row],[QTÉ SORTIE]]-Inventaire[[#This Row],[QTÉ EN PANNE]],"")</f>
        <v/>
      </c>
      <c r="J159" s="109"/>
      <c r="K159" s="111">
        <v>0</v>
      </c>
      <c r="L159" s="25">
        <f>Inventaire[[#This Row],[QTÉ]]*K159</f>
        <v>0</v>
      </c>
      <c r="M159" s="26">
        <f>IFERROR(IF(Inventaire[[#This Row],[QTÉ]]&lt;=Inventaire[[#This Row],[ SIGNAL RÉAPPROVISIONNEMENT]],1,0),0)</f>
        <v>1</v>
      </c>
      <c r="N159" s="117"/>
      <c r="O159" s="119">
        <v>43930</v>
      </c>
    </row>
    <row r="160" spans="2:15" ht="30" customHeight="1" x14ac:dyDescent="0.3">
      <c r="B160" s="93"/>
      <c r="C160" s="97"/>
      <c r="D160" s="97"/>
      <c r="E160" s="104" t="e">
        <f>VLOOKUP(Inventaire[[#This Row],[LIEU / TYPE]],emplace_stock,3,0)</f>
        <v>#N/A</v>
      </c>
      <c r="F160" s="109"/>
      <c r="G160" s="12" t="str">
        <f>IFERROR(SUMPRODUCT((PrélèvementsStock[ARTICLE]=Inventaire[[#This Row],[ARTICLES]])*PrélèvementsStock[[#This Row],[MACRO INV]]),"")</f>
        <v/>
      </c>
      <c r="H160" s="12">
        <f>IFERROR(SUMPRODUCT((PrélèvementsStock2[ARTICLES]=Inventaire[[#This Row],[ARTICLES]])*(PrélèvementsStock2[MACRO INV2])),"")</f>
        <v>0</v>
      </c>
      <c r="I160" s="12" t="str">
        <f>IFERROR(Inventaire[[#This Row],[QTÉ]]-Inventaire[[#This Row],[QTÉ SORTIE]]-Inventaire[[#This Row],[QTÉ EN PANNE]],"")</f>
        <v/>
      </c>
      <c r="J160" s="109"/>
      <c r="K160" s="111">
        <v>0</v>
      </c>
      <c r="L160" s="25">
        <f>Inventaire[[#This Row],[QTÉ]]*K160</f>
        <v>0</v>
      </c>
      <c r="M160" s="26">
        <f>IFERROR(IF(Inventaire[[#This Row],[QTÉ]]&lt;=Inventaire[[#This Row],[ SIGNAL RÉAPPROVISIONNEMENT]],1,0),0)</f>
        <v>1</v>
      </c>
      <c r="N160" s="117"/>
      <c r="O160" s="119">
        <v>43930</v>
      </c>
    </row>
    <row r="161" spans="2:15" ht="30" customHeight="1" x14ac:dyDescent="0.3">
      <c r="B161" s="93"/>
      <c r="C161" s="97"/>
      <c r="D161" s="97"/>
      <c r="E161" s="104" t="e">
        <f>VLOOKUP(Inventaire[[#This Row],[LIEU / TYPE]],emplace_stock,3,0)</f>
        <v>#N/A</v>
      </c>
      <c r="F161" s="109"/>
      <c r="G161" s="12" t="str">
        <f>IFERROR(SUMPRODUCT((PrélèvementsStock[ARTICLE]=Inventaire[[#This Row],[ARTICLES]])*PrélèvementsStock[[#This Row],[MACRO INV]]),"")</f>
        <v/>
      </c>
      <c r="H161" s="12">
        <f>IFERROR(SUMPRODUCT((PrélèvementsStock2[ARTICLES]=Inventaire[[#This Row],[ARTICLES]])*(PrélèvementsStock2[MACRO INV2])),"")</f>
        <v>0</v>
      </c>
      <c r="I161" s="12" t="str">
        <f>IFERROR(Inventaire[[#This Row],[QTÉ]]-Inventaire[[#This Row],[QTÉ SORTIE]]-Inventaire[[#This Row],[QTÉ EN PANNE]],"")</f>
        <v/>
      </c>
      <c r="J161" s="109"/>
      <c r="K161" s="111">
        <v>0</v>
      </c>
      <c r="L161" s="25">
        <f>Inventaire[[#This Row],[QTÉ]]*K161</f>
        <v>0</v>
      </c>
      <c r="M161" s="26">
        <f>IFERROR(IF(Inventaire[[#This Row],[QTÉ]]&lt;=Inventaire[[#This Row],[ SIGNAL RÉAPPROVISIONNEMENT]],1,0),0)</f>
        <v>1</v>
      </c>
      <c r="N161" s="117"/>
      <c r="O161" s="119">
        <v>43930</v>
      </c>
    </row>
    <row r="162" spans="2:15" ht="30" customHeight="1" x14ac:dyDescent="0.3">
      <c r="B162" s="93"/>
      <c r="C162" s="97"/>
      <c r="D162" s="97"/>
      <c r="E162" s="104" t="e">
        <f>VLOOKUP(Inventaire[[#This Row],[LIEU / TYPE]],emplace_stock,3,0)</f>
        <v>#N/A</v>
      </c>
      <c r="F162" s="109"/>
      <c r="G162" s="12" t="str">
        <f>IFERROR(SUMPRODUCT((PrélèvementsStock[ARTICLE]=Inventaire[[#This Row],[ARTICLES]])*PrélèvementsStock[[#This Row],[MACRO INV]]),"")</f>
        <v/>
      </c>
      <c r="H162" s="12">
        <f>IFERROR(SUMPRODUCT((PrélèvementsStock2[ARTICLES]=Inventaire[[#This Row],[ARTICLES]])*(PrélèvementsStock2[MACRO INV2])),"")</f>
        <v>0</v>
      </c>
      <c r="I162" s="12" t="str">
        <f>IFERROR(Inventaire[[#This Row],[QTÉ]]-Inventaire[[#This Row],[QTÉ SORTIE]]-Inventaire[[#This Row],[QTÉ EN PANNE]],"")</f>
        <v/>
      </c>
      <c r="J162" s="109"/>
      <c r="K162" s="111">
        <v>0</v>
      </c>
      <c r="L162" s="25">
        <f>Inventaire[[#This Row],[QTÉ]]*K162</f>
        <v>0</v>
      </c>
      <c r="M162" s="26">
        <f>IFERROR(IF(Inventaire[[#This Row],[QTÉ]]&lt;=Inventaire[[#This Row],[ SIGNAL RÉAPPROVISIONNEMENT]],1,0),0)</f>
        <v>1</v>
      </c>
      <c r="N162" s="117"/>
      <c r="O162" s="119">
        <v>43930</v>
      </c>
    </row>
    <row r="163" spans="2:15" ht="30" customHeight="1" x14ac:dyDescent="0.3">
      <c r="B163" s="93"/>
      <c r="C163" s="97"/>
      <c r="D163" s="97"/>
      <c r="E163" s="104" t="e">
        <f>VLOOKUP(Inventaire[[#This Row],[LIEU / TYPE]],emplace_stock,3,0)</f>
        <v>#N/A</v>
      </c>
      <c r="F163" s="109"/>
      <c r="G163" s="12" t="str">
        <f>IFERROR(SUMPRODUCT((PrélèvementsStock[ARTICLE]=Inventaire[[#This Row],[ARTICLES]])*PrélèvementsStock[[#This Row],[MACRO INV]]),"")</f>
        <v/>
      </c>
      <c r="H163" s="12">
        <f>IFERROR(SUMPRODUCT((PrélèvementsStock2[ARTICLES]=Inventaire[[#This Row],[ARTICLES]])*(PrélèvementsStock2[MACRO INV2])),"")</f>
        <v>0</v>
      </c>
      <c r="I163" s="12" t="str">
        <f>IFERROR(Inventaire[[#This Row],[QTÉ]]-Inventaire[[#This Row],[QTÉ SORTIE]]-Inventaire[[#This Row],[QTÉ EN PANNE]],"")</f>
        <v/>
      </c>
      <c r="J163" s="109"/>
      <c r="K163" s="111">
        <v>0</v>
      </c>
      <c r="L163" s="25">
        <f>Inventaire[[#This Row],[QTÉ]]*K163</f>
        <v>0</v>
      </c>
      <c r="M163" s="26">
        <f>IFERROR(IF(Inventaire[[#This Row],[QTÉ]]&lt;=Inventaire[[#This Row],[ SIGNAL RÉAPPROVISIONNEMENT]],1,0),0)</f>
        <v>1</v>
      </c>
      <c r="N163" s="117"/>
      <c r="O163" s="119">
        <v>43930</v>
      </c>
    </row>
    <row r="164" spans="2:15" ht="30" customHeight="1" x14ac:dyDescent="0.3">
      <c r="B164" s="93"/>
      <c r="C164" s="97"/>
      <c r="D164" s="97"/>
      <c r="E164" s="104" t="e">
        <f>VLOOKUP(Inventaire[[#This Row],[LIEU / TYPE]],emplace_stock,3,0)</f>
        <v>#N/A</v>
      </c>
      <c r="F164" s="109"/>
      <c r="G164" s="12" t="str">
        <f>IFERROR(SUMPRODUCT((PrélèvementsStock[ARTICLE]=Inventaire[[#This Row],[ARTICLES]])*PrélèvementsStock[[#This Row],[MACRO INV]]),"")</f>
        <v/>
      </c>
      <c r="H164" s="12">
        <f>IFERROR(SUMPRODUCT((PrélèvementsStock2[ARTICLES]=Inventaire[[#This Row],[ARTICLES]])*(PrélèvementsStock2[MACRO INV2])),"")</f>
        <v>0</v>
      </c>
      <c r="I164" s="12" t="str">
        <f>IFERROR(Inventaire[[#This Row],[QTÉ]]-Inventaire[[#This Row],[QTÉ SORTIE]]-Inventaire[[#This Row],[QTÉ EN PANNE]],"")</f>
        <v/>
      </c>
      <c r="J164" s="109"/>
      <c r="K164" s="111">
        <v>0</v>
      </c>
      <c r="L164" s="25">
        <f>Inventaire[[#This Row],[QTÉ]]*K164</f>
        <v>0</v>
      </c>
      <c r="M164" s="26">
        <f>IFERROR(IF(Inventaire[[#This Row],[QTÉ]]&lt;=Inventaire[[#This Row],[ SIGNAL RÉAPPROVISIONNEMENT]],1,0),0)</f>
        <v>1</v>
      </c>
      <c r="N164" s="117"/>
      <c r="O164" s="119">
        <v>43930</v>
      </c>
    </row>
    <row r="165" spans="2:15" ht="30" customHeight="1" x14ac:dyDescent="0.3">
      <c r="B165" s="93"/>
      <c r="C165" s="97"/>
      <c r="D165" s="97"/>
      <c r="E165" s="104" t="e">
        <f>VLOOKUP(Inventaire[[#This Row],[LIEU / TYPE]],emplace_stock,3,0)</f>
        <v>#N/A</v>
      </c>
      <c r="F165" s="109"/>
      <c r="G165" s="12" t="str">
        <f>IFERROR(SUMPRODUCT((PrélèvementsStock[ARTICLE]=Inventaire[[#This Row],[ARTICLES]])*PrélèvementsStock[[#This Row],[MACRO INV]]),"")</f>
        <v/>
      </c>
      <c r="H165" s="12">
        <f>IFERROR(SUMPRODUCT((PrélèvementsStock2[ARTICLES]=Inventaire[[#This Row],[ARTICLES]])*(PrélèvementsStock2[MACRO INV2])),"")</f>
        <v>0</v>
      </c>
      <c r="I165" s="12" t="str">
        <f>IFERROR(Inventaire[[#This Row],[QTÉ]]-Inventaire[[#This Row],[QTÉ SORTIE]]-Inventaire[[#This Row],[QTÉ EN PANNE]],"")</f>
        <v/>
      </c>
      <c r="J165" s="109"/>
      <c r="K165" s="111">
        <v>0</v>
      </c>
      <c r="L165" s="25">
        <f>Inventaire[[#This Row],[QTÉ]]*K165</f>
        <v>0</v>
      </c>
      <c r="M165" s="26">
        <f>IFERROR(IF(Inventaire[[#This Row],[QTÉ]]&lt;=Inventaire[[#This Row],[ SIGNAL RÉAPPROVISIONNEMENT]],1,0),0)</f>
        <v>1</v>
      </c>
      <c r="N165" s="117"/>
      <c r="O165" s="119">
        <v>43930</v>
      </c>
    </row>
    <row r="166" spans="2:15" ht="30" customHeight="1" x14ac:dyDescent="0.3">
      <c r="B166" s="93"/>
      <c r="C166" s="97"/>
      <c r="D166" s="97"/>
      <c r="E166" s="104" t="e">
        <f>VLOOKUP(Inventaire[[#This Row],[LIEU / TYPE]],emplace_stock,3,0)</f>
        <v>#N/A</v>
      </c>
      <c r="F166" s="109"/>
      <c r="G166" s="12" t="str">
        <f>IFERROR(SUMPRODUCT((PrélèvementsStock[ARTICLE]=Inventaire[[#This Row],[ARTICLES]])*PrélèvementsStock[[#This Row],[MACRO INV]]),"")</f>
        <v/>
      </c>
      <c r="H166" s="12">
        <f>IFERROR(SUMPRODUCT((PrélèvementsStock2[ARTICLES]=Inventaire[[#This Row],[ARTICLES]])*(PrélèvementsStock2[MACRO INV2])),"")</f>
        <v>0</v>
      </c>
      <c r="I166" s="12" t="str">
        <f>IFERROR(Inventaire[[#This Row],[QTÉ]]-Inventaire[[#This Row],[QTÉ SORTIE]]-Inventaire[[#This Row],[QTÉ EN PANNE]],"")</f>
        <v/>
      </c>
      <c r="J166" s="109"/>
      <c r="K166" s="111">
        <v>0</v>
      </c>
      <c r="L166" s="25">
        <f>Inventaire[[#This Row],[QTÉ]]*K166</f>
        <v>0</v>
      </c>
      <c r="M166" s="26">
        <f>IFERROR(IF(Inventaire[[#This Row],[QTÉ]]&lt;=Inventaire[[#This Row],[ SIGNAL RÉAPPROVISIONNEMENT]],1,0),0)</f>
        <v>1</v>
      </c>
      <c r="N166" s="117"/>
      <c r="O166" s="119">
        <v>43930</v>
      </c>
    </row>
    <row r="167" spans="2:15" ht="30" customHeight="1" x14ac:dyDescent="0.3">
      <c r="B167" s="93"/>
      <c r="C167" s="97"/>
      <c r="D167" s="97"/>
      <c r="E167" s="104" t="e">
        <f>VLOOKUP(Inventaire[[#This Row],[LIEU / TYPE]],emplace_stock,3,0)</f>
        <v>#N/A</v>
      </c>
      <c r="F167" s="109"/>
      <c r="G167" s="12" t="str">
        <f>IFERROR(SUMPRODUCT((PrélèvementsStock[ARTICLE]=Inventaire[[#This Row],[ARTICLES]])*PrélèvementsStock[[#This Row],[MACRO INV]]),"")</f>
        <v/>
      </c>
      <c r="H167" s="12">
        <f>IFERROR(SUMPRODUCT((PrélèvementsStock2[ARTICLES]=Inventaire[[#This Row],[ARTICLES]])*(PrélèvementsStock2[MACRO INV2])),"")</f>
        <v>0</v>
      </c>
      <c r="I167" s="12" t="str">
        <f>IFERROR(Inventaire[[#This Row],[QTÉ]]-Inventaire[[#This Row],[QTÉ SORTIE]]-Inventaire[[#This Row],[QTÉ EN PANNE]],"")</f>
        <v/>
      </c>
      <c r="J167" s="109"/>
      <c r="K167" s="111">
        <v>0</v>
      </c>
      <c r="L167" s="25">
        <f>Inventaire[[#This Row],[QTÉ]]*K167</f>
        <v>0</v>
      </c>
      <c r="M167" s="26">
        <f>IFERROR(IF(Inventaire[[#This Row],[QTÉ]]&lt;=Inventaire[[#This Row],[ SIGNAL RÉAPPROVISIONNEMENT]],1,0),0)</f>
        <v>1</v>
      </c>
      <c r="N167" s="117"/>
      <c r="O167" s="119">
        <v>43930</v>
      </c>
    </row>
    <row r="168" spans="2:15" ht="30" customHeight="1" x14ac:dyDescent="0.3">
      <c r="B168" s="93"/>
      <c r="C168" s="97"/>
      <c r="D168" s="97"/>
      <c r="E168" s="104" t="e">
        <f>VLOOKUP(Inventaire[[#This Row],[LIEU / TYPE]],emplace_stock,3,0)</f>
        <v>#N/A</v>
      </c>
      <c r="F168" s="109"/>
      <c r="G168" s="12" t="str">
        <f>IFERROR(SUMPRODUCT((PrélèvementsStock[ARTICLE]=Inventaire[[#This Row],[ARTICLES]])*PrélèvementsStock[[#This Row],[MACRO INV]]),"")</f>
        <v/>
      </c>
      <c r="H168" s="12">
        <f>IFERROR(SUMPRODUCT((PrélèvementsStock2[ARTICLES]=Inventaire[[#This Row],[ARTICLES]])*(PrélèvementsStock2[MACRO INV2])),"")</f>
        <v>0</v>
      </c>
      <c r="I168" s="12" t="str">
        <f>IFERROR(Inventaire[[#This Row],[QTÉ]]-Inventaire[[#This Row],[QTÉ SORTIE]]-Inventaire[[#This Row],[QTÉ EN PANNE]],"")</f>
        <v/>
      </c>
      <c r="J168" s="109"/>
      <c r="K168" s="111">
        <v>0</v>
      </c>
      <c r="L168" s="25">
        <f>Inventaire[[#This Row],[QTÉ]]*K168</f>
        <v>0</v>
      </c>
      <c r="M168" s="26">
        <f>IFERROR(IF(Inventaire[[#This Row],[QTÉ]]&lt;=Inventaire[[#This Row],[ SIGNAL RÉAPPROVISIONNEMENT]],1,0),0)</f>
        <v>1</v>
      </c>
      <c r="N168" s="117"/>
      <c r="O168" s="119">
        <v>43930</v>
      </c>
    </row>
    <row r="169" spans="2:15" ht="30" customHeight="1" x14ac:dyDescent="0.3">
      <c r="B169" s="93"/>
      <c r="C169" s="97"/>
      <c r="D169" s="97"/>
      <c r="E169" s="104" t="e">
        <f>VLOOKUP(Inventaire[[#This Row],[LIEU / TYPE]],emplace_stock,3,0)</f>
        <v>#N/A</v>
      </c>
      <c r="F169" s="109"/>
      <c r="G169" s="12" t="str">
        <f>IFERROR(SUMPRODUCT((PrélèvementsStock[ARTICLE]=Inventaire[[#This Row],[ARTICLES]])*PrélèvementsStock[[#This Row],[MACRO INV]]),"")</f>
        <v/>
      </c>
      <c r="H169" s="12">
        <f>IFERROR(SUMPRODUCT((PrélèvementsStock2[ARTICLES]=Inventaire[[#This Row],[ARTICLES]])*(PrélèvementsStock2[MACRO INV2])),"")</f>
        <v>0</v>
      </c>
      <c r="I169" s="12" t="str">
        <f>IFERROR(Inventaire[[#This Row],[QTÉ]]-Inventaire[[#This Row],[QTÉ SORTIE]]-Inventaire[[#This Row],[QTÉ EN PANNE]],"")</f>
        <v/>
      </c>
      <c r="J169" s="109"/>
      <c r="K169" s="111">
        <v>0</v>
      </c>
      <c r="L169" s="25">
        <f>Inventaire[[#This Row],[QTÉ]]*K169</f>
        <v>0</v>
      </c>
      <c r="M169" s="26">
        <f>IFERROR(IF(Inventaire[[#This Row],[QTÉ]]&lt;=Inventaire[[#This Row],[ SIGNAL RÉAPPROVISIONNEMENT]],1,0),0)</f>
        <v>1</v>
      </c>
      <c r="N169" s="117"/>
      <c r="O169" s="119">
        <v>43930</v>
      </c>
    </row>
    <row r="170" spans="2:15" ht="30" customHeight="1" x14ac:dyDescent="0.3">
      <c r="B170" s="93"/>
      <c r="C170" s="97"/>
      <c r="D170" s="97"/>
      <c r="E170" s="104" t="e">
        <f>VLOOKUP(Inventaire[[#This Row],[LIEU / TYPE]],emplace_stock,3,0)</f>
        <v>#N/A</v>
      </c>
      <c r="F170" s="109"/>
      <c r="G170" s="12" t="str">
        <f>IFERROR(SUMPRODUCT((PrélèvementsStock[ARTICLE]=Inventaire[[#This Row],[ARTICLES]])*PrélèvementsStock[[#This Row],[MACRO INV]]),"")</f>
        <v/>
      </c>
      <c r="H170" s="12">
        <f>IFERROR(SUMPRODUCT((PrélèvementsStock2[ARTICLES]=Inventaire[[#This Row],[ARTICLES]])*(PrélèvementsStock2[MACRO INV2])),"")</f>
        <v>0</v>
      </c>
      <c r="I170" s="12" t="str">
        <f>IFERROR(Inventaire[[#This Row],[QTÉ]]-Inventaire[[#This Row],[QTÉ SORTIE]]-Inventaire[[#This Row],[QTÉ EN PANNE]],"")</f>
        <v/>
      </c>
      <c r="J170" s="109"/>
      <c r="K170" s="111">
        <v>0</v>
      </c>
      <c r="L170" s="25">
        <f>Inventaire[[#This Row],[QTÉ]]*K170</f>
        <v>0</v>
      </c>
      <c r="M170" s="26">
        <f>IFERROR(IF(Inventaire[[#This Row],[QTÉ]]&lt;=Inventaire[[#This Row],[ SIGNAL RÉAPPROVISIONNEMENT]],1,0),0)</f>
        <v>1</v>
      </c>
      <c r="N170" s="117"/>
      <c r="O170" s="119">
        <v>43930</v>
      </c>
    </row>
    <row r="171" spans="2:15" ht="30" customHeight="1" x14ac:dyDescent="0.3">
      <c r="B171" s="93"/>
      <c r="C171" s="97"/>
      <c r="D171" s="97"/>
      <c r="E171" s="104" t="e">
        <f>VLOOKUP(Inventaire[[#This Row],[LIEU / TYPE]],emplace_stock,3,0)</f>
        <v>#N/A</v>
      </c>
      <c r="F171" s="109"/>
      <c r="G171" s="12" t="str">
        <f>IFERROR(SUMPRODUCT((PrélèvementsStock[ARTICLE]=Inventaire[[#This Row],[ARTICLES]])*PrélèvementsStock[[#This Row],[MACRO INV]]),"")</f>
        <v/>
      </c>
      <c r="H171" s="12">
        <f>IFERROR(SUMPRODUCT((PrélèvementsStock2[ARTICLES]=Inventaire[[#This Row],[ARTICLES]])*(PrélèvementsStock2[MACRO INV2])),"")</f>
        <v>0</v>
      </c>
      <c r="I171" s="12" t="str">
        <f>IFERROR(Inventaire[[#This Row],[QTÉ]]-Inventaire[[#This Row],[QTÉ SORTIE]]-Inventaire[[#This Row],[QTÉ EN PANNE]],"")</f>
        <v/>
      </c>
      <c r="J171" s="109"/>
      <c r="K171" s="111">
        <v>0</v>
      </c>
      <c r="L171" s="25">
        <f>Inventaire[[#This Row],[QTÉ]]*K171</f>
        <v>0</v>
      </c>
      <c r="M171" s="26">
        <f>IFERROR(IF(Inventaire[[#This Row],[QTÉ]]&lt;=Inventaire[[#This Row],[ SIGNAL RÉAPPROVISIONNEMENT]],1,0),0)</f>
        <v>1</v>
      </c>
      <c r="N171" s="117"/>
      <c r="O171" s="119">
        <v>43930</v>
      </c>
    </row>
    <row r="172" spans="2:15" ht="30" customHeight="1" x14ac:dyDescent="0.3">
      <c r="B172" s="93"/>
      <c r="C172" s="97"/>
      <c r="D172" s="97"/>
      <c r="E172" s="104" t="e">
        <f>VLOOKUP(Inventaire[[#This Row],[LIEU / TYPE]],emplace_stock,3,0)</f>
        <v>#N/A</v>
      </c>
      <c r="F172" s="109"/>
      <c r="G172" s="12" t="str">
        <f>IFERROR(SUMPRODUCT((PrélèvementsStock[ARTICLE]=Inventaire[[#This Row],[ARTICLES]])*PrélèvementsStock[[#This Row],[MACRO INV]]),"")</f>
        <v/>
      </c>
      <c r="H172" s="12">
        <f>IFERROR(SUMPRODUCT((PrélèvementsStock2[ARTICLES]=Inventaire[[#This Row],[ARTICLES]])*(PrélèvementsStock2[MACRO INV2])),"")</f>
        <v>0</v>
      </c>
      <c r="I172" s="12" t="str">
        <f>IFERROR(Inventaire[[#This Row],[QTÉ]]-Inventaire[[#This Row],[QTÉ SORTIE]]-Inventaire[[#This Row],[QTÉ EN PANNE]],"")</f>
        <v/>
      </c>
      <c r="J172" s="109"/>
      <c r="K172" s="111">
        <v>0</v>
      </c>
      <c r="L172" s="25">
        <f>Inventaire[[#This Row],[QTÉ]]*K172</f>
        <v>0</v>
      </c>
      <c r="M172" s="26">
        <f>IFERROR(IF(Inventaire[[#This Row],[QTÉ]]&lt;=Inventaire[[#This Row],[ SIGNAL RÉAPPROVISIONNEMENT]],1,0),0)</f>
        <v>1</v>
      </c>
      <c r="N172" s="117"/>
      <c r="O172" s="119">
        <v>43930</v>
      </c>
    </row>
    <row r="173" spans="2:15" ht="30" customHeight="1" x14ac:dyDescent="0.3">
      <c r="B173" s="93"/>
      <c r="C173" s="97"/>
      <c r="D173" s="97"/>
      <c r="E173" s="104" t="e">
        <f>VLOOKUP(Inventaire[[#This Row],[LIEU / TYPE]],emplace_stock,3,0)</f>
        <v>#N/A</v>
      </c>
      <c r="F173" s="109"/>
      <c r="G173" s="12" t="str">
        <f>IFERROR(SUMPRODUCT((PrélèvementsStock[ARTICLE]=Inventaire[[#This Row],[ARTICLES]])*PrélèvementsStock[[#This Row],[MACRO INV]]),"")</f>
        <v/>
      </c>
      <c r="H173" s="12">
        <f>IFERROR(SUMPRODUCT((PrélèvementsStock2[ARTICLES]=Inventaire[[#This Row],[ARTICLES]])*(PrélèvementsStock2[MACRO INV2])),"")</f>
        <v>0</v>
      </c>
      <c r="I173" s="12" t="str">
        <f>IFERROR(Inventaire[[#This Row],[QTÉ]]-Inventaire[[#This Row],[QTÉ SORTIE]]-Inventaire[[#This Row],[QTÉ EN PANNE]],"")</f>
        <v/>
      </c>
      <c r="J173" s="109"/>
      <c r="K173" s="111">
        <v>0</v>
      </c>
      <c r="L173" s="25">
        <f>Inventaire[[#This Row],[QTÉ]]*K173</f>
        <v>0</v>
      </c>
      <c r="M173" s="26">
        <f>IFERROR(IF(Inventaire[[#This Row],[QTÉ]]&lt;=Inventaire[[#This Row],[ SIGNAL RÉAPPROVISIONNEMENT]],1,0),0)</f>
        <v>1</v>
      </c>
      <c r="N173" s="117"/>
      <c r="O173" s="119">
        <v>43930</v>
      </c>
    </row>
    <row r="174" spans="2:15" ht="30" customHeight="1" x14ac:dyDescent="0.3">
      <c r="B174" s="93"/>
      <c r="C174" s="97"/>
      <c r="D174" s="97"/>
      <c r="E174" s="104" t="e">
        <f>VLOOKUP(Inventaire[[#This Row],[LIEU / TYPE]],emplace_stock,3,0)</f>
        <v>#N/A</v>
      </c>
      <c r="F174" s="109"/>
      <c r="G174" s="12" t="str">
        <f>IFERROR(SUMPRODUCT((PrélèvementsStock[ARTICLE]=Inventaire[[#This Row],[ARTICLES]])*PrélèvementsStock[[#This Row],[MACRO INV]]),"")</f>
        <v/>
      </c>
      <c r="H174" s="12">
        <f>IFERROR(SUMPRODUCT((PrélèvementsStock2[ARTICLES]=Inventaire[[#This Row],[ARTICLES]])*(PrélèvementsStock2[MACRO INV2])),"")</f>
        <v>0</v>
      </c>
      <c r="I174" s="12" t="str">
        <f>IFERROR(Inventaire[[#This Row],[QTÉ]]-Inventaire[[#This Row],[QTÉ SORTIE]]-Inventaire[[#This Row],[QTÉ EN PANNE]],"")</f>
        <v/>
      </c>
      <c r="J174" s="109"/>
      <c r="K174" s="111">
        <v>0</v>
      </c>
      <c r="L174" s="25">
        <f>Inventaire[[#This Row],[QTÉ]]*K174</f>
        <v>0</v>
      </c>
      <c r="M174" s="26">
        <f>IFERROR(IF(Inventaire[[#This Row],[QTÉ]]&lt;=Inventaire[[#This Row],[ SIGNAL RÉAPPROVISIONNEMENT]],1,0),0)</f>
        <v>1</v>
      </c>
      <c r="N174" s="117"/>
      <c r="O174" s="119">
        <v>43930</v>
      </c>
    </row>
    <row r="175" spans="2:15" ht="30" customHeight="1" x14ac:dyDescent="0.3">
      <c r="B175" s="93"/>
      <c r="C175" s="97"/>
      <c r="D175" s="97"/>
      <c r="E175" s="104" t="e">
        <f>VLOOKUP(Inventaire[[#This Row],[LIEU / TYPE]],emplace_stock,3,0)</f>
        <v>#N/A</v>
      </c>
      <c r="F175" s="109"/>
      <c r="G175" s="12" t="str">
        <f>IFERROR(SUMPRODUCT((PrélèvementsStock[ARTICLE]=Inventaire[[#This Row],[ARTICLES]])*PrélèvementsStock[[#This Row],[MACRO INV]]),"")</f>
        <v/>
      </c>
      <c r="H175" s="12">
        <f>IFERROR(SUMPRODUCT((PrélèvementsStock2[ARTICLES]=Inventaire[[#This Row],[ARTICLES]])*(PrélèvementsStock2[MACRO INV2])),"")</f>
        <v>0</v>
      </c>
      <c r="I175" s="12" t="str">
        <f>IFERROR(Inventaire[[#This Row],[QTÉ]]-Inventaire[[#This Row],[QTÉ SORTIE]]-Inventaire[[#This Row],[QTÉ EN PANNE]],"")</f>
        <v/>
      </c>
      <c r="J175" s="109"/>
      <c r="K175" s="111">
        <v>0</v>
      </c>
      <c r="L175" s="25">
        <f>Inventaire[[#This Row],[QTÉ]]*K175</f>
        <v>0</v>
      </c>
      <c r="M175" s="26">
        <f>IFERROR(IF(Inventaire[[#This Row],[QTÉ]]&lt;=Inventaire[[#This Row],[ SIGNAL RÉAPPROVISIONNEMENT]],1,0),0)</f>
        <v>1</v>
      </c>
      <c r="N175" s="117"/>
      <c r="O175" s="119">
        <v>43930</v>
      </c>
    </row>
    <row r="176" spans="2:15" ht="30" customHeight="1" x14ac:dyDescent="0.3">
      <c r="B176" s="93"/>
      <c r="C176" s="97"/>
      <c r="D176" s="97"/>
      <c r="E176" s="104" t="e">
        <f>VLOOKUP(Inventaire[[#This Row],[LIEU / TYPE]],emplace_stock,3,0)</f>
        <v>#N/A</v>
      </c>
      <c r="F176" s="109"/>
      <c r="G176" s="12" t="str">
        <f>IFERROR(SUMPRODUCT((PrélèvementsStock[ARTICLE]=Inventaire[[#This Row],[ARTICLES]])*PrélèvementsStock[[#This Row],[MACRO INV]]),"")</f>
        <v/>
      </c>
      <c r="H176" s="12">
        <f>IFERROR(SUMPRODUCT((PrélèvementsStock2[ARTICLES]=Inventaire[[#This Row],[ARTICLES]])*(PrélèvementsStock2[MACRO INV2])),"")</f>
        <v>0</v>
      </c>
      <c r="I176" s="12" t="str">
        <f>IFERROR(Inventaire[[#This Row],[QTÉ]]-Inventaire[[#This Row],[QTÉ SORTIE]]-Inventaire[[#This Row],[QTÉ EN PANNE]],"")</f>
        <v/>
      </c>
      <c r="J176" s="109"/>
      <c r="K176" s="111">
        <v>0</v>
      </c>
      <c r="L176" s="25">
        <f>Inventaire[[#This Row],[QTÉ]]*K176</f>
        <v>0</v>
      </c>
      <c r="M176" s="26">
        <f>IFERROR(IF(Inventaire[[#This Row],[QTÉ]]&lt;=Inventaire[[#This Row],[ SIGNAL RÉAPPROVISIONNEMENT]],1,0),0)</f>
        <v>1</v>
      </c>
      <c r="N176" s="117"/>
      <c r="O176" s="119">
        <v>43930</v>
      </c>
    </row>
    <row r="177" spans="2:15" ht="30" customHeight="1" x14ac:dyDescent="0.3">
      <c r="B177" s="93"/>
      <c r="C177" s="97"/>
      <c r="D177" s="97"/>
      <c r="E177" s="104" t="e">
        <f>VLOOKUP(Inventaire[[#This Row],[LIEU / TYPE]],emplace_stock,3,0)</f>
        <v>#N/A</v>
      </c>
      <c r="F177" s="109"/>
      <c r="G177" s="12" t="str">
        <f>IFERROR(SUMPRODUCT((PrélèvementsStock[ARTICLE]=Inventaire[[#This Row],[ARTICLES]])*PrélèvementsStock[[#This Row],[MACRO INV]]),"")</f>
        <v/>
      </c>
      <c r="H177" s="12">
        <f>IFERROR(SUMPRODUCT((PrélèvementsStock2[ARTICLES]=Inventaire[[#This Row],[ARTICLES]])*(PrélèvementsStock2[MACRO INV2])),"")</f>
        <v>0</v>
      </c>
      <c r="I177" s="12" t="str">
        <f>IFERROR(Inventaire[[#This Row],[QTÉ]]-Inventaire[[#This Row],[QTÉ SORTIE]]-Inventaire[[#This Row],[QTÉ EN PANNE]],"")</f>
        <v/>
      </c>
      <c r="J177" s="109"/>
      <c r="K177" s="111">
        <v>0</v>
      </c>
      <c r="L177" s="25">
        <f>Inventaire[[#This Row],[QTÉ]]*K177</f>
        <v>0</v>
      </c>
      <c r="M177" s="26">
        <f>IFERROR(IF(Inventaire[[#This Row],[QTÉ]]&lt;=Inventaire[[#This Row],[ SIGNAL RÉAPPROVISIONNEMENT]],1,0),0)</f>
        <v>1</v>
      </c>
      <c r="N177" s="117"/>
      <c r="O177" s="119">
        <v>43930</v>
      </c>
    </row>
    <row r="178" spans="2:15" ht="30" customHeight="1" x14ac:dyDescent="0.3">
      <c r="B178" s="93"/>
      <c r="C178" s="97"/>
      <c r="D178" s="97"/>
      <c r="E178" s="104" t="e">
        <f>VLOOKUP(Inventaire[[#This Row],[LIEU / TYPE]],emplace_stock,3,0)</f>
        <v>#N/A</v>
      </c>
      <c r="F178" s="109"/>
      <c r="G178" s="12" t="str">
        <f>IFERROR(SUMPRODUCT((PrélèvementsStock[ARTICLE]=Inventaire[[#This Row],[ARTICLES]])*PrélèvementsStock[[#This Row],[MACRO INV]]),"")</f>
        <v/>
      </c>
      <c r="H178" s="12">
        <f>IFERROR(SUMPRODUCT((PrélèvementsStock2[ARTICLES]=Inventaire[[#This Row],[ARTICLES]])*(PrélèvementsStock2[MACRO INV2])),"")</f>
        <v>0</v>
      </c>
      <c r="I178" s="12" t="str">
        <f>IFERROR(Inventaire[[#This Row],[QTÉ]]-Inventaire[[#This Row],[QTÉ SORTIE]]-Inventaire[[#This Row],[QTÉ EN PANNE]],"")</f>
        <v/>
      </c>
      <c r="J178" s="109"/>
      <c r="K178" s="111">
        <v>0</v>
      </c>
      <c r="L178" s="25">
        <f>Inventaire[[#This Row],[QTÉ]]*K178</f>
        <v>0</v>
      </c>
      <c r="M178" s="26">
        <f>IFERROR(IF(Inventaire[[#This Row],[QTÉ]]&lt;=Inventaire[[#This Row],[ SIGNAL RÉAPPROVISIONNEMENT]],1,0),0)</f>
        <v>1</v>
      </c>
      <c r="N178" s="117"/>
      <c r="O178" s="119">
        <v>43930</v>
      </c>
    </row>
    <row r="179" spans="2:15" ht="30" customHeight="1" x14ac:dyDescent="0.3">
      <c r="B179" s="93"/>
      <c r="C179" s="97"/>
      <c r="D179" s="97"/>
      <c r="E179" s="104" t="e">
        <f>VLOOKUP(Inventaire[[#This Row],[LIEU / TYPE]],emplace_stock,3,0)</f>
        <v>#N/A</v>
      </c>
      <c r="F179" s="109"/>
      <c r="G179" s="12" t="str">
        <f>IFERROR(SUMPRODUCT((PrélèvementsStock[ARTICLE]=Inventaire[[#This Row],[ARTICLES]])*PrélèvementsStock[[#This Row],[MACRO INV]]),"")</f>
        <v/>
      </c>
      <c r="H179" s="12">
        <f>IFERROR(SUMPRODUCT((PrélèvementsStock2[ARTICLES]=Inventaire[[#This Row],[ARTICLES]])*(PrélèvementsStock2[MACRO INV2])),"")</f>
        <v>0</v>
      </c>
      <c r="I179" s="12" t="str">
        <f>IFERROR(Inventaire[[#This Row],[QTÉ]]-Inventaire[[#This Row],[QTÉ SORTIE]]-Inventaire[[#This Row],[QTÉ EN PANNE]],"")</f>
        <v/>
      </c>
      <c r="J179" s="109"/>
      <c r="K179" s="111">
        <v>0</v>
      </c>
      <c r="L179" s="25">
        <f>Inventaire[[#This Row],[QTÉ]]*K179</f>
        <v>0</v>
      </c>
      <c r="M179" s="26">
        <f>IFERROR(IF(Inventaire[[#This Row],[QTÉ]]&lt;=Inventaire[[#This Row],[ SIGNAL RÉAPPROVISIONNEMENT]],1,0),0)</f>
        <v>1</v>
      </c>
      <c r="N179" s="117"/>
      <c r="O179" s="119">
        <v>43930</v>
      </c>
    </row>
    <row r="180" spans="2:15" ht="30" customHeight="1" x14ac:dyDescent="0.3">
      <c r="B180" s="93"/>
      <c r="C180" s="97"/>
      <c r="D180" s="97"/>
      <c r="E180" s="104" t="e">
        <f>VLOOKUP(Inventaire[[#This Row],[LIEU / TYPE]],emplace_stock,3,0)</f>
        <v>#N/A</v>
      </c>
      <c r="F180" s="109"/>
      <c r="G180" s="12" t="str">
        <f>IFERROR(SUMPRODUCT((PrélèvementsStock[ARTICLE]=Inventaire[[#This Row],[ARTICLES]])*PrélèvementsStock[[#This Row],[MACRO INV]]),"")</f>
        <v/>
      </c>
      <c r="H180" s="12">
        <f>IFERROR(SUMPRODUCT((PrélèvementsStock2[ARTICLES]=Inventaire[[#This Row],[ARTICLES]])*(PrélèvementsStock2[MACRO INV2])),"")</f>
        <v>0</v>
      </c>
      <c r="I180" s="12" t="str">
        <f>IFERROR(Inventaire[[#This Row],[QTÉ]]-Inventaire[[#This Row],[QTÉ SORTIE]]-Inventaire[[#This Row],[QTÉ EN PANNE]],"")</f>
        <v/>
      </c>
      <c r="J180" s="109"/>
      <c r="K180" s="111">
        <v>0</v>
      </c>
      <c r="L180" s="25">
        <f>Inventaire[[#This Row],[QTÉ]]*K180</f>
        <v>0</v>
      </c>
      <c r="M180" s="26">
        <f>IFERROR(IF(Inventaire[[#This Row],[QTÉ]]&lt;=Inventaire[[#This Row],[ SIGNAL RÉAPPROVISIONNEMENT]],1,0),0)</f>
        <v>1</v>
      </c>
      <c r="N180" s="117"/>
      <c r="O180" s="119">
        <v>43930</v>
      </c>
    </row>
    <row r="181" spans="2:15" ht="30" customHeight="1" x14ac:dyDescent="0.3">
      <c r="B181" s="93"/>
      <c r="C181" s="97"/>
      <c r="D181" s="97"/>
      <c r="E181" s="104" t="e">
        <f>VLOOKUP(Inventaire[[#This Row],[LIEU / TYPE]],emplace_stock,3,0)</f>
        <v>#N/A</v>
      </c>
      <c r="F181" s="109"/>
      <c r="G181" s="12" t="str">
        <f>IFERROR(SUMPRODUCT((PrélèvementsStock[ARTICLE]=Inventaire[[#This Row],[ARTICLES]])*PrélèvementsStock[[#This Row],[MACRO INV]]),"")</f>
        <v/>
      </c>
      <c r="H181" s="12">
        <f>IFERROR(SUMPRODUCT((PrélèvementsStock2[ARTICLES]=Inventaire[[#This Row],[ARTICLES]])*(PrélèvementsStock2[MACRO INV2])),"")</f>
        <v>0</v>
      </c>
      <c r="I181" s="12" t="str">
        <f>IFERROR(Inventaire[[#This Row],[QTÉ]]-Inventaire[[#This Row],[QTÉ SORTIE]]-Inventaire[[#This Row],[QTÉ EN PANNE]],"")</f>
        <v/>
      </c>
      <c r="J181" s="109"/>
      <c r="K181" s="111">
        <v>0</v>
      </c>
      <c r="L181" s="25">
        <f>Inventaire[[#This Row],[QTÉ]]*K181</f>
        <v>0</v>
      </c>
      <c r="M181" s="26">
        <f>IFERROR(IF(Inventaire[[#This Row],[QTÉ]]&lt;=Inventaire[[#This Row],[ SIGNAL RÉAPPROVISIONNEMENT]],1,0),0)</f>
        <v>1</v>
      </c>
      <c r="N181" s="117"/>
      <c r="O181" s="119">
        <v>43930</v>
      </c>
    </row>
    <row r="182" spans="2:15" ht="30" customHeight="1" x14ac:dyDescent="0.3">
      <c r="B182" s="93"/>
      <c r="C182" s="97"/>
      <c r="D182" s="97"/>
      <c r="E182" s="104" t="e">
        <f>VLOOKUP(Inventaire[[#This Row],[LIEU / TYPE]],emplace_stock,3,0)</f>
        <v>#N/A</v>
      </c>
      <c r="F182" s="109"/>
      <c r="G182" s="12" t="str">
        <f>IFERROR(SUMPRODUCT((PrélèvementsStock[ARTICLE]=Inventaire[[#This Row],[ARTICLES]])*PrélèvementsStock[[#This Row],[MACRO INV]]),"")</f>
        <v/>
      </c>
      <c r="H182" s="12">
        <f>IFERROR(SUMPRODUCT((PrélèvementsStock2[ARTICLES]=Inventaire[[#This Row],[ARTICLES]])*(PrélèvementsStock2[MACRO INV2])),"")</f>
        <v>0</v>
      </c>
      <c r="I182" s="12" t="str">
        <f>IFERROR(Inventaire[[#This Row],[QTÉ]]-Inventaire[[#This Row],[QTÉ SORTIE]]-Inventaire[[#This Row],[QTÉ EN PANNE]],"")</f>
        <v/>
      </c>
      <c r="J182" s="109"/>
      <c r="K182" s="111">
        <v>0</v>
      </c>
      <c r="L182" s="25">
        <f>Inventaire[[#This Row],[QTÉ]]*K182</f>
        <v>0</v>
      </c>
      <c r="M182" s="26">
        <f>IFERROR(IF(Inventaire[[#This Row],[QTÉ]]&lt;=Inventaire[[#This Row],[ SIGNAL RÉAPPROVISIONNEMENT]],1,0),0)</f>
        <v>1</v>
      </c>
      <c r="N182" s="117"/>
      <c r="O182" s="119">
        <v>43930</v>
      </c>
    </row>
    <row r="183" spans="2:15" ht="30" customHeight="1" x14ac:dyDescent="0.3">
      <c r="B183" s="93"/>
      <c r="C183" s="97"/>
      <c r="D183" s="97"/>
      <c r="E183" s="104" t="e">
        <f>VLOOKUP(Inventaire[[#This Row],[LIEU / TYPE]],emplace_stock,3,0)</f>
        <v>#N/A</v>
      </c>
      <c r="F183" s="109"/>
      <c r="G183" s="12" t="str">
        <f>IFERROR(SUMPRODUCT((PrélèvementsStock[ARTICLE]=Inventaire[[#This Row],[ARTICLES]])*PrélèvementsStock[[#This Row],[MACRO INV]]),"")</f>
        <v/>
      </c>
      <c r="H183" s="12">
        <f>IFERROR(SUMPRODUCT((PrélèvementsStock2[ARTICLES]=Inventaire[[#This Row],[ARTICLES]])*(PrélèvementsStock2[MACRO INV2])),"")</f>
        <v>0</v>
      </c>
      <c r="I183" s="12" t="str">
        <f>IFERROR(Inventaire[[#This Row],[QTÉ]]-Inventaire[[#This Row],[QTÉ SORTIE]]-Inventaire[[#This Row],[QTÉ EN PANNE]],"")</f>
        <v/>
      </c>
      <c r="J183" s="109"/>
      <c r="K183" s="111">
        <v>0</v>
      </c>
      <c r="L183" s="25">
        <f>Inventaire[[#This Row],[QTÉ]]*K183</f>
        <v>0</v>
      </c>
      <c r="M183" s="26">
        <f>IFERROR(IF(Inventaire[[#This Row],[QTÉ]]&lt;=Inventaire[[#This Row],[ SIGNAL RÉAPPROVISIONNEMENT]],1,0),0)</f>
        <v>1</v>
      </c>
      <c r="N183" s="117"/>
      <c r="O183" s="119">
        <v>43930</v>
      </c>
    </row>
    <row r="184" spans="2:15" ht="30" customHeight="1" x14ac:dyDescent="0.3">
      <c r="B184" s="93"/>
      <c r="C184" s="97"/>
      <c r="D184" s="97"/>
      <c r="E184" s="104" t="e">
        <f>VLOOKUP(Inventaire[[#This Row],[LIEU / TYPE]],emplace_stock,3,0)</f>
        <v>#N/A</v>
      </c>
      <c r="F184" s="109"/>
      <c r="G184" s="12" t="str">
        <f>IFERROR(SUMPRODUCT((PrélèvementsStock[ARTICLE]=Inventaire[[#This Row],[ARTICLES]])*PrélèvementsStock[[#This Row],[MACRO INV]]),"")</f>
        <v/>
      </c>
      <c r="H184" s="12">
        <f>IFERROR(SUMPRODUCT((PrélèvementsStock2[ARTICLES]=Inventaire[[#This Row],[ARTICLES]])*(PrélèvementsStock2[MACRO INV2])),"")</f>
        <v>0</v>
      </c>
      <c r="I184" s="12" t="str">
        <f>IFERROR(Inventaire[[#This Row],[QTÉ]]-Inventaire[[#This Row],[QTÉ SORTIE]]-Inventaire[[#This Row],[QTÉ EN PANNE]],"")</f>
        <v/>
      </c>
      <c r="J184" s="109"/>
      <c r="K184" s="111">
        <v>0</v>
      </c>
      <c r="L184" s="25">
        <f>Inventaire[[#This Row],[QTÉ]]*K184</f>
        <v>0</v>
      </c>
      <c r="M184" s="26">
        <f>IFERROR(IF(Inventaire[[#This Row],[QTÉ]]&lt;=Inventaire[[#This Row],[ SIGNAL RÉAPPROVISIONNEMENT]],1,0),0)</f>
        <v>1</v>
      </c>
      <c r="N184" s="117"/>
      <c r="O184" s="119">
        <v>43930</v>
      </c>
    </row>
    <row r="185" spans="2:15" ht="30" customHeight="1" x14ac:dyDescent="0.3">
      <c r="B185" s="93"/>
      <c r="C185" s="97"/>
      <c r="D185" s="97"/>
      <c r="E185" s="104" t="e">
        <f>VLOOKUP(Inventaire[[#This Row],[LIEU / TYPE]],emplace_stock,3,0)</f>
        <v>#N/A</v>
      </c>
      <c r="F185" s="109"/>
      <c r="G185" s="12" t="str">
        <f>IFERROR(SUMPRODUCT((PrélèvementsStock[ARTICLE]=Inventaire[[#This Row],[ARTICLES]])*PrélèvementsStock[[#This Row],[MACRO INV]]),"")</f>
        <v/>
      </c>
      <c r="H185" s="12">
        <f>IFERROR(SUMPRODUCT((PrélèvementsStock2[ARTICLES]=Inventaire[[#This Row],[ARTICLES]])*(PrélèvementsStock2[MACRO INV2])),"")</f>
        <v>0</v>
      </c>
      <c r="I185" s="12" t="str">
        <f>IFERROR(Inventaire[[#This Row],[QTÉ]]-Inventaire[[#This Row],[QTÉ SORTIE]]-Inventaire[[#This Row],[QTÉ EN PANNE]],"")</f>
        <v/>
      </c>
      <c r="J185" s="109"/>
      <c r="K185" s="111">
        <v>0</v>
      </c>
      <c r="L185" s="25">
        <f>Inventaire[[#This Row],[QTÉ]]*K185</f>
        <v>0</v>
      </c>
      <c r="M185" s="26">
        <f>IFERROR(IF(Inventaire[[#This Row],[QTÉ]]&lt;=Inventaire[[#This Row],[ SIGNAL RÉAPPROVISIONNEMENT]],1,0),0)</f>
        <v>1</v>
      </c>
      <c r="N185" s="117"/>
      <c r="O185" s="119">
        <v>43930</v>
      </c>
    </row>
    <row r="186" spans="2:15" ht="30" customHeight="1" x14ac:dyDescent="0.3">
      <c r="B186" s="93"/>
      <c r="C186" s="97"/>
      <c r="D186" s="97"/>
      <c r="E186" s="104" t="e">
        <f>VLOOKUP(Inventaire[[#This Row],[LIEU / TYPE]],emplace_stock,3,0)</f>
        <v>#N/A</v>
      </c>
      <c r="F186" s="109"/>
      <c r="G186" s="12" t="str">
        <f>IFERROR(SUMPRODUCT((PrélèvementsStock[ARTICLE]=Inventaire[[#This Row],[ARTICLES]])*PrélèvementsStock[[#This Row],[MACRO INV]]),"")</f>
        <v/>
      </c>
      <c r="H186" s="12">
        <f>IFERROR(SUMPRODUCT((PrélèvementsStock2[ARTICLES]=Inventaire[[#This Row],[ARTICLES]])*(PrélèvementsStock2[MACRO INV2])),"")</f>
        <v>0</v>
      </c>
      <c r="I186" s="12" t="str">
        <f>IFERROR(Inventaire[[#This Row],[QTÉ]]-Inventaire[[#This Row],[QTÉ SORTIE]]-Inventaire[[#This Row],[QTÉ EN PANNE]],"")</f>
        <v/>
      </c>
      <c r="J186" s="109"/>
      <c r="K186" s="111">
        <v>0</v>
      </c>
      <c r="L186" s="25">
        <f>Inventaire[[#This Row],[QTÉ]]*K186</f>
        <v>0</v>
      </c>
      <c r="M186" s="26">
        <f>IFERROR(IF(Inventaire[[#This Row],[QTÉ]]&lt;=Inventaire[[#This Row],[ SIGNAL RÉAPPROVISIONNEMENT]],1,0),0)</f>
        <v>1</v>
      </c>
      <c r="N186" s="117"/>
      <c r="O186" s="119">
        <v>43930</v>
      </c>
    </row>
    <row r="187" spans="2:15" ht="30" customHeight="1" x14ac:dyDescent="0.3">
      <c r="B187" s="93"/>
      <c r="C187" s="97"/>
      <c r="D187" s="97"/>
      <c r="E187" s="104" t="e">
        <f>VLOOKUP(Inventaire[[#This Row],[LIEU / TYPE]],emplace_stock,3,0)</f>
        <v>#N/A</v>
      </c>
      <c r="F187" s="109"/>
      <c r="G187" s="12" t="str">
        <f>IFERROR(SUMPRODUCT((PrélèvementsStock[ARTICLE]=Inventaire[[#This Row],[ARTICLES]])*PrélèvementsStock[[#This Row],[MACRO INV]]),"")</f>
        <v/>
      </c>
      <c r="H187" s="12">
        <f>IFERROR(SUMPRODUCT((PrélèvementsStock2[ARTICLES]=Inventaire[[#This Row],[ARTICLES]])*(PrélèvementsStock2[MACRO INV2])),"")</f>
        <v>0</v>
      </c>
      <c r="I187" s="12" t="str">
        <f>IFERROR(Inventaire[[#This Row],[QTÉ]]-Inventaire[[#This Row],[QTÉ SORTIE]]-Inventaire[[#This Row],[QTÉ EN PANNE]],"")</f>
        <v/>
      </c>
      <c r="J187" s="109"/>
      <c r="K187" s="111">
        <v>0</v>
      </c>
      <c r="L187" s="25">
        <f>Inventaire[[#This Row],[QTÉ]]*K187</f>
        <v>0</v>
      </c>
      <c r="M187" s="26">
        <f>IFERROR(IF(Inventaire[[#This Row],[QTÉ]]&lt;=Inventaire[[#This Row],[ SIGNAL RÉAPPROVISIONNEMENT]],1,0),0)</f>
        <v>1</v>
      </c>
      <c r="N187" s="117"/>
      <c r="O187" s="119">
        <v>43930</v>
      </c>
    </row>
    <row r="188" spans="2:15" ht="30" customHeight="1" x14ac:dyDescent="0.3">
      <c r="B188" s="93"/>
      <c r="C188" s="97"/>
      <c r="D188" s="97"/>
      <c r="E188" s="104" t="e">
        <f>VLOOKUP(Inventaire[[#This Row],[LIEU / TYPE]],emplace_stock,3,0)</f>
        <v>#N/A</v>
      </c>
      <c r="F188" s="109"/>
      <c r="G188" s="12" t="str">
        <f>IFERROR(SUMPRODUCT((PrélèvementsStock[ARTICLE]=Inventaire[[#This Row],[ARTICLES]])*PrélèvementsStock[[#This Row],[MACRO INV]]),"")</f>
        <v/>
      </c>
      <c r="H188" s="12">
        <f>IFERROR(SUMPRODUCT((PrélèvementsStock2[ARTICLES]=Inventaire[[#This Row],[ARTICLES]])*(PrélèvementsStock2[MACRO INV2])),"")</f>
        <v>0</v>
      </c>
      <c r="I188" s="12" t="str">
        <f>IFERROR(Inventaire[[#This Row],[QTÉ]]-Inventaire[[#This Row],[QTÉ SORTIE]]-Inventaire[[#This Row],[QTÉ EN PANNE]],"")</f>
        <v/>
      </c>
      <c r="J188" s="109"/>
      <c r="K188" s="111">
        <v>0</v>
      </c>
      <c r="L188" s="25">
        <f>Inventaire[[#This Row],[QTÉ]]*K188</f>
        <v>0</v>
      </c>
      <c r="M188" s="26">
        <f>IFERROR(IF(Inventaire[[#This Row],[QTÉ]]&lt;=Inventaire[[#This Row],[ SIGNAL RÉAPPROVISIONNEMENT]],1,0),0)</f>
        <v>1</v>
      </c>
      <c r="N188" s="117"/>
      <c r="O188" s="119">
        <v>43930</v>
      </c>
    </row>
    <row r="189" spans="2:15" ht="30" customHeight="1" x14ac:dyDescent="0.3">
      <c r="B189" s="93"/>
      <c r="C189" s="97"/>
      <c r="D189" s="97"/>
      <c r="E189" s="104" t="e">
        <f>VLOOKUP(Inventaire[[#This Row],[LIEU / TYPE]],emplace_stock,3,0)</f>
        <v>#N/A</v>
      </c>
      <c r="F189" s="109"/>
      <c r="G189" s="12" t="str">
        <f>IFERROR(SUMPRODUCT((PrélèvementsStock[ARTICLE]=Inventaire[[#This Row],[ARTICLES]])*PrélèvementsStock[[#This Row],[MACRO INV]]),"")</f>
        <v/>
      </c>
      <c r="H189" s="12">
        <f>IFERROR(SUMPRODUCT((PrélèvementsStock2[ARTICLES]=Inventaire[[#This Row],[ARTICLES]])*(PrélèvementsStock2[MACRO INV2])),"")</f>
        <v>0</v>
      </c>
      <c r="I189" s="12" t="str">
        <f>IFERROR(Inventaire[[#This Row],[QTÉ]]-Inventaire[[#This Row],[QTÉ SORTIE]]-Inventaire[[#This Row],[QTÉ EN PANNE]],"")</f>
        <v/>
      </c>
      <c r="J189" s="109"/>
      <c r="K189" s="111">
        <v>0</v>
      </c>
      <c r="L189" s="25">
        <f>Inventaire[[#This Row],[QTÉ]]*K189</f>
        <v>0</v>
      </c>
      <c r="M189" s="26">
        <f>IFERROR(IF(Inventaire[[#This Row],[QTÉ]]&lt;=Inventaire[[#This Row],[ SIGNAL RÉAPPROVISIONNEMENT]],1,0),0)</f>
        <v>1</v>
      </c>
      <c r="N189" s="117"/>
      <c r="O189" s="119">
        <v>43930</v>
      </c>
    </row>
    <row r="190" spans="2:15" ht="30" customHeight="1" x14ac:dyDescent="0.3">
      <c r="B190" s="93"/>
      <c r="C190" s="97"/>
      <c r="D190" s="97"/>
      <c r="E190" s="104" t="e">
        <f>VLOOKUP(Inventaire[[#This Row],[LIEU / TYPE]],emplace_stock,3,0)</f>
        <v>#N/A</v>
      </c>
      <c r="F190" s="109"/>
      <c r="G190" s="12" t="str">
        <f>IFERROR(SUMPRODUCT((PrélèvementsStock[ARTICLE]=Inventaire[[#This Row],[ARTICLES]])*PrélèvementsStock[[#This Row],[MACRO INV]]),"")</f>
        <v/>
      </c>
      <c r="H190" s="12">
        <f>IFERROR(SUMPRODUCT((PrélèvementsStock2[ARTICLES]=Inventaire[[#This Row],[ARTICLES]])*(PrélèvementsStock2[MACRO INV2])),"")</f>
        <v>0</v>
      </c>
      <c r="I190" s="12" t="str">
        <f>IFERROR(Inventaire[[#This Row],[QTÉ]]-Inventaire[[#This Row],[QTÉ SORTIE]]-Inventaire[[#This Row],[QTÉ EN PANNE]],"")</f>
        <v/>
      </c>
      <c r="J190" s="109"/>
      <c r="K190" s="111">
        <v>0</v>
      </c>
      <c r="L190" s="25">
        <f>Inventaire[[#This Row],[QTÉ]]*K190</f>
        <v>0</v>
      </c>
      <c r="M190" s="26">
        <f>IFERROR(IF(Inventaire[[#This Row],[QTÉ]]&lt;=Inventaire[[#This Row],[ SIGNAL RÉAPPROVISIONNEMENT]],1,0),0)</f>
        <v>1</v>
      </c>
      <c r="N190" s="117"/>
      <c r="O190" s="119">
        <v>43930</v>
      </c>
    </row>
    <row r="191" spans="2:15" ht="30" customHeight="1" x14ac:dyDescent="0.3">
      <c r="B191" s="93"/>
      <c r="C191" s="97"/>
      <c r="D191" s="97"/>
      <c r="E191" s="104" t="e">
        <f>VLOOKUP(Inventaire[[#This Row],[LIEU / TYPE]],emplace_stock,3,0)</f>
        <v>#N/A</v>
      </c>
      <c r="F191" s="109"/>
      <c r="G191" s="12" t="str">
        <f>IFERROR(SUMPRODUCT((PrélèvementsStock[ARTICLE]=Inventaire[[#This Row],[ARTICLES]])*PrélèvementsStock[[#This Row],[MACRO INV]]),"")</f>
        <v/>
      </c>
      <c r="H191" s="12">
        <f>IFERROR(SUMPRODUCT((PrélèvementsStock2[ARTICLES]=Inventaire[[#This Row],[ARTICLES]])*(PrélèvementsStock2[MACRO INV2])),"")</f>
        <v>0</v>
      </c>
      <c r="I191" s="12" t="str">
        <f>IFERROR(Inventaire[[#This Row],[QTÉ]]-Inventaire[[#This Row],[QTÉ SORTIE]]-Inventaire[[#This Row],[QTÉ EN PANNE]],"")</f>
        <v/>
      </c>
      <c r="J191" s="109"/>
      <c r="K191" s="111">
        <v>0</v>
      </c>
      <c r="L191" s="25">
        <f>Inventaire[[#This Row],[QTÉ]]*K191</f>
        <v>0</v>
      </c>
      <c r="M191" s="26">
        <f>IFERROR(IF(Inventaire[[#This Row],[QTÉ]]&lt;=Inventaire[[#This Row],[ SIGNAL RÉAPPROVISIONNEMENT]],1,0),0)</f>
        <v>1</v>
      </c>
      <c r="N191" s="117"/>
      <c r="O191" s="119">
        <v>43930</v>
      </c>
    </row>
    <row r="192" spans="2:15" ht="30" customHeight="1" x14ac:dyDescent="0.3">
      <c r="B192" s="93"/>
      <c r="C192" s="97"/>
      <c r="D192" s="97"/>
      <c r="E192" s="104" t="e">
        <f>VLOOKUP(Inventaire[[#This Row],[LIEU / TYPE]],emplace_stock,3,0)</f>
        <v>#N/A</v>
      </c>
      <c r="F192" s="109"/>
      <c r="G192" s="12" t="str">
        <f>IFERROR(SUMPRODUCT((PrélèvementsStock[ARTICLE]=Inventaire[[#This Row],[ARTICLES]])*PrélèvementsStock[[#This Row],[MACRO INV]]),"")</f>
        <v/>
      </c>
      <c r="H192" s="12">
        <f>IFERROR(SUMPRODUCT((PrélèvementsStock2[ARTICLES]=Inventaire[[#This Row],[ARTICLES]])*(PrélèvementsStock2[MACRO INV2])),"")</f>
        <v>0</v>
      </c>
      <c r="I192" s="12" t="str">
        <f>IFERROR(Inventaire[[#This Row],[QTÉ]]-Inventaire[[#This Row],[QTÉ SORTIE]]-Inventaire[[#This Row],[QTÉ EN PANNE]],"")</f>
        <v/>
      </c>
      <c r="J192" s="109"/>
      <c r="K192" s="111">
        <v>0</v>
      </c>
      <c r="L192" s="25">
        <f>Inventaire[[#This Row],[QTÉ]]*K192</f>
        <v>0</v>
      </c>
      <c r="M192" s="26">
        <f>IFERROR(IF(Inventaire[[#This Row],[QTÉ]]&lt;=Inventaire[[#This Row],[ SIGNAL RÉAPPROVISIONNEMENT]],1,0),0)</f>
        <v>1</v>
      </c>
      <c r="N192" s="117"/>
      <c r="O192" s="119">
        <v>43930</v>
      </c>
    </row>
    <row r="193" spans="2:15" ht="30" customHeight="1" x14ac:dyDescent="0.3">
      <c r="B193" s="93"/>
      <c r="C193" s="97"/>
      <c r="D193" s="97"/>
      <c r="E193" s="104" t="e">
        <f>VLOOKUP(Inventaire[[#This Row],[LIEU / TYPE]],emplace_stock,3,0)</f>
        <v>#N/A</v>
      </c>
      <c r="F193" s="109"/>
      <c r="G193" s="12" t="str">
        <f>IFERROR(SUMPRODUCT((PrélèvementsStock[ARTICLE]=Inventaire[[#This Row],[ARTICLES]])*PrélèvementsStock[[#This Row],[MACRO INV]]),"")</f>
        <v/>
      </c>
      <c r="H193" s="12">
        <f>IFERROR(SUMPRODUCT((PrélèvementsStock2[ARTICLES]=Inventaire[[#This Row],[ARTICLES]])*(PrélèvementsStock2[MACRO INV2])),"")</f>
        <v>0</v>
      </c>
      <c r="I193" s="12" t="str">
        <f>IFERROR(Inventaire[[#This Row],[QTÉ]]-Inventaire[[#This Row],[QTÉ SORTIE]]-Inventaire[[#This Row],[QTÉ EN PANNE]],"")</f>
        <v/>
      </c>
      <c r="J193" s="109"/>
      <c r="K193" s="111">
        <v>0</v>
      </c>
      <c r="L193" s="25">
        <f>Inventaire[[#This Row],[QTÉ]]*K193</f>
        <v>0</v>
      </c>
      <c r="M193" s="26">
        <f>IFERROR(IF(Inventaire[[#This Row],[QTÉ]]&lt;=Inventaire[[#This Row],[ SIGNAL RÉAPPROVISIONNEMENT]],1,0),0)</f>
        <v>1</v>
      </c>
      <c r="N193" s="117"/>
      <c r="O193" s="119">
        <v>43930</v>
      </c>
    </row>
    <row r="194" spans="2:15" ht="30" customHeight="1" x14ac:dyDescent="0.3">
      <c r="B194" s="93"/>
      <c r="C194" s="97"/>
      <c r="D194" s="97"/>
      <c r="E194" s="104" t="e">
        <f>VLOOKUP(Inventaire[[#This Row],[LIEU / TYPE]],emplace_stock,3,0)</f>
        <v>#N/A</v>
      </c>
      <c r="F194" s="109"/>
      <c r="G194" s="12" t="str">
        <f>IFERROR(SUMPRODUCT((PrélèvementsStock[ARTICLE]=Inventaire[[#This Row],[ARTICLES]])*PrélèvementsStock[[#This Row],[MACRO INV]]),"")</f>
        <v/>
      </c>
      <c r="H194" s="12">
        <f>IFERROR(SUMPRODUCT((PrélèvementsStock2[ARTICLES]=Inventaire[[#This Row],[ARTICLES]])*(PrélèvementsStock2[MACRO INV2])),"")</f>
        <v>0</v>
      </c>
      <c r="I194" s="12" t="str">
        <f>IFERROR(Inventaire[[#This Row],[QTÉ]]-Inventaire[[#This Row],[QTÉ SORTIE]]-Inventaire[[#This Row],[QTÉ EN PANNE]],"")</f>
        <v/>
      </c>
      <c r="J194" s="109"/>
      <c r="K194" s="111">
        <v>0</v>
      </c>
      <c r="L194" s="25">
        <f>Inventaire[[#This Row],[QTÉ]]*K194</f>
        <v>0</v>
      </c>
      <c r="M194" s="26">
        <f>IFERROR(IF(Inventaire[[#This Row],[QTÉ]]&lt;=Inventaire[[#This Row],[ SIGNAL RÉAPPROVISIONNEMENT]],1,0),0)</f>
        <v>1</v>
      </c>
      <c r="N194" s="117"/>
      <c r="O194" s="119">
        <v>43930</v>
      </c>
    </row>
    <row r="195" spans="2:15" ht="30" customHeight="1" x14ac:dyDescent="0.3">
      <c r="B195" s="93"/>
      <c r="C195" s="97"/>
      <c r="D195" s="97"/>
      <c r="E195" s="104" t="e">
        <f>VLOOKUP(Inventaire[[#This Row],[LIEU / TYPE]],emplace_stock,3,0)</f>
        <v>#N/A</v>
      </c>
      <c r="F195" s="109"/>
      <c r="G195" s="12" t="str">
        <f>IFERROR(SUMPRODUCT((PrélèvementsStock[ARTICLE]=Inventaire[[#This Row],[ARTICLES]])*PrélèvementsStock[[#This Row],[MACRO INV]]),"")</f>
        <v/>
      </c>
      <c r="H195" s="12">
        <f>IFERROR(SUMPRODUCT((PrélèvementsStock2[ARTICLES]=Inventaire[[#This Row],[ARTICLES]])*(PrélèvementsStock2[MACRO INV2])),"")</f>
        <v>0</v>
      </c>
      <c r="I195" s="12" t="str">
        <f>IFERROR(Inventaire[[#This Row],[QTÉ]]-Inventaire[[#This Row],[QTÉ SORTIE]]-Inventaire[[#This Row],[QTÉ EN PANNE]],"")</f>
        <v/>
      </c>
      <c r="J195" s="109"/>
      <c r="K195" s="111">
        <v>0</v>
      </c>
      <c r="L195" s="25">
        <f>Inventaire[[#This Row],[QTÉ]]*K195</f>
        <v>0</v>
      </c>
      <c r="M195" s="26">
        <f>IFERROR(IF(Inventaire[[#This Row],[QTÉ]]&lt;=Inventaire[[#This Row],[ SIGNAL RÉAPPROVISIONNEMENT]],1,0),0)</f>
        <v>1</v>
      </c>
      <c r="N195" s="117"/>
      <c r="O195" s="119">
        <v>43930</v>
      </c>
    </row>
    <row r="196" spans="2:15" ht="30" customHeight="1" x14ac:dyDescent="0.3">
      <c r="B196" s="93"/>
      <c r="C196" s="97"/>
      <c r="D196" s="97"/>
      <c r="E196" s="104" t="e">
        <f>VLOOKUP(Inventaire[[#This Row],[LIEU / TYPE]],emplace_stock,3,0)</f>
        <v>#N/A</v>
      </c>
      <c r="F196" s="109"/>
      <c r="G196" s="12" t="str">
        <f>IFERROR(SUMPRODUCT((PrélèvementsStock[ARTICLE]=Inventaire[[#This Row],[ARTICLES]])*PrélèvementsStock[[#This Row],[MACRO INV]]),"")</f>
        <v/>
      </c>
      <c r="H196" s="12">
        <f>IFERROR(SUMPRODUCT((PrélèvementsStock2[ARTICLES]=Inventaire[[#This Row],[ARTICLES]])*(PrélèvementsStock2[MACRO INV2])),"")</f>
        <v>0</v>
      </c>
      <c r="I196" s="12" t="str">
        <f>IFERROR(Inventaire[[#This Row],[QTÉ]]-Inventaire[[#This Row],[QTÉ SORTIE]]-Inventaire[[#This Row],[QTÉ EN PANNE]],"")</f>
        <v/>
      </c>
      <c r="J196" s="109"/>
      <c r="K196" s="111">
        <v>0</v>
      </c>
      <c r="L196" s="25">
        <f>Inventaire[[#This Row],[QTÉ]]*K196</f>
        <v>0</v>
      </c>
      <c r="M196" s="26">
        <f>IFERROR(IF(Inventaire[[#This Row],[QTÉ]]&lt;=Inventaire[[#This Row],[ SIGNAL RÉAPPROVISIONNEMENT]],1,0),0)</f>
        <v>1</v>
      </c>
      <c r="N196" s="117"/>
      <c r="O196" s="119">
        <v>43930</v>
      </c>
    </row>
    <row r="197" spans="2:15" ht="30" customHeight="1" x14ac:dyDescent="0.3">
      <c r="B197" s="93"/>
      <c r="C197" s="97"/>
      <c r="D197" s="97"/>
      <c r="E197" s="104" t="e">
        <f>VLOOKUP(Inventaire[[#This Row],[LIEU / TYPE]],emplace_stock,3,0)</f>
        <v>#N/A</v>
      </c>
      <c r="F197" s="109"/>
      <c r="G197" s="12" t="str">
        <f>IFERROR(SUMPRODUCT((PrélèvementsStock[ARTICLE]=Inventaire[[#This Row],[ARTICLES]])*PrélèvementsStock[[#This Row],[MACRO INV]]),"")</f>
        <v/>
      </c>
      <c r="H197" s="12">
        <f>IFERROR(SUMPRODUCT((PrélèvementsStock2[ARTICLES]=Inventaire[[#This Row],[ARTICLES]])*(PrélèvementsStock2[MACRO INV2])),"")</f>
        <v>0</v>
      </c>
      <c r="I197" s="12" t="str">
        <f>IFERROR(Inventaire[[#This Row],[QTÉ]]-Inventaire[[#This Row],[QTÉ SORTIE]]-Inventaire[[#This Row],[QTÉ EN PANNE]],"")</f>
        <v/>
      </c>
      <c r="J197" s="109"/>
      <c r="K197" s="111">
        <v>0</v>
      </c>
      <c r="L197" s="25">
        <f>Inventaire[[#This Row],[QTÉ]]*K197</f>
        <v>0</v>
      </c>
      <c r="M197" s="26">
        <f>IFERROR(IF(Inventaire[[#This Row],[QTÉ]]&lt;=Inventaire[[#This Row],[ SIGNAL RÉAPPROVISIONNEMENT]],1,0),0)</f>
        <v>1</v>
      </c>
      <c r="N197" s="117"/>
      <c r="O197" s="119">
        <v>43930</v>
      </c>
    </row>
    <row r="198" spans="2:15" ht="30" customHeight="1" x14ac:dyDescent="0.3">
      <c r="B198" s="93"/>
      <c r="C198" s="97"/>
      <c r="D198" s="97"/>
      <c r="E198" s="104" t="e">
        <f>VLOOKUP(Inventaire[[#This Row],[LIEU / TYPE]],emplace_stock,3,0)</f>
        <v>#N/A</v>
      </c>
      <c r="F198" s="109"/>
      <c r="G198" s="12" t="str">
        <f>IFERROR(SUMPRODUCT((PrélèvementsStock[ARTICLE]=Inventaire[[#This Row],[ARTICLES]])*PrélèvementsStock[[#This Row],[MACRO INV]]),"")</f>
        <v/>
      </c>
      <c r="H198" s="12">
        <f>IFERROR(SUMPRODUCT((PrélèvementsStock2[ARTICLES]=Inventaire[[#This Row],[ARTICLES]])*(PrélèvementsStock2[MACRO INV2])),"")</f>
        <v>0</v>
      </c>
      <c r="I198" s="12" t="str">
        <f>IFERROR(Inventaire[[#This Row],[QTÉ]]-Inventaire[[#This Row],[QTÉ SORTIE]]-Inventaire[[#This Row],[QTÉ EN PANNE]],"")</f>
        <v/>
      </c>
      <c r="J198" s="109"/>
      <c r="K198" s="111">
        <v>0</v>
      </c>
      <c r="L198" s="25">
        <f>Inventaire[[#This Row],[QTÉ]]*K198</f>
        <v>0</v>
      </c>
      <c r="M198" s="26">
        <f>IFERROR(IF(Inventaire[[#This Row],[QTÉ]]&lt;=Inventaire[[#This Row],[ SIGNAL RÉAPPROVISIONNEMENT]],1,0),0)</f>
        <v>1</v>
      </c>
      <c r="N198" s="117"/>
      <c r="O198" s="119">
        <v>43930</v>
      </c>
    </row>
    <row r="199" spans="2:15" ht="30" customHeight="1" x14ac:dyDescent="0.3">
      <c r="B199" s="93"/>
      <c r="C199" s="97"/>
      <c r="D199" s="97"/>
      <c r="E199" s="104" t="e">
        <f>VLOOKUP(Inventaire[[#This Row],[LIEU / TYPE]],emplace_stock,3,0)</f>
        <v>#N/A</v>
      </c>
      <c r="F199" s="109"/>
      <c r="G199" s="12" t="str">
        <f>IFERROR(SUMPRODUCT((PrélèvementsStock[ARTICLE]=Inventaire[[#This Row],[ARTICLES]])*PrélèvementsStock[[#This Row],[MACRO INV]]),"")</f>
        <v/>
      </c>
      <c r="H199" s="12">
        <f>IFERROR(SUMPRODUCT((PrélèvementsStock2[ARTICLES]=Inventaire[[#This Row],[ARTICLES]])*(PrélèvementsStock2[MACRO INV2])),"")</f>
        <v>0</v>
      </c>
      <c r="I199" s="12" t="str">
        <f>IFERROR(Inventaire[[#This Row],[QTÉ]]-Inventaire[[#This Row],[QTÉ SORTIE]]-Inventaire[[#This Row],[QTÉ EN PANNE]],"")</f>
        <v/>
      </c>
      <c r="J199" s="109"/>
      <c r="K199" s="111">
        <v>0</v>
      </c>
      <c r="L199" s="25">
        <f>Inventaire[[#This Row],[QTÉ]]*K199</f>
        <v>0</v>
      </c>
      <c r="M199" s="26">
        <f>IFERROR(IF(Inventaire[[#This Row],[QTÉ]]&lt;=Inventaire[[#This Row],[ SIGNAL RÉAPPROVISIONNEMENT]],1,0),0)</f>
        <v>1</v>
      </c>
      <c r="N199" s="117"/>
      <c r="O199" s="119">
        <v>43930</v>
      </c>
    </row>
    <row r="200" spans="2:15" ht="30" customHeight="1" x14ac:dyDescent="0.3">
      <c r="B200" s="93"/>
      <c r="C200" s="97"/>
      <c r="D200" s="97"/>
      <c r="E200" s="104" t="e">
        <f>VLOOKUP(Inventaire[[#This Row],[LIEU / TYPE]],emplace_stock,3,0)</f>
        <v>#N/A</v>
      </c>
      <c r="F200" s="109"/>
      <c r="G200" s="12" t="str">
        <f>IFERROR(SUMPRODUCT((PrélèvementsStock[ARTICLE]=Inventaire[[#This Row],[ARTICLES]])*PrélèvementsStock[[#This Row],[MACRO INV]]),"")</f>
        <v/>
      </c>
      <c r="H200" s="12">
        <f>IFERROR(SUMPRODUCT((PrélèvementsStock2[ARTICLES]=Inventaire[[#This Row],[ARTICLES]])*(PrélèvementsStock2[MACRO INV2])),"")</f>
        <v>0</v>
      </c>
      <c r="I200" s="12" t="str">
        <f>IFERROR(Inventaire[[#This Row],[QTÉ]]-Inventaire[[#This Row],[QTÉ SORTIE]]-Inventaire[[#This Row],[QTÉ EN PANNE]],"")</f>
        <v/>
      </c>
      <c r="J200" s="109"/>
      <c r="K200" s="111">
        <v>0</v>
      </c>
      <c r="L200" s="25">
        <f>Inventaire[[#This Row],[QTÉ]]*K200</f>
        <v>0</v>
      </c>
      <c r="M200" s="26">
        <f>IFERROR(IF(Inventaire[[#This Row],[QTÉ]]&lt;=Inventaire[[#This Row],[ SIGNAL RÉAPPROVISIONNEMENT]],1,0),0)</f>
        <v>1</v>
      </c>
      <c r="N200" s="117"/>
      <c r="O200" s="119">
        <v>43930</v>
      </c>
    </row>
    <row r="201" spans="2:15" ht="30" customHeight="1" x14ac:dyDescent="0.3">
      <c r="B201" s="93"/>
      <c r="C201" s="97"/>
      <c r="D201" s="97"/>
      <c r="E201" s="104" t="e">
        <f>VLOOKUP(Inventaire[[#This Row],[LIEU / TYPE]],emplace_stock,3,0)</f>
        <v>#N/A</v>
      </c>
      <c r="F201" s="109"/>
      <c r="G201" s="12" t="str">
        <f>IFERROR(SUMPRODUCT((PrélèvementsStock[ARTICLE]=Inventaire[[#This Row],[ARTICLES]])*PrélèvementsStock[[#This Row],[MACRO INV]]),"")</f>
        <v/>
      </c>
      <c r="H201" s="12">
        <f>IFERROR(SUMPRODUCT((PrélèvementsStock2[ARTICLES]=Inventaire[[#This Row],[ARTICLES]])*(PrélèvementsStock2[MACRO INV2])),"")</f>
        <v>0</v>
      </c>
      <c r="I201" s="12" t="str">
        <f>IFERROR(Inventaire[[#This Row],[QTÉ]]-Inventaire[[#This Row],[QTÉ SORTIE]]-Inventaire[[#This Row],[QTÉ EN PANNE]],"")</f>
        <v/>
      </c>
      <c r="J201" s="109"/>
      <c r="K201" s="111">
        <v>0</v>
      </c>
      <c r="L201" s="25">
        <f>Inventaire[[#This Row],[QTÉ]]*K201</f>
        <v>0</v>
      </c>
      <c r="M201" s="26">
        <f>IFERROR(IF(Inventaire[[#This Row],[QTÉ]]&lt;=Inventaire[[#This Row],[ SIGNAL RÉAPPROVISIONNEMENT]],1,0),0)</f>
        <v>1</v>
      </c>
      <c r="N201" s="117"/>
      <c r="O201" s="119">
        <v>43930</v>
      </c>
    </row>
    <row r="202" spans="2:15" ht="30" customHeight="1" x14ac:dyDescent="0.3">
      <c r="B202" s="93"/>
      <c r="C202" s="97"/>
      <c r="D202" s="97"/>
      <c r="E202" s="104" t="str">
        <f>IFERROR(VLOOKUP(Inventaire[[#This Row],[LIEU / TYPE]],EmplacementStocks[],3,FALSE),"")</f>
        <v/>
      </c>
      <c r="F202" s="109"/>
      <c r="G202" s="12"/>
    </row>
    <row r="203" spans="2:15" ht="30" customHeight="1" x14ac:dyDescent="0.3">
      <c r="B203" s="93"/>
      <c r="C203" s="97"/>
      <c r="D203" s="97"/>
      <c r="E203" s="104" t="str">
        <f>IFERROR(VLOOKUP(Inventaire[[#This Row],[LIEU / TYPE]],EmplacementStocks[],3,FALSE),"")</f>
        <v/>
      </c>
      <c r="F203" s="109"/>
      <c r="G203" s="12"/>
    </row>
    <row r="204" spans="2:15" ht="30" customHeight="1" x14ac:dyDescent="0.3">
      <c r="B204" s="93"/>
      <c r="C204" s="97"/>
      <c r="D204" s="97"/>
      <c r="E204" s="104" t="str">
        <f>IFERROR(VLOOKUP(Inventaire[[#This Row],[LIEU / TYPE]],EmplacementStocks[],3,FALSE),"")</f>
        <v/>
      </c>
      <c r="F204" s="109"/>
      <c r="G204" s="12"/>
    </row>
    <row r="205" spans="2:15" ht="30" customHeight="1" x14ac:dyDescent="0.3">
      <c r="B205" s="93"/>
      <c r="C205" s="97"/>
      <c r="D205" s="97"/>
      <c r="E205" s="104" t="str">
        <f>IFERROR(VLOOKUP(Inventaire[[#This Row],[LIEU / TYPE]],EmplacementStocks[],3,FALSE),"")</f>
        <v/>
      </c>
      <c r="F205" s="109"/>
      <c r="G205" s="12"/>
    </row>
    <row r="206" spans="2:15" ht="30" customHeight="1" x14ac:dyDescent="0.3">
      <c r="B206" s="93"/>
      <c r="C206" s="97"/>
      <c r="D206" s="97"/>
      <c r="E206" s="104" t="str">
        <f>IFERROR(VLOOKUP(Inventaire[[#This Row],[LIEU / TYPE]],EmplacementStocks[],3,FALSE),"")</f>
        <v/>
      </c>
      <c r="F206" s="109"/>
      <c r="G206" s="12"/>
    </row>
    <row r="207" spans="2:15" ht="30" customHeight="1" x14ac:dyDescent="0.3">
      <c r="B207" s="93"/>
      <c r="C207" s="97"/>
      <c r="D207" s="97"/>
      <c r="E207" s="104" t="str">
        <f>IFERROR(VLOOKUP(Inventaire[[#This Row],[LIEU / TYPE]],EmplacementStocks[],3,FALSE),"")</f>
        <v/>
      </c>
      <c r="F207" s="109"/>
      <c r="G207" s="12"/>
    </row>
    <row r="208" spans="2:15" ht="30" customHeight="1" x14ac:dyDescent="0.3">
      <c r="B208" s="93"/>
      <c r="C208" s="97"/>
      <c r="D208" s="97"/>
      <c r="E208" s="104" t="str">
        <f>IFERROR(VLOOKUP(Inventaire[[#This Row],[LIEU / TYPE]],EmplacementStocks[],3,FALSE),"")</f>
        <v/>
      </c>
      <c r="F208" s="109"/>
      <c r="G208" s="12"/>
    </row>
    <row r="209" spans="2:7" ht="30" customHeight="1" x14ac:dyDescent="0.3">
      <c r="B209" s="93"/>
      <c r="C209" s="97"/>
      <c r="D209" s="97"/>
      <c r="E209" s="104" t="str">
        <f>IFERROR(VLOOKUP(Inventaire[[#This Row],[LIEU / TYPE]],EmplacementStocks[],3,FALSE),"")</f>
        <v/>
      </c>
      <c r="F209" s="109"/>
      <c r="G209" s="12"/>
    </row>
    <row r="210" spans="2:7" ht="30" customHeight="1" x14ac:dyDescent="0.3">
      <c r="B210" s="93"/>
      <c r="C210" s="97"/>
      <c r="D210" s="97"/>
      <c r="E210" s="104" t="str">
        <f>IFERROR(VLOOKUP(Inventaire[[#This Row],[LIEU / TYPE]],EmplacementStocks[],3,FALSE),"")</f>
        <v/>
      </c>
      <c r="F210" s="109"/>
      <c r="G210" s="12"/>
    </row>
    <row r="211" spans="2:7" ht="30" customHeight="1" x14ac:dyDescent="0.3">
      <c r="B211" s="93"/>
      <c r="C211" s="97"/>
      <c r="D211" s="97"/>
      <c r="E211" s="104" t="str">
        <f>IFERROR(VLOOKUP(Inventaire[[#This Row],[LIEU / TYPE]],EmplacementStocks[],3,FALSE),"")</f>
        <v/>
      </c>
      <c r="F211" s="109"/>
      <c r="G211" s="12"/>
    </row>
    <row r="212" spans="2:7" ht="30" customHeight="1" x14ac:dyDescent="0.3">
      <c r="B212" s="93"/>
      <c r="C212" s="97"/>
      <c r="D212" s="97"/>
      <c r="E212" s="104" t="str">
        <f>IFERROR(VLOOKUP(Inventaire[[#This Row],[LIEU / TYPE]],EmplacementStocks[],3,FALSE),"")</f>
        <v/>
      </c>
      <c r="F212" s="109"/>
      <c r="G212" s="12"/>
    </row>
    <row r="213" spans="2:7" ht="30" customHeight="1" x14ac:dyDescent="0.3">
      <c r="B213" s="93"/>
      <c r="C213" s="97"/>
      <c r="D213" s="97"/>
      <c r="E213" s="104" t="str">
        <f>IFERROR(VLOOKUP(Inventaire[[#This Row],[LIEU / TYPE]],EmplacementStocks[],3,FALSE),"")</f>
        <v/>
      </c>
      <c r="F213" s="109"/>
      <c r="G213" s="12"/>
    </row>
    <row r="214" spans="2:7" ht="30" customHeight="1" x14ac:dyDescent="0.3">
      <c r="B214" s="93"/>
      <c r="C214" s="97"/>
      <c r="D214" s="97"/>
      <c r="E214" s="104" t="str">
        <f>IFERROR(VLOOKUP(Inventaire[[#This Row],[LIEU / TYPE]],EmplacementStocks[],3,FALSE),"")</f>
        <v/>
      </c>
      <c r="F214" s="109"/>
      <c r="G214" s="12"/>
    </row>
    <row r="215" spans="2:7" ht="30" customHeight="1" x14ac:dyDescent="0.3">
      <c r="B215" s="93"/>
      <c r="C215" s="97"/>
      <c r="D215" s="97"/>
      <c r="E215" s="104" t="str">
        <f>IFERROR(VLOOKUP(Inventaire[[#This Row],[LIEU / TYPE]],EmplacementStocks[],3,FALSE),"")</f>
        <v/>
      </c>
      <c r="F215" s="109"/>
      <c r="G215" s="12"/>
    </row>
    <row r="216" spans="2:7" ht="30" customHeight="1" x14ac:dyDescent="0.3">
      <c r="B216" s="93"/>
      <c r="C216" s="97"/>
      <c r="D216" s="97"/>
      <c r="E216" s="104" t="str">
        <f>IFERROR(VLOOKUP(Inventaire[[#This Row],[LIEU / TYPE]],EmplacementStocks[],3,FALSE),"")</f>
        <v/>
      </c>
      <c r="F216" s="109"/>
      <c r="G216" s="12"/>
    </row>
    <row r="217" spans="2:7" ht="30" customHeight="1" x14ac:dyDescent="0.3">
      <c r="B217" s="93"/>
      <c r="C217" s="97"/>
      <c r="D217" s="97"/>
      <c r="E217" s="104" t="str">
        <f>IFERROR(VLOOKUP(Inventaire[[#This Row],[LIEU / TYPE]],EmplacementStocks[],3,FALSE),"")</f>
        <v/>
      </c>
      <c r="F217" s="109"/>
      <c r="G217" s="12"/>
    </row>
    <row r="218" spans="2:7" ht="30" customHeight="1" x14ac:dyDescent="0.3">
      <c r="B218" s="93"/>
      <c r="C218" s="97"/>
      <c r="D218" s="97"/>
      <c r="E218" s="104" t="str">
        <f>IFERROR(VLOOKUP(Inventaire[[#This Row],[LIEU / TYPE]],EmplacementStocks[],3,FALSE),"")</f>
        <v/>
      </c>
      <c r="F218" s="109"/>
      <c r="G218" s="12"/>
    </row>
    <row r="219" spans="2:7" ht="30" customHeight="1" x14ac:dyDescent="0.3">
      <c r="B219" s="93"/>
      <c r="C219" s="97"/>
      <c r="D219" s="97"/>
      <c r="E219" s="104" t="str">
        <f>IFERROR(VLOOKUP(Inventaire[[#This Row],[LIEU / TYPE]],EmplacementStocks[],3,FALSE),"")</f>
        <v/>
      </c>
      <c r="F219" s="109"/>
      <c r="G219" s="12"/>
    </row>
    <row r="220" spans="2:7" ht="30" customHeight="1" x14ac:dyDescent="0.3">
      <c r="B220" s="93"/>
      <c r="C220" s="97"/>
      <c r="D220" s="97"/>
      <c r="E220" s="104" t="str">
        <f>IFERROR(VLOOKUP(Inventaire[[#This Row],[LIEU / TYPE]],EmplacementStocks[],3,FALSE),"")</f>
        <v/>
      </c>
      <c r="F220" s="109"/>
      <c r="G220" s="12"/>
    </row>
    <row r="221" spans="2:7" ht="30" customHeight="1" x14ac:dyDescent="0.3">
      <c r="B221" s="93"/>
      <c r="C221" s="97"/>
      <c r="D221" s="97"/>
      <c r="E221" s="104" t="str">
        <f>IFERROR(VLOOKUP(Inventaire[[#This Row],[LIEU / TYPE]],EmplacementStocks[],3,FALSE),"")</f>
        <v/>
      </c>
      <c r="F221" s="109"/>
      <c r="G221" s="12"/>
    </row>
    <row r="222" spans="2:7" ht="30" customHeight="1" x14ac:dyDescent="0.3">
      <c r="B222" s="93"/>
      <c r="C222" s="97"/>
      <c r="D222" s="97"/>
      <c r="E222" s="104" t="str">
        <f>IFERROR(VLOOKUP(Inventaire[[#This Row],[LIEU / TYPE]],EmplacementStocks[],3,FALSE),"")</f>
        <v/>
      </c>
      <c r="F222" s="109"/>
      <c r="G222" s="12"/>
    </row>
  </sheetData>
  <autoFilter ref="K4:N95" xr:uid="{00000000-0009-0000-0000-000000000000}"/>
  <conditionalFormatting sqref="F15 D15 B6:B15 C6:C22 E15:E201 M5:M95 D6:F14 B5:G5 J5:J95 G6:G201 H5:I201">
    <cfRule type="expression" dxfId="96" priority="23">
      <formula>"If(blnBinNo=""True"")"</formula>
    </cfRule>
  </conditionalFormatting>
  <conditionalFormatting sqref="K5:K95">
    <cfRule type="expression" dxfId="95" priority="22">
      <formula>"If(blnBinNo=""True"")"</formula>
    </cfRule>
  </conditionalFormatting>
  <conditionalFormatting sqref="L5:L95">
    <cfRule type="dataBar" priority="21">
      <dataBar>
        <cfvo type="min"/>
        <cfvo type="max"/>
        <color theme="2" tint="-0.34998626667073579"/>
      </dataBar>
      <extLst>
        <ext xmlns:x14="http://schemas.microsoft.com/office/spreadsheetml/2009/9/main" uri="{B025F937-C7B1-47D3-B67F-A62EFF666E3E}">
          <x14:id>{A71B7832-437D-4895-8587-A4F47DEA1BE6}</x14:id>
        </ext>
      </extLst>
    </cfRule>
  </conditionalFormatting>
  <conditionalFormatting sqref="L5:L95">
    <cfRule type="expression" dxfId="94" priority="20">
      <formula>"If(blnBinNo=""True"")"</formula>
    </cfRule>
  </conditionalFormatting>
  <conditionalFormatting sqref="K202:L1048576 N6:N95 O6:O201 N2:O5 K1:O1">
    <cfRule type="containsText" dxfId="93" priority="17" operator="containsText" text="NON">
      <formula>NOT(ISERROR(SEARCH("NON",K1)))</formula>
    </cfRule>
    <cfRule type="containsText" dxfId="92" priority="18" operator="containsText" text="EN COURS">
      <formula>NOT(ISERROR(SEARCH("EN COURS",K1)))</formula>
    </cfRule>
    <cfRule type="containsText" dxfId="91" priority="19" operator="containsText" text="OUI">
      <formula>NOT(ISERROR(SEARCH("OUI",K1)))</formula>
    </cfRule>
  </conditionalFormatting>
  <conditionalFormatting sqref="M96:M116 J96:J201">
    <cfRule type="expression" dxfId="90" priority="15">
      <formula>"If(blnBinNo=""True"")"</formula>
    </cfRule>
  </conditionalFormatting>
  <conditionalFormatting sqref="K96:K116">
    <cfRule type="expression" dxfId="89" priority="14">
      <formula>"If(blnBinNo=""True"")"</formula>
    </cfRule>
  </conditionalFormatting>
  <conditionalFormatting sqref="L96:L122">
    <cfRule type="dataBar" priority="13">
      <dataBar>
        <cfvo type="min"/>
        <cfvo type="max"/>
        <color theme="2" tint="-0.34998626667073579"/>
      </dataBar>
      <extLst>
        <ext xmlns:x14="http://schemas.microsoft.com/office/spreadsheetml/2009/9/main" uri="{B025F937-C7B1-47D3-B67F-A62EFF666E3E}">
          <x14:id>{0C84C44C-6353-40A4-A078-281052A0EA83}</x14:id>
        </ext>
      </extLst>
    </cfRule>
  </conditionalFormatting>
  <conditionalFormatting sqref="L96:L122">
    <cfRule type="expression" dxfId="88" priority="12">
      <formula>"If(blnBinNo=""True"")"</formula>
    </cfRule>
  </conditionalFormatting>
  <conditionalFormatting sqref="N96:N116">
    <cfRule type="containsText" dxfId="87" priority="9" operator="containsText" text="NON">
      <formula>NOT(ISERROR(SEARCH("NON",N96)))</formula>
    </cfRule>
    <cfRule type="containsText" dxfId="86" priority="10" operator="containsText" text="EN COURS">
      <formula>NOT(ISERROR(SEARCH("EN COURS",N96)))</formula>
    </cfRule>
    <cfRule type="containsText" dxfId="85" priority="11" operator="containsText" text="OUI">
      <formula>NOT(ISERROR(SEARCH("OUI",N96)))</formula>
    </cfRule>
  </conditionalFormatting>
  <conditionalFormatting sqref="G202:G222 E202:E222 M117:M201">
    <cfRule type="expression" dxfId="84" priority="7">
      <formula>"If(blnBinNo=""True"")"</formula>
    </cfRule>
  </conditionalFormatting>
  <conditionalFormatting sqref="K117:K201">
    <cfRule type="expression" dxfId="83" priority="6">
      <formula>"If(blnBinNo=""True"")"</formula>
    </cfRule>
  </conditionalFormatting>
  <conditionalFormatting sqref="L123:L201">
    <cfRule type="dataBar" priority="5">
      <dataBar>
        <cfvo type="min"/>
        <cfvo type="max"/>
        <color theme="2" tint="-0.34998626667073579"/>
      </dataBar>
      <extLst>
        <ext xmlns:x14="http://schemas.microsoft.com/office/spreadsheetml/2009/9/main" uri="{B025F937-C7B1-47D3-B67F-A62EFF666E3E}">
          <x14:id>{73E3FD98-75B4-4786-B746-CBA06B9CE636}</x14:id>
        </ext>
      </extLst>
    </cfRule>
  </conditionalFormatting>
  <conditionalFormatting sqref="L123:L201">
    <cfRule type="expression" dxfId="82" priority="4">
      <formula>"If(blnBinNo=""True"")"</formula>
    </cfRule>
  </conditionalFormatting>
  <conditionalFormatting sqref="N117:N201">
    <cfRule type="containsText" dxfId="81" priority="1" operator="containsText" text="NON">
      <formula>NOT(ISERROR(SEARCH("NON",N117)))</formula>
    </cfRule>
    <cfRule type="containsText" dxfId="80" priority="2" operator="containsText" text="EN COURS">
      <formula>NOT(ISERROR(SEARCH("EN COURS",N117)))</formula>
    </cfRule>
    <cfRule type="containsText" dxfId="79" priority="3" operator="containsText" text="OUI">
      <formula>NOT(ISERROR(SEARCH("OUI",N117)))</formula>
    </cfRule>
  </conditionalFormatting>
  <dataValidations xWindow="1458" yWindow="376" count="15">
    <dataValidation allowBlank="1" showInputMessage="1" showErrorMessage="1" prompt="Nombre de bacs calculé automatiquement" sqref="D3" xr:uid="{00000000-0002-0000-0000-000000000000}"/>
    <dataValidation allowBlank="1" showInputMessage="1" showErrorMessage="1" prompt="Nombre d’articles calculé automatiquement en fonction de leur description" sqref="B3" xr:uid="{00000000-0002-0000-0000-000001000000}"/>
    <dataValidation allowBlank="1" showInputMessage="1" showErrorMessage="1" prompt="Entrez le nom dans cette colonne_x000a_" sqref="B4" xr:uid="{00000000-0002-0000-0000-000002000000}"/>
    <dataValidation allowBlank="1" showInputMessage="1" showErrorMessage="1" prompt="Entrez une réference" sqref="C4" xr:uid="{00000000-0002-0000-0000-000003000000}"/>
    <dataValidation allowBlank="1" showInputMessage="1" showErrorMessage="1" prompt="Indiquez le lieu et le type ( Appuyez sur Alt+Bas pour ouvrir la liste déroulante, puis sur Entrée pour sélectionner l’un des éléments)" sqref="D4" xr:uid="{00000000-0002-0000-0000-000004000000}"/>
    <dataValidation allowBlank="1" showInputMessage="1" showErrorMessage="1" prompt="L’emplacement est automatiquement mis à jour dans cette colonne." sqref="E4" xr:uid="{00000000-0002-0000-0000-000005000000}"/>
    <dataValidation allowBlank="1" showInputMessage="1" showErrorMessage="1" prompt="Entrez la quantité avant le signal de réapprovisionnement._x000a_" sqref="J4" xr:uid="{00000000-0002-0000-0000-000006000000}"/>
    <dataValidation allowBlank="1" showInputMessage="1" showErrorMessage="1" prompt="Une icône d’indicateur dans cette colonne indique que les éléments de l’inventaire doivent être réapprovisionnés" sqref="M4" xr:uid="{00000000-0002-0000-0000-000007000000}"/>
    <dataValidation allowBlank="1" showInputMessage="1" showErrorMessage="1" prompt="Lien de navigation vers la feuille de calcul Prélèvements stock" sqref="E2" xr:uid="{00000000-0002-0000-0000-000008000000}"/>
    <dataValidation allowBlank="1" showInputMessage="1" showErrorMessage="1" prompt="Entrez le prix de chaque article dans cette colonne" sqref="K4" xr:uid="{00000000-0002-0000-0000-000009000000}"/>
    <dataValidation allowBlank="1" showInputMessage="1" showErrorMessage="1" prompt="La valeur de stock est calculée automatiquement dans cette colonne sur la base des valeurs QTÉ et PRIX présentes dans le tableau" sqref="L4" xr:uid="{00000000-0002-0000-0000-00000A000000}"/>
    <dataValidation allowBlank="1" showInputMessage="1" showErrorMessage="1" prompt="La date de la derniere verification des articles est à inscrire ici" sqref="O4" xr:uid="{00000000-0002-0000-0000-00000B000000}"/>
    <dataValidation type="list" errorStyle="warning" allowBlank="1" showInputMessage="1" showErrorMessage="1" error="Ce numéro de bac n’est pas dans la liste. Oui pour conserver l’entrée, Annuler pour l’ajouter au tableau de la feuille Emplacement des stocks (le numéro de bac sera ensuite ajouté à cette liste) ou Non puis Alt+Bas pour choisir un élément dans la liste." sqref="D5:D81 D86:D222" xr:uid="{00000000-0002-0000-0000-00000C000000}">
      <formula1>NuméroBac</formula1>
    </dataValidation>
    <dataValidation allowBlank="1" showInputMessage="1" showErrorMessage="1" prompt="La case se met en vert si le stock à été acheté ( oui ) ou la case se met en orange si l'approvisionnement est en cours ( en cours)_x000a_il suffit de taper les mots." sqref="N4" xr:uid="{00000000-0002-0000-0000-00000D000000}"/>
    <dataValidation allowBlank="1" showInputMessage="1" showErrorMessage="1" prompt="Entrez la quantité de chaque article dans cette colonne" sqref="F4:I4" xr:uid="{00000000-0002-0000-0000-00000E000000}"/>
  </dataValidations>
  <printOptions horizontalCentered="1"/>
  <pageMargins left="0.23622047244094491" right="0.23622047244094491" top="0.74803149606299213" bottom="0.74803149606299213" header="0.31496062992125984" footer="0.31496062992125984"/>
  <pageSetup paperSize="9"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71B7832-437D-4895-8587-A4F47DEA1BE6}">
            <x14:dataBar minLength="0" maxLength="100" gradient="0">
              <x14:cfvo type="autoMin"/>
              <x14:cfvo type="autoMax"/>
              <x14:negativeFillColor rgb="FFFF0000"/>
              <x14:axisColor rgb="FF000000"/>
            </x14:dataBar>
          </x14:cfRule>
          <xm:sqref>L5:L95</xm:sqref>
        </x14:conditionalFormatting>
        <x14:conditionalFormatting xmlns:xm="http://schemas.microsoft.com/office/excel/2006/main">
          <x14:cfRule type="dataBar" id="{0C84C44C-6353-40A4-A078-281052A0EA83}">
            <x14:dataBar minLength="0" maxLength="100" gradient="0">
              <x14:cfvo type="autoMin"/>
              <x14:cfvo type="autoMax"/>
              <x14:negativeFillColor rgb="FFFF0000"/>
              <x14:axisColor rgb="FF000000"/>
            </x14:dataBar>
          </x14:cfRule>
          <xm:sqref>L96:L122</xm:sqref>
        </x14:conditionalFormatting>
        <x14:conditionalFormatting xmlns:xm="http://schemas.microsoft.com/office/excel/2006/main">
          <x14:cfRule type="dataBar" id="{73E3FD98-75B4-4786-B746-CBA06B9CE636}">
            <x14:dataBar minLength="0" maxLength="100" gradient="0">
              <x14:cfvo type="autoMin"/>
              <x14:cfvo type="autoMax"/>
              <x14:negativeFillColor rgb="FFFF0000"/>
              <x14:axisColor rgb="FF000000"/>
            </x14:dataBar>
          </x14:cfRule>
          <xm:sqref>L123:L201</xm:sqref>
        </x14:conditionalFormatting>
        <x14:conditionalFormatting xmlns:xm="http://schemas.microsoft.com/office/excel/2006/main">
          <x14:cfRule type="iconSet" priority="25" id="{9C21C677-B855-417D-9501-AA819B552640}">
            <x14:iconSet custom="1">
              <x14:cfvo type="percent">
                <xm:f>0</xm:f>
              </x14:cfvo>
              <x14:cfvo type="num">
                <xm:f>0</xm:f>
              </x14:cfvo>
              <x14:cfvo type="num">
                <xm:f>1</xm:f>
              </x14:cfvo>
              <x14:cfIcon iconSet="NoIcons" iconId="0"/>
              <x14:cfIcon iconSet="NoIcons" iconId="0"/>
              <x14:cfIcon iconSet="3Flags" iconId="0"/>
            </x14:iconSet>
          </x14:cfRule>
          <xm:sqref>M5:M95</xm:sqref>
        </x14:conditionalFormatting>
        <x14:conditionalFormatting xmlns:xm="http://schemas.microsoft.com/office/excel/2006/main">
          <x14:cfRule type="iconSet" priority="26" id="{E691FA5F-7036-47C9-A632-5C5575416BF4}">
            <x14:iconSet custom="1">
              <x14:cfvo type="percent">
                <xm:f>0</xm:f>
              </x14:cfvo>
              <x14:cfvo type="num">
                <xm:f>0</xm:f>
              </x14:cfvo>
              <x14:cfvo type="num">
                <xm:f>1</xm:f>
              </x14:cfvo>
              <x14:cfIcon iconSet="NoIcons" iconId="0"/>
              <x14:cfIcon iconSet="NoIcons" iconId="0"/>
              <x14:cfIcon iconSet="3Flags" iconId="0"/>
            </x14:iconSet>
          </x14:cfRule>
          <xm:sqref>M96:M116</xm:sqref>
        </x14:conditionalFormatting>
        <x14:conditionalFormatting xmlns:xm="http://schemas.microsoft.com/office/excel/2006/main">
          <x14:cfRule type="iconSet" priority="27" id="{9835B681-B361-4AB2-9724-678ECA2FE48C}">
            <x14:iconSet custom="1">
              <x14:cfvo type="percent">
                <xm:f>0</xm:f>
              </x14:cfvo>
              <x14:cfvo type="num">
                <xm:f>0</xm:f>
              </x14:cfvo>
              <x14:cfvo type="num">
                <xm:f>1</xm:f>
              </x14:cfvo>
              <x14:cfIcon iconSet="NoIcons" iconId="0"/>
              <x14:cfIcon iconSet="NoIcons" iconId="0"/>
              <x14:cfIcon iconSet="3Flags" iconId="0"/>
            </x14:iconSet>
          </x14:cfRule>
          <xm:sqref>M117:M201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tBinLookup">
    <tabColor theme="4" tint="-0.499984740745262"/>
    <pageSetUpPr autoPageBreaks="0"/>
  </sheetPr>
  <dimension ref="B1:D18"/>
  <sheetViews>
    <sheetView showGridLines="0" zoomScaleNormal="100" workbookViewId="0">
      <selection activeCell="B1" sqref="B1:B1048576"/>
    </sheetView>
  </sheetViews>
  <sheetFormatPr baseColWidth="10" defaultColWidth="8.88671875" defaultRowHeight="30" customHeight="1" x14ac:dyDescent="0.3"/>
  <cols>
    <col min="1" max="1" width="1.88671875" customWidth="1"/>
    <col min="2" max="2" width="53.109375" bestFit="1" customWidth="1"/>
    <col min="3" max="3" width="14" bestFit="1" customWidth="1"/>
    <col min="4" max="4" width="15" bestFit="1" customWidth="1"/>
  </cols>
  <sheetData>
    <row r="1" spans="2:4" ht="54" customHeight="1" thickBot="1" x14ac:dyDescent="0.5">
      <c r="B1" s="2" t="s">
        <v>3</v>
      </c>
      <c r="C1" s="1"/>
      <c r="D1" s="1"/>
    </row>
    <row r="2" spans="2:4" ht="24.95" customHeight="1" x14ac:dyDescent="0.3">
      <c r="B2" s="6"/>
    </row>
    <row r="3" spans="2:4" ht="30" customHeight="1" x14ac:dyDescent="0.3">
      <c r="B3" s="5"/>
      <c r="C3" s="5"/>
      <c r="D3" s="5"/>
    </row>
    <row r="4" spans="2:4" ht="17.100000000000001" customHeight="1" x14ac:dyDescent="0.3">
      <c r="B4" s="10" t="s">
        <v>17</v>
      </c>
      <c r="C4" s="10" t="s">
        <v>1</v>
      </c>
      <c r="D4" s="10" t="s">
        <v>2</v>
      </c>
    </row>
    <row r="5" spans="2:4" ht="30" customHeight="1" x14ac:dyDescent="0.3">
      <c r="B5" s="11" t="s">
        <v>80</v>
      </c>
      <c r="C5" s="11" t="s">
        <v>12</v>
      </c>
      <c r="D5" s="11" t="s">
        <v>12</v>
      </c>
    </row>
    <row r="6" spans="2:4" ht="30" customHeight="1" x14ac:dyDescent="0.3">
      <c r="B6" s="11" t="s">
        <v>81</v>
      </c>
      <c r="C6" s="11" t="s">
        <v>13</v>
      </c>
      <c r="D6" s="11" t="s">
        <v>13</v>
      </c>
    </row>
    <row r="7" spans="2:4" ht="30" customHeight="1" x14ac:dyDescent="0.3">
      <c r="B7" s="11" t="s">
        <v>115</v>
      </c>
      <c r="C7" s="11" t="s">
        <v>13</v>
      </c>
      <c r="D7" s="11" t="s">
        <v>13</v>
      </c>
    </row>
    <row r="8" spans="2:4" ht="30" customHeight="1" x14ac:dyDescent="0.3">
      <c r="B8" s="11" t="s">
        <v>116</v>
      </c>
      <c r="C8" s="11" t="s">
        <v>12</v>
      </c>
      <c r="D8" s="11" t="s">
        <v>12</v>
      </c>
    </row>
    <row r="9" spans="2:4" ht="30" customHeight="1" x14ac:dyDescent="0.3">
      <c r="B9" s="11" t="s">
        <v>82</v>
      </c>
      <c r="C9" s="11" t="s">
        <v>12</v>
      </c>
      <c r="D9" s="11" t="s">
        <v>12</v>
      </c>
    </row>
    <row r="10" spans="2:4" ht="30" customHeight="1" x14ac:dyDescent="0.3">
      <c r="B10" s="11" t="s">
        <v>83</v>
      </c>
      <c r="C10" s="11" t="s">
        <v>14</v>
      </c>
      <c r="D10" s="11" t="s">
        <v>13</v>
      </c>
    </row>
    <row r="11" spans="2:4" ht="30" customHeight="1" x14ac:dyDescent="0.3">
      <c r="B11" s="11" t="s">
        <v>114</v>
      </c>
      <c r="C11" s="11" t="s">
        <v>13</v>
      </c>
      <c r="D11" s="11" t="s">
        <v>13</v>
      </c>
    </row>
    <row r="12" spans="2:4" ht="30" customHeight="1" x14ac:dyDescent="0.3">
      <c r="B12" s="11" t="s">
        <v>123</v>
      </c>
      <c r="C12" s="11" t="s">
        <v>13</v>
      </c>
      <c r="D12" s="11" t="s">
        <v>13</v>
      </c>
    </row>
    <row r="13" spans="2:4" ht="30" customHeight="1" x14ac:dyDescent="0.3">
      <c r="B13" s="11" t="s">
        <v>36</v>
      </c>
      <c r="C13" s="11" t="s">
        <v>13</v>
      </c>
      <c r="D13" s="11" t="s">
        <v>13</v>
      </c>
    </row>
    <row r="14" spans="2:4" ht="30" customHeight="1" x14ac:dyDescent="0.3">
      <c r="B14" s="11" t="s">
        <v>33</v>
      </c>
      <c r="C14" s="11" t="s">
        <v>13</v>
      </c>
      <c r="D14" s="11" t="s">
        <v>13</v>
      </c>
    </row>
    <row r="15" spans="2:4" ht="30" customHeight="1" x14ac:dyDescent="0.3">
      <c r="B15" s="11" t="s">
        <v>11</v>
      </c>
      <c r="C15" s="11" t="s">
        <v>12</v>
      </c>
      <c r="D15" s="11" t="s">
        <v>12</v>
      </c>
    </row>
    <row r="16" spans="2:4" ht="30" customHeight="1" x14ac:dyDescent="0.3">
      <c r="B16" s="11" t="s">
        <v>7</v>
      </c>
      <c r="C16" s="11" t="s">
        <v>12</v>
      </c>
      <c r="D16" s="11" t="s">
        <v>12</v>
      </c>
    </row>
    <row r="17" spans="2:4" ht="30" customHeight="1" x14ac:dyDescent="0.3">
      <c r="B17" s="11" t="s">
        <v>8</v>
      </c>
      <c r="C17" s="11" t="s">
        <v>12</v>
      </c>
      <c r="D17" s="11" t="s">
        <v>12</v>
      </c>
    </row>
    <row r="18" spans="2:4" ht="30" customHeight="1" x14ac:dyDescent="0.3">
      <c r="B18" s="11" t="s">
        <v>37</v>
      </c>
      <c r="C18" s="11" t="s">
        <v>12</v>
      </c>
      <c r="D18" s="11" t="s">
        <v>12</v>
      </c>
    </row>
  </sheetData>
  <dataValidations count="5">
    <dataValidation allowBlank="1" showInputMessage="1" showErrorMessage="1" prompt="Cette feuille de calcul comporte une table qui fournit des données pour les feuilles de calcul Inventaire et et sortie de materiel. " sqref="A1" xr:uid="{00000000-0002-0000-0100-000000000000}"/>
    <dataValidation allowBlank="1" showInputMessage="1" showErrorMessage="1" prompt="Entrez le LIEU/TYPE" sqref="B4" xr:uid="{00000000-0002-0000-0100-000001000000}"/>
    <dataValidation allowBlank="1" showInputMessage="1" showErrorMessage="1" prompt="Entrez le lieu" sqref="C4" xr:uid="{00000000-0002-0000-0100-000002000000}"/>
    <dataValidation allowBlank="1" showInputMessage="1" showErrorMessage="1" prompt="Entrez l’emplacement " sqref="D4" xr:uid="{00000000-0002-0000-0100-000003000000}"/>
    <dataValidation allowBlank="1" showInputMessage="1" showErrorMessage="1" prompt="Lien de navigation vers la feuille de calcul Inventaire d’entrepôt" sqref="B2" xr:uid="{00000000-0002-0000-0100-000004000000}"/>
  </dataValidations>
  <printOptions horizontalCentered="1"/>
  <pageMargins left="0.23622047244094491" right="0.23622047244094491" top="0.74803149606299213" bottom="0.74803149606299213" header="0.31496062992125984" footer="0.31496062992125984"/>
  <pageSetup paperSize="9" orientation="landscape" r:id="rId1"/>
  <headerFooter differentFirst="1">
    <oddFooter>Page &amp;P of &amp;N</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tabColor rgb="FFFFC000"/>
  </sheetPr>
  <dimension ref="B1:M28"/>
  <sheetViews>
    <sheetView showGridLines="0" workbookViewId="0">
      <selection activeCell="D5" sqref="D5"/>
    </sheetView>
  </sheetViews>
  <sheetFormatPr baseColWidth="10" defaultColWidth="8.88671875" defaultRowHeight="30" customHeight="1" x14ac:dyDescent="0.3"/>
  <cols>
    <col min="1" max="1" width="1.88671875" customWidth="1"/>
    <col min="2" max="2" width="17.6640625" customWidth="1"/>
    <col min="3" max="3" width="22.77734375" bestFit="1" customWidth="1"/>
    <col min="4" max="4" width="14.5546875" bestFit="1" customWidth="1"/>
    <col min="5" max="5" width="20.77734375" customWidth="1"/>
    <col min="6" max="6" width="23.33203125" customWidth="1"/>
    <col min="7" max="7" width="20.33203125" style="21" bestFit="1" customWidth="1"/>
    <col min="8" max="8" width="20.33203125" bestFit="1" customWidth="1"/>
    <col min="9" max="9" width="21.44140625" bestFit="1" customWidth="1"/>
    <col min="10" max="10" width="20.5546875" customWidth="1"/>
    <col min="11" max="11" width="13.44140625" hidden="1" customWidth="1"/>
    <col min="12" max="12" width="17.6640625" hidden="1" customWidth="1"/>
    <col min="13" max="13" width="13.88671875" customWidth="1"/>
  </cols>
  <sheetData>
    <row r="1" spans="2:13" ht="54" customHeight="1" thickBot="1" x14ac:dyDescent="0.5">
      <c r="B1" s="3" t="s">
        <v>30</v>
      </c>
      <c r="C1" s="2"/>
      <c r="D1" s="2"/>
      <c r="E1" s="1"/>
      <c r="F1" s="1"/>
      <c r="G1" s="18"/>
      <c r="H1" s="1"/>
      <c r="I1" s="1"/>
      <c r="J1" s="1"/>
      <c r="K1" s="1"/>
      <c r="L1" s="1"/>
      <c r="M1" s="1"/>
    </row>
    <row r="2" spans="2:13" ht="24.95" customHeight="1" x14ac:dyDescent="0.3">
      <c r="B2" s="6"/>
      <c r="C2" s="6" t="s">
        <v>6</v>
      </c>
      <c r="D2" s="6"/>
      <c r="G2" s="19"/>
    </row>
    <row r="3" spans="2:13" ht="30" customHeight="1" x14ac:dyDescent="0.3">
      <c r="B3" s="7"/>
      <c r="C3" s="8"/>
      <c r="D3" s="8"/>
      <c r="G3" s="19"/>
    </row>
    <row r="4" spans="2:13" ht="17.100000000000001" customHeight="1" x14ac:dyDescent="0.3">
      <c r="B4" s="4" t="s">
        <v>22</v>
      </c>
      <c r="C4" s="4" t="s">
        <v>141</v>
      </c>
      <c r="D4" s="4" t="s">
        <v>156</v>
      </c>
      <c r="E4" s="4" t="s">
        <v>18</v>
      </c>
      <c r="F4" s="4" t="s">
        <v>159</v>
      </c>
      <c r="G4" s="20" t="s">
        <v>31</v>
      </c>
      <c r="H4" s="4" t="s">
        <v>32</v>
      </c>
      <c r="I4" s="4" t="s">
        <v>17</v>
      </c>
      <c r="J4" s="4" t="s">
        <v>2</v>
      </c>
      <c r="K4" s="4" t="s">
        <v>147</v>
      </c>
      <c r="L4" s="4" t="s">
        <v>154</v>
      </c>
      <c r="M4" s="4" t="s">
        <v>155</v>
      </c>
    </row>
    <row r="5" spans="2:13" ht="30" customHeight="1" x14ac:dyDescent="0.3">
      <c r="B5" s="11"/>
      <c r="C5" s="11" t="s">
        <v>49</v>
      </c>
      <c r="D5" s="11">
        <v>4</v>
      </c>
      <c r="E5" s="11"/>
      <c r="F5" s="11"/>
      <c r="G5" s="13">
        <v>43917</v>
      </c>
      <c r="H5" s="15">
        <v>43921</v>
      </c>
      <c r="I5" s="11" t="str">
        <f>IFERROR(VLOOKUP(PrélèvementsStock2[ARTICLES],Inventaire[],3,FALSE),"")</f>
        <v>COPPELIA CONSOMABLES</v>
      </c>
      <c r="J5" s="11" t="str">
        <f>IFERROR(VLOOKUP(PrélèvementsStock2[ARTICLES],Inventaire[],4,FALSE),"")</f>
        <v>GRILLE</v>
      </c>
      <c r="K5" t="str">
        <f ca="1">IF(PrélèvementsStock2[[#This Row],[DATE DE PANNE]]="","",IF(PrélèvementsStock2[[#This Row],[DATE DE PANNE]]+14&lt;=TODAY(),"ROUGE",IF(PrélèvementsStock2[[#This Row],[DATE DE PANNE]]+7&lt;=TODAY(),"ORANGE",IF(PrélèvementsStock2[[#This Row],[DATE DE PANNE]]&lt;=TODAY(),"VERT",""))))</f>
        <v>ROUGE</v>
      </c>
      <c r="L5">
        <f>IF(ISNUMBER(SEARCH("OUI",PrélèvementsStock2[[#This Row],[REPAREZ]])),0,PrélèvementsStock2[[#This Row],[QTE EN PANNE]])</f>
        <v>0</v>
      </c>
      <c r="M5" s="34" t="s">
        <v>44</v>
      </c>
    </row>
    <row r="6" spans="2:13" ht="30" customHeight="1" x14ac:dyDescent="0.3">
      <c r="B6" s="11"/>
      <c r="C6" s="11" t="s">
        <v>49</v>
      </c>
      <c r="D6" s="11">
        <v>2</v>
      </c>
      <c r="E6" s="14"/>
      <c r="F6" s="14"/>
      <c r="G6" s="13"/>
      <c r="H6" s="16"/>
      <c r="I6" s="11" t="str">
        <f>IFERROR(VLOOKUP(PrélèvementsStock2[ARTICLES],Inventaire[],3,FALSE),"")</f>
        <v>COPPELIA CONSOMABLES</v>
      </c>
      <c r="J6" s="11" t="str">
        <f>IFERROR(VLOOKUP(PrélèvementsStock2[ARTICLES],Inventaire[],4,FALSE),"")</f>
        <v>GRILLE</v>
      </c>
      <c r="K6" t="str">
        <f ca="1">IF(PrélèvementsStock2[[#This Row],[DATE DE PANNE]]="","",IF(PrélèvementsStock2[[#This Row],[DATE DE PANNE]]+14&lt;=TODAY(),"ROUGE",IF(PrélèvementsStock2[[#This Row],[DATE DE PANNE]]+7&lt;=TODAY(),"ORANGE",IF(PrélèvementsStock2[[#This Row],[DATE DE PANNE]]&lt;=TODAY(),"VERT",""))))</f>
        <v/>
      </c>
      <c r="L6">
        <f>IF(ISNUMBER(SEARCH("OUI",PrélèvementsStock2[[#This Row],[REPAREZ]])),0,PrélèvementsStock2[[#This Row],[QTE EN PANNE]])</f>
        <v>2</v>
      </c>
      <c r="M6" s="34"/>
    </row>
    <row r="7" spans="2:13" ht="30" customHeight="1" x14ac:dyDescent="0.3">
      <c r="B7" s="11"/>
      <c r="C7" s="11"/>
      <c r="D7" s="11"/>
      <c r="E7" s="14"/>
      <c r="F7" s="14"/>
      <c r="G7" s="13"/>
      <c r="H7" s="16"/>
      <c r="I7" s="11" t="str">
        <f>IFERROR(VLOOKUP(PrélèvementsStock2[ARTICLES],Inventaire[],3,FALSE),"")</f>
        <v/>
      </c>
      <c r="J7" s="11" t="str">
        <f>IFERROR(VLOOKUP(PrélèvementsStock2[ARTICLES],Inventaire[],4,FALSE),"")</f>
        <v/>
      </c>
      <c r="K7" t="str">
        <f ca="1">IF(PrélèvementsStock2[[#This Row],[DATE DE PANNE]]="","",IF(PrélèvementsStock2[[#This Row],[DATE DE PANNE]]+14&lt;=TODAY(),"ROUGE",IF(PrélèvementsStock2[[#This Row],[DATE DE PANNE]]+7&lt;=TODAY(),"ORANGE",IF(PrélèvementsStock2[[#This Row],[DATE DE PANNE]]&lt;=TODAY(),"VERT",""))))</f>
        <v/>
      </c>
      <c r="L7">
        <f>IF(ISNUMBER(SEARCH("OUI",PrélèvementsStock2[[#This Row],[REPAREZ]])),0,PrélèvementsStock2[[#This Row],[QTE EN PANNE]])</f>
        <v>0</v>
      </c>
      <c r="M7" s="34"/>
    </row>
    <row r="8" spans="2:13" ht="30" customHeight="1" x14ac:dyDescent="0.3">
      <c r="B8" s="11"/>
      <c r="C8" s="11"/>
      <c r="D8" s="11"/>
      <c r="E8" s="14"/>
      <c r="F8" s="14"/>
      <c r="G8" s="13"/>
      <c r="H8" s="16"/>
      <c r="I8" s="11" t="str">
        <f>IFERROR(VLOOKUP(PrélèvementsStock2[ARTICLES],Inventaire[],3,FALSE),"")</f>
        <v/>
      </c>
      <c r="J8" s="11" t="str">
        <f>IFERROR(VLOOKUP(PrélèvementsStock2[ARTICLES],Inventaire[],4,FALSE),"")</f>
        <v/>
      </c>
      <c r="K8" t="str">
        <f ca="1">IF(PrélèvementsStock2[[#This Row],[DATE DE PANNE]]="","",IF(PrélèvementsStock2[[#This Row],[DATE DE PANNE]]+14&lt;=TODAY(),"ROUGE",IF(PrélèvementsStock2[[#This Row],[DATE DE PANNE]]+7&lt;=TODAY(),"ORANGE",IF(PrélèvementsStock2[[#This Row],[DATE DE PANNE]]&lt;=TODAY(),"VERT",""))))</f>
        <v/>
      </c>
      <c r="L8">
        <f>IF(ISNUMBER(SEARCH("OUI",PrélèvementsStock2[[#This Row],[REPAREZ]])),0,PrélèvementsStock2[[#This Row],[QTE EN PANNE]])</f>
        <v>0</v>
      </c>
      <c r="M8" s="34"/>
    </row>
    <row r="9" spans="2:13" ht="30" customHeight="1" x14ac:dyDescent="0.3">
      <c r="B9" s="11"/>
      <c r="C9" s="11"/>
      <c r="D9" s="11"/>
      <c r="E9" s="14"/>
      <c r="F9" s="14"/>
      <c r="G9" s="13"/>
      <c r="H9" s="16"/>
      <c r="I9" s="11" t="str">
        <f>IFERROR(VLOOKUP(PrélèvementsStock2[ARTICLES],Inventaire[],3,FALSE),"")</f>
        <v/>
      </c>
      <c r="J9" s="11" t="str">
        <f>IFERROR(VLOOKUP(PrélèvementsStock2[ARTICLES],Inventaire[],4,FALSE),"")</f>
        <v/>
      </c>
      <c r="K9" t="str">
        <f ca="1">IF(PrélèvementsStock2[[#This Row],[DATE DE PANNE]]="","",IF(PrélèvementsStock2[[#This Row],[DATE DE PANNE]]+14&lt;=TODAY(),"ROUGE",IF(PrélèvementsStock2[[#This Row],[DATE DE PANNE]]+7&lt;=TODAY(),"ORANGE",IF(PrélèvementsStock2[[#This Row],[DATE DE PANNE]]&lt;=TODAY(),"VERT",""))))</f>
        <v/>
      </c>
      <c r="L9">
        <f>IF(ISNUMBER(SEARCH("OUI",PrélèvementsStock2[[#This Row],[REPAREZ]])),0,PrélèvementsStock2[[#This Row],[QTE EN PANNE]])</f>
        <v>0</v>
      </c>
      <c r="M9" s="34"/>
    </row>
    <row r="10" spans="2:13" ht="30" customHeight="1" x14ac:dyDescent="0.3">
      <c r="B10" s="11"/>
      <c r="C10" s="11"/>
      <c r="D10" s="11"/>
      <c r="E10" s="14"/>
      <c r="F10" s="14"/>
      <c r="G10" s="13"/>
      <c r="H10" s="16"/>
      <c r="I10" s="11" t="str">
        <f>IFERROR(VLOOKUP(PrélèvementsStock2[ARTICLES],Inventaire[],3,FALSE),"")</f>
        <v/>
      </c>
      <c r="J10" s="11" t="str">
        <f>IFERROR(VLOOKUP(PrélèvementsStock2[ARTICLES],Inventaire[],4,FALSE),"")</f>
        <v/>
      </c>
      <c r="K10" t="str">
        <f ca="1">IF(PrélèvementsStock2[[#This Row],[DATE DE PANNE]]="","",IF(PrélèvementsStock2[[#This Row],[DATE DE PANNE]]+14&lt;=TODAY(),"ROUGE",IF(PrélèvementsStock2[[#This Row],[DATE DE PANNE]]+7&lt;=TODAY(),"ORANGE",IF(PrélèvementsStock2[[#This Row],[DATE DE PANNE]]&lt;=TODAY(),"VERT",""))))</f>
        <v/>
      </c>
      <c r="L10">
        <f>IF(ISNUMBER(SEARCH("OUI",PrélèvementsStock2[[#This Row],[REPAREZ]])),0,PrélèvementsStock2[[#This Row],[QTE EN PANNE]])</f>
        <v>0</v>
      </c>
      <c r="M10" s="34"/>
    </row>
    <row r="11" spans="2:13" ht="30" customHeight="1" x14ac:dyDescent="0.3">
      <c r="B11" s="11"/>
      <c r="C11" s="11"/>
      <c r="D11" s="11"/>
      <c r="E11" s="14"/>
      <c r="F11" s="14"/>
      <c r="G11" s="13"/>
      <c r="H11" s="16"/>
      <c r="I11" s="11" t="str">
        <f>IFERROR(VLOOKUP(PrélèvementsStock2[ARTICLES],Inventaire[],3,FALSE),"")</f>
        <v/>
      </c>
      <c r="J11" s="11" t="str">
        <f>IFERROR(VLOOKUP(PrélèvementsStock2[ARTICLES],Inventaire[],4,FALSE),"")</f>
        <v/>
      </c>
      <c r="K11" t="str">
        <f ca="1">IF(PrélèvementsStock2[[#This Row],[DATE DE PANNE]]="","",IF(PrélèvementsStock2[[#This Row],[DATE DE PANNE]]+14&lt;=TODAY(),"ROUGE",IF(PrélèvementsStock2[[#This Row],[DATE DE PANNE]]+7&lt;=TODAY(),"ORANGE",IF(PrélèvementsStock2[[#This Row],[DATE DE PANNE]]&lt;=TODAY(),"VERT",""))))</f>
        <v/>
      </c>
      <c r="L11">
        <f>IF(ISNUMBER(SEARCH("OUI",PrélèvementsStock2[[#This Row],[REPAREZ]])),0,PrélèvementsStock2[[#This Row],[QTE EN PANNE]])</f>
        <v>0</v>
      </c>
      <c r="M11" s="34"/>
    </row>
    <row r="12" spans="2:13" ht="30" customHeight="1" x14ac:dyDescent="0.3">
      <c r="B12" s="11"/>
      <c r="C12" s="11"/>
      <c r="D12" s="11"/>
      <c r="E12" s="14"/>
      <c r="F12" s="14"/>
      <c r="G12" s="13"/>
      <c r="H12" s="16"/>
      <c r="I12" s="11" t="str">
        <f>IFERROR(VLOOKUP(PrélèvementsStock2[ARTICLES],Inventaire[],3,FALSE),"")</f>
        <v/>
      </c>
      <c r="J12" s="11" t="str">
        <f>IFERROR(VLOOKUP(PrélèvementsStock2[ARTICLES],Inventaire[],4,FALSE),"")</f>
        <v/>
      </c>
      <c r="K12" t="str">
        <f ca="1">IF(PrélèvementsStock2[[#This Row],[DATE DE PANNE]]="","",IF(PrélèvementsStock2[[#This Row],[DATE DE PANNE]]+14&lt;=TODAY(),"ROUGE",IF(PrélèvementsStock2[[#This Row],[DATE DE PANNE]]+7&lt;=TODAY(),"ORANGE",IF(PrélèvementsStock2[[#This Row],[DATE DE PANNE]]&lt;=TODAY(),"VERT",""))))</f>
        <v/>
      </c>
      <c r="L12">
        <f>IF(ISNUMBER(SEARCH("OUI",PrélèvementsStock2[[#This Row],[REPAREZ]])),0,PrélèvementsStock2[[#This Row],[QTE EN PANNE]])</f>
        <v>0</v>
      </c>
      <c r="M12" s="34"/>
    </row>
    <row r="13" spans="2:13" ht="30" customHeight="1" x14ac:dyDescent="0.3">
      <c r="B13" s="11"/>
      <c r="C13" s="11"/>
      <c r="D13" s="11"/>
      <c r="E13" s="14"/>
      <c r="F13" s="14"/>
      <c r="G13" s="13"/>
      <c r="H13" s="16"/>
      <c r="I13" s="11" t="str">
        <f>IFERROR(VLOOKUP(PrélèvementsStock2[ARTICLES],Inventaire[],3,FALSE),"")</f>
        <v/>
      </c>
      <c r="J13" s="11" t="str">
        <f>IFERROR(VLOOKUP(PrélèvementsStock2[ARTICLES],Inventaire[],4,FALSE),"")</f>
        <v/>
      </c>
      <c r="K13" t="str">
        <f ca="1">IF(PrélèvementsStock2[[#This Row],[DATE DE PANNE]]="","",IF(PrélèvementsStock2[[#This Row],[DATE DE PANNE]]+14&lt;=TODAY(),"ROUGE",IF(PrélèvementsStock2[[#This Row],[DATE DE PANNE]]+7&lt;=TODAY(),"ORANGE",IF(PrélèvementsStock2[[#This Row],[DATE DE PANNE]]&lt;=TODAY(),"VERT",""))))</f>
        <v/>
      </c>
      <c r="L13">
        <f>IF(ISNUMBER(SEARCH("OUI",PrélèvementsStock2[[#This Row],[REPAREZ]])),0,PrélèvementsStock2[[#This Row],[QTE EN PANNE]])</f>
        <v>0</v>
      </c>
      <c r="M13" s="34"/>
    </row>
    <row r="14" spans="2:13" ht="30" customHeight="1" x14ac:dyDescent="0.3">
      <c r="B14" s="11"/>
      <c r="C14" s="11"/>
      <c r="D14" s="11"/>
      <c r="E14" s="14"/>
      <c r="F14" s="14"/>
      <c r="G14" s="13"/>
      <c r="H14" s="16"/>
      <c r="I14" s="11" t="str">
        <f>IFERROR(VLOOKUP(PrélèvementsStock2[ARTICLES],Inventaire[],3,FALSE),"")</f>
        <v/>
      </c>
      <c r="J14" s="11" t="str">
        <f>IFERROR(VLOOKUP(PrélèvementsStock2[ARTICLES],Inventaire[],4,FALSE),"")</f>
        <v/>
      </c>
      <c r="K14" t="str">
        <f ca="1">IF(PrélèvementsStock2[[#This Row],[DATE DE PANNE]]="","",IF(PrélèvementsStock2[[#This Row],[DATE DE PANNE]]+14&lt;=TODAY(),"ROUGE",IF(PrélèvementsStock2[[#This Row],[DATE DE PANNE]]+7&lt;=TODAY(),"ORANGE",IF(PrélèvementsStock2[[#This Row],[DATE DE PANNE]]&lt;=TODAY(),"VERT",""))))</f>
        <v/>
      </c>
      <c r="L14">
        <f>IF(ISNUMBER(SEARCH("OUI",PrélèvementsStock2[[#This Row],[REPAREZ]])),0,PrélèvementsStock2[[#This Row],[QTE EN PANNE]])</f>
        <v>0</v>
      </c>
      <c r="M14" s="34"/>
    </row>
    <row r="15" spans="2:13" ht="30" customHeight="1" x14ac:dyDescent="0.3">
      <c r="B15" s="11"/>
      <c r="C15" s="11"/>
      <c r="D15" s="11"/>
      <c r="E15" s="14"/>
      <c r="F15" s="14"/>
      <c r="G15" s="13"/>
      <c r="H15" s="16"/>
      <c r="I15" s="11" t="str">
        <f>IFERROR(VLOOKUP(PrélèvementsStock2[ARTICLES],Inventaire[],3,FALSE),"")</f>
        <v/>
      </c>
      <c r="J15" s="11" t="str">
        <f>IFERROR(VLOOKUP(PrélèvementsStock2[ARTICLES],Inventaire[],4,FALSE),"")</f>
        <v/>
      </c>
      <c r="K15" t="str">
        <f ca="1">IF(PrélèvementsStock2[[#This Row],[DATE DE PANNE]]="","",IF(PrélèvementsStock2[[#This Row],[DATE DE PANNE]]+14&lt;=TODAY(),"ROUGE",IF(PrélèvementsStock2[[#This Row],[DATE DE PANNE]]+7&lt;=TODAY(),"ORANGE",IF(PrélèvementsStock2[[#This Row],[DATE DE PANNE]]&lt;=TODAY(),"VERT",""))))</f>
        <v/>
      </c>
      <c r="L15">
        <f>IF(ISNUMBER(SEARCH("OUI",PrélèvementsStock2[[#This Row],[REPAREZ]])),0,PrélèvementsStock2[[#This Row],[QTE EN PANNE]])</f>
        <v>0</v>
      </c>
      <c r="M15" s="34"/>
    </row>
    <row r="16" spans="2:13" ht="30" customHeight="1" x14ac:dyDescent="0.3">
      <c r="B16" s="11"/>
      <c r="C16" s="11"/>
      <c r="D16" s="11"/>
      <c r="E16" s="14"/>
      <c r="F16" s="14"/>
      <c r="G16" s="13"/>
      <c r="H16" s="16"/>
      <c r="I16" s="11" t="str">
        <f>IFERROR(VLOOKUP(PrélèvementsStock2[ARTICLES],Inventaire[],3,FALSE),"")</f>
        <v/>
      </c>
      <c r="J16" s="11" t="str">
        <f>IFERROR(VLOOKUP(PrélèvementsStock2[ARTICLES],Inventaire[],4,FALSE),"")</f>
        <v/>
      </c>
      <c r="K16" t="str">
        <f ca="1">IF(PrélèvementsStock2[[#This Row],[DATE DE PANNE]]="","",IF(PrélèvementsStock2[[#This Row],[DATE DE PANNE]]+14&lt;=TODAY(),"ROUGE",IF(PrélèvementsStock2[[#This Row],[DATE DE PANNE]]+7&lt;=TODAY(),"ORANGE",IF(PrélèvementsStock2[[#This Row],[DATE DE PANNE]]&lt;=TODAY(),"VERT",""))))</f>
        <v/>
      </c>
      <c r="L16">
        <f>IF(ISNUMBER(SEARCH("OUI",PrélèvementsStock2[[#This Row],[REPAREZ]])),0,PrélèvementsStock2[[#This Row],[QTE EN PANNE]])</f>
        <v>0</v>
      </c>
      <c r="M16" s="34"/>
    </row>
    <row r="17" spans="2:13" ht="30" customHeight="1" x14ac:dyDescent="0.3">
      <c r="B17" s="11"/>
      <c r="C17" s="11"/>
      <c r="D17" s="11"/>
      <c r="E17" s="14"/>
      <c r="F17" s="14"/>
      <c r="G17" s="13"/>
      <c r="H17" s="16"/>
      <c r="I17" s="11" t="str">
        <f>IFERROR(VLOOKUP(PrélèvementsStock2[ARTICLES],Inventaire[],3,FALSE),"")</f>
        <v/>
      </c>
      <c r="J17" s="11" t="str">
        <f>IFERROR(VLOOKUP(PrélèvementsStock2[ARTICLES],Inventaire[],4,FALSE),"")</f>
        <v/>
      </c>
      <c r="K17" t="str">
        <f ca="1">IF(PrélèvementsStock2[[#This Row],[DATE DE PANNE]]="","",IF(PrélèvementsStock2[[#This Row],[DATE DE PANNE]]+14&lt;=TODAY(),"ROUGE",IF(PrélèvementsStock2[[#This Row],[DATE DE PANNE]]+7&lt;=TODAY(),"ORANGE",IF(PrélèvementsStock2[[#This Row],[DATE DE PANNE]]&lt;=TODAY(),"VERT",""))))</f>
        <v/>
      </c>
      <c r="L17">
        <f>IF(ISNUMBER(SEARCH("OUI",PrélèvementsStock2[[#This Row],[REPAREZ]])),0,PrélèvementsStock2[[#This Row],[QTE EN PANNE]])</f>
        <v>0</v>
      </c>
      <c r="M17" s="34"/>
    </row>
    <row r="18" spans="2:13" ht="30" customHeight="1" x14ac:dyDescent="0.3">
      <c r="B18" s="11"/>
      <c r="C18" s="11"/>
      <c r="D18" s="11"/>
      <c r="E18" s="14"/>
      <c r="F18" s="14"/>
      <c r="G18" s="13"/>
      <c r="H18" s="16"/>
      <c r="I18" s="11" t="str">
        <f>IFERROR(VLOOKUP(PrélèvementsStock2[ARTICLES],Inventaire[],3,FALSE),"")</f>
        <v/>
      </c>
      <c r="J18" s="11" t="str">
        <f>IFERROR(VLOOKUP(PrélèvementsStock2[ARTICLES],Inventaire[],4,FALSE),"")</f>
        <v/>
      </c>
      <c r="K18" t="str">
        <f ca="1">IF(PrélèvementsStock2[[#This Row],[DATE DE PANNE]]="","",IF(PrélèvementsStock2[[#This Row],[DATE DE PANNE]]+14&lt;=TODAY(),"ROUGE",IF(PrélèvementsStock2[[#This Row],[DATE DE PANNE]]+7&lt;=TODAY(),"ORANGE",IF(PrélèvementsStock2[[#This Row],[DATE DE PANNE]]&lt;=TODAY(),"VERT",""))))</f>
        <v/>
      </c>
      <c r="L18">
        <f>IF(ISNUMBER(SEARCH("OUI",PrélèvementsStock2[[#This Row],[REPAREZ]])),0,PrélèvementsStock2[[#This Row],[QTE EN PANNE]])</f>
        <v>0</v>
      </c>
      <c r="M18" s="34"/>
    </row>
    <row r="19" spans="2:13" ht="30" customHeight="1" x14ac:dyDescent="0.3">
      <c r="B19" s="11"/>
      <c r="C19" s="11"/>
      <c r="D19" s="11"/>
      <c r="E19" s="14"/>
      <c r="F19" s="14"/>
      <c r="G19" s="13"/>
      <c r="H19" s="16"/>
      <c r="I19" s="11" t="str">
        <f>IFERROR(VLOOKUP(PrélèvementsStock2[ARTICLES],Inventaire[],3,FALSE),"")</f>
        <v/>
      </c>
      <c r="J19" s="11" t="str">
        <f>IFERROR(VLOOKUP(PrélèvementsStock2[ARTICLES],Inventaire[],4,FALSE),"")</f>
        <v/>
      </c>
      <c r="K19" t="str">
        <f ca="1">IF(PrélèvementsStock2[[#This Row],[DATE DE PANNE]]="","",IF(PrélèvementsStock2[[#This Row],[DATE DE PANNE]]+14&lt;=TODAY(),"ROUGE",IF(PrélèvementsStock2[[#This Row],[DATE DE PANNE]]+7&lt;=TODAY(),"ORANGE",IF(PrélèvementsStock2[[#This Row],[DATE DE PANNE]]&lt;=TODAY(),"VERT",""))))</f>
        <v/>
      </c>
      <c r="L19">
        <f>IF(ISNUMBER(SEARCH("OUI",PrélèvementsStock2[[#This Row],[REPAREZ]])),0,PrélèvementsStock2[[#This Row],[QTE EN PANNE]])</f>
        <v>0</v>
      </c>
      <c r="M19" s="34"/>
    </row>
    <row r="20" spans="2:13" ht="30" customHeight="1" x14ac:dyDescent="0.3">
      <c r="B20" s="11"/>
      <c r="C20" s="11"/>
      <c r="D20" s="11"/>
      <c r="E20" s="14"/>
      <c r="F20" s="14"/>
      <c r="G20" s="13"/>
      <c r="H20" s="16"/>
      <c r="I20" s="11" t="str">
        <f>IFERROR(VLOOKUP(PrélèvementsStock2[ARTICLES],Inventaire[],3,FALSE),"")</f>
        <v/>
      </c>
      <c r="J20" s="11" t="str">
        <f>IFERROR(VLOOKUP(PrélèvementsStock2[ARTICLES],Inventaire[],4,FALSE),"")</f>
        <v/>
      </c>
      <c r="K20" t="str">
        <f ca="1">IF(PrélèvementsStock2[[#This Row],[DATE DE PANNE]]="","",IF(PrélèvementsStock2[[#This Row],[DATE DE PANNE]]+14&lt;=TODAY(),"ROUGE",IF(PrélèvementsStock2[[#This Row],[DATE DE PANNE]]+7&lt;=TODAY(),"ORANGE",IF(PrélèvementsStock2[[#This Row],[DATE DE PANNE]]&lt;=TODAY(),"VERT",""))))</f>
        <v/>
      </c>
      <c r="L20">
        <f>IF(ISNUMBER(SEARCH("OUI",PrélèvementsStock2[[#This Row],[REPAREZ]])),0,PrélèvementsStock2[[#This Row],[QTE EN PANNE]])</f>
        <v>0</v>
      </c>
      <c r="M20" s="34"/>
    </row>
    <row r="21" spans="2:13" ht="30" customHeight="1" x14ac:dyDescent="0.3">
      <c r="B21" s="11"/>
      <c r="C21" s="11"/>
      <c r="D21" s="11"/>
      <c r="E21" s="14"/>
      <c r="F21" s="14"/>
      <c r="G21" s="13"/>
      <c r="H21" s="16"/>
      <c r="I21" s="11" t="str">
        <f>IFERROR(VLOOKUP(PrélèvementsStock2[ARTICLES],Inventaire[],3,FALSE),"")</f>
        <v/>
      </c>
      <c r="J21" s="11" t="str">
        <f>IFERROR(VLOOKUP(PrélèvementsStock2[ARTICLES],Inventaire[],4,FALSE),"")</f>
        <v/>
      </c>
      <c r="K21" t="str">
        <f ca="1">IF(PrélèvementsStock2[[#This Row],[DATE DE PANNE]]="","",IF(PrélèvementsStock2[[#This Row],[DATE DE PANNE]]+14&lt;=TODAY(),"ROUGE",IF(PrélèvementsStock2[[#This Row],[DATE DE PANNE]]+7&lt;=TODAY(),"ORANGE",IF(PrélèvementsStock2[[#This Row],[DATE DE PANNE]]&lt;=TODAY(),"VERT",""))))</f>
        <v/>
      </c>
      <c r="L21">
        <f>IF(ISNUMBER(SEARCH("OUI",PrélèvementsStock2[[#This Row],[REPAREZ]])),0,PrélèvementsStock2[[#This Row],[QTE EN PANNE]])</f>
        <v>0</v>
      </c>
      <c r="M21" s="34"/>
    </row>
    <row r="22" spans="2:13" ht="30" customHeight="1" x14ac:dyDescent="0.3">
      <c r="B22" s="11"/>
      <c r="C22" s="11"/>
      <c r="D22" s="11"/>
      <c r="E22" s="14"/>
      <c r="F22" s="14"/>
      <c r="G22" s="13"/>
      <c r="H22" s="16"/>
      <c r="I22" s="11" t="str">
        <f>IFERROR(VLOOKUP(PrélèvementsStock2[ARTICLES],Inventaire[],3,FALSE),"")</f>
        <v/>
      </c>
      <c r="J22" s="11" t="str">
        <f>IFERROR(VLOOKUP(PrélèvementsStock2[ARTICLES],Inventaire[],4,FALSE),"")</f>
        <v/>
      </c>
      <c r="K22" t="str">
        <f ca="1">IF(PrélèvementsStock2[[#This Row],[DATE DE PANNE]]="","",IF(PrélèvementsStock2[[#This Row],[DATE DE PANNE]]+14&lt;=TODAY(),"ROUGE",IF(PrélèvementsStock2[[#This Row],[DATE DE PANNE]]+7&lt;=TODAY(),"ORANGE",IF(PrélèvementsStock2[[#This Row],[DATE DE PANNE]]&lt;=TODAY(),"VERT",""))))</f>
        <v/>
      </c>
      <c r="L22">
        <f>IF(ISNUMBER(SEARCH("OUI",PrélèvementsStock2[[#This Row],[REPAREZ]])),0,PrélèvementsStock2[[#This Row],[QTE EN PANNE]])</f>
        <v>0</v>
      </c>
      <c r="M22" s="34"/>
    </row>
    <row r="23" spans="2:13" ht="30" customHeight="1" x14ac:dyDescent="0.3">
      <c r="B23" s="11"/>
      <c r="C23" s="11"/>
      <c r="D23" s="11"/>
      <c r="E23" s="14"/>
      <c r="F23" s="14"/>
      <c r="G23" s="13"/>
      <c r="H23" s="16"/>
      <c r="I23" s="11" t="str">
        <f>IFERROR(VLOOKUP(PrélèvementsStock2[ARTICLES],Inventaire[],3,FALSE),"")</f>
        <v/>
      </c>
      <c r="J23" s="14" t="str">
        <f>IFERROR(VLOOKUP(PrélèvementsStock2[ARTICLES],Inventaire[],4,FALSE),"")</f>
        <v/>
      </c>
      <c r="K23" t="str">
        <f ca="1">IF(PrélèvementsStock2[[#This Row],[DATE DE PANNE]]="","",IF(PrélèvementsStock2[[#This Row],[DATE DE PANNE]]+14&lt;=TODAY(),"ROUGE",IF(PrélèvementsStock2[[#This Row],[DATE DE PANNE]]+7&lt;=TODAY(),"ORANGE",IF(PrélèvementsStock2[[#This Row],[DATE DE PANNE]]&lt;=TODAY(),"VERT",""))))</f>
        <v/>
      </c>
      <c r="L23">
        <f>IF(ISNUMBER(SEARCH("OUI",PrélèvementsStock2[[#This Row],[REPAREZ]])),0,PrélèvementsStock2[[#This Row],[QTE EN PANNE]])</f>
        <v>0</v>
      </c>
      <c r="M23" s="34"/>
    </row>
    <row r="24" spans="2:13" ht="30" customHeight="1" x14ac:dyDescent="0.3">
      <c r="B24" s="11"/>
      <c r="C24" s="11"/>
      <c r="D24" s="11"/>
      <c r="E24" s="14"/>
      <c r="F24" s="14"/>
      <c r="G24" s="13"/>
      <c r="H24" s="16"/>
      <c r="I24" s="14" t="str">
        <f>IFERROR(VLOOKUP(PrélèvementsStock2[ARTICLES],Inventaire[],3,FALSE),"")</f>
        <v/>
      </c>
      <c r="J24" s="14" t="str">
        <f>IFERROR(VLOOKUP(PrélèvementsStock2[ARTICLES],Inventaire[],4,FALSE),"")</f>
        <v/>
      </c>
      <c r="K24" s="43" t="str">
        <f ca="1">IF(PrélèvementsStock2[[#This Row],[DATE DE PANNE]]="","",IF(PrélèvementsStock2[[#This Row],[DATE DE PANNE]]+14&lt;=TODAY(),"ROUGE",IF(PrélèvementsStock2[[#This Row],[DATE DE PANNE]]+7&lt;=TODAY(),"ORANGE",IF(PrélèvementsStock2[[#This Row],[DATE DE PANNE]]&lt;=TODAY(),"VERT",""))))</f>
        <v/>
      </c>
      <c r="L24" s="43">
        <f>IF(ISNUMBER(SEARCH("OUI",PrélèvementsStock2[[#This Row],[REPAREZ]])),0,PrélèvementsStock2[[#This Row],[QTE EN PANNE]])</f>
        <v>0</v>
      </c>
      <c r="M24" s="34"/>
    </row>
    <row r="25" spans="2:13" ht="30" customHeight="1" x14ac:dyDescent="0.3">
      <c r="B25" s="11"/>
      <c r="C25" s="11"/>
      <c r="D25" s="11"/>
      <c r="E25" s="14"/>
      <c r="F25" s="14"/>
      <c r="G25" s="13"/>
      <c r="H25" s="16"/>
      <c r="I25" s="14" t="str">
        <f>IFERROR(VLOOKUP(PrélèvementsStock2[ARTICLES],Inventaire[],3,FALSE),"")</f>
        <v/>
      </c>
      <c r="J25" s="14" t="str">
        <f>IFERROR(VLOOKUP(PrélèvementsStock2[ARTICLES],Inventaire[],4,FALSE),"")</f>
        <v/>
      </c>
      <c r="K25" s="43" t="str">
        <f ca="1">IF(PrélèvementsStock2[[#This Row],[DATE DE PANNE]]="","",IF(PrélèvementsStock2[[#This Row],[DATE DE PANNE]]+14&lt;=TODAY(),"ROUGE",IF(PrélèvementsStock2[[#This Row],[DATE DE PANNE]]+7&lt;=TODAY(),"ORANGE",IF(PrélèvementsStock2[[#This Row],[DATE DE PANNE]]&lt;=TODAY(),"VERT",""))))</f>
        <v/>
      </c>
      <c r="L25" s="43">
        <f>IF(ISNUMBER(SEARCH("OUI",PrélèvementsStock2[[#This Row],[REPAREZ]])),0,PrélèvementsStock2[[#This Row],[QTE EN PANNE]])</f>
        <v>0</v>
      </c>
      <c r="M25" s="34"/>
    </row>
    <row r="26" spans="2:13" ht="30" customHeight="1" x14ac:dyDescent="0.3">
      <c r="B26" s="11"/>
      <c r="C26" s="11"/>
      <c r="D26" s="11"/>
      <c r="E26" s="14"/>
      <c r="F26" s="14"/>
      <c r="G26" s="13"/>
      <c r="H26" s="16"/>
      <c r="I26" s="14" t="str">
        <f>IFERROR(VLOOKUP(PrélèvementsStock2[ARTICLES],Inventaire[],3,FALSE),"")</f>
        <v/>
      </c>
      <c r="J26" s="14" t="str">
        <f>IFERROR(VLOOKUP(PrélèvementsStock2[ARTICLES],Inventaire[],4,FALSE),"")</f>
        <v/>
      </c>
      <c r="K26" s="43" t="str">
        <f ca="1">IF(PrélèvementsStock2[[#This Row],[DATE DE PANNE]]="","",IF(PrélèvementsStock2[[#This Row],[DATE DE PANNE]]+14&lt;=TODAY(),"ROUGE",IF(PrélèvementsStock2[[#This Row],[DATE DE PANNE]]+7&lt;=TODAY(),"ORANGE",IF(PrélèvementsStock2[[#This Row],[DATE DE PANNE]]&lt;=TODAY(),"VERT",""))))</f>
        <v/>
      </c>
      <c r="L26" s="43">
        <f>IF(ISNUMBER(SEARCH("OUI",PrélèvementsStock2[[#This Row],[REPAREZ]])),0,PrélèvementsStock2[[#This Row],[QTE EN PANNE]])</f>
        <v>0</v>
      </c>
      <c r="M26" s="34"/>
    </row>
    <row r="27" spans="2:13" ht="30" customHeight="1" x14ac:dyDescent="0.3">
      <c r="B27" s="11"/>
      <c r="C27" s="11"/>
      <c r="D27" s="11"/>
      <c r="E27" s="14"/>
      <c r="F27" s="14"/>
      <c r="G27" s="13"/>
      <c r="H27" s="16"/>
      <c r="I27" s="14" t="str">
        <f>IFERROR(VLOOKUP(PrélèvementsStock2[ARTICLES],Inventaire[],3,FALSE),"")</f>
        <v/>
      </c>
      <c r="J27" s="14" t="str">
        <f>IFERROR(VLOOKUP(PrélèvementsStock2[ARTICLES],Inventaire[],4,FALSE),"")</f>
        <v/>
      </c>
      <c r="K27" s="43" t="str">
        <f ca="1">IF(PrélèvementsStock2[[#This Row],[DATE DE PANNE]]="","",IF(PrélèvementsStock2[[#This Row],[DATE DE PANNE]]+14&lt;=TODAY(),"ROUGE",IF(PrélèvementsStock2[[#This Row],[DATE DE PANNE]]+7&lt;=TODAY(),"ORANGE",IF(PrélèvementsStock2[[#This Row],[DATE DE PANNE]]&lt;=TODAY(),"VERT",""))))</f>
        <v/>
      </c>
      <c r="L27" s="43">
        <f>IF(ISNUMBER(SEARCH("OUI",PrélèvementsStock2[[#This Row],[REPAREZ]])),0,PrélèvementsStock2[[#This Row],[QTE EN PANNE]])</f>
        <v>0</v>
      </c>
      <c r="M27" s="34"/>
    </row>
    <row r="28" spans="2:13" ht="30" customHeight="1" x14ac:dyDescent="0.3">
      <c r="B28" s="11"/>
      <c r="C28" s="11"/>
      <c r="D28" s="11"/>
      <c r="E28" s="14"/>
      <c r="F28" s="14"/>
      <c r="G28" s="13"/>
      <c r="H28" s="16"/>
      <c r="I28" s="14" t="str">
        <f>IFERROR(VLOOKUP(PrélèvementsStock2[ARTICLES],Inventaire[],3,FALSE),"")</f>
        <v/>
      </c>
      <c r="J28" s="14" t="str">
        <f>IFERROR(VLOOKUP(PrélèvementsStock2[ARTICLES],Inventaire[],4,FALSE),"")</f>
        <v/>
      </c>
      <c r="K28" s="43" t="str">
        <f ca="1">IF(PrélèvementsStock2[[#This Row],[DATE DE PANNE]]="","",IF(PrélèvementsStock2[[#This Row],[DATE DE PANNE]]+14&lt;=TODAY(),"ROUGE",IF(PrélèvementsStock2[[#This Row],[DATE DE PANNE]]+7&lt;=TODAY(),"ORANGE",IF(PrélèvementsStock2[[#This Row],[DATE DE PANNE]]&lt;=TODAY(),"VERT",""))))</f>
        <v/>
      </c>
      <c r="L28" s="43">
        <f>IF(ISNUMBER(SEARCH("OUI",PrélèvementsStock2[[#This Row],[REPAREZ]])),0,PrélèvementsStock2[[#This Row],[QTE EN PANNE]])</f>
        <v>0</v>
      </c>
      <c r="M28" s="34"/>
    </row>
  </sheetData>
  <phoneticPr fontId="13" type="noConversion"/>
  <conditionalFormatting sqref="B29:L129 B5:M28">
    <cfRule type="expression" dxfId="64" priority="1">
      <formula>$M5="OUI"</formula>
    </cfRule>
    <cfRule type="expression" priority="2">
      <formula>$M5=""</formula>
    </cfRule>
    <cfRule type="expression" dxfId="63" priority="3">
      <formula>$K5="orange"</formula>
    </cfRule>
    <cfRule type="expression" dxfId="62" priority="4">
      <formula>$K5="ROUGE"</formula>
    </cfRule>
  </conditionalFormatting>
  <dataValidations count="10">
    <dataValidation allowBlank="1" showInputMessage="1" showErrorMessage="1" prompt="Lien de navigation vers la feuille de calcul Inventaire d’entrepôt" sqref="C2:D2" xr:uid="{00000000-0002-0000-0200-000000000000}"/>
    <dataValidation allowBlank="1" showInputMessage="1" showErrorMessage="1" prompt="Pour effacer le contenu du tableau Prélèvements dans cette feuille de calcul, activez l’objet en B2 ou appuyez sur Alt+F8 et entrez « EffacerPrélèvements » sans espace, puis sélectionnez EXÉCUTER" sqref="B2" xr:uid="{00000000-0002-0000-0200-000001000000}"/>
    <dataValidation allowBlank="1" showInputMessage="1" showErrorMessage="1" prompt="L’emplacement est automatiquement mis à jour dans cette colonne" sqref="J4" xr:uid="{00000000-0002-0000-0200-000002000000}"/>
    <dataValidation allowBlank="1" showInputMessage="1" showErrorMessage="1" prompt="Le numéro de bac est automatiquement mis à jour dans cette colonne" sqref="I4" xr:uid="{00000000-0002-0000-0200-000003000000}"/>
    <dataValidation allowBlank="1" showInputMessage="1" showErrorMessage="1" prompt="L’unité est automatiquement mise à jour dans cette colonne" sqref="H4" xr:uid="{00000000-0002-0000-0200-000004000000}"/>
    <dataValidation allowBlank="1" showInputMessage="1" showErrorMessage="1" prompt="La description de l’article est automatiquement mise à jour dans cette colonne" sqref="E4:G4" xr:uid="{00000000-0002-0000-0200-000005000000}"/>
    <dataValidation allowBlank="1" showInputMessage="1" showErrorMessage="1" prompt="Sélectionnez la référence dans la liste déroulante. Appuyez sur Alt+Bas pour ouvrir la liste déroulante, puis sur Entrée pour sélectionner l’un des éléments" sqref="C4:D4" xr:uid="{00000000-0002-0000-0200-000006000000}"/>
    <dataValidation allowBlank="1" showInputMessage="1" showErrorMessage="1" prompt="Entrez le numéro indiquez sur l'article_x000a_" sqref="B4" xr:uid="{00000000-0002-0000-0200-000007000000}"/>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200-000008000000}"/>
    <dataValidation type="list" errorStyle="warning" allowBlank="1" showErrorMessage="1" errorTitle="Désolé..." error="Votre entrée ne figure pas dans l’inventaire. Vous pouvez cliquer sur Oui pour la conserver mais les autres informations relatives au stock ne seront pas renseignées automatiquement. " sqref="C5:D28" xr:uid="{00000000-0002-0000-0200-000009000000}">
      <formula1>SuiviRéférences</formula1>
    </dataValidation>
  </dataValidations>
  <hyperlinks>
    <hyperlink ref="C2" location="'Inventory List'!A1" tooltip="Sélectionnez cette option pour afficher l’inventaire" display="INVENTAIRE" xr:uid="{00000000-0004-0000-0200-000000000000}"/>
  </hyperlinks>
  <pageMargins left="0.7" right="0.7" top="0.75" bottom="0.75" header="0.3" footer="0.3"/>
  <pageSetup paperSize="9" orientation="portrait" horizontalDpi="300" verticalDpi="3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tPickList">
    <tabColor rgb="FFFF0000"/>
    <pageSetUpPr autoPageBreaks="0" fitToPage="1"/>
  </sheetPr>
  <dimension ref="B1:V92"/>
  <sheetViews>
    <sheetView showGridLines="0" zoomScaleNormal="100" workbookViewId="0">
      <selection activeCell="G16" sqref="G16"/>
    </sheetView>
  </sheetViews>
  <sheetFormatPr baseColWidth="10" defaultColWidth="8.88671875" defaultRowHeight="30" customHeight="1" x14ac:dyDescent="0.3"/>
  <cols>
    <col min="1" max="1" width="3.77734375" customWidth="1"/>
    <col min="2" max="2" width="19.109375" style="95" customWidth="1"/>
    <col min="3" max="3" width="19.109375" customWidth="1"/>
    <col min="4" max="4" width="19.109375" style="39" customWidth="1"/>
    <col min="5" max="5" width="17" style="95" bestFit="1" customWidth="1"/>
    <col min="6" max="6" width="12.6640625" style="126" bestFit="1" customWidth="1"/>
    <col min="7" max="7" width="17" bestFit="1" customWidth="1"/>
    <col min="8" max="8" width="21.109375" style="27" customWidth="1"/>
    <col min="9" max="9" width="16.109375" style="103" bestFit="1" customWidth="1"/>
    <col min="10" max="10" width="16.6640625" style="132" bestFit="1" customWidth="1"/>
    <col min="11" max="11" width="25.44140625" style="137" bestFit="1" customWidth="1"/>
    <col min="12" max="12" width="15.5546875" style="132" bestFit="1" customWidth="1"/>
    <col min="13" max="13" width="18.5546875" style="143" bestFit="1" customWidth="1"/>
    <col min="14" max="14" width="22.88671875" style="95" customWidth="1"/>
    <col min="15" max="15" width="14.88671875" customWidth="1"/>
    <col min="16" max="16" width="15" bestFit="1" customWidth="1"/>
    <col min="17" max="17" width="9.21875" hidden="1" customWidth="1"/>
    <col min="18" max="18" width="12.44140625" hidden="1" customWidth="1"/>
    <col min="19" max="19" width="15.21875" style="24" hidden="1" customWidth="1"/>
    <col min="20" max="20" width="16.88671875" style="24" hidden="1" customWidth="1"/>
    <col min="21" max="21" width="13.6640625" style="95" bestFit="1" customWidth="1"/>
    <col min="22" max="22" width="19.109375" style="95" bestFit="1" customWidth="1"/>
  </cols>
  <sheetData>
    <row r="1" spans="2:22" ht="54" customHeight="1" thickBot="1" x14ac:dyDescent="0.5">
      <c r="B1" s="88" t="s">
        <v>15</v>
      </c>
      <c r="C1" s="3"/>
      <c r="D1" s="37"/>
      <c r="E1" s="123"/>
      <c r="F1" s="125"/>
      <c r="G1" s="1"/>
      <c r="H1" s="28"/>
      <c r="I1" s="102"/>
      <c r="J1" s="131"/>
      <c r="K1" s="133">
        <f ca="1">TODAY()</f>
        <v>43944</v>
      </c>
      <c r="L1" s="131"/>
      <c r="M1" s="141"/>
      <c r="N1" s="100"/>
      <c r="O1" s="1"/>
      <c r="P1" s="1"/>
      <c r="Q1" s="1"/>
      <c r="R1" s="1"/>
      <c r="S1" s="22"/>
      <c r="T1" s="22"/>
      <c r="U1" s="141"/>
      <c r="V1" s="141"/>
    </row>
    <row r="2" spans="2:22" ht="24.95" customHeight="1" x14ac:dyDescent="0.3">
      <c r="B2" s="101"/>
      <c r="C2" s="6"/>
      <c r="D2" s="38"/>
      <c r="E2" s="101"/>
      <c r="K2" s="134"/>
      <c r="L2" s="138"/>
      <c r="M2" s="142"/>
      <c r="S2" s="23"/>
      <c r="T2" s="23"/>
    </row>
    <row r="3" spans="2:22" ht="30" customHeight="1" x14ac:dyDescent="0.3">
      <c r="B3" s="121"/>
      <c r="C3" s="7"/>
      <c r="E3" s="124"/>
      <c r="K3" s="134"/>
      <c r="L3" s="138"/>
      <c r="M3" s="142"/>
      <c r="S3" s="23"/>
      <c r="T3" s="23"/>
    </row>
    <row r="4" spans="2:22" ht="17.100000000000001" customHeight="1" x14ac:dyDescent="0.3">
      <c r="B4" s="114" t="s">
        <v>40</v>
      </c>
      <c r="C4" s="4" t="s">
        <v>21</v>
      </c>
      <c r="D4" s="40" t="s">
        <v>138</v>
      </c>
      <c r="E4" s="114" t="s">
        <v>136</v>
      </c>
      <c r="F4" s="127" t="s">
        <v>9</v>
      </c>
      <c r="G4" s="42" t="s">
        <v>152</v>
      </c>
      <c r="H4" s="4" t="s">
        <v>22</v>
      </c>
      <c r="I4" s="129" t="s">
        <v>132</v>
      </c>
      <c r="J4" s="129" t="s">
        <v>131</v>
      </c>
      <c r="K4" s="135" t="s">
        <v>42</v>
      </c>
      <c r="L4" s="139" t="s">
        <v>16</v>
      </c>
      <c r="M4" s="135" t="s">
        <v>43</v>
      </c>
      <c r="N4" s="144" t="s">
        <v>10</v>
      </c>
      <c r="O4" s="4" t="s">
        <v>17</v>
      </c>
      <c r="P4" s="4" t="s">
        <v>2</v>
      </c>
      <c r="Q4" s="4" t="s">
        <v>147</v>
      </c>
      <c r="R4" s="4" t="s">
        <v>148</v>
      </c>
      <c r="S4" s="42" t="s">
        <v>161</v>
      </c>
      <c r="T4" s="42" t="s">
        <v>162</v>
      </c>
      <c r="U4" s="114" t="s">
        <v>137</v>
      </c>
      <c r="V4" s="114" t="s">
        <v>163</v>
      </c>
    </row>
    <row r="5" spans="2:22" ht="30" customHeight="1" x14ac:dyDescent="0.3">
      <c r="B5" s="122" t="s">
        <v>140</v>
      </c>
      <c r="C5" s="11" t="str">
        <f>IFERROR(VLOOKUP(PrélèvementsStock[[#This Row],[ENDROIT SORTIE]],BASE_DE_DONNEE,2,0),"")</f>
        <v>MICHEL</v>
      </c>
      <c r="D5" s="41">
        <f>IFERROR(VLOOKUP(PrélèvementsStock[[#This Row],[ENDROIT SORTIE]],BASE_DE_DONNEE,3,0),"")</f>
        <v>623114498</v>
      </c>
      <c r="E5" s="122" t="s">
        <v>49</v>
      </c>
      <c r="F5" s="128">
        <v>10</v>
      </c>
      <c r="G5" s="44">
        <f>IFERROR(VLOOKUP(PrélèvementsStock[[#This Row],[ARTICLE]],QUANTITE_RESTANTE,8,0),"")</f>
        <v>9</v>
      </c>
      <c r="H5" s="11" t="str">
        <f>IFERROR(VLOOKUP(PrélèvementsStock[ARTICLE],Inventaire[],2,FALSE),"")</f>
        <v>PAS DE REF</v>
      </c>
      <c r="I5" s="130" t="s">
        <v>133</v>
      </c>
      <c r="J5" s="130" t="s">
        <v>341</v>
      </c>
      <c r="K5" s="136">
        <v>0.43055555555555558</v>
      </c>
      <c r="L5" s="140">
        <v>43930</v>
      </c>
      <c r="M5" s="136">
        <v>0.60069444444444442</v>
      </c>
      <c r="N5" s="145">
        <v>43945</v>
      </c>
      <c r="O5" s="11" t="str">
        <f>IFERROR(VLOOKUP(PrélèvementsStock[ARTICLE],Inventaire[],3,FALSE),"")</f>
        <v>COPPELIA CONSOMABLES</v>
      </c>
      <c r="P5" s="11" t="str">
        <f>IFERROR(VLOOKUP(PrélèvementsStock[ARTICLE],Inventaire[],4,FALSE),"")</f>
        <v>GRILLE</v>
      </c>
      <c r="Q5" s="11" t="str">
        <f ca="1">IF(PrélèvementsStock[[#This Row],[DATE DE RETOUR]]="","",IF(PrélèvementsStock[[#This Row],[DATE DE RETOUR]]&lt;=TODAY(),"ROUGE",IF(PrélèvementsStock[[#This Row],[DATE DE RETOUR]]-5&lt;=TODAY(),"ORANGE",IF(PrélèvementsStock[[#This Row],[DATE DE RETOUR]]-7&lt;=TODAY(),"VERT",""))))</f>
        <v>ORANGE</v>
      </c>
      <c r="R5" s="11">
        <f>IF(ISNUMBER(SEARCH("VRAI",PrélèvementsStock[[#This Row],[DETEC RETOUR]])),0,PrélèvementsStock[[#This Row],[QTÉ SORTIE]])</f>
        <v>10</v>
      </c>
      <c r="S5" s="35" t="b">
        <f>ISTEXT(PrélèvementsStock[[#This Row],[RETOUR PAR]])</f>
        <v>0</v>
      </c>
      <c r="T5" s="35">
        <f>IF(ISNUMBER(SEARCH("VRAI",PrélèvementsStock[[#This Row],[DETEC RETOUR]])),0,1)</f>
        <v>1</v>
      </c>
      <c r="U5" s="148"/>
      <c r="V5" s="148"/>
    </row>
    <row r="6" spans="2:22" ht="30" customHeight="1" x14ac:dyDescent="0.3">
      <c r="B6" s="122" t="s">
        <v>144</v>
      </c>
      <c r="C6" s="11" t="str">
        <f>IFERROR(VLOOKUP(PrélèvementsStock[[#This Row],[ENDROIT SORTIE]],BASE_DE_DONNEE,2,0),"")</f>
        <v>JAQUI</v>
      </c>
      <c r="D6" s="41">
        <f>IFERROR(VLOOKUP(PrélèvementsStock[[#This Row],[ENDROIT SORTIE]],BASE_DE_DONNEE,3,0),"")</f>
        <v>602557496</v>
      </c>
      <c r="E6" s="122" t="s">
        <v>49</v>
      </c>
      <c r="F6" s="128">
        <v>5</v>
      </c>
      <c r="G6" s="44">
        <f>IFERROR(VLOOKUP(PrélèvementsStock[[#This Row],[ARTICLE]],QUANTITE_RESTANTE,8,0),"")</f>
        <v>9</v>
      </c>
      <c r="H6" s="11" t="str">
        <f>IFERROR(VLOOKUP(PrélèvementsStock[ARTICLE],Inventaire[],2,FALSE),"")</f>
        <v>PAS DE REF</v>
      </c>
      <c r="I6" s="130" t="s">
        <v>133</v>
      </c>
      <c r="J6" s="130" t="s">
        <v>340</v>
      </c>
      <c r="K6" s="136">
        <v>0.47222222222222199</v>
      </c>
      <c r="L6" s="140">
        <v>43931</v>
      </c>
      <c r="M6" s="136">
        <v>0.64236111111111105</v>
      </c>
      <c r="N6" s="145">
        <v>43946</v>
      </c>
      <c r="O6" s="11" t="str">
        <f>IFERROR(VLOOKUP(PrélèvementsStock[ARTICLE],Inventaire[],3,FALSE),"")</f>
        <v>COPPELIA CONSOMABLES</v>
      </c>
      <c r="P6" s="11" t="str">
        <f>IFERROR(VLOOKUP(PrélèvementsStock[ARTICLE],Inventaire[],4,FALSE),"")</f>
        <v>GRILLE</v>
      </c>
      <c r="Q6" s="11" t="str">
        <f ca="1">IF(PrélèvementsStock[[#This Row],[DATE DE RETOUR]]="","",IF(PrélèvementsStock[[#This Row],[DATE DE RETOUR]]&lt;=TODAY(),"ROUGE",IF(PrélèvementsStock[[#This Row],[DATE DE RETOUR]]-5&lt;=TODAY(),"ORANGE",IF(PrélèvementsStock[[#This Row],[DATE DE RETOUR]]-7&lt;=TODAY(),"VERT",""))))</f>
        <v>ORANGE</v>
      </c>
      <c r="R6" s="11">
        <f>IF(ISNUMBER(SEARCH("VRAI",PrélèvementsStock[[#This Row],[DETEC RETOUR]])),0,PrélèvementsStock[[#This Row],[QTÉ SORTIE]])</f>
        <v>5</v>
      </c>
      <c r="S6" s="35" t="b">
        <f>ISTEXT(PrélèvementsStock[[#This Row],[RETOUR PAR]])</f>
        <v>0</v>
      </c>
      <c r="T6" s="35">
        <f>IF(ISNUMBER(SEARCH("VRAI",PrélèvementsStock[[#This Row],[DETEC RETOUR]])),0,1)</f>
        <v>1</v>
      </c>
      <c r="U6" s="148"/>
      <c r="V6" s="148"/>
    </row>
    <row r="7" spans="2:22" ht="30" customHeight="1" x14ac:dyDescent="0.3">
      <c r="B7" s="122" t="s">
        <v>150</v>
      </c>
      <c r="C7" s="11" t="str">
        <f>IFERROR(VLOOKUP(PrélèvementsStock[[#This Row],[ENDROIT SORTIE]],BASE_DE_DONNEE,2,0),"")</f>
        <v>MARIE</v>
      </c>
      <c r="D7" s="41">
        <f>IFERROR(VLOOKUP(PrélèvementsStock[[#This Row],[ENDROIT SORTIE]],BASE_DE_DONNEE,3,0),"")</f>
        <v>734558823</v>
      </c>
      <c r="E7" s="122" t="s">
        <v>53</v>
      </c>
      <c r="F7" s="128">
        <v>5</v>
      </c>
      <c r="G7" s="44">
        <f>IFERROR(VLOOKUP(PrélèvementsStock[[#This Row],[ARTICLE]],QUANTITE_RESTANTE,8,0),"")</f>
        <v>48</v>
      </c>
      <c r="H7" s="11" t="str">
        <f>IFERROR(VLOOKUP(PrélèvementsStock[ARTICLE],Inventaire[],2,FALSE),"")</f>
        <v>PAS DE REF</v>
      </c>
      <c r="I7" s="130" t="s">
        <v>133</v>
      </c>
      <c r="J7" s="130" t="s">
        <v>342</v>
      </c>
      <c r="K7" s="136">
        <v>0.51388888888888895</v>
      </c>
      <c r="L7" s="140">
        <v>43932</v>
      </c>
      <c r="M7" s="136">
        <v>0.68402777777777801</v>
      </c>
      <c r="N7" s="145">
        <v>43947</v>
      </c>
      <c r="O7" s="11" t="str">
        <f>IFERROR(VLOOKUP(PrélèvementsStock[ARTICLE],Inventaire[],3,FALSE),"")</f>
        <v>COPPELIA CONSOMABLES</v>
      </c>
      <c r="P7" s="11" t="str">
        <f>IFERROR(VLOOKUP(PrélèvementsStock[ARTICLE],Inventaire[],4,FALSE),"")</f>
        <v>GRILLE</v>
      </c>
      <c r="Q7" s="11" t="str">
        <f ca="1">IF(PrélèvementsStock[[#This Row],[DATE DE RETOUR]]="","",IF(PrélèvementsStock[[#This Row],[DATE DE RETOUR]]&lt;=TODAY(),"ROUGE",IF(PrélèvementsStock[[#This Row],[DATE DE RETOUR]]-5&lt;=TODAY(),"ORANGE",IF(PrélèvementsStock[[#This Row],[DATE DE RETOUR]]-7&lt;=TODAY(),"VERT",""))))</f>
        <v>ORANGE</v>
      </c>
      <c r="R7" s="11">
        <f>IF(ISNUMBER(SEARCH("VRAI",PrélèvementsStock[[#This Row],[DETEC RETOUR]])),0,PrélèvementsStock[[#This Row],[QTÉ SORTIE]])</f>
        <v>5</v>
      </c>
      <c r="S7" s="35" t="b">
        <f>ISTEXT(PrélèvementsStock[[#This Row],[RETOUR PAR]])</f>
        <v>0</v>
      </c>
      <c r="T7" s="35">
        <f>IF(ISNUMBER(SEARCH("VRAI",PrélèvementsStock[[#This Row],[DETEC RETOUR]])),0,1)</f>
        <v>1</v>
      </c>
      <c r="U7" s="148"/>
      <c r="V7" s="148"/>
    </row>
    <row r="8" spans="2:22" ht="30" customHeight="1" x14ac:dyDescent="0.3">
      <c r="B8" s="122" t="s">
        <v>140</v>
      </c>
      <c r="C8" s="11" t="str">
        <f>IFERROR(VLOOKUP(PrélèvementsStock[[#This Row],[ENDROIT SORTIE]],BASE_DE_DONNEE,2,0),"")</f>
        <v>MICHEL</v>
      </c>
      <c r="D8" s="41">
        <f>IFERROR(VLOOKUP(PrélèvementsStock[[#This Row],[ENDROIT SORTIE]],BASE_DE_DONNEE,3,0),"")</f>
        <v>623114498</v>
      </c>
      <c r="E8" s="122" t="s">
        <v>75</v>
      </c>
      <c r="F8" s="128">
        <v>5</v>
      </c>
      <c r="G8" s="44">
        <f>IFERROR(VLOOKUP(PrélèvementsStock[[#This Row],[ARTICLE]],QUANTITE_RESTANTE,8,0),"")</f>
        <v>23</v>
      </c>
      <c r="H8" s="11" t="str">
        <f>IFERROR(VLOOKUP(PrélèvementsStock[ARTICLE],Inventaire[],2,FALSE),"")</f>
        <v>PAS DE REF</v>
      </c>
      <c r="I8" s="130" t="s">
        <v>133</v>
      </c>
      <c r="J8" s="130" t="s">
        <v>340</v>
      </c>
      <c r="K8" s="136">
        <v>0.5625</v>
      </c>
      <c r="L8" s="140">
        <v>43930</v>
      </c>
      <c r="M8" s="136">
        <v>0.5625</v>
      </c>
      <c r="N8" s="145">
        <v>43945</v>
      </c>
      <c r="O8" s="11" t="str">
        <f>IFERROR(VLOOKUP(PrélèvementsStock[ARTICLE],Inventaire[],3,FALSE),"")</f>
        <v>COPPELIA CONSOMABLES</v>
      </c>
      <c r="P8" s="11" t="str">
        <f>IFERROR(VLOOKUP(PrélèvementsStock[ARTICLE],Inventaire[],4,FALSE),"")</f>
        <v>GRILLE</v>
      </c>
      <c r="Q8" s="11" t="str">
        <f ca="1">IF(PrélèvementsStock[[#This Row],[DATE DE RETOUR]]="","",IF(PrélèvementsStock[[#This Row],[DATE DE RETOUR]]&lt;=TODAY(),"ROUGE",IF(PrélèvementsStock[[#This Row],[DATE DE RETOUR]]-5&lt;=TODAY(),"ORANGE",IF(PrélèvementsStock[[#This Row],[DATE DE RETOUR]]-7&lt;=TODAY(),"VERT",""))))</f>
        <v>ORANGE</v>
      </c>
      <c r="R8" s="11">
        <f>IF(ISNUMBER(SEARCH("VRAI",PrélèvementsStock[[#This Row],[DETEC RETOUR]])),0,PrélèvementsStock[[#This Row],[QTÉ SORTIE]])</f>
        <v>5</v>
      </c>
      <c r="S8" s="35" t="b">
        <f>ISTEXT(PrélèvementsStock[[#This Row],[RETOUR PAR]])</f>
        <v>0</v>
      </c>
      <c r="T8" s="35">
        <f>IF(ISNUMBER(SEARCH("VRAI",PrélèvementsStock[[#This Row],[DETEC RETOUR]])),0,1)</f>
        <v>1</v>
      </c>
      <c r="U8" s="148"/>
      <c r="V8" s="148"/>
    </row>
    <row r="9" spans="2:22" ht="30" customHeight="1" x14ac:dyDescent="0.3">
      <c r="B9" s="122" t="s">
        <v>144</v>
      </c>
      <c r="C9" s="11" t="str">
        <f>IFERROR(VLOOKUP(PrélèvementsStock[[#This Row],[ENDROIT SORTIE]],BASE_DE_DONNEE,2,0),"")</f>
        <v>JAQUI</v>
      </c>
      <c r="D9" s="41">
        <f>IFERROR(VLOOKUP(PrélèvementsStock[[#This Row],[ENDROIT SORTIE]],BASE_DE_DONNEE,3,0),"")</f>
        <v>602557496</v>
      </c>
      <c r="E9" s="122" t="s">
        <v>53</v>
      </c>
      <c r="F9" s="128">
        <v>5</v>
      </c>
      <c r="G9" s="44">
        <f>IFERROR(VLOOKUP(PrélèvementsStock[[#This Row],[ARTICLE]],QUANTITE_RESTANTE,8,0),"")</f>
        <v>48</v>
      </c>
      <c r="H9" s="11" t="str">
        <f>IFERROR(VLOOKUP(PrélèvementsStock[ARTICLE],Inventaire[],2,FALSE),"")</f>
        <v>PAS DE REF</v>
      </c>
      <c r="I9" s="130" t="s">
        <v>133</v>
      </c>
      <c r="J9" s="130" t="s">
        <v>340</v>
      </c>
      <c r="K9" s="136">
        <v>0.58333333333333337</v>
      </c>
      <c r="L9" s="140">
        <v>43930</v>
      </c>
      <c r="M9" s="136">
        <v>0.5625</v>
      </c>
      <c r="N9" s="145">
        <v>43945</v>
      </c>
      <c r="O9" s="11" t="str">
        <f>IFERROR(VLOOKUP(PrélèvementsStock[ARTICLE],Inventaire[],3,FALSE),"")</f>
        <v>COPPELIA CONSOMABLES</v>
      </c>
      <c r="P9" s="11" t="str">
        <f>IFERROR(VLOOKUP(PrélèvementsStock[ARTICLE],Inventaire[],4,FALSE),"")</f>
        <v>GRILLE</v>
      </c>
      <c r="Q9" s="11" t="str">
        <f ca="1">IF(PrélèvementsStock[[#This Row],[DATE DE RETOUR]]="","",IF(PrélèvementsStock[[#This Row],[DATE DE RETOUR]]&lt;=TODAY(),"ROUGE",IF(PrélèvementsStock[[#This Row],[DATE DE RETOUR]]-5&lt;=TODAY(),"ORANGE",IF(PrélèvementsStock[[#This Row],[DATE DE RETOUR]]-7&lt;=TODAY(),"VERT",""))))</f>
        <v>ORANGE</v>
      </c>
      <c r="R9" s="11">
        <f>IF(ISNUMBER(SEARCH("VRAI",PrélèvementsStock[[#This Row],[DETEC RETOUR]])),0,PrélèvementsStock[[#This Row],[QTÉ SORTIE]])</f>
        <v>5</v>
      </c>
      <c r="S9" s="35" t="b">
        <f>ISTEXT(PrélèvementsStock[[#This Row],[RETOUR PAR]])</f>
        <v>0</v>
      </c>
      <c r="T9" s="35">
        <f>IF(ISNUMBER(SEARCH("VRAI",PrélèvementsStock[[#This Row],[DETEC RETOUR]])),0,1)</f>
        <v>1</v>
      </c>
      <c r="U9" s="148"/>
      <c r="V9" s="148"/>
    </row>
    <row r="10" spans="2:22" ht="30" customHeight="1" x14ac:dyDescent="0.3">
      <c r="B10" s="122" t="s">
        <v>144</v>
      </c>
      <c r="C10" s="11" t="str">
        <f>IFERROR(VLOOKUP(PrélèvementsStock[[#This Row],[ENDROIT SORTIE]],BASE_DE_DONNEE,2,0),"")</f>
        <v>JAQUI</v>
      </c>
      <c r="D10" s="41">
        <f>IFERROR(VLOOKUP(PrélèvementsStock[[#This Row],[ENDROIT SORTIE]],BASE_DE_DONNEE,3,0),"")</f>
        <v>602557496</v>
      </c>
      <c r="E10" s="122" t="s">
        <v>25</v>
      </c>
      <c r="F10" s="128"/>
      <c r="G10" s="44">
        <f>IFERROR(VLOOKUP(PrélèvementsStock[[#This Row],[ARTICLE]],QUANTITE_RESTANTE,8,0),"")</f>
        <v>5</v>
      </c>
      <c r="H10" s="11">
        <f>IFERROR(VLOOKUP(PrélèvementsStock[ARTICLE],Inventaire[],2,FALSE),"")</f>
        <v>0</v>
      </c>
      <c r="I10" s="130"/>
      <c r="J10" s="130" t="s">
        <v>341</v>
      </c>
      <c r="K10" s="136"/>
      <c r="L10" s="140">
        <v>43930</v>
      </c>
      <c r="M10" s="136"/>
      <c r="N10" s="145"/>
      <c r="O10" s="11" t="str">
        <f>IFERROR(VLOOKUP(PrélèvementsStock[ARTICLE],Inventaire[],3,FALSE),"")</f>
        <v>COPPELIA LUMIERE L</v>
      </c>
      <c r="P10" s="11" t="str">
        <f>IFERROR(VLOOKUP(PrélèvementsStock[ARTICLE],Inventaire[],4,FALSE),"")</f>
        <v>LOCAL</v>
      </c>
      <c r="Q10" s="11" t="str">
        <f ca="1">IF(PrélèvementsStock[[#This Row],[DATE DE RETOUR]]="","",IF(PrélèvementsStock[[#This Row],[DATE DE RETOUR]]&lt;=TODAY(),"ROUGE",IF(PrélèvementsStock[[#This Row],[DATE DE RETOUR]]-5&lt;=TODAY(),"ORANGE",IF(PrélèvementsStock[[#This Row],[DATE DE RETOUR]]-7&lt;=TODAY(),"VERT",""))))</f>
        <v/>
      </c>
      <c r="R10" s="11">
        <f>IF(ISNUMBER(SEARCH("VRAI",PrélèvementsStock[[#This Row],[DETEC RETOUR]])),0,PrélèvementsStock[[#This Row],[QTÉ SORTIE]])</f>
        <v>0</v>
      </c>
      <c r="S10" s="35" t="b">
        <f>ISTEXT(PrélèvementsStock[[#This Row],[RETOUR PAR]])</f>
        <v>0</v>
      </c>
      <c r="T10" s="35">
        <f>IF(ISNUMBER(SEARCH("VRAI",PrélèvementsStock[[#This Row],[DETEC RETOUR]])),0,1)</f>
        <v>1</v>
      </c>
      <c r="U10" s="148"/>
      <c r="V10" s="148"/>
    </row>
    <row r="11" spans="2:22" ht="30" customHeight="1" x14ac:dyDescent="0.3">
      <c r="B11" s="122" t="s">
        <v>140</v>
      </c>
      <c r="C11" s="11" t="str">
        <f>IFERROR(VLOOKUP(PrélèvementsStock[[#This Row],[ENDROIT SORTIE]],BASE_DE_DONNEE,2,0),"")</f>
        <v>MICHEL</v>
      </c>
      <c r="D11" s="41">
        <f>IFERROR(VLOOKUP(PrélèvementsStock[[#This Row],[ENDROIT SORTIE]],BASE_DE_DONNEE,3,0),"")</f>
        <v>623114498</v>
      </c>
      <c r="E11" s="122" t="s">
        <v>53</v>
      </c>
      <c r="F11" s="128">
        <v>5</v>
      </c>
      <c r="G11" s="44">
        <f>IFERROR(VLOOKUP(PrélèvementsStock[[#This Row],[ARTICLE]],QUANTITE_RESTANTE,8,0),"")</f>
        <v>48</v>
      </c>
      <c r="H11" s="11" t="str">
        <f>IFERROR(VLOOKUP(PrélèvementsStock[ARTICLE],Inventaire[],2,FALSE),"")</f>
        <v>PAS DE REF</v>
      </c>
      <c r="I11" s="130" t="s">
        <v>133</v>
      </c>
      <c r="J11" s="130" t="s">
        <v>134</v>
      </c>
      <c r="K11" s="136">
        <v>0.5625</v>
      </c>
      <c r="L11" s="140">
        <v>43930</v>
      </c>
      <c r="M11" s="136">
        <v>0.5625</v>
      </c>
      <c r="N11" s="145">
        <v>43945</v>
      </c>
      <c r="O11" s="11" t="str">
        <f>IFERROR(VLOOKUP(PrélèvementsStock[ARTICLE],Inventaire[],3,FALSE),"")</f>
        <v>COPPELIA CONSOMABLES</v>
      </c>
      <c r="P11" s="11" t="str">
        <f>IFERROR(VLOOKUP(PrélèvementsStock[ARTICLE],Inventaire[],4,FALSE),"")</f>
        <v>GRILLE</v>
      </c>
      <c r="Q11" s="11" t="str">
        <f ca="1">IF(PrélèvementsStock[[#This Row],[DATE DE RETOUR]]="","",IF(PrélèvementsStock[[#This Row],[DATE DE RETOUR]]&lt;=TODAY(),"ROUGE",IF(PrélèvementsStock[[#This Row],[DATE DE RETOUR]]-5&lt;=TODAY(),"ORANGE",IF(PrélèvementsStock[[#This Row],[DATE DE RETOUR]]-7&lt;=TODAY(),"VERT",""))))</f>
        <v>ORANGE</v>
      </c>
      <c r="R11" s="11">
        <f>IF(ISNUMBER(SEARCH("VRAI",PrélèvementsStock[[#This Row],[DETEC RETOUR]])),0,PrélèvementsStock[[#This Row],[QTÉ SORTIE]])</f>
        <v>5</v>
      </c>
      <c r="S11" s="35" t="b">
        <f>ISTEXT(PrélèvementsStock[[#This Row],[RETOUR PAR]])</f>
        <v>0</v>
      </c>
      <c r="T11" s="35">
        <f>IF(ISNUMBER(SEARCH("VRAI",PrélèvementsStock[[#This Row],[DETEC RETOUR]])),0,1)</f>
        <v>1</v>
      </c>
      <c r="U11" s="148"/>
      <c r="V11" s="148"/>
    </row>
    <row r="12" spans="2:22" ht="30" customHeight="1" x14ac:dyDescent="0.3">
      <c r="B12" s="122" t="s">
        <v>140</v>
      </c>
      <c r="C12" s="11" t="str">
        <f>IFERROR(VLOOKUP(PrélèvementsStock[[#This Row],[ENDROIT SORTIE]],BASE_DE_DONNEE,2,0),"")</f>
        <v>MICHEL</v>
      </c>
      <c r="D12" s="41">
        <f>IFERROR(VLOOKUP(PrélèvementsStock[[#This Row],[ENDROIT SORTIE]],BASE_DE_DONNEE,3,0),"")</f>
        <v>623114498</v>
      </c>
      <c r="E12" s="122" t="s">
        <v>75</v>
      </c>
      <c r="F12" s="128">
        <v>4</v>
      </c>
      <c r="G12" s="44">
        <f>IFERROR(VLOOKUP(PrélèvementsStock[[#This Row],[ARTICLE]],QUANTITE_RESTANTE,8,0),"")</f>
        <v>23</v>
      </c>
      <c r="H12" s="11" t="str">
        <f>IFERROR(VLOOKUP(PrélèvementsStock[ARTICLE],Inventaire[],2,FALSE),"")</f>
        <v>PAS DE REF</v>
      </c>
      <c r="I12" s="130" t="s">
        <v>133</v>
      </c>
      <c r="J12" s="130"/>
      <c r="K12" s="136"/>
      <c r="L12" s="140">
        <v>43930</v>
      </c>
      <c r="M12" s="136"/>
      <c r="N12" s="145"/>
      <c r="O12" s="11" t="str">
        <f>IFERROR(VLOOKUP(PrélèvementsStock[ARTICLE],Inventaire[],3,FALSE),"")</f>
        <v>COPPELIA CONSOMABLES</v>
      </c>
      <c r="P12" s="11" t="str">
        <f>IFERROR(VLOOKUP(PrélèvementsStock[ARTICLE],Inventaire[],4,FALSE),"")</f>
        <v>GRILLE</v>
      </c>
      <c r="Q12" s="11" t="str">
        <f ca="1">IF(PrélèvementsStock[[#This Row],[DATE DE RETOUR]]="","",IF(PrélèvementsStock[[#This Row],[DATE DE RETOUR]]&lt;=TODAY(),"ROUGE",IF(PrélèvementsStock[[#This Row],[DATE DE RETOUR]]-5&lt;=TODAY(),"ORANGE",IF(PrélèvementsStock[[#This Row],[DATE DE RETOUR]]-7&lt;=TODAY(),"VERT",""))))</f>
        <v/>
      </c>
      <c r="R12" s="11">
        <f>IF(ISNUMBER(SEARCH("VRAI",PrélèvementsStock[[#This Row],[DETEC RETOUR]])),0,PrélèvementsStock[[#This Row],[QTÉ SORTIE]])</f>
        <v>4</v>
      </c>
      <c r="S12" s="35" t="b">
        <f>ISTEXT(PrélèvementsStock[[#This Row],[RETOUR PAR]])</f>
        <v>0</v>
      </c>
      <c r="T12" s="35">
        <f>IF(ISNUMBER(SEARCH("VRAI",PrélèvementsStock[[#This Row],[DETEC RETOUR]])),0,1)</f>
        <v>1</v>
      </c>
      <c r="U12" s="148"/>
      <c r="V12" s="148"/>
    </row>
    <row r="13" spans="2:22" ht="30" customHeight="1" x14ac:dyDescent="0.3">
      <c r="B13" s="122" t="s">
        <v>140</v>
      </c>
      <c r="C13" s="11" t="str">
        <f>IFERROR(VLOOKUP(PrélèvementsStock[[#This Row],[ENDROIT SORTIE]],BASE_DE_DONNEE,2,0),"")</f>
        <v>MICHEL</v>
      </c>
      <c r="D13" s="41">
        <f>IFERROR(VLOOKUP(PrélèvementsStock[[#This Row],[ENDROIT SORTIE]],BASE_DE_DONNEE,3,0),"")</f>
        <v>623114498</v>
      </c>
      <c r="E13" s="122" t="s">
        <v>76</v>
      </c>
      <c r="F13" s="128">
        <v>5</v>
      </c>
      <c r="G13" s="44">
        <f>IFERROR(VLOOKUP(PrélèvementsStock[[#This Row],[ARTICLE]],QUANTITE_RESTANTE,8,0),"")</f>
        <v>26</v>
      </c>
      <c r="H13" s="11" t="str">
        <f>IFERROR(VLOOKUP(PrélèvementsStock[ARTICLE],Inventaire[],2,FALSE),"")</f>
        <v>PAS DE REF</v>
      </c>
      <c r="I13" s="130" t="s">
        <v>133</v>
      </c>
      <c r="J13" s="130"/>
      <c r="K13" s="136"/>
      <c r="L13" s="140">
        <v>43930</v>
      </c>
      <c r="M13" s="136"/>
      <c r="N13" s="145"/>
      <c r="O13" s="11" t="str">
        <f>IFERROR(VLOOKUP(PrélèvementsStock[ARTICLE],Inventaire[],3,FALSE),"")</f>
        <v>COPPELIA CONSOMABLES</v>
      </c>
      <c r="P13" s="11" t="str">
        <f>IFERROR(VLOOKUP(PrélèvementsStock[ARTICLE],Inventaire[],4,FALSE),"")</f>
        <v>GRILLE</v>
      </c>
      <c r="Q13" s="11" t="str">
        <f ca="1">IF(PrélèvementsStock[[#This Row],[DATE DE RETOUR]]="","",IF(PrélèvementsStock[[#This Row],[DATE DE RETOUR]]&lt;=TODAY(),"ROUGE",IF(PrélèvementsStock[[#This Row],[DATE DE RETOUR]]-5&lt;=TODAY(),"ORANGE",IF(PrélèvementsStock[[#This Row],[DATE DE RETOUR]]-7&lt;=TODAY(),"VERT",""))))</f>
        <v/>
      </c>
      <c r="R13" s="11">
        <f>IF(ISNUMBER(SEARCH("VRAI",PrélèvementsStock[[#This Row],[DETEC RETOUR]])),0,PrélèvementsStock[[#This Row],[QTÉ SORTIE]])</f>
        <v>5</v>
      </c>
      <c r="S13" s="35" t="b">
        <f>ISTEXT(PrélèvementsStock[[#This Row],[RETOUR PAR]])</f>
        <v>0</v>
      </c>
      <c r="T13" s="35">
        <f>IF(ISNUMBER(SEARCH("VRAI",PrélèvementsStock[[#This Row],[DETEC RETOUR]])),0,1)</f>
        <v>1</v>
      </c>
      <c r="U13" s="148"/>
      <c r="V13" s="148"/>
    </row>
    <row r="14" spans="2:22" ht="30" customHeight="1" x14ac:dyDescent="0.3">
      <c r="B14" s="122" t="s">
        <v>140</v>
      </c>
      <c r="C14" s="11" t="str">
        <f>IFERROR(VLOOKUP(PrélèvementsStock[[#This Row],[ENDROIT SORTIE]],BASE_DE_DONNEE,2,0),"")</f>
        <v>MICHEL</v>
      </c>
      <c r="D14" s="41">
        <f>IFERROR(VLOOKUP(PrélèvementsStock[[#This Row],[ENDROIT SORTIE]],BASE_DE_DONNEE,3,0),"")</f>
        <v>623114498</v>
      </c>
      <c r="E14" s="122" t="s">
        <v>78</v>
      </c>
      <c r="F14" s="128">
        <v>2</v>
      </c>
      <c r="G14" s="44">
        <f>IFERROR(VLOOKUP(PrélèvementsStock[[#This Row],[ARTICLE]],QUANTITE_RESTANTE,8,0),"")</f>
        <v>12</v>
      </c>
      <c r="H14" s="11" t="str">
        <f>IFERROR(VLOOKUP(PrélèvementsStock[ARTICLE],Inventaire[],2,FALSE),"")</f>
        <v>PAS DE REF</v>
      </c>
      <c r="I14" s="130" t="s">
        <v>133</v>
      </c>
      <c r="J14" s="130" t="s">
        <v>134</v>
      </c>
      <c r="K14" s="136"/>
      <c r="L14" s="140">
        <v>43931</v>
      </c>
      <c r="M14" s="136"/>
      <c r="N14" s="145"/>
      <c r="O14" s="11" t="str">
        <f>IFERROR(VLOOKUP(PrélèvementsStock[ARTICLE],Inventaire[],3,FALSE),"")</f>
        <v>COPPELIA CONSOMABLES</v>
      </c>
      <c r="P14" s="11" t="str">
        <f>IFERROR(VLOOKUP(PrélèvementsStock[ARTICLE],Inventaire[],4,FALSE),"")</f>
        <v>GRILLE</v>
      </c>
      <c r="Q14" s="11" t="str">
        <f ca="1">IF(PrélèvementsStock[[#This Row],[DATE DE RETOUR]]="","",IF(PrélèvementsStock[[#This Row],[DATE DE RETOUR]]&lt;=TODAY(),"ROUGE",IF(PrélèvementsStock[[#This Row],[DATE DE RETOUR]]-5&lt;=TODAY(),"ORANGE",IF(PrélèvementsStock[[#This Row],[DATE DE RETOUR]]-7&lt;=TODAY(),"VERT",""))))</f>
        <v/>
      </c>
      <c r="R14" s="11">
        <f>IF(ISNUMBER(SEARCH("VRAI",PrélèvementsStock[[#This Row],[DETEC RETOUR]])),0,PrélèvementsStock[[#This Row],[QTÉ SORTIE]])</f>
        <v>2</v>
      </c>
      <c r="S14" s="35" t="b">
        <f>ISTEXT(PrélèvementsStock[[#This Row],[RETOUR PAR]])</f>
        <v>0</v>
      </c>
      <c r="T14" s="35">
        <f>IF(ISNUMBER(SEARCH("VRAI",PrélèvementsStock[[#This Row],[DETEC RETOUR]])),0,1)</f>
        <v>1</v>
      </c>
      <c r="U14" s="148"/>
      <c r="V14" s="148"/>
    </row>
    <row r="15" spans="2:22" ht="30" customHeight="1" x14ac:dyDescent="0.3">
      <c r="B15" s="122" t="s">
        <v>140</v>
      </c>
      <c r="C15" s="11" t="str">
        <f>IFERROR(VLOOKUP(PrélèvementsStock[[#This Row],[ENDROIT SORTIE]],BASE_DE_DONNEE,2,0),"")</f>
        <v>MICHEL</v>
      </c>
      <c r="D15" s="41">
        <f>IFERROR(VLOOKUP(PrélèvementsStock[[#This Row],[ENDROIT SORTIE]],BASE_DE_DONNEE,3,0),"")</f>
        <v>623114498</v>
      </c>
      <c r="E15" s="122" t="s">
        <v>77</v>
      </c>
      <c r="F15" s="128">
        <v>2</v>
      </c>
      <c r="G15" s="44">
        <f>IFERROR(VLOOKUP(PrélèvementsStock[[#This Row],[ARTICLE]],QUANTITE_RESTANTE,8,0),"")</f>
        <v>10</v>
      </c>
      <c r="H15" s="11" t="str">
        <f>IFERROR(VLOOKUP(PrélèvementsStock[ARTICLE],Inventaire[],2,FALSE),"")</f>
        <v>PAS DE REF</v>
      </c>
      <c r="I15" s="130" t="s">
        <v>133</v>
      </c>
      <c r="J15" s="130" t="s">
        <v>134</v>
      </c>
      <c r="K15" s="136"/>
      <c r="L15" s="140">
        <v>43931</v>
      </c>
      <c r="M15" s="136"/>
      <c r="N15" s="145"/>
      <c r="O15" s="11" t="str">
        <f>IFERROR(VLOOKUP(PrélèvementsStock[ARTICLE],Inventaire[],3,FALSE),"")</f>
        <v>COPPELIA CONSOMABLES</v>
      </c>
      <c r="P15" s="11" t="str">
        <f>IFERROR(VLOOKUP(PrélèvementsStock[ARTICLE],Inventaire[],4,FALSE),"")</f>
        <v>GRILLE</v>
      </c>
      <c r="Q15" s="11" t="str">
        <f ca="1">IF(PrélèvementsStock[[#This Row],[DATE DE RETOUR]]="","",IF(PrélèvementsStock[[#This Row],[DATE DE RETOUR]]&lt;=TODAY(),"ROUGE",IF(PrélèvementsStock[[#This Row],[DATE DE RETOUR]]-5&lt;=TODAY(),"ORANGE",IF(PrélèvementsStock[[#This Row],[DATE DE RETOUR]]-7&lt;=TODAY(),"VERT",""))))</f>
        <v/>
      </c>
      <c r="R15" s="11">
        <f>IF(ISNUMBER(SEARCH("VRAI",PrélèvementsStock[[#This Row],[DETEC RETOUR]])),0,PrélèvementsStock[[#This Row],[QTÉ SORTIE]])</f>
        <v>2</v>
      </c>
      <c r="S15" s="35" t="b">
        <f>ISTEXT(PrélèvementsStock[[#This Row],[RETOUR PAR]])</f>
        <v>0</v>
      </c>
      <c r="T15" s="35">
        <f>IF(ISNUMBER(SEARCH("VRAI",PrélèvementsStock[[#This Row],[DETEC RETOUR]])),0,1)</f>
        <v>1</v>
      </c>
      <c r="U15" s="148"/>
      <c r="V15" s="148"/>
    </row>
    <row r="16" spans="2:22" ht="30" customHeight="1" x14ac:dyDescent="0.3">
      <c r="B16" s="122" t="s">
        <v>140</v>
      </c>
      <c r="C16" s="11" t="str">
        <f>IFERROR(VLOOKUP(PrélèvementsStock[[#This Row],[ENDROIT SORTIE]],BASE_DE_DONNEE,2,0),"")</f>
        <v>MICHEL</v>
      </c>
      <c r="D16" s="41">
        <f>IFERROR(VLOOKUP(PrélèvementsStock[[#This Row],[ENDROIT SORTIE]],BASE_DE_DONNEE,3,0),"")</f>
        <v>623114498</v>
      </c>
      <c r="E16" s="122"/>
      <c r="F16" s="128"/>
      <c r="G16" s="44" t="str">
        <f>IFERROR(VLOOKUP(PrélèvementsStock[[#This Row],[ARTICLE]],QUANTITE_RESTANTE,8,0),"")</f>
        <v/>
      </c>
      <c r="H16" s="11" t="str">
        <f>IFERROR(VLOOKUP(PrélèvementsStock[ARTICLE],Inventaire[],2,FALSE),"")</f>
        <v/>
      </c>
      <c r="I16" s="130"/>
      <c r="J16" s="130"/>
      <c r="K16" s="136"/>
      <c r="L16" s="140"/>
      <c r="M16" s="136"/>
      <c r="N16" s="145"/>
      <c r="O16" s="11" t="str">
        <f>IFERROR(VLOOKUP(PrélèvementsStock[ARTICLE],Inventaire[],3,FALSE),"")</f>
        <v/>
      </c>
      <c r="P16" s="11" t="str">
        <f>IFERROR(VLOOKUP(PrélèvementsStock[ARTICLE],Inventaire[],4,FALSE),"")</f>
        <v/>
      </c>
      <c r="Q16" s="11" t="str">
        <f ca="1">IF(PrélèvementsStock[[#This Row],[DATE DE RETOUR]]="","",IF(PrélèvementsStock[[#This Row],[DATE DE RETOUR]]&lt;=TODAY(),"ROUGE",IF(PrélèvementsStock[[#This Row],[DATE DE RETOUR]]-5&lt;=TODAY(),"ORANGE",IF(PrélèvementsStock[[#This Row],[DATE DE RETOUR]]-7&lt;=TODAY(),"VERT",""))))</f>
        <v/>
      </c>
      <c r="R16" s="11">
        <f>IF(ISNUMBER(SEARCH("VRAI",PrélèvementsStock[[#This Row],[DETEC RETOUR]])),0,PrélèvementsStock[[#This Row],[QTÉ SORTIE]])</f>
        <v>0</v>
      </c>
      <c r="S16" s="35" t="b">
        <f>ISTEXT(PrélèvementsStock[[#This Row],[RETOUR PAR]])</f>
        <v>0</v>
      </c>
      <c r="T16" s="35">
        <f>IF(ISNUMBER(SEARCH("VRAI",PrélèvementsStock[[#This Row],[DETEC RETOUR]])),0,1)</f>
        <v>1</v>
      </c>
      <c r="U16" s="148"/>
      <c r="V16" s="148"/>
    </row>
    <row r="17" spans="2:22" ht="30" customHeight="1" x14ac:dyDescent="0.3">
      <c r="B17" s="122" t="s">
        <v>140</v>
      </c>
      <c r="C17" s="11" t="str">
        <f>IFERROR(VLOOKUP(PrélèvementsStock[[#This Row],[ENDROIT SORTIE]],BASE_DE_DONNEE,2,0),"")</f>
        <v>MICHEL</v>
      </c>
      <c r="D17" s="41">
        <f>IFERROR(VLOOKUP(PrélèvementsStock[[#This Row],[ENDROIT SORTIE]],BASE_DE_DONNEE,3,0),"")</f>
        <v>623114498</v>
      </c>
      <c r="E17" s="122"/>
      <c r="F17" s="128"/>
      <c r="G17" s="44" t="str">
        <f>IFERROR(VLOOKUP(PrélèvementsStock[[#This Row],[ARTICLE]],QUANTITE_RESTANTE,8,0),"")</f>
        <v/>
      </c>
      <c r="H17" s="11" t="str">
        <f>IFERROR(VLOOKUP(PrélèvementsStock[ARTICLE],Inventaire[],2,FALSE),"")</f>
        <v/>
      </c>
      <c r="I17" s="130"/>
      <c r="J17" s="130"/>
      <c r="K17" s="136"/>
      <c r="L17" s="140"/>
      <c r="M17" s="136"/>
      <c r="N17" s="145"/>
      <c r="O17" s="11" t="str">
        <f>IFERROR(VLOOKUP(PrélèvementsStock[ARTICLE],Inventaire[],3,FALSE),"")</f>
        <v/>
      </c>
      <c r="P17" s="11" t="str">
        <f>IFERROR(VLOOKUP(PrélèvementsStock[ARTICLE],Inventaire[],4,FALSE),"")</f>
        <v/>
      </c>
      <c r="Q17" s="11" t="str">
        <f ca="1">IF(PrélèvementsStock[[#This Row],[DATE DE RETOUR]]="","",IF(PrélèvementsStock[[#This Row],[DATE DE RETOUR]]&lt;=TODAY(),"ROUGE",IF(PrélèvementsStock[[#This Row],[DATE DE RETOUR]]-5&lt;=TODAY(),"ORANGE",IF(PrélèvementsStock[[#This Row],[DATE DE RETOUR]]-7&lt;=TODAY(),"VERT",""))))</f>
        <v/>
      </c>
      <c r="R17" s="11">
        <f>IF(ISNUMBER(SEARCH("VRAI",PrélèvementsStock[[#This Row],[DETEC RETOUR]])),0,PrélèvementsStock[[#This Row],[QTÉ SORTIE]])</f>
        <v>0</v>
      </c>
      <c r="S17" s="35" t="b">
        <f>ISTEXT(PrélèvementsStock[[#This Row],[RETOUR PAR]])</f>
        <v>0</v>
      </c>
      <c r="T17" s="35">
        <f>IF(ISNUMBER(SEARCH("VRAI",PrélèvementsStock[[#This Row],[DETEC RETOUR]])),0,1)</f>
        <v>1</v>
      </c>
      <c r="U17" s="148"/>
      <c r="V17" s="148"/>
    </row>
    <row r="18" spans="2:22" ht="30" customHeight="1" x14ac:dyDescent="0.3">
      <c r="B18" s="122"/>
      <c r="C18" s="11" t="str">
        <f>IFERROR(VLOOKUP(PrélèvementsStock[[#This Row],[ENDROIT SORTIE]],BASE_DE_DONNEE,2,0),"")</f>
        <v/>
      </c>
      <c r="D18" s="41" t="str">
        <f>IFERROR(VLOOKUP(PrélèvementsStock[[#This Row],[ENDROIT SORTIE]],BASE_DE_DONNEE,3,0),"")</f>
        <v/>
      </c>
      <c r="E18" s="122"/>
      <c r="F18" s="128"/>
      <c r="G18" s="44" t="str">
        <f>IFERROR(VLOOKUP(PrélèvementsStock[[#This Row],[ARTICLE]],QUANTITE_RESTANTE,8,0),"")</f>
        <v/>
      </c>
      <c r="H18" s="11" t="str">
        <f>IFERROR(VLOOKUP(PrélèvementsStock[ARTICLE],Inventaire[],2,FALSE),"")</f>
        <v/>
      </c>
      <c r="I18" s="130"/>
      <c r="J18" s="130"/>
      <c r="K18" s="136"/>
      <c r="L18" s="140"/>
      <c r="M18" s="136"/>
      <c r="N18" s="146"/>
      <c r="O18" s="11" t="str">
        <f>IFERROR(VLOOKUP(PrélèvementsStock[ARTICLE],Inventaire[],3,FALSE),"")</f>
        <v/>
      </c>
      <c r="P18" s="11" t="str">
        <f>IFERROR(VLOOKUP(PrélèvementsStock[ARTICLE],Inventaire[],4,FALSE),"")</f>
        <v/>
      </c>
      <c r="Q18" s="11" t="str">
        <f ca="1">IF(PrélèvementsStock[[#This Row],[DATE DE RETOUR]]="","",IF(PrélèvementsStock[[#This Row],[DATE DE RETOUR]]&lt;=TODAY(),"ROUGE",IF(PrélèvementsStock[[#This Row],[DATE DE RETOUR]]-5&lt;=TODAY(),"ORANGE",IF(PrélèvementsStock[[#This Row],[DATE DE RETOUR]]-7&lt;=TODAY(),"VERT",""))))</f>
        <v/>
      </c>
      <c r="R18" s="11">
        <f>IF(ISNUMBER(SEARCH("VRAI",PrélèvementsStock[[#This Row],[DETEC RETOUR]])),0,PrélèvementsStock[[#This Row],[QTÉ SORTIE]])</f>
        <v>0</v>
      </c>
      <c r="S18" s="35" t="b">
        <f>ISTEXT(PrélèvementsStock[[#This Row],[RETOUR PAR]])</f>
        <v>0</v>
      </c>
      <c r="T18" s="35">
        <f>IF(ISNUMBER(SEARCH("VRAI",PrélèvementsStock[[#This Row],[DETEC RETOUR]])),0,1)</f>
        <v>1</v>
      </c>
      <c r="U18" s="148"/>
      <c r="V18" s="148"/>
    </row>
    <row r="19" spans="2:22" ht="30" customHeight="1" x14ac:dyDescent="0.3">
      <c r="B19" s="122"/>
      <c r="C19" s="11" t="str">
        <f>IFERROR(VLOOKUP(PrélèvementsStock[[#This Row],[ENDROIT SORTIE]],BASE_DE_DONNEE,2,0),"")</f>
        <v/>
      </c>
      <c r="D19" s="41" t="str">
        <f>IFERROR(VLOOKUP(PrélèvementsStock[[#This Row],[ENDROIT SORTIE]],BASE_DE_DONNEE,3,0),"")</f>
        <v/>
      </c>
      <c r="E19" s="122"/>
      <c r="F19" s="128"/>
      <c r="G19" s="44" t="str">
        <f>IFERROR(VLOOKUP(PrélèvementsStock[[#This Row],[ARTICLE]],QUANTITE_RESTANTE,8,0),"")</f>
        <v/>
      </c>
      <c r="H19" s="11" t="str">
        <f>IFERROR(VLOOKUP(PrélèvementsStock[ARTICLE],Inventaire[],2,FALSE),"")</f>
        <v/>
      </c>
      <c r="I19" s="130"/>
      <c r="J19" s="130"/>
      <c r="K19" s="136"/>
      <c r="L19" s="140"/>
      <c r="M19" s="136"/>
      <c r="N19" s="146"/>
      <c r="O19" s="11" t="str">
        <f>IFERROR(VLOOKUP(PrélèvementsStock[ARTICLE],Inventaire[],3,FALSE),"")</f>
        <v/>
      </c>
      <c r="P19" s="11" t="str">
        <f>IFERROR(VLOOKUP(PrélèvementsStock[ARTICLE],Inventaire[],4,FALSE),"")</f>
        <v/>
      </c>
      <c r="Q19" s="11" t="str">
        <f ca="1">IF(PrélèvementsStock[[#This Row],[DATE DE RETOUR]]="","",IF(PrélèvementsStock[[#This Row],[DATE DE RETOUR]]&lt;=TODAY(),"ROUGE",IF(PrélèvementsStock[[#This Row],[DATE DE RETOUR]]-5&lt;=TODAY(),"ORANGE",IF(PrélèvementsStock[[#This Row],[DATE DE RETOUR]]-7&lt;=TODAY(),"VERT",""))))</f>
        <v/>
      </c>
      <c r="R19" s="11">
        <f>IF(ISNUMBER(SEARCH("VRAI",PrélèvementsStock[[#This Row],[DETEC RETOUR]])),0,PrélèvementsStock[[#This Row],[QTÉ SORTIE]])</f>
        <v>0</v>
      </c>
      <c r="S19" s="35" t="b">
        <f>ISTEXT(PrélèvementsStock[[#This Row],[RETOUR PAR]])</f>
        <v>0</v>
      </c>
      <c r="T19" s="35">
        <f>IF(ISNUMBER(SEARCH("VRAI",PrélèvementsStock[[#This Row],[DETEC RETOUR]])),0,1)</f>
        <v>1</v>
      </c>
      <c r="U19" s="148"/>
      <c r="V19" s="148"/>
    </row>
    <row r="20" spans="2:22" ht="30" customHeight="1" x14ac:dyDescent="0.3">
      <c r="B20" s="122"/>
      <c r="C20" s="11" t="str">
        <f>IFERROR(VLOOKUP(PrélèvementsStock[[#This Row],[ENDROIT SORTIE]],BASE_DE_DONNEE,2,0),"")</f>
        <v/>
      </c>
      <c r="D20" s="41" t="str">
        <f>IFERROR(VLOOKUP(PrélèvementsStock[[#This Row],[ENDROIT SORTIE]],BASE_DE_DONNEE,3,0),"")</f>
        <v/>
      </c>
      <c r="E20" s="122"/>
      <c r="F20" s="128"/>
      <c r="G20" s="44" t="str">
        <f>IFERROR(VLOOKUP(PrélèvementsStock[[#This Row],[ARTICLE]],QUANTITE_RESTANTE,8,0),"")</f>
        <v/>
      </c>
      <c r="H20" s="11" t="str">
        <f>IFERROR(VLOOKUP(PrélèvementsStock[ARTICLE],Inventaire[],2,FALSE),"")</f>
        <v/>
      </c>
      <c r="I20" s="130"/>
      <c r="J20" s="130"/>
      <c r="K20" s="136"/>
      <c r="L20" s="140"/>
      <c r="M20" s="136"/>
      <c r="N20" s="146"/>
      <c r="O20" s="11" t="str">
        <f>IFERROR(VLOOKUP(PrélèvementsStock[ARTICLE],Inventaire[],3,FALSE),"")</f>
        <v/>
      </c>
      <c r="P20" s="11" t="str">
        <f>IFERROR(VLOOKUP(PrélèvementsStock[ARTICLE],Inventaire[],4,FALSE),"")</f>
        <v/>
      </c>
      <c r="Q20" s="11" t="str">
        <f ca="1">IF(PrélèvementsStock[[#This Row],[DATE DE RETOUR]]="","",IF(PrélèvementsStock[[#This Row],[DATE DE RETOUR]]&lt;=TODAY(),"ROUGE",IF(PrélèvementsStock[[#This Row],[DATE DE RETOUR]]-5&lt;=TODAY(),"ORANGE",IF(PrélèvementsStock[[#This Row],[DATE DE RETOUR]]-7&lt;=TODAY(),"VERT",""))))</f>
        <v/>
      </c>
      <c r="R20" s="11">
        <f>IF(ISNUMBER(SEARCH("VRAI",PrélèvementsStock[[#This Row],[DETEC RETOUR]])),0,PrélèvementsStock[[#This Row],[QTÉ SORTIE]])</f>
        <v>0</v>
      </c>
      <c r="S20" s="35" t="b">
        <f>ISTEXT(PrélèvementsStock[[#This Row],[RETOUR PAR]])</f>
        <v>0</v>
      </c>
      <c r="T20" s="35">
        <f>IF(ISNUMBER(SEARCH("VRAI",PrélèvementsStock[[#This Row],[DETEC RETOUR]])),0,1)</f>
        <v>1</v>
      </c>
      <c r="U20" s="148"/>
      <c r="V20" s="148"/>
    </row>
    <row r="21" spans="2:22" ht="30" customHeight="1" x14ac:dyDescent="0.3">
      <c r="B21" s="122"/>
      <c r="C21" s="11" t="str">
        <f>IFERROR(VLOOKUP(PrélèvementsStock[[#This Row],[ENDROIT SORTIE]],BASE_DE_DONNEE,2,0),"")</f>
        <v/>
      </c>
      <c r="D21" s="41" t="str">
        <f>IFERROR(VLOOKUP(PrélèvementsStock[[#This Row],[ENDROIT SORTIE]],BASE_DE_DONNEE,3,0),"")</f>
        <v/>
      </c>
      <c r="E21" s="122"/>
      <c r="F21" s="128"/>
      <c r="G21" s="44" t="str">
        <f>IFERROR(VLOOKUP(PrélèvementsStock[[#This Row],[ARTICLE]],QUANTITE_RESTANTE,8,0),"")</f>
        <v/>
      </c>
      <c r="H21" s="11" t="str">
        <f>IFERROR(VLOOKUP(PrélèvementsStock[ARTICLE],Inventaire[],2,FALSE),"")</f>
        <v/>
      </c>
      <c r="I21" s="130"/>
      <c r="J21" s="130"/>
      <c r="K21" s="136"/>
      <c r="L21" s="140"/>
      <c r="M21" s="136"/>
      <c r="N21" s="146"/>
      <c r="O21" s="11" t="str">
        <f>IFERROR(VLOOKUP(PrélèvementsStock[ARTICLE],Inventaire[],3,FALSE),"")</f>
        <v/>
      </c>
      <c r="P21" s="11" t="str">
        <f>IFERROR(VLOOKUP(PrélèvementsStock[ARTICLE],Inventaire[],4,FALSE),"")</f>
        <v/>
      </c>
      <c r="Q21" s="11" t="str">
        <f ca="1">IF(PrélèvementsStock[[#This Row],[DATE DE RETOUR]]="","",IF(PrélèvementsStock[[#This Row],[DATE DE RETOUR]]&lt;=TODAY(),"ROUGE",IF(PrélèvementsStock[[#This Row],[DATE DE RETOUR]]-5&lt;=TODAY(),"ORANGE",IF(PrélèvementsStock[[#This Row],[DATE DE RETOUR]]-7&lt;=TODAY(),"VERT",""))))</f>
        <v/>
      </c>
      <c r="R21" s="11">
        <f>IF(ISNUMBER(SEARCH("VRAI",PrélèvementsStock[[#This Row],[DETEC RETOUR]])),0,PrélèvementsStock[[#This Row],[QTÉ SORTIE]])</f>
        <v>0</v>
      </c>
      <c r="S21" s="35" t="b">
        <f>ISTEXT(PrélèvementsStock[[#This Row],[RETOUR PAR]])</f>
        <v>0</v>
      </c>
      <c r="T21" s="35">
        <f>IF(ISNUMBER(SEARCH("VRAI",PrélèvementsStock[[#This Row],[DETEC RETOUR]])),0,1)</f>
        <v>1</v>
      </c>
      <c r="U21" s="148"/>
      <c r="V21" s="148"/>
    </row>
    <row r="22" spans="2:22" ht="30" customHeight="1" x14ac:dyDescent="0.3">
      <c r="B22" s="122"/>
      <c r="C22" s="11" t="str">
        <f>IFERROR(VLOOKUP(PrélèvementsStock[[#This Row],[ENDROIT SORTIE]],BASE_DE_DONNEE,2,0),"")</f>
        <v/>
      </c>
      <c r="D22" s="41" t="str">
        <f>IFERROR(VLOOKUP(PrélèvementsStock[[#This Row],[ENDROIT SORTIE]],BASE_DE_DONNEE,3,0),"")</f>
        <v/>
      </c>
      <c r="E22" s="122"/>
      <c r="F22" s="128"/>
      <c r="G22" s="44" t="str">
        <f>IFERROR(VLOOKUP(PrélèvementsStock[[#This Row],[ARTICLE]],QUANTITE_RESTANTE,8,0),"")</f>
        <v/>
      </c>
      <c r="H22" s="11" t="str">
        <f>IFERROR(VLOOKUP(PrélèvementsStock[ARTICLE],Inventaire[],2,FALSE),"")</f>
        <v/>
      </c>
      <c r="I22" s="130"/>
      <c r="J22" s="130"/>
      <c r="K22" s="136"/>
      <c r="L22" s="140"/>
      <c r="M22" s="136"/>
      <c r="N22" s="146"/>
      <c r="O22" s="11" t="str">
        <f>IFERROR(VLOOKUP(PrélèvementsStock[ARTICLE],Inventaire[],3,FALSE),"")</f>
        <v/>
      </c>
      <c r="P22" s="11" t="str">
        <f>IFERROR(VLOOKUP(PrélèvementsStock[ARTICLE],Inventaire[],4,FALSE),"")</f>
        <v/>
      </c>
      <c r="Q22" s="11" t="str">
        <f ca="1">IF(PrélèvementsStock[[#This Row],[DATE DE RETOUR]]="","",IF(PrélèvementsStock[[#This Row],[DATE DE RETOUR]]&lt;=TODAY(),"ROUGE",IF(PrélèvementsStock[[#This Row],[DATE DE RETOUR]]-5&lt;=TODAY(),"ORANGE",IF(PrélèvementsStock[[#This Row],[DATE DE RETOUR]]-7&lt;=TODAY(),"VERT",""))))</f>
        <v/>
      </c>
      <c r="R22" s="11">
        <f>IF(ISNUMBER(SEARCH("VRAI",PrélèvementsStock[[#This Row],[DETEC RETOUR]])),0,PrélèvementsStock[[#This Row],[QTÉ SORTIE]])</f>
        <v>0</v>
      </c>
      <c r="S22" s="35" t="b">
        <f>ISTEXT(PrélèvementsStock[[#This Row],[RETOUR PAR]])</f>
        <v>0</v>
      </c>
      <c r="T22" s="35">
        <f>IF(ISNUMBER(SEARCH("VRAI",PrélèvementsStock[[#This Row],[DETEC RETOUR]])),0,1)</f>
        <v>1</v>
      </c>
      <c r="U22" s="148"/>
      <c r="V22" s="148"/>
    </row>
    <row r="23" spans="2:22" ht="30" customHeight="1" x14ac:dyDescent="0.3">
      <c r="B23" s="122"/>
      <c r="C23" s="11" t="str">
        <f>IFERROR(VLOOKUP(PrélèvementsStock[[#This Row],[ENDROIT SORTIE]],BASE_DE_DONNEE,2,0),"")</f>
        <v/>
      </c>
      <c r="D23" s="41" t="str">
        <f>IFERROR(VLOOKUP(PrélèvementsStock[[#This Row],[ENDROIT SORTIE]],BASE_DE_DONNEE,3,0),"")</f>
        <v/>
      </c>
      <c r="E23" s="122"/>
      <c r="F23" s="128"/>
      <c r="G23" s="44" t="str">
        <f>IFERROR(VLOOKUP(PrélèvementsStock[[#This Row],[ARTICLE]],QUANTITE_RESTANTE,8,0),"")</f>
        <v/>
      </c>
      <c r="H23" s="11" t="str">
        <f>IFERROR(VLOOKUP(PrélèvementsStock[ARTICLE],Inventaire[],2,FALSE),"")</f>
        <v/>
      </c>
      <c r="I23" s="130"/>
      <c r="J23" s="130"/>
      <c r="K23" s="136"/>
      <c r="L23" s="140"/>
      <c r="M23" s="136"/>
      <c r="N23" s="146"/>
      <c r="O23" s="11" t="str">
        <f>IFERROR(VLOOKUP(PrélèvementsStock[ARTICLE],Inventaire[],3,FALSE),"")</f>
        <v/>
      </c>
      <c r="P23" s="11" t="str">
        <f>IFERROR(VLOOKUP(PrélèvementsStock[ARTICLE],Inventaire[],4,FALSE),"")</f>
        <v/>
      </c>
      <c r="Q23" s="11" t="str">
        <f ca="1">IF(PrélèvementsStock[[#This Row],[DATE DE RETOUR]]="","",IF(PrélèvementsStock[[#This Row],[DATE DE RETOUR]]&lt;=TODAY(),"ROUGE",IF(PrélèvementsStock[[#This Row],[DATE DE RETOUR]]-5&lt;=TODAY(),"ORANGE",IF(PrélèvementsStock[[#This Row],[DATE DE RETOUR]]-7&lt;=TODAY(),"VERT",""))))</f>
        <v/>
      </c>
      <c r="R23" s="11">
        <f>IF(ISNUMBER(SEARCH("VRAI",PrélèvementsStock[[#This Row],[DETEC RETOUR]])),0,PrélèvementsStock[[#This Row],[QTÉ SORTIE]])</f>
        <v>0</v>
      </c>
      <c r="S23" s="35" t="b">
        <f>ISTEXT(PrélèvementsStock[[#This Row],[RETOUR PAR]])</f>
        <v>0</v>
      </c>
      <c r="T23" s="35">
        <f>IF(ISNUMBER(SEARCH("VRAI",PrélèvementsStock[[#This Row],[DETEC RETOUR]])),0,1)</f>
        <v>1</v>
      </c>
      <c r="U23" s="148"/>
      <c r="V23" s="148"/>
    </row>
    <row r="24" spans="2:22" ht="30" customHeight="1" x14ac:dyDescent="0.3">
      <c r="B24" s="122"/>
      <c r="C24" s="11" t="str">
        <f>IFERROR(VLOOKUP(PrélèvementsStock[[#This Row],[ENDROIT SORTIE]],BASE_DE_DONNEE,2,0),"")</f>
        <v/>
      </c>
      <c r="D24" s="41" t="str">
        <f>IFERROR(VLOOKUP(PrélèvementsStock[[#This Row],[ENDROIT SORTIE]],BASE_DE_DONNEE,3,0),"")</f>
        <v/>
      </c>
      <c r="E24" s="122"/>
      <c r="F24" s="128"/>
      <c r="G24" s="44" t="str">
        <f>IFERROR(VLOOKUP(PrélèvementsStock[[#This Row],[ARTICLE]],QUANTITE_RESTANTE,8,0),"")</f>
        <v/>
      </c>
      <c r="H24" s="11" t="str">
        <f>IFERROR(VLOOKUP(PrélèvementsStock[ARTICLE],Inventaire[],2,FALSE),"")</f>
        <v/>
      </c>
      <c r="I24" s="130"/>
      <c r="J24" s="130"/>
      <c r="K24" s="136"/>
      <c r="L24" s="140"/>
      <c r="M24" s="136"/>
      <c r="N24" s="146"/>
      <c r="O24" s="11" t="str">
        <f>IFERROR(VLOOKUP(PrélèvementsStock[ARTICLE],Inventaire[],3,FALSE),"")</f>
        <v/>
      </c>
      <c r="P24" s="11" t="str">
        <f>IFERROR(VLOOKUP(PrélèvementsStock[ARTICLE],Inventaire[],4,FALSE),"")</f>
        <v/>
      </c>
      <c r="Q24" s="11" t="str">
        <f ca="1">IF(PrélèvementsStock[[#This Row],[DATE DE RETOUR]]="","",IF(PrélèvementsStock[[#This Row],[DATE DE RETOUR]]&lt;=TODAY(),"ROUGE",IF(PrélèvementsStock[[#This Row],[DATE DE RETOUR]]-5&lt;=TODAY(),"ORANGE",IF(PrélèvementsStock[[#This Row],[DATE DE RETOUR]]-7&lt;=TODAY(),"VERT",""))))</f>
        <v/>
      </c>
      <c r="R24" s="11">
        <f>IF(ISNUMBER(SEARCH("VRAI",PrélèvementsStock[[#This Row],[DETEC RETOUR]])),0,PrélèvementsStock[[#This Row],[QTÉ SORTIE]])</f>
        <v>0</v>
      </c>
      <c r="S24" s="35" t="b">
        <f>ISTEXT(PrélèvementsStock[[#This Row],[RETOUR PAR]])</f>
        <v>0</v>
      </c>
      <c r="T24" s="35">
        <f>IF(ISNUMBER(SEARCH("VRAI",PrélèvementsStock[[#This Row],[DETEC RETOUR]])),0,1)</f>
        <v>1</v>
      </c>
      <c r="U24" s="148"/>
      <c r="V24" s="148"/>
    </row>
    <row r="25" spans="2:22" ht="30" customHeight="1" x14ac:dyDescent="0.3">
      <c r="B25" s="122"/>
      <c r="C25" s="11" t="str">
        <f>IFERROR(VLOOKUP(PrélèvementsStock[[#This Row],[ENDROIT SORTIE]],BASE_DE_DONNEE,2,0),"")</f>
        <v/>
      </c>
      <c r="D25" s="41" t="str">
        <f>IFERROR(VLOOKUP(PrélèvementsStock[[#This Row],[ENDROIT SORTIE]],BASE_DE_DONNEE,3,0),"")</f>
        <v/>
      </c>
      <c r="E25" s="122"/>
      <c r="F25" s="128"/>
      <c r="G25" s="44" t="str">
        <f>IFERROR(VLOOKUP(PrélèvementsStock[[#This Row],[ARTICLE]],QUANTITE_RESTANTE,8,0),"")</f>
        <v/>
      </c>
      <c r="H25" s="11" t="str">
        <f>IFERROR(VLOOKUP(PrélèvementsStock[ARTICLE],Inventaire[],2,FALSE),"")</f>
        <v/>
      </c>
      <c r="I25" s="130"/>
      <c r="J25" s="130"/>
      <c r="K25" s="136"/>
      <c r="L25" s="140"/>
      <c r="M25" s="136"/>
      <c r="N25" s="146"/>
      <c r="O25" s="11" t="str">
        <f>IFERROR(VLOOKUP(PrélèvementsStock[ARTICLE],Inventaire[],3,FALSE),"")</f>
        <v/>
      </c>
      <c r="P25" s="11" t="str">
        <f>IFERROR(VLOOKUP(PrélèvementsStock[ARTICLE],Inventaire[],4,FALSE),"")</f>
        <v/>
      </c>
      <c r="Q25" s="11" t="str">
        <f ca="1">IF(PrélèvementsStock[[#This Row],[DATE DE RETOUR]]="","",IF(PrélèvementsStock[[#This Row],[DATE DE RETOUR]]&lt;=TODAY(),"ROUGE",IF(PrélèvementsStock[[#This Row],[DATE DE RETOUR]]-5&lt;=TODAY(),"ORANGE",IF(PrélèvementsStock[[#This Row],[DATE DE RETOUR]]-7&lt;=TODAY(),"VERT",""))))</f>
        <v/>
      </c>
      <c r="R25" s="11">
        <f>IF(ISNUMBER(SEARCH("VRAI",PrélèvementsStock[[#This Row],[DETEC RETOUR]])),0,PrélèvementsStock[[#This Row],[QTÉ SORTIE]])</f>
        <v>0</v>
      </c>
      <c r="S25" s="35" t="b">
        <f>ISTEXT(PrélèvementsStock[[#This Row],[RETOUR PAR]])</f>
        <v>0</v>
      </c>
      <c r="T25" s="35">
        <f>IF(ISNUMBER(SEARCH("VRAI",PrélèvementsStock[[#This Row],[DETEC RETOUR]])),0,1)</f>
        <v>1</v>
      </c>
      <c r="U25" s="148"/>
      <c r="V25" s="148"/>
    </row>
    <row r="26" spans="2:22" ht="30" customHeight="1" x14ac:dyDescent="0.3">
      <c r="B26" s="122"/>
      <c r="C26" s="11" t="str">
        <f>IFERROR(VLOOKUP(PrélèvementsStock[[#This Row],[ENDROIT SORTIE]],BASE_DE_DONNEE,2,0),"")</f>
        <v/>
      </c>
      <c r="D26" s="41" t="str">
        <f>IFERROR(VLOOKUP(PrélèvementsStock[[#This Row],[ENDROIT SORTIE]],BASE_DE_DONNEE,3,0),"")</f>
        <v/>
      </c>
      <c r="E26" s="122"/>
      <c r="F26" s="128"/>
      <c r="G26" s="44" t="str">
        <f>IFERROR(VLOOKUP(PrélèvementsStock[[#This Row],[ARTICLE]],QUANTITE_RESTANTE,8,0),"")</f>
        <v/>
      </c>
      <c r="H26" s="11" t="str">
        <f>IFERROR(VLOOKUP(PrélèvementsStock[ARTICLE],Inventaire[],2,FALSE),"")</f>
        <v/>
      </c>
      <c r="I26" s="130"/>
      <c r="J26" s="130"/>
      <c r="K26" s="136"/>
      <c r="L26" s="140"/>
      <c r="M26" s="136"/>
      <c r="N26" s="146"/>
      <c r="O26" s="11" t="str">
        <f>IFERROR(VLOOKUP(PrélèvementsStock[ARTICLE],Inventaire[],3,FALSE),"")</f>
        <v/>
      </c>
      <c r="P26" s="11" t="str">
        <f>IFERROR(VLOOKUP(PrélèvementsStock[ARTICLE],Inventaire[],4,FALSE),"")</f>
        <v/>
      </c>
      <c r="Q26" s="11" t="str">
        <f ca="1">IF(PrélèvementsStock[[#This Row],[DATE DE RETOUR]]="","",IF(PrélèvementsStock[[#This Row],[DATE DE RETOUR]]&lt;=TODAY(),"ROUGE",IF(PrélèvementsStock[[#This Row],[DATE DE RETOUR]]-5&lt;=TODAY(),"ORANGE",IF(PrélèvementsStock[[#This Row],[DATE DE RETOUR]]-7&lt;=TODAY(),"VERT",""))))</f>
        <v/>
      </c>
      <c r="R26" s="11">
        <f>IF(ISNUMBER(SEARCH("VRAI",PrélèvementsStock[[#This Row],[DETEC RETOUR]])),0,PrélèvementsStock[[#This Row],[QTÉ SORTIE]])</f>
        <v>0</v>
      </c>
      <c r="S26" s="35" t="b">
        <f>ISTEXT(PrélèvementsStock[[#This Row],[RETOUR PAR]])</f>
        <v>0</v>
      </c>
      <c r="T26" s="35">
        <f>IF(ISNUMBER(SEARCH("VRAI",PrélèvementsStock[[#This Row],[DETEC RETOUR]])),0,1)</f>
        <v>1</v>
      </c>
      <c r="U26" s="148"/>
      <c r="V26" s="148"/>
    </row>
    <row r="27" spans="2:22" ht="30" customHeight="1" x14ac:dyDescent="0.3">
      <c r="B27" s="122"/>
      <c r="C27" s="11" t="str">
        <f>IFERROR(VLOOKUP(PrélèvementsStock[[#This Row],[ENDROIT SORTIE]],BASE_DE_DONNEE,2,0),"")</f>
        <v/>
      </c>
      <c r="D27" s="41" t="str">
        <f>IFERROR(VLOOKUP(PrélèvementsStock[[#This Row],[ENDROIT SORTIE]],BASE_DE_DONNEE,3,0),"")</f>
        <v/>
      </c>
      <c r="E27" s="122"/>
      <c r="F27" s="128"/>
      <c r="G27" s="44" t="str">
        <f>IFERROR(VLOOKUP(PrélèvementsStock[[#This Row],[ARTICLE]],QUANTITE_RESTANTE,8,0),"")</f>
        <v/>
      </c>
      <c r="H27" s="11" t="str">
        <f>IFERROR(VLOOKUP(PrélèvementsStock[ARTICLE],Inventaire[],2,FALSE),"")</f>
        <v/>
      </c>
      <c r="I27" s="130"/>
      <c r="J27" s="130"/>
      <c r="K27" s="136"/>
      <c r="L27" s="140"/>
      <c r="M27" s="136"/>
      <c r="N27" s="146"/>
      <c r="O27" s="11" t="str">
        <f>IFERROR(VLOOKUP(PrélèvementsStock[ARTICLE],Inventaire[],3,FALSE),"")</f>
        <v/>
      </c>
      <c r="P27" s="11" t="str">
        <f>IFERROR(VLOOKUP(PrélèvementsStock[ARTICLE],Inventaire[],4,FALSE),"")</f>
        <v/>
      </c>
      <c r="Q27" s="11" t="str">
        <f ca="1">IF(PrélèvementsStock[[#This Row],[DATE DE RETOUR]]="","",IF(PrélèvementsStock[[#This Row],[DATE DE RETOUR]]&lt;=TODAY(),"ROUGE",IF(PrélèvementsStock[[#This Row],[DATE DE RETOUR]]-5&lt;=TODAY(),"ORANGE",IF(PrélèvementsStock[[#This Row],[DATE DE RETOUR]]-7&lt;=TODAY(),"VERT",""))))</f>
        <v/>
      </c>
      <c r="R27" s="11">
        <f>IF(ISNUMBER(SEARCH("VRAI",PrélèvementsStock[[#This Row],[DETEC RETOUR]])),0,PrélèvementsStock[[#This Row],[QTÉ SORTIE]])</f>
        <v>0</v>
      </c>
      <c r="S27" s="35" t="b">
        <f>ISTEXT(PrélèvementsStock[[#This Row],[RETOUR PAR]])</f>
        <v>0</v>
      </c>
      <c r="T27" s="35">
        <f>IF(ISNUMBER(SEARCH("VRAI",PrélèvementsStock[[#This Row],[DETEC RETOUR]])),0,1)</f>
        <v>1</v>
      </c>
      <c r="U27" s="148"/>
      <c r="V27" s="148"/>
    </row>
    <row r="28" spans="2:22" ht="30" customHeight="1" x14ac:dyDescent="0.3">
      <c r="B28" s="122"/>
      <c r="C28" s="11" t="str">
        <f>IFERROR(VLOOKUP(PrélèvementsStock[[#This Row],[ENDROIT SORTIE]],BASE_DE_DONNEE,2,0),"")</f>
        <v/>
      </c>
      <c r="D28" s="41" t="str">
        <f>IFERROR(VLOOKUP(PrélèvementsStock[[#This Row],[ENDROIT SORTIE]],BASE_DE_DONNEE,3,0),"")</f>
        <v/>
      </c>
      <c r="E28" s="122"/>
      <c r="F28" s="128"/>
      <c r="G28" s="44" t="str">
        <f>IFERROR(VLOOKUP(PrélèvementsStock[[#This Row],[ARTICLE]],QUANTITE_RESTANTE,8,0),"")</f>
        <v/>
      </c>
      <c r="H28" s="11" t="str">
        <f>IFERROR(VLOOKUP(PrélèvementsStock[ARTICLE],Inventaire[],2,FALSE),"")</f>
        <v/>
      </c>
      <c r="I28" s="130"/>
      <c r="J28" s="130"/>
      <c r="K28" s="136"/>
      <c r="L28" s="140"/>
      <c r="M28" s="136"/>
      <c r="N28" s="146"/>
      <c r="O28" s="11" t="str">
        <f>IFERROR(VLOOKUP(PrélèvementsStock[ARTICLE],Inventaire[],3,FALSE),"")</f>
        <v/>
      </c>
      <c r="P28" s="11" t="str">
        <f>IFERROR(VLOOKUP(PrélèvementsStock[ARTICLE],Inventaire[],4,FALSE),"")</f>
        <v/>
      </c>
      <c r="Q28" s="11" t="str">
        <f ca="1">IF(PrélèvementsStock[[#This Row],[DATE DE RETOUR]]="","",IF(PrélèvementsStock[[#This Row],[DATE DE RETOUR]]&lt;=TODAY(),"ROUGE",IF(PrélèvementsStock[[#This Row],[DATE DE RETOUR]]-5&lt;=TODAY(),"ORANGE",IF(PrélèvementsStock[[#This Row],[DATE DE RETOUR]]-7&lt;=TODAY(),"VERT",""))))</f>
        <v/>
      </c>
      <c r="R28" s="11">
        <f>IF(ISNUMBER(SEARCH("VRAI",PrélèvementsStock[[#This Row],[DETEC RETOUR]])),0,PrélèvementsStock[[#This Row],[QTÉ SORTIE]])</f>
        <v>0</v>
      </c>
      <c r="S28" s="35" t="b">
        <f>ISTEXT(PrélèvementsStock[[#This Row],[RETOUR PAR]])</f>
        <v>0</v>
      </c>
      <c r="T28" s="35">
        <f>IF(ISNUMBER(SEARCH("VRAI",PrélèvementsStock[[#This Row],[DETEC RETOUR]])),0,1)</f>
        <v>1</v>
      </c>
      <c r="U28" s="148"/>
      <c r="V28" s="148"/>
    </row>
    <row r="29" spans="2:22" ht="30" customHeight="1" x14ac:dyDescent="0.3">
      <c r="B29" s="122"/>
      <c r="C29" s="11" t="str">
        <f>IFERROR(VLOOKUP(PrélèvementsStock[[#This Row],[ENDROIT SORTIE]],BASE_DE_DONNEE,2,0),"")</f>
        <v/>
      </c>
      <c r="D29" s="41" t="str">
        <f>IFERROR(VLOOKUP(PrélèvementsStock[[#This Row],[ENDROIT SORTIE]],BASE_DE_DONNEE,3,0),"")</f>
        <v/>
      </c>
      <c r="E29" s="122"/>
      <c r="F29" s="128"/>
      <c r="G29" s="44" t="str">
        <f>IFERROR(VLOOKUP(PrélèvementsStock[[#This Row],[ARTICLE]],QUANTITE_RESTANTE,8,0),"")</f>
        <v/>
      </c>
      <c r="H29" s="11" t="str">
        <f>IFERROR(VLOOKUP(PrélèvementsStock[ARTICLE],Inventaire[],2,FALSE),"")</f>
        <v/>
      </c>
      <c r="I29" s="130"/>
      <c r="J29" s="130"/>
      <c r="K29" s="136"/>
      <c r="L29" s="140"/>
      <c r="M29" s="136"/>
      <c r="N29" s="146"/>
      <c r="O29" s="11" t="str">
        <f>IFERROR(VLOOKUP(PrélèvementsStock[ARTICLE],Inventaire[],3,FALSE),"")</f>
        <v/>
      </c>
      <c r="P29" s="11" t="str">
        <f>IFERROR(VLOOKUP(PrélèvementsStock[ARTICLE],Inventaire[],4,FALSE),"")</f>
        <v/>
      </c>
      <c r="Q29" s="11" t="str">
        <f ca="1">IF(PrélèvementsStock[[#This Row],[DATE DE RETOUR]]="","",IF(PrélèvementsStock[[#This Row],[DATE DE RETOUR]]&lt;=TODAY(),"ROUGE",IF(PrélèvementsStock[[#This Row],[DATE DE RETOUR]]-5&lt;=TODAY(),"ORANGE",IF(PrélèvementsStock[[#This Row],[DATE DE RETOUR]]-7&lt;=TODAY(),"VERT",""))))</f>
        <v/>
      </c>
      <c r="R29" s="11">
        <f>IF(ISNUMBER(SEARCH("VRAI",PrélèvementsStock[[#This Row],[DETEC RETOUR]])),0,PrélèvementsStock[[#This Row],[QTÉ SORTIE]])</f>
        <v>0</v>
      </c>
      <c r="S29" s="35" t="b">
        <f>ISTEXT(PrélèvementsStock[[#This Row],[RETOUR PAR]])</f>
        <v>0</v>
      </c>
      <c r="T29" s="35">
        <f>IF(ISNUMBER(SEARCH("VRAI",PrélèvementsStock[[#This Row],[DETEC RETOUR]])),0,1)</f>
        <v>1</v>
      </c>
      <c r="U29" s="148"/>
      <c r="V29" s="148"/>
    </row>
    <row r="30" spans="2:22" ht="30" customHeight="1" x14ac:dyDescent="0.3">
      <c r="B30" s="122"/>
      <c r="C30" s="11" t="str">
        <f>IFERROR(VLOOKUP(PrélèvementsStock[[#This Row],[ENDROIT SORTIE]],BASE_DE_DONNEE,2,0),"")</f>
        <v/>
      </c>
      <c r="D30" s="41" t="str">
        <f>IFERROR(VLOOKUP(PrélèvementsStock[[#This Row],[ENDROIT SORTIE]],BASE_DE_DONNEE,3,0),"")</f>
        <v/>
      </c>
      <c r="E30" s="122"/>
      <c r="F30" s="128"/>
      <c r="G30" s="44" t="str">
        <f>IFERROR(VLOOKUP(PrélèvementsStock[[#This Row],[ARTICLE]],QUANTITE_RESTANTE,8,0),"")</f>
        <v/>
      </c>
      <c r="H30" s="11" t="str">
        <f>IFERROR(VLOOKUP(PrélèvementsStock[ARTICLE],Inventaire[],2,FALSE),"")</f>
        <v/>
      </c>
      <c r="I30" s="130"/>
      <c r="J30" s="130"/>
      <c r="K30" s="136"/>
      <c r="L30" s="140"/>
      <c r="M30" s="136"/>
      <c r="N30" s="146"/>
      <c r="O30" s="11" t="str">
        <f>IFERROR(VLOOKUP(PrélèvementsStock[ARTICLE],Inventaire[],3,FALSE),"")</f>
        <v/>
      </c>
      <c r="P30" s="11" t="str">
        <f>IFERROR(VLOOKUP(PrélèvementsStock[ARTICLE],Inventaire[],4,FALSE),"")</f>
        <v/>
      </c>
      <c r="Q30" s="11" t="str">
        <f ca="1">IF(PrélèvementsStock[[#This Row],[DATE DE RETOUR]]="","",IF(PrélèvementsStock[[#This Row],[DATE DE RETOUR]]&lt;=TODAY(),"ROUGE",IF(PrélèvementsStock[[#This Row],[DATE DE RETOUR]]-5&lt;=TODAY(),"ORANGE",IF(PrélèvementsStock[[#This Row],[DATE DE RETOUR]]-7&lt;=TODAY(),"VERT",""))))</f>
        <v/>
      </c>
      <c r="R30" s="11">
        <f>IF(ISNUMBER(SEARCH("VRAI",PrélèvementsStock[[#This Row],[DETEC RETOUR]])),0,PrélèvementsStock[[#This Row],[QTÉ SORTIE]])</f>
        <v>0</v>
      </c>
      <c r="S30" s="35" t="b">
        <f>ISTEXT(PrélèvementsStock[[#This Row],[RETOUR PAR]])</f>
        <v>0</v>
      </c>
      <c r="T30" s="35">
        <f>IF(ISNUMBER(SEARCH("VRAI",PrélèvementsStock[[#This Row],[DETEC RETOUR]])),0,1)</f>
        <v>1</v>
      </c>
      <c r="U30" s="148"/>
      <c r="V30" s="148"/>
    </row>
    <row r="31" spans="2:22" ht="30" customHeight="1" x14ac:dyDescent="0.3">
      <c r="B31" s="122"/>
      <c r="C31" s="11" t="str">
        <f>IFERROR(VLOOKUP(PrélèvementsStock[[#This Row],[ENDROIT SORTIE]],BASE_DE_DONNEE,2,0),"")</f>
        <v/>
      </c>
      <c r="D31" s="41" t="str">
        <f>IFERROR(VLOOKUP(PrélèvementsStock[[#This Row],[ENDROIT SORTIE]],BASE_DE_DONNEE,3,0),"")</f>
        <v/>
      </c>
      <c r="E31" s="122"/>
      <c r="F31" s="128"/>
      <c r="G31" s="44" t="str">
        <f>IFERROR(VLOOKUP(PrélèvementsStock[[#This Row],[ARTICLE]],QUANTITE_RESTANTE,8,0),"")</f>
        <v/>
      </c>
      <c r="H31" s="11" t="str">
        <f>IFERROR(VLOOKUP(PrélèvementsStock[ARTICLE],Inventaire[],2,FALSE),"")</f>
        <v/>
      </c>
      <c r="I31" s="130"/>
      <c r="J31" s="130"/>
      <c r="K31" s="136"/>
      <c r="L31" s="140"/>
      <c r="M31" s="136"/>
      <c r="N31" s="146"/>
      <c r="O31" s="11" t="str">
        <f>IFERROR(VLOOKUP(PrélèvementsStock[ARTICLE],Inventaire[],3,FALSE),"")</f>
        <v/>
      </c>
      <c r="P31" s="11" t="str">
        <f>IFERROR(VLOOKUP(PrélèvementsStock[ARTICLE],Inventaire[],4,FALSE),"")</f>
        <v/>
      </c>
      <c r="Q31" s="11" t="str">
        <f ca="1">IF(PrélèvementsStock[[#This Row],[DATE DE RETOUR]]="","",IF(PrélèvementsStock[[#This Row],[DATE DE RETOUR]]&lt;=TODAY(),"ROUGE",IF(PrélèvementsStock[[#This Row],[DATE DE RETOUR]]-5&lt;=TODAY(),"ORANGE",IF(PrélèvementsStock[[#This Row],[DATE DE RETOUR]]-7&lt;=TODAY(),"VERT",""))))</f>
        <v/>
      </c>
      <c r="R31" s="11">
        <f>IF(ISNUMBER(SEARCH("VRAI",PrélèvementsStock[[#This Row],[DETEC RETOUR]])),0,PrélèvementsStock[[#This Row],[QTÉ SORTIE]])</f>
        <v>0</v>
      </c>
      <c r="S31" s="35" t="b">
        <f>ISTEXT(PrélèvementsStock[[#This Row],[RETOUR PAR]])</f>
        <v>0</v>
      </c>
      <c r="T31" s="35">
        <f>IF(ISNUMBER(SEARCH("VRAI",PrélèvementsStock[[#This Row],[DETEC RETOUR]])),0,1)</f>
        <v>1</v>
      </c>
      <c r="U31" s="148"/>
      <c r="V31" s="148"/>
    </row>
    <row r="32" spans="2:22" ht="30" customHeight="1" x14ac:dyDescent="0.3">
      <c r="B32" s="122"/>
      <c r="C32" s="11" t="str">
        <f>IFERROR(VLOOKUP(PrélèvementsStock[[#This Row],[ENDROIT SORTIE]],BASE_DE_DONNEE,2,0),"")</f>
        <v/>
      </c>
      <c r="D32" s="41" t="str">
        <f>IFERROR(VLOOKUP(PrélèvementsStock[[#This Row],[ENDROIT SORTIE]],BASE_DE_DONNEE,3,0),"")</f>
        <v/>
      </c>
      <c r="E32" s="122"/>
      <c r="F32" s="128"/>
      <c r="G32" s="44" t="str">
        <f>IFERROR(VLOOKUP(PrélèvementsStock[[#This Row],[ARTICLE]],QUANTITE_RESTANTE,8,0),"")</f>
        <v/>
      </c>
      <c r="H32" s="11" t="str">
        <f>IFERROR(VLOOKUP(PrélèvementsStock[ARTICLE],Inventaire[],2,FALSE),"")</f>
        <v/>
      </c>
      <c r="I32" s="130"/>
      <c r="J32" s="130"/>
      <c r="K32" s="136"/>
      <c r="L32" s="140"/>
      <c r="M32" s="136"/>
      <c r="N32" s="146"/>
      <c r="O32" s="11" t="str">
        <f>IFERROR(VLOOKUP(PrélèvementsStock[ARTICLE],Inventaire[],3,FALSE),"")</f>
        <v/>
      </c>
      <c r="P32" s="11" t="str">
        <f>IFERROR(VLOOKUP(PrélèvementsStock[ARTICLE],Inventaire[],4,FALSE),"")</f>
        <v/>
      </c>
      <c r="Q32" s="11" t="str">
        <f ca="1">IF(PrélèvementsStock[[#This Row],[DATE DE RETOUR]]="","",IF(PrélèvementsStock[[#This Row],[DATE DE RETOUR]]&lt;=TODAY(),"ROUGE",IF(PrélèvementsStock[[#This Row],[DATE DE RETOUR]]-5&lt;=TODAY(),"ORANGE",IF(PrélèvementsStock[[#This Row],[DATE DE RETOUR]]-7&lt;=TODAY(),"VERT",""))))</f>
        <v/>
      </c>
      <c r="R32" s="11">
        <f>IF(ISNUMBER(SEARCH("VRAI",PrélèvementsStock[[#This Row],[DETEC RETOUR]])),0,PrélèvementsStock[[#This Row],[QTÉ SORTIE]])</f>
        <v>0</v>
      </c>
      <c r="S32" s="35" t="b">
        <f>ISTEXT(PrélèvementsStock[[#This Row],[RETOUR PAR]])</f>
        <v>0</v>
      </c>
      <c r="T32" s="35">
        <f>IF(ISNUMBER(SEARCH("VRAI",PrélèvementsStock[[#This Row],[DETEC RETOUR]])),0,1)</f>
        <v>1</v>
      </c>
      <c r="U32" s="148"/>
      <c r="V32" s="148"/>
    </row>
    <row r="33" spans="2:22" ht="30" customHeight="1" x14ac:dyDescent="0.3">
      <c r="B33" s="122"/>
      <c r="C33" s="11" t="str">
        <f>IFERROR(VLOOKUP(PrélèvementsStock[[#This Row],[ENDROIT SORTIE]],BASE_DE_DONNEE,2,0),"")</f>
        <v/>
      </c>
      <c r="D33" s="41" t="str">
        <f>IFERROR(VLOOKUP(PrélèvementsStock[[#This Row],[ENDROIT SORTIE]],BASE_DE_DONNEE,3,0),"")</f>
        <v/>
      </c>
      <c r="E33" s="122"/>
      <c r="F33" s="128"/>
      <c r="G33" s="44" t="str">
        <f>IFERROR(VLOOKUP(PrélèvementsStock[[#This Row],[ARTICLE]],QUANTITE_RESTANTE,8,0),"")</f>
        <v/>
      </c>
      <c r="H33" s="11" t="str">
        <f>IFERROR(VLOOKUP(PrélèvementsStock[ARTICLE],Inventaire[],2,FALSE),"")</f>
        <v/>
      </c>
      <c r="I33" s="130"/>
      <c r="J33" s="130"/>
      <c r="K33" s="136"/>
      <c r="L33" s="140"/>
      <c r="M33" s="136"/>
      <c r="N33" s="146"/>
      <c r="O33" s="11" t="str">
        <f>IFERROR(VLOOKUP(PrélèvementsStock[ARTICLE],Inventaire[],3,FALSE),"")</f>
        <v/>
      </c>
      <c r="P33" s="11" t="str">
        <f>IFERROR(VLOOKUP(PrélèvementsStock[ARTICLE],Inventaire[],4,FALSE),"")</f>
        <v/>
      </c>
      <c r="Q33" s="11" t="str">
        <f ca="1">IF(PrélèvementsStock[[#This Row],[DATE DE RETOUR]]="","",IF(PrélèvementsStock[[#This Row],[DATE DE RETOUR]]&lt;=TODAY(),"ROUGE",IF(PrélèvementsStock[[#This Row],[DATE DE RETOUR]]-5&lt;=TODAY(),"ORANGE",IF(PrélèvementsStock[[#This Row],[DATE DE RETOUR]]-7&lt;=TODAY(),"VERT",""))))</f>
        <v/>
      </c>
      <c r="R33" s="11">
        <f>IF(ISNUMBER(SEARCH("VRAI",PrélèvementsStock[[#This Row],[DETEC RETOUR]])),0,PrélèvementsStock[[#This Row],[QTÉ SORTIE]])</f>
        <v>0</v>
      </c>
      <c r="S33" s="35" t="b">
        <f>ISTEXT(PrélèvementsStock[[#This Row],[RETOUR PAR]])</f>
        <v>0</v>
      </c>
      <c r="T33" s="35">
        <f>IF(ISNUMBER(SEARCH("VRAI",PrélèvementsStock[[#This Row],[DETEC RETOUR]])),0,1)</f>
        <v>1</v>
      </c>
      <c r="U33" s="148"/>
      <c r="V33" s="148"/>
    </row>
    <row r="34" spans="2:22" ht="30" customHeight="1" x14ac:dyDescent="0.3">
      <c r="B34" s="122"/>
      <c r="C34" s="11" t="str">
        <f>IFERROR(VLOOKUP(PrélèvementsStock[[#This Row],[ENDROIT SORTIE]],BASE_DE_DONNEE,2,0),"")</f>
        <v/>
      </c>
      <c r="D34" s="41" t="str">
        <f>IFERROR(VLOOKUP(PrélèvementsStock[[#This Row],[ENDROIT SORTIE]],BASE_DE_DONNEE,3,0),"")</f>
        <v/>
      </c>
      <c r="E34" s="122"/>
      <c r="F34" s="128"/>
      <c r="G34" s="44" t="str">
        <f>IFERROR(VLOOKUP(PrélèvementsStock[[#This Row],[ARTICLE]],QUANTITE_RESTANTE,8,0),"")</f>
        <v/>
      </c>
      <c r="H34" s="11" t="str">
        <f>IFERROR(VLOOKUP(PrélèvementsStock[ARTICLE],Inventaire[],2,FALSE),"")</f>
        <v/>
      </c>
      <c r="I34" s="130"/>
      <c r="J34" s="130"/>
      <c r="K34" s="136"/>
      <c r="L34" s="140"/>
      <c r="M34" s="136"/>
      <c r="N34" s="146"/>
      <c r="O34" s="11" t="str">
        <f>IFERROR(VLOOKUP(PrélèvementsStock[ARTICLE],Inventaire[],3,FALSE),"")</f>
        <v/>
      </c>
      <c r="P34" s="11" t="str">
        <f>IFERROR(VLOOKUP(PrélèvementsStock[ARTICLE],Inventaire[],4,FALSE),"")</f>
        <v/>
      </c>
      <c r="Q34" s="11" t="str">
        <f ca="1">IF(PrélèvementsStock[[#This Row],[DATE DE RETOUR]]="","",IF(PrélèvementsStock[[#This Row],[DATE DE RETOUR]]&lt;=TODAY(),"ROUGE",IF(PrélèvementsStock[[#This Row],[DATE DE RETOUR]]-5&lt;=TODAY(),"ORANGE",IF(PrélèvementsStock[[#This Row],[DATE DE RETOUR]]-7&lt;=TODAY(),"VERT",""))))</f>
        <v/>
      </c>
      <c r="R34" s="11">
        <f>IF(ISNUMBER(SEARCH("VRAI",PrélèvementsStock[[#This Row],[DETEC RETOUR]])),0,PrélèvementsStock[[#This Row],[QTÉ SORTIE]])</f>
        <v>0</v>
      </c>
      <c r="S34" s="35" t="b">
        <f>ISTEXT(PrélèvementsStock[[#This Row],[RETOUR PAR]])</f>
        <v>0</v>
      </c>
      <c r="T34" s="35">
        <f>IF(ISNUMBER(SEARCH("VRAI",PrélèvementsStock[[#This Row],[DETEC RETOUR]])),0,1)</f>
        <v>1</v>
      </c>
      <c r="U34" s="148"/>
      <c r="V34" s="148"/>
    </row>
    <row r="35" spans="2:22" ht="30" customHeight="1" x14ac:dyDescent="0.3">
      <c r="B35" s="122"/>
      <c r="C35" s="11" t="str">
        <f>IFERROR(VLOOKUP(PrélèvementsStock[[#This Row],[ENDROIT SORTIE]],BASE_DE_DONNEE,2,0),"")</f>
        <v/>
      </c>
      <c r="D35" s="41" t="str">
        <f>IFERROR(VLOOKUP(PrélèvementsStock[[#This Row],[ENDROIT SORTIE]],BASE_DE_DONNEE,3,0),"")</f>
        <v/>
      </c>
      <c r="E35" s="122"/>
      <c r="F35" s="128"/>
      <c r="G35" s="44" t="str">
        <f>IFERROR(VLOOKUP(PrélèvementsStock[[#This Row],[ARTICLE]],QUANTITE_RESTANTE,8,0),"")</f>
        <v/>
      </c>
      <c r="H35" s="11" t="str">
        <f>IFERROR(VLOOKUP(PrélèvementsStock[ARTICLE],Inventaire[],2,FALSE),"")</f>
        <v/>
      </c>
      <c r="I35" s="130"/>
      <c r="J35" s="130"/>
      <c r="K35" s="136"/>
      <c r="L35" s="140"/>
      <c r="M35" s="136"/>
      <c r="N35" s="146"/>
      <c r="O35" s="11" t="str">
        <f>IFERROR(VLOOKUP(PrélèvementsStock[ARTICLE],Inventaire[],3,FALSE),"")</f>
        <v/>
      </c>
      <c r="P35" s="11" t="str">
        <f>IFERROR(VLOOKUP(PrélèvementsStock[ARTICLE],Inventaire[],4,FALSE),"")</f>
        <v/>
      </c>
      <c r="Q35" s="11" t="str">
        <f ca="1">IF(PrélèvementsStock[[#This Row],[DATE DE RETOUR]]="","",IF(PrélèvementsStock[[#This Row],[DATE DE RETOUR]]&lt;=TODAY(),"ROUGE",IF(PrélèvementsStock[[#This Row],[DATE DE RETOUR]]-5&lt;=TODAY(),"ORANGE",IF(PrélèvementsStock[[#This Row],[DATE DE RETOUR]]-7&lt;=TODAY(),"VERT",""))))</f>
        <v/>
      </c>
      <c r="R35" s="11">
        <f>IF(ISNUMBER(SEARCH("VRAI",PrélèvementsStock[[#This Row],[DETEC RETOUR]])),0,PrélèvementsStock[[#This Row],[QTÉ SORTIE]])</f>
        <v>0</v>
      </c>
      <c r="S35" s="35" t="b">
        <f>ISTEXT(PrélèvementsStock[[#This Row],[RETOUR PAR]])</f>
        <v>0</v>
      </c>
      <c r="T35" s="35">
        <f>IF(ISNUMBER(SEARCH("VRAI",PrélèvementsStock[[#This Row],[DETEC RETOUR]])),0,1)</f>
        <v>1</v>
      </c>
      <c r="U35" s="148"/>
      <c r="V35" s="148"/>
    </row>
    <row r="36" spans="2:22" ht="30" customHeight="1" x14ac:dyDescent="0.3">
      <c r="B36" s="122"/>
      <c r="C36" s="11" t="str">
        <f>IFERROR(VLOOKUP(PrélèvementsStock[[#This Row],[ENDROIT SORTIE]],BASE_DE_DONNEE,2,0),"")</f>
        <v/>
      </c>
      <c r="D36" s="41" t="str">
        <f>IFERROR(VLOOKUP(PrélèvementsStock[[#This Row],[ENDROIT SORTIE]],BASE_DE_DONNEE,3,0),"")</f>
        <v/>
      </c>
      <c r="E36" s="122"/>
      <c r="F36" s="128"/>
      <c r="G36" s="44" t="str">
        <f>IFERROR(VLOOKUP(PrélèvementsStock[[#This Row],[ARTICLE]],QUANTITE_RESTANTE,8,0),"")</f>
        <v/>
      </c>
      <c r="H36" s="11" t="str">
        <f>IFERROR(VLOOKUP(PrélèvementsStock[ARTICLE],Inventaire[],2,FALSE),"")</f>
        <v/>
      </c>
      <c r="I36" s="130"/>
      <c r="J36" s="130"/>
      <c r="K36" s="136"/>
      <c r="L36" s="140"/>
      <c r="M36" s="136"/>
      <c r="N36" s="146"/>
      <c r="O36" s="11" t="str">
        <f>IFERROR(VLOOKUP(PrélèvementsStock[ARTICLE],Inventaire[],3,FALSE),"")</f>
        <v/>
      </c>
      <c r="P36" s="11" t="str">
        <f>IFERROR(VLOOKUP(PrélèvementsStock[ARTICLE],Inventaire[],4,FALSE),"")</f>
        <v/>
      </c>
      <c r="Q36" s="11" t="str">
        <f ca="1">IF(PrélèvementsStock[[#This Row],[DATE DE RETOUR]]="","",IF(PrélèvementsStock[[#This Row],[DATE DE RETOUR]]&lt;=TODAY(),"ROUGE",IF(PrélèvementsStock[[#This Row],[DATE DE RETOUR]]-5&lt;=TODAY(),"ORANGE",IF(PrélèvementsStock[[#This Row],[DATE DE RETOUR]]-7&lt;=TODAY(),"VERT",""))))</f>
        <v/>
      </c>
      <c r="R36" s="11">
        <f>IF(ISNUMBER(SEARCH("VRAI",PrélèvementsStock[[#This Row],[DETEC RETOUR]])),0,PrélèvementsStock[[#This Row],[QTÉ SORTIE]])</f>
        <v>0</v>
      </c>
      <c r="S36" s="35" t="b">
        <f>ISTEXT(PrélèvementsStock[[#This Row],[RETOUR PAR]])</f>
        <v>0</v>
      </c>
      <c r="T36" s="35">
        <f>IF(ISNUMBER(SEARCH("VRAI",PrélèvementsStock[[#This Row],[DETEC RETOUR]])),0,1)</f>
        <v>1</v>
      </c>
      <c r="U36" s="148"/>
      <c r="V36" s="148"/>
    </row>
    <row r="37" spans="2:22" ht="30" customHeight="1" x14ac:dyDescent="0.3">
      <c r="B37" s="122"/>
      <c r="C37" s="11" t="str">
        <f>IFERROR(VLOOKUP(PrélèvementsStock[[#This Row],[ENDROIT SORTIE]],BASE_DE_DONNEE,2,0),"")</f>
        <v/>
      </c>
      <c r="D37" s="41" t="str">
        <f>IFERROR(VLOOKUP(PrélèvementsStock[[#This Row],[ENDROIT SORTIE]],BASE_DE_DONNEE,3,0),"")</f>
        <v/>
      </c>
      <c r="E37" s="122"/>
      <c r="F37" s="128"/>
      <c r="G37" s="44" t="str">
        <f>IFERROR(VLOOKUP(PrélèvementsStock[[#This Row],[ARTICLE]],QUANTITE_RESTANTE,8,0),"")</f>
        <v/>
      </c>
      <c r="H37" s="11" t="str">
        <f>IFERROR(VLOOKUP(PrélèvementsStock[ARTICLE],Inventaire[],2,FALSE),"")</f>
        <v/>
      </c>
      <c r="I37" s="130"/>
      <c r="J37" s="130"/>
      <c r="K37" s="136"/>
      <c r="L37" s="140"/>
      <c r="M37" s="136"/>
      <c r="N37" s="146"/>
      <c r="O37" s="11" t="str">
        <f>IFERROR(VLOOKUP(PrélèvementsStock[ARTICLE],Inventaire[],3,FALSE),"")</f>
        <v/>
      </c>
      <c r="P37" s="11" t="str">
        <f>IFERROR(VLOOKUP(PrélèvementsStock[ARTICLE],Inventaire[],4,FALSE),"")</f>
        <v/>
      </c>
      <c r="Q37" s="11" t="str">
        <f ca="1">IF(PrélèvementsStock[[#This Row],[DATE DE RETOUR]]="","",IF(PrélèvementsStock[[#This Row],[DATE DE RETOUR]]&lt;=TODAY(),"ROUGE",IF(PrélèvementsStock[[#This Row],[DATE DE RETOUR]]-5&lt;=TODAY(),"ORANGE",IF(PrélèvementsStock[[#This Row],[DATE DE RETOUR]]-7&lt;=TODAY(),"VERT",""))))</f>
        <v/>
      </c>
      <c r="R37" s="11">
        <f>IF(ISNUMBER(SEARCH("VRAI",PrélèvementsStock[[#This Row],[DETEC RETOUR]])),0,PrélèvementsStock[[#This Row],[QTÉ SORTIE]])</f>
        <v>0</v>
      </c>
      <c r="S37" s="35" t="b">
        <f>ISTEXT(PrélèvementsStock[[#This Row],[RETOUR PAR]])</f>
        <v>0</v>
      </c>
      <c r="T37" s="35">
        <f>IF(ISNUMBER(SEARCH("VRAI",PrélèvementsStock[[#This Row],[DETEC RETOUR]])),0,1)</f>
        <v>1</v>
      </c>
      <c r="U37" s="148"/>
      <c r="V37" s="148"/>
    </row>
    <row r="38" spans="2:22" ht="30" customHeight="1" x14ac:dyDescent="0.3">
      <c r="B38" s="122"/>
      <c r="C38" s="11" t="str">
        <f>IFERROR(VLOOKUP(PrélèvementsStock[[#This Row],[ENDROIT SORTIE]],BASE_DE_DONNEE,2,0),"")</f>
        <v/>
      </c>
      <c r="D38" s="41" t="str">
        <f>IFERROR(VLOOKUP(PrélèvementsStock[[#This Row],[ENDROIT SORTIE]],BASE_DE_DONNEE,3,0),"")</f>
        <v/>
      </c>
      <c r="E38" s="122"/>
      <c r="F38" s="128"/>
      <c r="G38" s="44" t="str">
        <f>IFERROR(VLOOKUP(PrélèvementsStock[[#This Row],[ARTICLE]],QUANTITE_RESTANTE,8,0),"")</f>
        <v/>
      </c>
      <c r="H38" s="11" t="str">
        <f>IFERROR(VLOOKUP(PrélèvementsStock[ARTICLE],Inventaire[],2,FALSE),"")</f>
        <v/>
      </c>
      <c r="I38" s="130"/>
      <c r="J38" s="130"/>
      <c r="K38" s="136"/>
      <c r="L38" s="140"/>
      <c r="M38" s="136"/>
      <c r="N38" s="146"/>
      <c r="O38" s="11" t="str">
        <f>IFERROR(VLOOKUP(PrélèvementsStock[ARTICLE],Inventaire[],3,FALSE),"")</f>
        <v/>
      </c>
      <c r="P38" s="11" t="str">
        <f>IFERROR(VLOOKUP(PrélèvementsStock[ARTICLE],Inventaire[],4,FALSE),"")</f>
        <v/>
      </c>
      <c r="Q38" s="11" t="str">
        <f ca="1">IF(PrélèvementsStock[[#This Row],[DATE DE RETOUR]]="","",IF(PrélèvementsStock[[#This Row],[DATE DE RETOUR]]&lt;=TODAY(),"ROUGE",IF(PrélèvementsStock[[#This Row],[DATE DE RETOUR]]-5&lt;=TODAY(),"ORANGE",IF(PrélèvementsStock[[#This Row],[DATE DE RETOUR]]-7&lt;=TODAY(),"VERT",""))))</f>
        <v/>
      </c>
      <c r="R38" s="11">
        <f>IF(ISNUMBER(SEARCH("VRAI",PrélèvementsStock[[#This Row],[DETEC RETOUR]])),0,PrélèvementsStock[[#This Row],[QTÉ SORTIE]])</f>
        <v>0</v>
      </c>
      <c r="S38" s="35" t="b">
        <f>ISTEXT(PrélèvementsStock[[#This Row],[RETOUR PAR]])</f>
        <v>0</v>
      </c>
      <c r="T38" s="35">
        <f>IF(ISNUMBER(SEARCH("VRAI",PrélèvementsStock[[#This Row],[DETEC RETOUR]])),0,1)</f>
        <v>1</v>
      </c>
      <c r="U38" s="148"/>
      <c r="V38" s="148"/>
    </row>
    <row r="39" spans="2:22" ht="30" customHeight="1" x14ac:dyDescent="0.3">
      <c r="B39" s="122"/>
      <c r="C39" s="11" t="str">
        <f>IFERROR(VLOOKUP(PrélèvementsStock[[#This Row],[ENDROIT SORTIE]],BASE_DE_DONNEE,2,0),"")</f>
        <v/>
      </c>
      <c r="D39" s="41" t="str">
        <f>IFERROR(VLOOKUP(PrélèvementsStock[[#This Row],[ENDROIT SORTIE]],BASE_DE_DONNEE,3,0),"")</f>
        <v/>
      </c>
      <c r="E39" s="122"/>
      <c r="F39" s="128"/>
      <c r="G39" s="44" t="str">
        <f>IFERROR(VLOOKUP(PrélèvementsStock[[#This Row],[ARTICLE]],QUANTITE_RESTANTE,8,0),"")</f>
        <v/>
      </c>
      <c r="H39" s="11" t="str">
        <f>IFERROR(VLOOKUP(PrélèvementsStock[ARTICLE],Inventaire[],2,FALSE),"")</f>
        <v/>
      </c>
      <c r="I39" s="130"/>
      <c r="J39" s="130"/>
      <c r="K39" s="136"/>
      <c r="L39" s="140"/>
      <c r="M39" s="136"/>
      <c r="N39" s="146"/>
      <c r="O39" s="11" t="str">
        <f>IFERROR(VLOOKUP(PrélèvementsStock[ARTICLE],Inventaire[],3,FALSE),"")</f>
        <v/>
      </c>
      <c r="P39" s="11" t="str">
        <f>IFERROR(VLOOKUP(PrélèvementsStock[ARTICLE],Inventaire[],4,FALSE),"")</f>
        <v/>
      </c>
      <c r="Q39" s="11" t="str">
        <f ca="1">IF(PrélèvementsStock[[#This Row],[DATE DE RETOUR]]="","",IF(PrélèvementsStock[[#This Row],[DATE DE RETOUR]]&lt;=TODAY(),"ROUGE",IF(PrélèvementsStock[[#This Row],[DATE DE RETOUR]]-5&lt;=TODAY(),"ORANGE",IF(PrélèvementsStock[[#This Row],[DATE DE RETOUR]]-7&lt;=TODAY(),"VERT",""))))</f>
        <v/>
      </c>
      <c r="R39" s="11">
        <f>IF(ISNUMBER(SEARCH("VRAI",PrélèvementsStock[[#This Row],[DETEC RETOUR]])),0,PrélèvementsStock[[#This Row],[QTÉ SORTIE]])</f>
        <v>0</v>
      </c>
      <c r="S39" s="35" t="b">
        <f>ISTEXT(PrélèvementsStock[[#This Row],[RETOUR PAR]])</f>
        <v>0</v>
      </c>
      <c r="T39" s="35">
        <f>IF(ISNUMBER(SEARCH("VRAI",PrélèvementsStock[[#This Row],[DETEC RETOUR]])),0,1)</f>
        <v>1</v>
      </c>
      <c r="U39" s="148"/>
      <c r="V39" s="148"/>
    </row>
    <row r="40" spans="2:22" ht="30" customHeight="1" x14ac:dyDescent="0.3">
      <c r="B40" s="122"/>
      <c r="C40" s="11" t="str">
        <f>IFERROR(VLOOKUP(PrélèvementsStock[[#This Row],[ENDROIT SORTIE]],BASE_DE_DONNEE,2,0),"")</f>
        <v/>
      </c>
      <c r="D40" s="41" t="str">
        <f>IFERROR(VLOOKUP(PrélèvementsStock[[#This Row],[ENDROIT SORTIE]],BASE_DE_DONNEE,3,0),"")</f>
        <v/>
      </c>
      <c r="E40" s="122"/>
      <c r="F40" s="128"/>
      <c r="G40" s="44" t="str">
        <f>IFERROR(VLOOKUP(PrélèvementsStock[[#This Row],[ARTICLE]],QUANTITE_RESTANTE,8,0),"")</f>
        <v/>
      </c>
      <c r="H40" s="11" t="str">
        <f>IFERROR(VLOOKUP(PrélèvementsStock[ARTICLE],Inventaire[],2,FALSE),"")</f>
        <v/>
      </c>
      <c r="I40" s="130"/>
      <c r="J40" s="130"/>
      <c r="K40" s="136"/>
      <c r="L40" s="140"/>
      <c r="M40" s="136"/>
      <c r="N40" s="146"/>
      <c r="O40" s="11" t="str">
        <f>IFERROR(VLOOKUP(PrélèvementsStock[ARTICLE],Inventaire[],3,FALSE),"")</f>
        <v/>
      </c>
      <c r="P40" s="11" t="str">
        <f>IFERROR(VLOOKUP(PrélèvementsStock[ARTICLE],Inventaire[],4,FALSE),"")</f>
        <v/>
      </c>
      <c r="Q40" s="11" t="str">
        <f ca="1">IF(PrélèvementsStock[[#This Row],[DATE DE RETOUR]]="","",IF(PrélèvementsStock[[#This Row],[DATE DE RETOUR]]&lt;=TODAY(),"ROUGE",IF(PrélèvementsStock[[#This Row],[DATE DE RETOUR]]-5&lt;=TODAY(),"ORANGE",IF(PrélèvementsStock[[#This Row],[DATE DE RETOUR]]-7&lt;=TODAY(),"VERT",""))))</f>
        <v/>
      </c>
      <c r="R40" s="11">
        <f>IF(ISNUMBER(SEARCH("VRAI",PrélèvementsStock[[#This Row],[DETEC RETOUR]])),0,PrélèvementsStock[[#This Row],[QTÉ SORTIE]])</f>
        <v>0</v>
      </c>
      <c r="S40" s="35" t="b">
        <f>ISTEXT(PrélèvementsStock[[#This Row],[RETOUR PAR]])</f>
        <v>0</v>
      </c>
      <c r="T40" s="35">
        <f>IF(ISNUMBER(SEARCH("VRAI",PrélèvementsStock[[#This Row],[DETEC RETOUR]])),0,1)</f>
        <v>1</v>
      </c>
      <c r="U40" s="148"/>
      <c r="V40" s="148"/>
    </row>
    <row r="41" spans="2:22" ht="30" customHeight="1" x14ac:dyDescent="0.3">
      <c r="B41" s="122"/>
      <c r="C41" s="11" t="str">
        <f>IFERROR(VLOOKUP(PrélèvementsStock[[#This Row],[ENDROIT SORTIE]],BASE_DE_DONNEE,2,0),"")</f>
        <v/>
      </c>
      <c r="D41" s="41" t="str">
        <f>IFERROR(VLOOKUP(PrélèvementsStock[[#This Row],[ENDROIT SORTIE]],BASE_DE_DONNEE,3,0),"")</f>
        <v/>
      </c>
      <c r="E41" s="122"/>
      <c r="F41" s="128"/>
      <c r="G41" s="44" t="str">
        <f>IFERROR(VLOOKUP(PrélèvementsStock[[#This Row],[ARTICLE]],QUANTITE_RESTANTE,8,0),"")</f>
        <v/>
      </c>
      <c r="H41" s="11" t="str">
        <f>IFERROR(VLOOKUP(PrélèvementsStock[ARTICLE],Inventaire[],2,FALSE),"")</f>
        <v/>
      </c>
      <c r="I41" s="130"/>
      <c r="J41" s="130"/>
      <c r="K41" s="136"/>
      <c r="L41" s="140"/>
      <c r="M41" s="136"/>
      <c r="N41" s="146"/>
      <c r="O41" s="11" t="str">
        <f>IFERROR(VLOOKUP(PrélèvementsStock[ARTICLE],Inventaire[],3,FALSE),"")</f>
        <v/>
      </c>
      <c r="P41" s="11" t="str">
        <f>IFERROR(VLOOKUP(PrélèvementsStock[ARTICLE],Inventaire[],4,FALSE),"")</f>
        <v/>
      </c>
      <c r="Q41" s="11" t="str">
        <f ca="1">IF(PrélèvementsStock[[#This Row],[DATE DE RETOUR]]="","",IF(PrélèvementsStock[[#This Row],[DATE DE RETOUR]]&lt;=TODAY(),"ROUGE",IF(PrélèvementsStock[[#This Row],[DATE DE RETOUR]]-5&lt;=TODAY(),"ORANGE",IF(PrélèvementsStock[[#This Row],[DATE DE RETOUR]]-7&lt;=TODAY(),"VERT",""))))</f>
        <v/>
      </c>
      <c r="R41" s="11">
        <f>IF(ISNUMBER(SEARCH("VRAI",PrélèvementsStock[[#This Row],[DETEC RETOUR]])),0,PrélèvementsStock[[#This Row],[QTÉ SORTIE]])</f>
        <v>0</v>
      </c>
      <c r="S41" s="35" t="b">
        <f>ISTEXT(PrélèvementsStock[[#This Row],[RETOUR PAR]])</f>
        <v>0</v>
      </c>
      <c r="T41" s="35">
        <f>IF(ISNUMBER(SEARCH("VRAI",PrélèvementsStock[[#This Row],[DETEC RETOUR]])),0,1)</f>
        <v>1</v>
      </c>
      <c r="U41" s="148"/>
      <c r="V41" s="148"/>
    </row>
    <row r="42" spans="2:22" ht="30" customHeight="1" x14ac:dyDescent="0.3">
      <c r="B42" s="122"/>
      <c r="C42" s="11" t="str">
        <f>IFERROR(VLOOKUP(PrélèvementsStock[[#This Row],[ENDROIT SORTIE]],BASE_DE_DONNEE,2,0),"")</f>
        <v/>
      </c>
      <c r="D42" s="41" t="str">
        <f>IFERROR(VLOOKUP(PrélèvementsStock[[#This Row],[ENDROIT SORTIE]],BASE_DE_DONNEE,3,0),"")</f>
        <v/>
      </c>
      <c r="E42" s="122"/>
      <c r="F42" s="128"/>
      <c r="G42" s="44" t="str">
        <f>IFERROR(VLOOKUP(PrélèvementsStock[[#This Row],[ARTICLE]],QUANTITE_RESTANTE,8,0),"")</f>
        <v/>
      </c>
      <c r="H42" s="11" t="str">
        <f>IFERROR(VLOOKUP(PrélèvementsStock[ARTICLE],Inventaire[],2,FALSE),"")</f>
        <v/>
      </c>
      <c r="I42" s="130"/>
      <c r="J42" s="130"/>
      <c r="K42" s="136"/>
      <c r="L42" s="140"/>
      <c r="M42" s="136"/>
      <c r="N42" s="146"/>
      <c r="O42" s="11" t="str">
        <f>IFERROR(VLOOKUP(PrélèvementsStock[ARTICLE],Inventaire[],3,FALSE),"")</f>
        <v/>
      </c>
      <c r="P42" s="11" t="str">
        <f>IFERROR(VLOOKUP(PrélèvementsStock[ARTICLE],Inventaire[],4,FALSE),"")</f>
        <v/>
      </c>
      <c r="Q42" s="11" t="str">
        <f ca="1">IF(PrélèvementsStock[[#This Row],[DATE DE RETOUR]]="","",IF(PrélèvementsStock[[#This Row],[DATE DE RETOUR]]&lt;=TODAY(),"ROUGE",IF(PrélèvementsStock[[#This Row],[DATE DE RETOUR]]-5&lt;=TODAY(),"ORANGE",IF(PrélèvementsStock[[#This Row],[DATE DE RETOUR]]-7&lt;=TODAY(),"VERT",""))))</f>
        <v/>
      </c>
      <c r="R42" s="11">
        <f>IF(ISNUMBER(SEARCH("VRAI",PrélèvementsStock[[#This Row],[DETEC RETOUR]])),0,PrélèvementsStock[[#This Row],[QTÉ SORTIE]])</f>
        <v>0</v>
      </c>
      <c r="S42" s="35" t="b">
        <f>ISTEXT(PrélèvementsStock[[#This Row],[RETOUR PAR]])</f>
        <v>0</v>
      </c>
      <c r="T42" s="35">
        <f>IF(ISNUMBER(SEARCH("VRAI",PrélèvementsStock[[#This Row],[DETEC RETOUR]])),0,1)</f>
        <v>1</v>
      </c>
      <c r="U42" s="148"/>
      <c r="V42" s="148"/>
    </row>
    <row r="43" spans="2:22" ht="30" customHeight="1" x14ac:dyDescent="0.3">
      <c r="B43" s="122"/>
      <c r="C43" s="11" t="str">
        <f>IFERROR(VLOOKUP(PrélèvementsStock[[#This Row],[ENDROIT SORTIE]],BASE_DE_DONNEE,2,0),"")</f>
        <v/>
      </c>
      <c r="D43" s="41" t="str">
        <f>IFERROR(VLOOKUP(PrélèvementsStock[[#This Row],[ENDROIT SORTIE]],BASE_DE_DONNEE,3,0),"")</f>
        <v/>
      </c>
      <c r="E43" s="122"/>
      <c r="F43" s="128"/>
      <c r="G43" s="44" t="str">
        <f>IFERROR(VLOOKUP(PrélèvementsStock[[#This Row],[ARTICLE]],QUANTITE_RESTANTE,8,0),"")</f>
        <v/>
      </c>
      <c r="H43" s="11" t="str">
        <f>IFERROR(VLOOKUP(PrélèvementsStock[ARTICLE],Inventaire[],2,FALSE),"")</f>
        <v/>
      </c>
      <c r="I43" s="130"/>
      <c r="J43" s="130"/>
      <c r="K43" s="136"/>
      <c r="L43" s="140"/>
      <c r="M43" s="136"/>
      <c r="N43" s="146"/>
      <c r="O43" s="11" t="str">
        <f>IFERROR(VLOOKUP(PrélèvementsStock[ARTICLE],Inventaire[],3,FALSE),"")</f>
        <v/>
      </c>
      <c r="P43" s="11" t="str">
        <f>IFERROR(VLOOKUP(PrélèvementsStock[ARTICLE],Inventaire[],4,FALSE),"")</f>
        <v/>
      </c>
      <c r="Q43" s="11" t="str">
        <f ca="1">IF(PrélèvementsStock[[#This Row],[DATE DE RETOUR]]="","",IF(PrélèvementsStock[[#This Row],[DATE DE RETOUR]]&lt;=TODAY(),"ROUGE",IF(PrélèvementsStock[[#This Row],[DATE DE RETOUR]]-5&lt;=TODAY(),"ORANGE",IF(PrélèvementsStock[[#This Row],[DATE DE RETOUR]]-7&lt;=TODAY(),"VERT",""))))</f>
        <v/>
      </c>
      <c r="R43" s="11">
        <f>IF(ISNUMBER(SEARCH("VRAI",PrélèvementsStock[[#This Row],[DETEC RETOUR]])),0,PrélèvementsStock[[#This Row],[QTÉ SORTIE]])</f>
        <v>0</v>
      </c>
      <c r="S43" s="35" t="b">
        <f>ISTEXT(PrélèvementsStock[[#This Row],[RETOUR PAR]])</f>
        <v>0</v>
      </c>
      <c r="T43" s="35">
        <f>IF(ISNUMBER(SEARCH("VRAI",PrélèvementsStock[[#This Row],[DETEC RETOUR]])),0,1)</f>
        <v>1</v>
      </c>
      <c r="U43" s="148"/>
      <c r="V43" s="148"/>
    </row>
    <row r="44" spans="2:22" ht="30" customHeight="1" x14ac:dyDescent="0.3">
      <c r="B44" s="122"/>
      <c r="C44" s="11" t="str">
        <f>IFERROR(VLOOKUP(PrélèvementsStock[[#This Row],[ENDROIT SORTIE]],BASE_DE_DONNEE,2,0),"")</f>
        <v/>
      </c>
      <c r="D44" s="41" t="str">
        <f>IFERROR(VLOOKUP(PrélèvementsStock[[#This Row],[ENDROIT SORTIE]],BASE_DE_DONNEE,3,0),"")</f>
        <v/>
      </c>
      <c r="E44" s="122"/>
      <c r="F44" s="128"/>
      <c r="G44" s="44" t="str">
        <f>IFERROR(VLOOKUP(PrélèvementsStock[[#This Row],[ARTICLE]],QUANTITE_RESTANTE,8,0),"")</f>
        <v/>
      </c>
      <c r="H44" s="11" t="str">
        <f>IFERROR(VLOOKUP(PrélèvementsStock[ARTICLE],Inventaire[],2,FALSE),"")</f>
        <v/>
      </c>
      <c r="I44" s="130"/>
      <c r="J44" s="130"/>
      <c r="K44" s="136"/>
      <c r="L44" s="140"/>
      <c r="M44" s="136"/>
      <c r="N44" s="146"/>
      <c r="O44" s="11" t="str">
        <f>IFERROR(VLOOKUP(PrélèvementsStock[ARTICLE],Inventaire[],3,FALSE),"")</f>
        <v/>
      </c>
      <c r="P44" s="11" t="str">
        <f>IFERROR(VLOOKUP(PrélèvementsStock[ARTICLE],Inventaire[],4,FALSE),"")</f>
        <v/>
      </c>
      <c r="Q44" s="11" t="str">
        <f ca="1">IF(PrélèvementsStock[[#This Row],[DATE DE RETOUR]]="","",IF(PrélèvementsStock[[#This Row],[DATE DE RETOUR]]&lt;=TODAY(),"ROUGE",IF(PrélèvementsStock[[#This Row],[DATE DE RETOUR]]-5&lt;=TODAY(),"ORANGE",IF(PrélèvementsStock[[#This Row],[DATE DE RETOUR]]-7&lt;=TODAY(),"VERT",""))))</f>
        <v/>
      </c>
      <c r="R44" s="11">
        <f>IF(ISNUMBER(SEARCH("VRAI",PrélèvementsStock[[#This Row],[DETEC RETOUR]])),0,PrélèvementsStock[[#This Row],[QTÉ SORTIE]])</f>
        <v>0</v>
      </c>
      <c r="S44" s="35" t="b">
        <f>ISTEXT(PrélèvementsStock[[#This Row],[RETOUR PAR]])</f>
        <v>0</v>
      </c>
      <c r="T44" s="35">
        <f>IF(ISNUMBER(SEARCH("VRAI",PrélèvementsStock[[#This Row],[DETEC RETOUR]])),0,1)</f>
        <v>1</v>
      </c>
      <c r="U44" s="148"/>
      <c r="V44" s="148"/>
    </row>
    <row r="45" spans="2:22" ht="30" customHeight="1" x14ac:dyDescent="0.3">
      <c r="B45" s="122"/>
      <c r="C45" s="11" t="str">
        <f>IFERROR(VLOOKUP(PrélèvementsStock[[#This Row],[ENDROIT SORTIE]],BASE_DE_DONNEE,2,0),"")</f>
        <v/>
      </c>
      <c r="D45" s="41" t="str">
        <f>IFERROR(VLOOKUP(PrélèvementsStock[[#This Row],[ENDROIT SORTIE]],BASE_DE_DONNEE,3,0),"")</f>
        <v/>
      </c>
      <c r="E45" s="122"/>
      <c r="F45" s="128"/>
      <c r="G45" s="44" t="str">
        <f>IFERROR(VLOOKUP(PrélèvementsStock[[#This Row],[ARTICLE]],QUANTITE_RESTANTE,8,0),"")</f>
        <v/>
      </c>
      <c r="H45" s="11" t="str">
        <f>IFERROR(VLOOKUP(PrélèvementsStock[ARTICLE],Inventaire[],2,FALSE),"")</f>
        <v/>
      </c>
      <c r="I45" s="130"/>
      <c r="J45" s="130"/>
      <c r="K45" s="136"/>
      <c r="L45" s="140"/>
      <c r="M45" s="136"/>
      <c r="N45" s="146"/>
      <c r="O45" s="11" t="str">
        <f>IFERROR(VLOOKUP(PrélèvementsStock[ARTICLE],Inventaire[],3,FALSE),"")</f>
        <v/>
      </c>
      <c r="P45" s="11" t="str">
        <f>IFERROR(VLOOKUP(PrélèvementsStock[ARTICLE],Inventaire[],4,FALSE),"")</f>
        <v/>
      </c>
      <c r="Q45" s="11" t="str">
        <f ca="1">IF(PrélèvementsStock[[#This Row],[DATE DE RETOUR]]="","",IF(PrélèvementsStock[[#This Row],[DATE DE RETOUR]]&lt;=TODAY(),"ROUGE",IF(PrélèvementsStock[[#This Row],[DATE DE RETOUR]]-5&lt;=TODAY(),"ORANGE",IF(PrélèvementsStock[[#This Row],[DATE DE RETOUR]]-7&lt;=TODAY(),"VERT",""))))</f>
        <v/>
      </c>
      <c r="R45" s="11">
        <f>IF(ISNUMBER(SEARCH("VRAI",PrélèvementsStock[[#This Row],[DETEC RETOUR]])),0,PrélèvementsStock[[#This Row],[QTÉ SORTIE]])</f>
        <v>0</v>
      </c>
      <c r="S45" s="35" t="b">
        <f>ISTEXT(PrélèvementsStock[[#This Row],[RETOUR PAR]])</f>
        <v>0</v>
      </c>
      <c r="T45" s="35">
        <f>IF(ISNUMBER(SEARCH("VRAI",PrélèvementsStock[[#This Row],[DETEC RETOUR]])),0,1)</f>
        <v>1</v>
      </c>
      <c r="U45" s="148"/>
      <c r="V45" s="148"/>
    </row>
    <row r="46" spans="2:22" ht="30" customHeight="1" x14ac:dyDescent="0.3">
      <c r="B46" s="122"/>
      <c r="C46" s="11" t="str">
        <f>IFERROR(VLOOKUP(PrélèvementsStock[[#This Row],[ENDROIT SORTIE]],BASE_DE_DONNEE,2,0),"")</f>
        <v/>
      </c>
      <c r="D46" s="41" t="str">
        <f>IFERROR(VLOOKUP(PrélèvementsStock[[#This Row],[ENDROIT SORTIE]],BASE_DE_DONNEE,3,0),"")</f>
        <v/>
      </c>
      <c r="E46" s="122"/>
      <c r="F46" s="128"/>
      <c r="G46" s="44" t="str">
        <f>IFERROR(VLOOKUP(PrélèvementsStock[[#This Row],[ARTICLE]],QUANTITE_RESTANTE,8,0),"")</f>
        <v/>
      </c>
      <c r="H46" s="11" t="str">
        <f>IFERROR(VLOOKUP(PrélèvementsStock[ARTICLE],Inventaire[],2,FALSE),"")</f>
        <v/>
      </c>
      <c r="I46" s="130"/>
      <c r="J46" s="130"/>
      <c r="K46" s="136"/>
      <c r="L46" s="140"/>
      <c r="M46" s="136"/>
      <c r="N46" s="146"/>
      <c r="O46" s="11" t="str">
        <f>IFERROR(VLOOKUP(PrélèvementsStock[ARTICLE],Inventaire[],3,FALSE),"")</f>
        <v/>
      </c>
      <c r="P46" s="11" t="str">
        <f>IFERROR(VLOOKUP(PrélèvementsStock[ARTICLE],Inventaire[],4,FALSE),"")</f>
        <v/>
      </c>
      <c r="Q46" s="11" t="str">
        <f ca="1">IF(PrélèvementsStock[[#This Row],[DATE DE RETOUR]]="","",IF(PrélèvementsStock[[#This Row],[DATE DE RETOUR]]&lt;=TODAY(),"ROUGE",IF(PrélèvementsStock[[#This Row],[DATE DE RETOUR]]-5&lt;=TODAY(),"ORANGE",IF(PrélèvementsStock[[#This Row],[DATE DE RETOUR]]-7&lt;=TODAY(),"VERT",""))))</f>
        <v/>
      </c>
      <c r="R46" s="11">
        <f>IF(ISNUMBER(SEARCH("VRAI",PrélèvementsStock[[#This Row],[DETEC RETOUR]])),0,PrélèvementsStock[[#This Row],[QTÉ SORTIE]])</f>
        <v>0</v>
      </c>
      <c r="S46" s="35" t="b">
        <f>ISTEXT(PrélèvementsStock[[#This Row],[RETOUR PAR]])</f>
        <v>0</v>
      </c>
      <c r="T46" s="35">
        <f>IF(ISNUMBER(SEARCH("VRAI",PrélèvementsStock[[#This Row],[DETEC RETOUR]])),0,1)</f>
        <v>1</v>
      </c>
      <c r="U46" s="148"/>
      <c r="V46" s="148"/>
    </row>
    <row r="47" spans="2:22" ht="30" customHeight="1" x14ac:dyDescent="0.3">
      <c r="B47" s="122"/>
      <c r="C47" s="11" t="str">
        <f>IFERROR(VLOOKUP(PrélèvementsStock[[#This Row],[ENDROIT SORTIE]],BASE_DE_DONNEE,2,0),"")</f>
        <v/>
      </c>
      <c r="D47" s="41" t="str">
        <f>IFERROR(VLOOKUP(PrélèvementsStock[[#This Row],[ENDROIT SORTIE]],BASE_DE_DONNEE,3,0),"")</f>
        <v/>
      </c>
      <c r="E47" s="122"/>
      <c r="F47" s="128"/>
      <c r="G47" s="44" t="str">
        <f>IFERROR(VLOOKUP(PrélèvementsStock[[#This Row],[ARTICLE]],QUANTITE_RESTANTE,8,0),"")</f>
        <v/>
      </c>
      <c r="H47" s="11" t="str">
        <f>IFERROR(VLOOKUP(PrélèvementsStock[ARTICLE],Inventaire[],2,FALSE),"")</f>
        <v/>
      </c>
      <c r="I47" s="130"/>
      <c r="J47" s="130"/>
      <c r="K47" s="136"/>
      <c r="L47" s="140"/>
      <c r="M47" s="136"/>
      <c r="N47" s="146"/>
      <c r="O47" s="11" t="str">
        <f>IFERROR(VLOOKUP(PrélèvementsStock[ARTICLE],Inventaire[],3,FALSE),"")</f>
        <v/>
      </c>
      <c r="P47" s="11" t="str">
        <f>IFERROR(VLOOKUP(PrélèvementsStock[ARTICLE],Inventaire[],4,FALSE),"")</f>
        <v/>
      </c>
      <c r="Q47" s="11" t="str">
        <f ca="1">IF(PrélèvementsStock[[#This Row],[DATE DE RETOUR]]="","",IF(PrélèvementsStock[[#This Row],[DATE DE RETOUR]]&lt;=TODAY(),"ROUGE",IF(PrélèvementsStock[[#This Row],[DATE DE RETOUR]]-5&lt;=TODAY(),"ORANGE",IF(PrélèvementsStock[[#This Row],[DATE DE RETOUR]]-7&lt;=TODAY(),"VERT",""))))</f>
        <v/>
      </c>
      <c r="R47" s="11">
        <f>IF(ISNUMBER(SEARCH("VRAI",PrélèvementsStock[[#This Row],[DETEC RETOUR]])),0,PrélèvementsStock[[#This Row],[QTÉ SORTIE]])</f>
        <v>0</v>
      </c>
      <c r="S47" s="35" t="b">
        <f>ISTEXT(PrélèvementsStock[[#This Row],[RETOUR PAR]])</f>
        <v>0</v>
      </c>
      <c r="T47" s="35">
        <f>IF(ISNUMBER(SEARCH("VRAI",PrélèvementsStock[[#This Row],[DETEC RETOUR]])),0,1)</f>
        <v>1</v>
      </c>
      <c r="U47" s="148"/>
      <c r="V47" s="148"/>
    </row>
    <row r="48" spans="2:22" ht="30" customHeight="1" x14ac:dyDescent="0.3">
      <c r="B48" s="122"/>
      <c r="C48" s="11" t="str">
        <f>IFERROR(VLOOKUP(PrélèvementsStock[[#This Row],[ENDROIT SORTIE]],BASE_DE_DONNEE,2,0),"")</f>
        <v/>
      </c>
      <c r="D48" s="41" t="str">
        <f>IFERROR(VLOOKUP(PrélèvementsStock[[#This Row],[ENDROIT SORTIE]],BASE_DE_DONNEE,3,0),"")</f>
        <v/>
      </c>
      <c r="E48" s="122"/>
      <c r="F48" s="128"/>
      <c r="G48" s="44" t="str">
        <f>IFERROR(VLOOKUP(PrélèvementsStock[[#This Row],[ARTICLE]],QUANTITE_RESTANTE,8,0),"")</f>
        <v/>
      </c>
      <c r="H48" s="11" t="str">
        <f>IFERROR(VLOOKUP(PrélèvementsStock[ARTICLE],Inventaire[],2,FALSE),"")</f>
        <v/>
      </c>
      <c r="I48" s="130"/>
      <c r="J48" s="130"/>
      <c r="K48" s="136"/>
      <c r="L48" s="140"/>
      <c r="M48" s="136"/>
      <c r="N48" s="146"/>
      <c r="O48" s="11" t="str">
        <f>IFERROR(VLOOKUP(PrélèvementsStock[ARTICLE],Inventaire[],3,FALSE),"")</f>
        <v/>
      </c>
      <c r="P48" s="11" t="str">
        <f>IFERROR(VLOOKUP(PrélèvementsStock[ARTICLE],Inventaire[],4,FALSE),"")</f>
        <v/>
      </c>
      <c r="Q48" s="11" t="str">
        <f ca="1">IF(PrélèvementsStock[[#This Row],[DATE DE RETOUR]]="","",IF(PrélèvementsStock[[#This Row],[DATE DE RETOUR]]&lt;=TODAY(),"ROUGE",IF(PrélèvementsStock[[#This Row],[DATE DE RETOUR]]-5&lt;=TODAY(),"ORANGE",IF(PrélèvementsStock[[#This Row],[DATE DE RETOUR]]-7&lt;=TODAY(),"VERT",""))))</f>
        <v/>
      </c>
      <c r="R48" s="11">
        <f>IF(ISNUMBER(SEARCH("VRAI",PrélèvementsStock[[#This Row],[DETEC RETOUR]])),0,PrélèvementsStock[[#This Row],[QTÉ SORTIE]])</f>
        <v>0</v>
      </c>
      <c r="S48" s="35" t="b">
        <f>ISTEXT(PrélèvementsStock[[#This Row],[RETOUR PAR]])</f>
        <v>0</v>
      </c>
      <c r="T48" s="35">
        <f>IF(ISNUMBER(SEARCH("VRAI",PrélèvementsStock[[#This Row],[DETEC RETOUR]])),0,1)</f>
        <v>1</v>
      </c>
      <c r="U48" s="148"/>
      <c r="V48" s="148"/>
    </row>
    <row r="49" spans="2:22" ht="30" customHeight="1" x14ac:dyDescent="0.3">
      <c r="B49" s="122"/>
      <c r="C49" s="11" t="str">
        <f>IFERROR(VLOOKUP(PrélèvementsStock[[#This Row],[ENDROIT SORTIE]],BASE_DE_DONNEE,2,0),"")</f>
        <v/>
      </c>
      <c r="D49" s="41" t="str">
        <f>IFERROR(VLOOKUP(PrélèvementsStock[[#This Row],[ENDROIT SORTIE]],BASE_DE_DONNEE,3,0),"")</f>
        <v/>
      </c>
      <c r="E49" s="122"/>
      <c r="F49" s="128"/>
      <c r="G49" s="44" t="str">
        <f>IFERROR(VLOOKUP(PrélèvementsStock[[#This Row],[ARTICLE]],QUANTITE_RESTANTE,8,0),"")</f>
        <v/>
      </c>
      <c r="H49" s="11" t="str">
        <f>IFERROR(VLOOKUP(PrélèvementsStock[ARTICLE],Inventaire[],2,FALSE),"")</f>
        <v/>
      </c>
      <c r="I49" s="130"/>
      <c r="J49" s="130"/>
      <c r="K49" s="136"/>
      <c r="L49" s="140"/>
      <c r="M49" s="136"/>
      <c r="N49" s="146"/>
      <c r="O49" s="11" t="str">
        <f>IFERROR(VLOOKUP(PrélèvementsStock[ARTICLE],Inventaire[],3,FALSE),"")</f>
        <v/>
      </c>
      <c r="P49" s="11" t="str">
        <f>IFERROR(VLOOKUP(PrélèvementsStock[ARTICLE],Inventaire[],4,FALSE),"")</f>
        <v/>
      </c>
      <c r="Q49" s="11" t="str">
        <f ca="1">IF(PrélèvementsStock[[#This Row],[DATE DE RETOUR]]="","",IF(PrélèvementsStock[[#This Row],[DATE DE RETOUR]]&lt;=TODAY(),"ROUGE",IF(PrélèvementsStock[[#This Row],[DATE DE RETOUR]]-5&lt;=TODAY(),"ORANGE",IF(PrélèvementsStock[[#This Row],[DATE DE RETOUR]]-7&lt;=TODAY(),"VERT",""))))</f>
        <v/>
      </c>
      <c r="R49" s="11">
        <f>IF(ISNUMBER(SEARCH("VRAI",PrélèvementsStock[[#This Row],[DETEC RETOUR]])),0,PrélèvementsStock[[#This Row],[QTÉ SORTIE]])</f>
        <v>0</v>
      </c>
      <c r="S49" s="35" t="b">
        <f>ISTEXT(PrélèvementsStock[[#This Row],[RETOUR PAR]])</f>
        <v>0</v>
      </c>
      <c r="T49" s="35">
        <f>IF(ISNUMBER(SEARCH("VRAI",PrélèvementsStock[[#This Row],[DETEC RETOUR]])),0,1)</f>
        <v>1</v>
      </c>
      <c r="U49" s="148"/>
      <c r="V49" s="148"/>
    </row>
    <row r="50" spans="2:22" ht="30" customHeight="1" x14ac:dyDescent="0.3">
      <c r="B50" s="122"/>
      <c r="C50" s="11" t="str">
        <f>IFERROR(VLOOKUP(PrélèvementsStock[[#This Row],[ENDROIT SORTIE]],BASE_DE_DONNEE,2,0),"")</f>
        <v/>
      </c>
      <c r="D50" s="41" t="str">
        <f>IFERROR(VLOOKUP(PrélèvementsStock[[#This Row],[ENDROIT SORTIE]],BASE_DE_DONNEE,3,0),"")</f>
        <v/>
      </c>
      <c r="E50" s="122"/>
      <c r="F50" s="128"/>
      <c r="G50" s="44" t="str">
        <f>IFERROR(VLOOKUP(PrélèvementsStock[[#This Row],[ARTICLE]],QUANTITE_RESTANTE,8,0),"")</f>
        <v/>
      </c>
      <c r="H50" s="11" t="str">
        <f>IFERROR(VLOOKUP(PrélèvementsStock[ARTICLE],Inventaire[],2,FALSE),"")</f>
        <v/>
      </c>
      <c r="I50" s="130"/>
      <c r="J50" s="130"/>
      <c r="K50" s="136"/>
      <c r="L50" s="140"/>
      <c r="M50" s="136"/>
      <c r="N50" s="146"/>
      <c r="O50" s="11" t="str">
        <f>IFERROR(VLOOKUP(PrélèvementsStock[ARTICLE],Inventaire[],3,FALSE),"")</f>
        <v/>
      </c>
      <c r="P50" s="11" t="str">
        <f>IFERROR(VLOOKUP(PrélèvementsStock[ARTICLE],Inventaire[],4,FALSE),"")</f>
        <v/>
      </c>
      <c r="Q50" s="11" t="str">
        <f ca="1">IF(PrélèvementsStock[[#This Row],[DATE DE RETOUR]]="","",IF(PrélèvementsStock[[#This Row],[DATE DE RETOUR]]&lt;=TODAY(),"ROUGE",IF(PrélèvementsStock[[#This Row],[DATE DE RETOUR]]-5&lt;=TODAY(),"ORANGE",IF(PrélèvementsStock[[#This Row],[DATE DE RETOUR]]-7&lt;=TODAY(),"VERT",""))))</f>
        <v/>
      </c>
      <c r="R50" s="11">
        <f>IF(ISNUMBER(SEARCH("VRAI",PrélèvementsStock[[#This Row],[DETEC RETOUR]])),0,PrélèvementsStock[[#This Row],[QTÉ SORTIE]])</f>
        <v>0</v>
      </c>
      <c r="S50" s="35" t="b">
        <f>ISTEXT(PrélèvementsStock[[#This Row],[RETOUR PAR]])</f>
        <v>0</v>
      </c>
      <c r="T50" s="35">
        <f>IF(ISNUMBER(SEARCH("VRAI",PrélèvementsStock[[#This Row],[DETEC RETOUR]])),0,1)</f>
        <v>1</v>
      </c>
      <c r="U50" s="148"/>
      <c r="V50" s="148"/>
    </row>
    <row r="51" spans="2:22" ht="30" customHeight="1" x14ac:dyDescent="0.3">
      <c r="B51" s="122"/>
      <c r="C51" s="11" t="str">
        <f>IFERROR(VLOOKUP(PrélèvementsStock[[#This Row],[ENDROIT SORTIE]],BASE_DE_DONNEE,2,0),"")</f>
        <v/>
      </c>
      <c r="D51" s="41" t="str">
        <f>IFERROR(VLOOKUP(PrélèvementsStock[[#This Row],[ENDROIT SORTIE]],BASE_DE_DONNEE,3,0),"")</f>
        <v/>
      </c>
      <c r="E51" s="122"/>
      <c r="F51" s="128"/>
      <c r="G51" s="44" t="str">
        <f>IFERROR(VLOOKUP(PrélèvementsStock[[#This Row],[ARTICLE]],QUANTITE_RESTANTE,8,0),"")</f>
        <v/>
      </c>
      <c r="H51" s="11" t="str">
        <f>IFERROR(VLOOKUP(PrélèvementsStock[ARTICLE],Inventaire[],2,FALSE),"")</f>
        <v/>
      </c>
      <c r="I51" s="130"/>
      <c r="J51" s="130"/>
      <c r="K51" s="136"/>
      <c r="L51" s="140"/>
      <c r="M51" s="136"/>
      <c r="N51" s="146"/>
      <c r="O51" s="11" t="str">
        <f>IFERROR(VLOOKUP(PrélèvementsStock[ARTICLE],Inventaire[],3,FALSE),"")</f>
        <v/>
      </c>
      <c r="P51" s="11" t="str">
        <f>IFERROR(VLOOKUP(PrélèvementsStock[ARTICLE],Inventaire[],4,FALSE),"")</f>
        <v/>
      </c>
      <c r="Q51" s="11" t="str">
        <f ca="1">IF(PrélèvementsStock[[#This Row],[DATE DE RETOUR]]="","",IF(PrélèvementsStock[[#This Row],[DATE DE RETOUR]]&lt;=TODAY(),"ROUGE",IF(PrélèvementsStock[[#This Row],[DATE DE RETOUR]]-5&lt;=TODAY(),"ORANGE",IF(PrélèvementsStock[[#This Row],[DATE DE RETOUR]]-7&lt;=TODAY(),"VERT",""))))</f>
        <v/>
      </c>
      <c r="R51" s="11">
        <f>IF(ISNUMBER(SEARCH("VRAI",PrélèvementsStock[[#This Row],[DETEC RETOUR]])),0,PrélèvementsStock[[#This Row],[QTÉ SORTIE]])</f>
        <v>0</v>
      </c>
      <c r="S51" s="35" t="b">
        <f>ISTEXT(PrélèvementsStock[[#This Row],[RETOUR PAR]])</f>
        <v>0</v>
      </c>
      <c r="T51" s="35">
        <f>IF(ISNUMBER(SEARCH("VRAI",PrélèvementsStock[[#This Row],[DETEC RETOUR]])),0,1)</f>
        <v>1</v>
      </c>
      <c r="U51" s="148"/>
      <c r="V51" s="148"/>
    </row>
    <row r="52" spans="2:22" ht="30" customHeight="1" x14ac:dyDescent="0.3">
      <c r="B52" s="122"/>
      <c r="C52" s="11" t="str">
        <f>IFERROR(VLOOKUP(PrélèvementsStock[[#This Row],[ENDROIT SORTIE]],BASE_DE_DONNEE,2,0),"")</f>
        <v/>
      </c>
      <c r="D52" s="41" t="str">
        <f>IFERROR(VLOOKUP(PrélèvementsStock[[#This Row],[ENDROIT SORTIE]],BASE_DE_DONNEE,3,0),"")</f>
        <v/>
      </c>
      <c r="E52" s="122"/>
      <c r="F52" s="128"/>
      <c r="G52" s="44" t="str">
        <f>IFERROR(VLOOKUP(PrélèvementsStock[[#This Row],[ARTICLE]],QUANTITE_RESTANTE,8,0),"")</f>
        <v/>
      </c>
      <c r="H52" s="11" t="str">
        <f>IFERROR(VLOOKUP(PrélèvementsStock[ARTICLE],Inventaire[],2,FALSE),"")</f>
        <v/>
      </c>
      <c r="I52" s="130"/>
      <c r="J52" s="130"/>
      <c r="K52" s="136"/>
      <c r="L52" s="140"/>
      <c r="M52" s="136"/>
      <c r="N52" s="146"/>
      <c r="O52" s="11" t="str">
        <f>IFERROR(VLOOKUP(PrélèvementsStock[ARTICLE],Inventaire[],3,FALSE),"")</f>
        <v/>
      </c>
      <c r="P52" s="11" t="str">
        <f>IFERROR(VLOOKUP(PrélèvementsStock[ARTICLE],Inventaire[],4,FALSE),"")</f>
        <v/>
      </c>
      <c r="Q52" s="11" t="str">
        <f ca="1">IF(PrélèvementsStock[[#This Row],[DATE DE RETOUR]]="","",IF(PrélèvementsStock[[#This Row],[DATE DE RETOUR]]&lt;=TODAY(),"ROUGE",IF(PrélèvementsStock[[#This Row],[DATE DE RETOUR]]-5&lt;=TODAY(),"ORANGE",IF(PrélèvementsStock[[#This Row],[DATE DE RETOUR]]-7&lt;=TODAY(),"VERT",""))))</f>
        <v/>
      </c>
      <c r="R52" s="11">
        <f>IF(ISNUMBER(SEARCH("VRAI",PrélèvementsStock[[#This Row],[DETEC RETOUR]])),0,PrélèvementsStock[[#This Row],[QTÉ SORTIE]])</f>
        <v>0</v>
      </c>
      <c r="S52" s="35" t="b">
        <f>ISTEXT(PrélèvementsStock[[#This Row],[RETOUR PAR]])</f>
        <v>0</v>
      </c>
      <c r="T52" s="35">
        <f>IF(ISNUMBER(SEARCH("VRAI",PrélèvementsStock[[#This Row],[DETEC RETOUR]])),0,1)</f>
        <v>1</v>
      </c>
      <c r="U52" s="148"/>
      <c r="V52" s="148"/>
    </row>
    <row r="53" spans="2:22" ht="30" customHeight="1" x14ac:dyDescent="0.3">
      <c r="B53" s="122"/>
      <c r="C53" s="11" t="str">
        <f>IFERROR(VLOOKUP(PrélèvementsStock[[#This Row],[ENDROIT SORTIE]],BASE_DE_DONNEE,2,0),"")</f>
        <v/>
      </c>
      <c r="D53" s="41" t="str">
        <f>IFERROR(VLOOKUP(PrélèvementsStock[[#This Row],[ENDROIT SORTIE]],BASE_DE_DONNEE,3,0),"")</f>
        <v/>
      </c>
      <c r="E53" s="122"/>
      <c r="F53" s="128"/>
      <c r="G53" s="44" t="str">
        <f>IFERROR(VLOOKUP(PrélèvementsStock[[#This Row],[ARTICLE]],QUANTITE_RESTANTE,8,0),"")</f>
        <v/>
      </c>
      <c r="H53" s="11" t="str">
        <f>IFERROR(VLOOKUP(PrélèvementsStock[ARTICLE],Inventaire[],2,FALSE),"")</f>
        <v/>
      </c>
      <c r="I53" s="130"/>
      <c r="J53" s="130"/>
      <c r="K53" s="136"/>
      <c r="L53" s="140"/>
      <c r="M53" s="136"/>
      <c r="N53" s="146"/>
      <c r="O53" s="11" t="str">
        <f>IFERROR(VLOOKUP(PrélèvementsStock[ARTICLE],Inventaire[],3,FALSE),"")</f>
        <v/>
      </c>
      <c r="P53" s="11" t="str">
        <f>IFERROR(VLOOKUP(PrélèvementsStock[ARTICLE],Inventaire[],4,FALSE),"")</f>
        <v/>
      </c>
      <c r="Q53" s="11" t="str">
        <f ca="1">IF(PrélèvementsStock[[#This Row],[DATE DE RETOUR]]="","",IF(PrélèvementsStock[[#This Row],[DATE DE RETOUR]]&lt;=TODAY(),"ROUGE",IF(PrélèvementsStock[[#This Row],[DATE DE RETOUR]]-5&lt;=TODAY(),"ORANGE",IF(PrélèvementsStock[[#This Row],[DATE DE RETOUR]]-7&lt;=TODAY(),"VERT",""))))</f>
        <v/>
      </c>
      <c r="R53" s="11">
        <f>IF(ISNUMBER(SEARCH("VRAI",PrélèvementsStock[[#This Row],[DETEC RETOUR]])),0,PrélèvementsStock[[#This Row],[QTÉ SORTIE]])</f>
        <v>0</v>
      </c>
      <c r="S53" s="35" t="b">
        <f>ISTEXT(PrélèvementsStock[[#This Row],[RETOUR PAR]])</f>
        <v>0</v>
      </c>
      <c r="T53" s="35">
        <f>IF(ISNUMBER(SEARCH("VRAI",PrélèvementsStock[[#This Row],[DETEC RETOUR]])),0,1)</f>
        <v>1</v>
      </c>
      <c r="U53" s="148"/>
      <c r="V53" s="148"/>
    </row>
    <row r="54" spans="2:22" ht="30" customHeight="1" x14ac:dyDescent="0.3">
      <c r="B54" s="122"/>
      <c r="C54" s="11" t="str">
        <f>IFERROR(VLOOKUP(PrélèvementsStock[[#This Row],[ENDROIT SORTIE]],BASE_DE_DONNEE,2,0),"")</f>
        <v/>
      </c>
      <c r="D54" s="41" t="str">
        <f>IFERROR(VLOOKUP(PrélèvementsStock[[#This Row],[ENDROIT SORTIE]],BASE_DE_DONNEE,3,0),"")</f>
        <v/>
      </c>
      <c r="E54" s="122"/>
      <c r="F54" s="128"/>
      <c r="G54" s="44" t="str">
        <f>IFERROR(VLOOKUP(PrélèvementsStock[[#This Row],[ARTICLE]],QUANTITE_RESTANTE,8,0),"")</f>
        <v/>
      </c>
      <c r="H54" s="11" t="str">
        <f>IFERROR(VLOOKUP(PrélèvementsStock[ARTICLE],Inventaire[],2,FALSE),"")</f>
        <v/>
      </c>
      <c r="I54" s="130"/>
      <c r="J54" s="130"/>
      <c r="K54" s="136"/>
      <c r="L54" s="140"/>
      <c r="M54" s="136"/>
      <c r="N54" s="146"/>
      <c r="O54" s="11" t="str">
        <f>IFERROR(VLOOKUP(PrélèvementsStock[ARTICLE],Inventaire[],3,FALSE),"")</f>
        <v/>
      </c>
      <c r="P54" s="11" t="str">
        <f>IFERROR(VLOOKUP(PrélèvementsStock[ARTICLE],Inventaire[],4,FALSE),"")</f>
        <v/>
      </c>
      <c r="Q54" s="11" t="str">
        <f ca="1">IF(PrélèvementsStock[[#This Row],[DATE DE RETOUR]]="","",IF(PrélèvementsStock[[#This Row],[DATE DE RETOUR]]&lt;=TODAY(),"ROUGE",IF(PrélèvementsStock[[#This Row],[DATE DE RETOUR]]-5&lt;=TODAY(),"ORANGE",IF(PrélèvementsStock[[#This Row],[DATE DE RETOUR]]-7&lt;=TODAY(),"VERT",""))))</f>
        <v/>
      </c>
      <c r="R54" s="11">
        <f>IF(ISNUMBER(SEARCH("VRAI",PrélèvementsStock[[#This Row],[DETEC RETOUR]])),0,PrélèvementsStock[[#This Row],[QTÉ SORTIE]])</f>
        <v>0</v>
      </c>
      <c r="S54" s="35" t="b">
        <f>ISTEXT(PrélèvementsStock[[#This Row],[RETOUR PAR]])</f>
        <v>0</v>
      </c>
      <c r="T54" s="35">
        <f>IF(ISNUMBER(SEARCH("VRAI",PrélèvementsStock[[#This Row],[DETEC RETOUR]])),0,1)</f>
        <v>1</v>
      </c>
      <c r="U54" s="148"/>
      <c r="V54" s="148"/>
    </row>
    <row r="55" spans="2:22" ht="30" customHeight="1" x14ac:dyDescent="0.3">
      <c r="B55" s="122"/>
      <c r="C55" s="11" t="str">
        <f>IFERROR(VLOOKUP(PrélèvementsStock[[#This Row],[ENDROIT SORTIE]],BASE_DE_DONNEE,2,0),"")</f>
        <v/>
      </c>
      <c r="D55" s="41" t="str">
        <f>IFERROR(VLOOKUP(PrélèvementsStock[[#This Row],[ENDROIT SORTIE]],BASE_DE_DONNEE,3,0),"")</f>
        <v/>
      </c>
      <c r="E55" s="122"/>
      <c r="F55" s="128"/>
      <c r="G55" s="44" t="str">
        <f>IFERROR(VLOOKUP(PrélèvementsStock[[#This Row],[ARTICLE]],QUANTITE_RESTANTE,8,0),"")</f>
        <v/>
      </c>
      <c r="H55" s="11" t="str">
        <f>IFERROR(VLOOKUP(PrélèvementsStock[ARTICLE],Inventaire[],2,FALSE),"")</f>
        <v/>
      </c>
      <c r="I55" s="130"/>
      <c r="J55" s="130"/>
      <c r="K55" s="136"/>
      <c r="L55" s="140"/>
      <c r="M55" s="136"/>
      <c r="N55" s="146"/>
      <c r="O55" s="11" t="str">
        <f>IFERROR(VLOOKUP(PrélèvementsStock[ARTICLE],Inventaire[],3,FALSE),"")</f>
        <v/>
      </c>
      <c r="P55" s="11" t="str">
        <f>IFERROR(VLOOKUP(PrélèvementsStock[ARTICLE],Inventaire[],4,FALSE),"")</f>
        <v/>
      </c>
      <c r="Q55" s="11" t="str">
        <f ca="1">IF(PrélèvementsStock[[#This Row],[DATE DE RETOUR]]="","",IF(PrélèvementsStock[[#This Row],[DATE DE RETOUR]]&lt;=TODAY(),"ROUGE",IF(PrélèvementsStock[[#This Row],[DATE DE RETOUR]]-5&lt;=TODAY(),"ORANGE",IF(PrélèvementsStock[[#This Row],[DATE DE RETOUR]]-7&lt;=TODAY(),"VERT",""))))</f>
        <v/>
      </c>
      <c r="R55" s="11">
        <f>IF(ISNUMBER(SEARCH("VRAI",PrélèvementsStock[[#This Row],[DETEC RETOUR]])),0,PrélèvementsStock[[#This Row],[QTÉ SORTIE]])</f>
        <v>0</v>
      </c>
      <c r="S55" s="35" t="b">
        <f>ISTEXT(PrélèvementsStock[[#This Row],[RETOUR PAR]])</f>
        <v>0</v>
      </c>
      <c r="T55" s="35">
        <f>IF(ISNUMBER(SEARCH("VRAI",PrélèvementsStock[[#This Row],[DETEC RETOUR]])),0,1)</f>
        <v>1</v>
      </c>
      <c r="U55" s="148"/>
      <c r="V55" s="148"/>
    </row>
    <row r="56" spans="2:22" ht="30" customHeight="1" x14ac:dyDescent="0.3">
      <c r="B56" s="122"/>
      <c r="C56" s="11" t="str">
        <f>IFERROR(VLOOKUP(PrélèvementsStock[[#This Row],[ENDROIT SORTIE]],BASE_DE_DONNEE,2,0),"")</f>
        <v/>
      </c>
      <c r="D56" s="41" t="str">
        <f>IFERROR(VLOOKUP(PrélèvementsStock[[#This Row],[ENDROIT SORTIE]],BASE_DE_DONNEE,3,0),"")</f>
        <v/>
      </c>
      <c r="E56" s="122"/>
      <c r="F56" s="128"/>
      <c r="G56" s="44" t="str">
        <f>IFERROR(VLOOKUP(PrélèvementsStock[[#This Row],[ARTICLE]],QUANTITE_RESTANTE,8,0),"")</f>
        <v/>
      </c>
      <c r="H56" s="11" t="str">
        <f>IFERROR(VLOOKUP(PrélèvementsStock[ARTICLE],Inventaire[],2,FALSE),"")</f>
        <v/>
      </c>
      <c r="I56" s="130"/>
      <c r="J56" s="130"/>
      <c r="K56" s="136"/>
      <c r="L56" s="140"/>
      <c r="M56" s="136"/>
      <c r="N56" s="146"/>
      <c r="O56" s="11" t="str">
        <f>IFERROR(VLOOKUP(PrélèvementsStock[ARTICLE],Inventaire[],3,FALSE),"")</f>
        <v/>
      </c>
      <c r="P56" s="11" t="str">
        <f>IFERROR(VLOOKUP(PrélèvementsStock[ARTICLE],Inventaire[],4,FALSE),"")</f>
        <v/>
      </c>
      <c r="Q56" s="11" t="str">
        <f ca="1">IF(PrélèvementsStock[[#This Row],[DATE DE RETOUR]]="","",IF(PrélèvementsStock[[#This Row],[DATE DE RETOUR]]&lt;=TODAY(),"ROUGE",IF(PrélèvementsStock[[#This Row],[DATE DE RETOUR]]-5&lt;=TODAY(),"ORANGE",IF(PrélèvementsStock[[#This Row],[DATE DE RETOUR]]-7&lt;=TODAY(),"VERT",""))))</f>
        <v/>
      </c>
      <c r="R56" s="11">
        <f>IF(ISNUMBER(SEARCH("VRAI",PrélèvementsStock[[#This Row],[DETEC RETOUR]])),0,PrélèvementsStock[[#This Row],[QTÉ SORTIE]])</f>
        <v>0</v>
      </c>
      <c r="S56" s="35" t="b">
        <f>ISTEXT(PrélèvementsStock[[#This Row],[RETOUR PAR]])</f>
        <v>0</v>
      </c>
      <c r="T56" s="35">
        <f>IF(ISNUMBER(SEARCH("VRAI",PrélèvementsStock[[#This Row],[DETEC RETOUR]])),0,1)</f>
        <v>1</v>
      </c>
      <c r="U56" s="148"/>
      <c r="V56" s="148"/>
    </row>
    <row r="57" spans="2:22" ht="30" customHeight="1" x14ac:dyDescent="0.3">
      <c r="B57" s="122"/>
      <c r="C57" s="11" t="str">
        <f>IFERROR(VLOOKUP(PrélèvementsStock[[#This Row],[ENDROIT SORTIE]],BASE_DE_DONNEE,2,0),"")</f>
        <v/>
      </c>
      <c r="D57" s="41" t="str">
        <f>IFERROR(VLOOKUP(PrélèvementsStock[[#This Row],[ENDROIT SORTIE]],BASE_DE_DONNEE,3,0),"")</f>
        <v/>
      </c>
      <c r="E57" s="122"/>
      <c r="F57" s="128"/>
      <c r="G57" s="44" t="str">
        <f>IFERROR(VLOOKUP(PrélèvementsStock[[#This Row],[ARTICLE]],QUANTITE_RESTANTE,8,0),"")</f>
        <v/>
      </c>
      <c r="H57" s="11" t="str">
        <f>IFERROR(VLOOKUP(PrélèvementsStock[ARTICLE],Inventaire[],2,FALSE),"")</f>
        <v/>
      </c>
      <c r="I57" s="130"/>
      <c r="J57" s="130"/>
      <c r="K57" s="136"/>
      <c r="L57" s="140"/>
      <c r="M57" s="136"/>
      <c r="N57" s="146"/>
      <c r="O57" s="11" t="str">
        <f>IFERROR(VLOOKUP(PrélèvementsStock[ARTICLE],Inventaire[],3,FALSE),"")</f>
        <v/>
      </c>
      <c r="P57" s="11" t="str">
        <f>IFERROR(VLOOKUP(PrélèvementsStock[ARTICLE],Inventaire[],4,FALSE),"")</f>
        <v/>
      </c>
      <c r="Q57" s="11" t="str">
        <f ca="1">IF(PrélèvementsStock[[#This Row],[DATE DE RETOUR]]="","",IF(PrélèvementsStock[[#This Row],[DATE DE RETOUR]]&lt;=TODAY(),"ROUGE",IF(PrélèvementsStock[[#This Row],[DATE DE RETOUR]]-5&lt;=TODAY(),"ORANGE",IF(PrélèvementsStock[[#This Row],[DATE DE RETOUR]]-7&lt;=TODAY(),"VERT",""))))</f>
        <v/>
      </c>
      <c r="R57" s="11">
        <f>IF(ISNUMBER(SEARCH("VRAI",PrélèvementsStock[[#This Row],[DETEC RETOUR]])),0,PrélèvementsStock[[#This Row],[QTÉ SORTIE]])</f>
        <v>0</v>
      </c>
      <c r="S57" s="35" t="b">
        <f>ISTEXT(PrélèvementsStock[[#This Row],[RETOUR PAR]])</f>
        <v>0</v>
      </c>
      <c r="T57" s="35">
        <f>IF(ISNUMBER(SEARCH("VRAI",PrélèvementsStock[[#This Row],[DETEC RETOUR]])),0,1)</f>
        <v>1</v>
      </c>
      <c r="U57" s="148"/>
      <c r="V57" s="148"/>
    </row>
    <row r="58" spans="2:22" ht="30" customHeight="1" x14ac:dyDescent="0.3">
      <c r="B58" s="122"/>
      <c r="C58" s="11" t="str">
        <f>IFERROR(VLOOKUP(PrélèvementsStock[[#This Row],[ENDROIT SORTIE]],BASE_DE_DONNEE,2,0),"")</f>
        <v/>
      </c>
      <c r="D58" s="41" t="str">
        <f>IFERROR(VLOOKUP(PrélèvementsStock[[#This Row],[ENDROIT SORTIE]],BASE_DE_DONNEE,3,0),"")</f>
        <v/>
      </c>
      <c r="E58" s="122"/>
      <c r="F58" s="128"/>
      <c r="G58" s="44" t="str">
        <f>IFERROR(VLOOKUP(PrélèvementsStock[[#This Row],[ARTICLE]],QUANTITE_RESTANTE,8,0),"")</f>
        <v/>
      </c>
      <c r="H58" s="11" t="str">
        <f>IFERROR(VLOOKUP(PrélèvementsStock[ARTICLE],Inventaire[],2,FALSE),"")</f>
        <v/>
      </c>
      <c r="I58" s="130"/>
      <c r="J58" s="130"/>
      <c r="K58" s="136"/>
      <c r="L58" s="140"/>
      <c r="M58" s="136"/>
      <c r="N58" s="146"/>
      <c r="O58" s="11" t="str">
        <f>IFERROR(VLOOKUP(PrélèvementsStock[ARTICLE],Inventaire[],3,FALSE),"")</f>
        <v/>
      </c>
      <c r="P58" s="11" t="str">
        <f>IFERROR(VLOOKUP(PrélèvementsStock[ARTICLE],Inventaire[],4,FALSE),"")</f>
        <v/>
      </c>
      <c r="Q58" s="11" t="str">
        <f ca="1">IF(PrélèvementsStock[[#This Row],[DATE DE RETOUR]]="","",IF(PrélèvementsStock[[#This Row],[DATE DE RETOUR]]&lt;=TODAY(),"ROUGE",IF(PrélèvementsStock[[#This Row],[DATE DE RETOUR]]-5&lt;=TODAY(),"ORANGE",IF(PrélèvementsStock[[#This Row],[DATE DE RETOUR]]-7&lt;=TODAY(),"VERT",""))))</f>
        <v/>
      </c>
      <c r="R58" s="11">
        <f>IF(ISNUMBER(SEARCH("VRAI",PrélèvementsStock[[#This Row],[DETEC RETOUR]])),0,PrélèvementsStock[[#This Row],[QTÉ SORTIE]])</f>
        <v>0</v>
      </c>
      <c r="S58" s="35" t="b">
        <f>ISTEXT(PrélèvementsStock[[#This Row],[RETOUR PAR]])</f>
        <v>0</v>
      </c>
      <c r="T58" s="35">
        <f>IF(ISNUMBER(SEARCH("VRAI",PrélèvementsStock[[#This Row],[DETEC RETOUR]])),0,1)</f>
        <v>1</v>
      </c>
      <c r="U58" s="148"/>
      <c r="V58" s="148"/>
    </row>
    <row r="59" spans="2:22" ht="30" customHeight="1" x14ac:dyDescent="0.3">
      <c r="B59" s="122"/>
      <c r="C59" s="11" t="str">
        <f>IFERROR(VLOOKUP(PrélèvementsStock[[#This Row],[ENDROIT SORTIE]],BASE_DE_DONNEE,2,0),"")</f>
        <v/>
      </c>
      <c r="D59" s="41" t="str">
        <f>IFERROR(VLOOKUP(PrélèvementsStock[[#This Row],[ENDROIT SORTIE]],BASE_DE_DONNEE,3,0),"")</f>
        <v/>
      </c>
      <c r="E59" s="122"/>
      <c r="F59" s="128"/>
      <c r="G59" s="44" t="str">
        <f>IFERROR(VLOOKUP(PrélèvementsStock[[#This Row],[ARTICLE]],QUANTITE_RESTANTE,8,0),"")</f>
        <v/>
      </c>
      <c r="H59" s="11" t="str">
        <f>IFERROR(VLOOKUP(PrélèvementsStock[ARTICLE],Inventaire[],2,FALSE),"")</f>
        <v/>
      </c>
      <c r="I59" s="130"/>
      <c r="J59" s="130"/>
      <c r="K59" s="136"/>
      <c r="L59" s="140"/>
      <c r="M59" s="136"/>
      <c r="N59" s="146"/>
      <c r="O59" s="11" t="str">
        <f>IFERROR(VLOOKUP(PrélèvementsStock[ARTICLE],Inventaire[],3,FALSE),"")</f>
        <v/>
      </c>
      <c r="P59" s="11" t="str">
        <f>IFERROR(VLOOKUP(PrélèvementsStock[ARTICLE],Inventaire[],4,FALSE),"")</f>
        <v/>
      </c>
      <c r="Q59" s="11" t="str">
        <f ca="1">IF(PrélèvementsStock[[#This Row],[DATE DE RETOUR]]="","",IF(PrélèvementsStock[[#This Row],[DATE DE RETOUR]]&lt;=TODAY(),"ROUGE",IF(PrélèvementsStock[[#This Row],[DATE DE RETOUR]]-5&lt;=TODAY(),"ORANGE",IF(PrélèvementsStock[[#This Row],[DATE DE RETOUR]]-7&lt;=TODAY(),"VERT",""))))</f>
        <v/>
      </c>
      <c r="R59" s="11">
        <f>IF(ISNUMBER(SEARCH("VRAI",PrélèvementsStock[[#This Row],[DETEC RETOUR]])),0,PrélèvementsStock[[#This Row],[QTÉ SORTIE]])</f>
        <v>0</v>
      </c>
      <c r="S59" s="35" t="b">
        <f>ISTEXT(PrélèvementsStock[[#This Row],[RETOUR PAR]])</f>
        <v>0</v>
      </c>
      <c r="T59" s="35">
        <f>IF(ISNUMBER(SEARCH("VRAI",PrélèvementsStock[[#This Row],[DETEC RETOUR]])),0,1)</f>
        <v>1</v>
      </c>
      <c r="U59" s="148"/>
      <c r="V59" s="148"/>
    </row>
    <row r="60" spans="2:22" ht="30" customHeight="1" x14ac:dyDescent="0.3">
      <c r="B60" s="122"/>
      <c r="C60" s="11" t="str">
        <f>IFERROR(VLOOKUP(PrélèvementsStock[[#This Row],[ENDROIT SORTIE]],BASE_DE_DONNEE,2,0),"")</f>
        <v/>
      </c>
      <c r="D60" s="41" t="str">
        <f>IFERROR(VLOOKUP(PrélèvementsStock[[#This Row],[ENDROIT SORTIE]],BASE_DE_DONNEE,3,0),"")</f>
        <v/>
      </c>
      <c r="E60" s="122"/>
      <c r="F60" s="128"/>
      <c r="G60" s="44" t="str">
        <f>IFERROR(VLOOKUP(PrélèvementsStock[[#This Row],[ARTICLE]],QUANTITE_RESTANTE,8,0),"")</f>
        <v/>
      </c>
      <c r="H60" s="11" t="str">
        <f>IFERROR(VLOOKUP(PrélèvementsStock[ARTICLE],Inventaire[],2,FALSE),"")</f>
        <v/>
      </c>
      <c r="I60" s="130"/>
      <c r="J60" s="130"/>
      <c r="K60" s="136"/>
      <c r="L60" s="140"/>
      <c r="M60" s="136"/>
      <c r="N60" s="146"/>
      <c r="O60" s="11" t="str">
        <f>IFERROR(VLOOKUP(PrélèvementsStock[ARTICLE],Inventaire[],3,FALSE),"")</f>
        <v/>
      </c>
      <c r="P60" s="11" t="str">
        <f>IFERROR(VLOOKUP(PrélèvementsStock[ARTICLE],Inventaire[],4,FALSE),"")</f>
        <v/>
      </c>
      <c r="Q60" s="11" t="str">
        <f ca="1">IF(PrélèvementsStock[[#This Row],[DATE DE RETOUR]]="","",IF(PrélèvementsStock[[#This Row],[DATE DE RETOUR]]&lt;=TODAY(),"ROUGE",IF(PrélèvementsStock[[#This Row],[DATE DE RETOUR]]-5&lt;=TODAY(),"ORANGE",IF(PrélèvementsStock[[#This Row],[DATE DE RETOUR]]-7&lt;=TODAY(),"VERT",""))))</f>
        <v/>
      </c>
      <c r="R60" s="11">
        <f>IF(ISNUMBER(SEARCH("VRAI",PrélèvementsStock[[#This Row],[DETEC RETOUR]])),0,PrélèvementsStock[[#This Row],[QTÉ SORTIE]])</f>
        <v>0</v>
      </c>
      <c r="S60" s="35" t="b">
        <f>ISTEXT(PrélèvementsStock[[#This Row],[RETOUR PAR]])</f>
        <v>0</v>
      </c>
      <c r="T60" s="35">
        <f>IF(ISNUMBER(SEARCH("VRAI",PrélèvementsStock[[#This Row],[DETEC RETOUR]])),0,1)</f>
        <v>1</v>
      </c>
      <c r="U60" s="148"/>
      <c r="V60" s="148"/>
    </row>
    <row r="61" spans="2:22" ht="30" customHeight="1" x14ac:dyDescent="0.3">
      <c r="B61" s="122"/>
      <c r="C61" s="11" t="str">
        <f>IFERROR(VLOOKUP(PrélèvementsStock[[#This Row],[ENDROIT SORTIE]],BASE_DE_DONNEE,2,0),"")</f>
        <v/>
      </c>
      <c r="D61" s="41" t="str">
        <f>IFERROR(VLOOKUP(PrélèvementsStock[[#This Row],[ENDROIT SORTIE]],BASE_DE_DONNEE,3,0),"")</f>
        <v/>
      </c>
      <c r="E61" s="122"/>
      <c r="F61" s="128"/>
      <c r="G61" s="44" t="str">
        <f>IFERROR(VLOOKUP(PrélèvementsStock[[#This Row],[ARTICLE]],QUANTITE_RESTANTE,8,0),"")</f>
        <v/>
      </c>
      <c r="H61" s="11" t="str">
        <f>IFERROR(VLOOKUP(PrélèvementsStock[ARTICLE],Inventaire[],2,FALSE),"")</f>
        <v/>
      </c>
      <c r="I61" s="130"/>
      <c r="J61" s="130"/>
      <c r="K61" s="136"/>
      <c r="L61" s="140"/>
      <c r="M61" s="136"/>
      <c r="N61" s="146"/>
      <c r="O61" s="11" t="str">
        <f>IFERROR(VLOOKUP(PrélèvementsStock[ARTICLE],Inventaire[],3,FALSE),"")</f>
        <v/>
      </c>
      <c r="P61" s="11" t="str">
        <f>IFERROR(VLOOKUP(PrélèvementsStock[ARTICLE],Inventaire[],4,FALSE),"")</f>
        <v/>
      </c>
      <c r="Q61" s="11" t="str">
        <f ca="1">IF(PrélèvementsStock[[#This Row],[DATE DE RETOUR]]="","",IF(PrélèvementsStock[[#This Row],[DATE DE RETOUR]]&lt;=TODAY(),"ROUGE",IF(PrélèvementsStock[[#This Row],[DATE DE RETOUR]]-5&lt;=TODAY(),"ORANGE",IF(PrélèvementsStock[[#This Row],[DATE DE RETOUR]]-7&lt;=TODAY(),"VERT",""))))</f>
        <v/>
      </c>
      <c r="R61" s="11">
        <f>IF(ISNUMBER(SEARCH("VRAI",PrélèvementsStock[[#This Row],[DETEC RETOUR]])),0,PrélèvementsStock[[#This Row],[QTÉ SORTIE]])</f>
        <v>0</v>
      </c>
      <c r="S61" s="35" t="b">
        <f>ISTEXT(PrélèvementsStock[[#This Row],[RETOUR PAR]])</f>
        <v>0</v>
      </c>
      <c r="T61" s="35">
        <f>IF(ISNUMBER(SEARCH("VRAI",PrélèvementsStock[[#This Row],[DETEC RETOUR]])),0,1)</f>
        <v>1</v>
      </c>
      <c r="U61" s="148"/>
      <c r="V61" s="148"/>
    </row>
    <row r="62" spans="2:22" ht="30" customHeight="1" x14ac:dyDescent="0.3">
      <c r="B62" s="122"/>
      <c r="C62" s="11" t="str">
        <f>IFERROR(VLOOKUP(PrélèvementsStock[[#This Row],[ENDROIT SORTIE]],BASE_DE_DONNEE,2,0),"")</f>
        <v/>
      </c>
      <c r="D62" s="41" t="str">
        <f>IFERROR(VLOOKUP(PrélèvementsStock[[#This Row],[ENDROIT SORTIE]],BASE_DE_DONNEE,3,0),"")</f>
        <v/>
      </c>
      <c r="E62" s="122"/>
      <c r="F62" s="128"/>
      <c r="G62" s="44" t="str">
        <f>IFERROR(VLOOKUP(PrélèvementsStock[[#This Row],[ARTICLE]],QUANTITE_RESTANTE,8,0),"")</f>
        <v/>
      </c>
      <c r="H62" s="11" t="str">
        <f>IFERROR(VLOOKUP(PrélèvementsStock[ARTICLE],Inventaire[],2,FALSE),"")</f>
        <v/>
      </c>
      <c r="I62" s="130"/>
      <c r="J62" s="130"/>
      <c r="K62" s="136"/>
      <c r="L62" s="140"/>
      <c r="M62" s="136"/>
      <c r="N62" s="146"/>
      <c r="O62" s="11" t="str">
        <f>IFERROR(VLOOKUP(PrélèvementsStock[ARTICLE],Inventaire[],3,FALSE),"")</f>
        <v/>
      </c>
      <c r="P62" s="11" t="str">
        <f>IFERROR(VLOOKUP(PrélèvementsStock[ARTICLE],Inventaire[],4,FALSE),"")</f>
        <v/>
      </c>
      <c r="Q62" s="11" t="str">
        <f ca="1">IF(PrélèvementsStock[[#This Row],[DATE DE RETOUR]]="","",IF(PrélèvementsStock[[#This Row],[DATE DE RETOUR]]&lt;=TODAY(),"ROUGE",IF(PrélèvementsStock[[#This Row],[DATE DE RETOUR]]-5&lt;=TODAY(),"ORANGE",IF(PrélèvementsStock[[#This Row],[DATE DE RETOUR]]-7&lt;=TODAY(),"VERT",""))))</f>
        <v/>
      </c>
      <c r="R62" s="11">
        <f>IF(ISNUMBER(SEARCH("VRAI",PrélèvementsStock[[#This Row],[DETEC RETOUR]])),0,PrélèvementsStock[[#This Row],[QTÉ SORTIE]])</f>
        <v>0</v>
      </c>
      <c r="S62" s="35" t="b">
        <f>ISTEXT(PrélèvementsStock[[#This Row],[RETOUR PAR]])</f>
        <v>0</v>
      </c>
      <c r="T62" s="35">
        <f>IF(ISNUMBER(SEARCH("VRAI",PrélèvementsStock[[#This Row],[DETEC RETOUR]])),0,1)</f>
        <v>1</v>
      </c>
      <c r="U62" s="148"/>
      <c r="V62" s="148"/>
    </row>
    <row r="63" spans="2:22" ht="30" customHeight="1" x14ac:dyDescent="0.3">
      <c r="B63" s="122"/>
      <c r="C63" s="11" t="str">
        <f>IFERROR(VLOOKUP(PrélèvementsStock[[#This Row],[ENDROIT SORTIE]],BASE_DE_DONNEE,2,0),"")</f>
        <v/>
      </c>
      <c r="D63" s="41" t="str">
        <f>IFERROR(VLOOKUP(PrélèvementsStock[[#This Row],[ENDROIT SORTIE]],BASE_DE_DONNEE,3,0),"")</f>
        <v/>
      </c>
      <c r="E63" s="122"/>
      <c r="F63" s="128"/>
      <c r="G63" s="44" t="str">
        <f>IFERROR(VLOOKUP(PrélèvementsStock[[#This Row],[ARTICLE]],QUANTITE_RESTANTE,8,0),"")</f>
        <v/>
      </c>
      <c r="H63" s="11" t="str">
        <f>IFERROR(VLOOKUP(PrélèvementsStock[ARTICLE],Inventaire[],2,FALSE),"")</f>
        <v/>
      </c>
      <c r="I63" s="130"/>
      <c r="J63" s="130"/>
      <c r="K63" s="136"/>
      <c r="L63" s="140"/>
      <c r="M63" s="136"/>
      <c r="N63" s="146"/>
      <c r="O63" s="11" t="str">
        <f>IFERROR(VLOOKUP(PrélèvementsStock[ARTICLE],Inventaire[],3,FALSE),"")</f>
        <v/>
      </c>
      <c r="P63" s="11" t="str">
        <f>IFERROR(VLOOKUP(PrélèvementsStock[ARTICLE],Inventaire[],4,FALSE),"")</f>
        <v/>
      </c>
      <c r="Q63" s="11" t="str">
        <f ca="1">IF(PrélèvementsStock[[#This Row],[DATE DE RETOUR]]="","",IF(PrélèvementsStock[[#This Row],[DATE DE RETOUR]]&lt;=TODAY(),"ROUGE",IF(PrélèvementsStock[[#This Row],[DATE DE RETOUR]]-5&lt;=TODAY(),"ORANGE",IF(PrélèvementsStock[[#This Row],[DATE DE RETOUR]]-7&lt;=TODAY(),"VERT",""))))</f>
        <v/>
      </c>
      <c r="R63" s="11">
        <f>IF(ISNUMBER(SEARCH("VRAI",PrélèvementsStock[[#This Row],[DETEC RETOUR]])),0,PrélèvementsStock[[#This Row],[QTÉ SORTIE]])</f>
        <v>0</v>
      </c>
      <c r="S63" s="35" t="b">
        <f>ISTEXT(PrélèvementsStock[[#This Row],[RETOUR PAR]])</f>
        <v>0</v>
      </c>
      <c r="T63" s="35">
        <f>IF(ISNUMBER(SEARCH("VRAI",PrélèvementsStock[[#This Row],[DETEC RETOUR]])),0,1)</f>
        <v>1</v>
      </c>
      <c r="U63" s="148"/>
      <c r="V63" s="148"/>
    </row>
    <row r="64" spans="2:22" ht="30" customHeight="1" x14ac:dyDescent="0.3">
      <c r="B64" s="122"/>
      <c r="C64" s="11" t="str">
        <f>IFERROR(VLOOKUP(PrélèvementsStock[[#This Row],[ENDROIT SORTIE]],BASE_DE_DONNEE,2,0),"")</f>
        <v/>
      </c>
      <c r="D64" s="41" t="str">
        <f>IFERROR(VLOOKUP(PrélèvementsStock[[#This Row],[ENDROIT SORTIE]],BASE_DE_DONNEE,3,0),"")</f>
        <v/>
      </c>
      <c r="E64" s="122"/>
      <c r="F64" s="128"/>
      <c r="G64" s="44" t="str">
        <f>IFERROR(VLOOKUP(PrélèvementsStock[[#This Row],[ARTICLE]],QUANTITE_RESTANTE,8,0),"")</f>
        <v/>
      </c>
      <c r="H64" s="11" t="str">
        <f>IFERROR(VLOOKUP(PrélèvementsStock[ARTICLE],Inventaire[],2,FALSE),"")</f>
        <v/>
      </c>
      <c r="I64" s="130"/>
      <c r="J64" s="130"/>
      <c r="K64" s="136"/>
      <c r="L64" s="140"/>
      <c r="M64" s="136"/>
      <c r="N64" s="146"/>
      <c r="O64" s="11" t="str">
        <f>IFERROR(VLOOKUP(PrélèvementsStock[ARTICLE],Inventaire[],3,FALSE),"")</f>
        <v/>
      </c>
      <c r="P64" s="11" t="str">
        <f>IFERROR(VLOOKUP(PrélèvementsStock[ARTICLE],Inventaire[],4,FALSE),"")</f>
        <v/>
      </c>
      <c r="Q64" s="11" t="str">
        <f ca="1">IF(PrélèvementsStock[[#This Row],[DATE DE RETOUR]]="","",IF(PrélèvementsStock[[#This Row],[DATE DE RETOUR]]&lt;=TODAY(),"ROUGE",IF(PrélèvementsStock[[#This Row],[DATE DE RETOUR]]-5&lt;=TODAY(),"ORANGE",IF(PrélèvementsStock[[#This Row],[DATE DE RETOUR]]-7&lt;=TODAY(),"VERT",""))))</f>
        <v/>
      </c>
      <c r="R64" s="11">
        <f>IF(ISNUMBER(SEARCH("VRAI",PrélèvementsStock[[#This Row],[DETEC RETOUR]])),0,PrélèvementsStock[[#This Row],[QTÉ SORTIE]])</f>
        <v>0</v>
      </c>
      <c r="S64" s="35" t="b">
        <f>ISTEXT(PrélèvementsStock[[#This Row],[RETOUR PAR]])</f>
        <v>0</v>
      </c>
      <c r="T64" s="35">
        <f>IF(ISNUMBER(SEARCH("VRAI",PrélèvementsStock[[#This Row],[DETEC RETOUR]])),0,1)</f>
        <v>1</v>
      </c>
      <c r="U64" s="148"/>
      <c r="V64" s="148"/>
    </row>
    <row r="65" spans="2:22" ht="30" customHeight="1" x14ac:dyDescent="0.3">
      <c r="B65" s="122"/>
      <c r="C65" s="11" t="str">
        <f>IFERROR(VLOOKUP(PrélèvementsStock[[#This Row],[ENDROIT SORTIE]],BASE_DE_DONNEE,2,0),"")</f>
        <v/>
      </c>
      <c r="D65" s="41" t="str">
        <f>IFERROR(VLOOKUP(PrélèvementsStock[[#This Row],[ENDROIT SORTIE]],BASE_DE_DONNEE,3,0),"")</f>
        <v/>
      </c>
      <c r="E65" s="122"/>
      <c r="F65" s="128"/>
      <c r="G65" s="44" t="str">
        <f>IFERROR(VLOOKUP(PrélèvementsStock[[#This Row],[ARTICLE]],QUANTITE_RESTANTE,8,0),"")</f>
        <v/>
      </c>
      <c r="H65" s="11" t="str">
        <f>IFERROR(VLOOKUP(PrélèvementsStock[ARTICLE],Inventaire[],2,FALSE),"")</f>
        <v/>
      </c>
      <c r="I65" s="130"/>
      <c r="J65" s="130"/>
      <c r="K65" s="136"/>
      <c r="L65" s="140"/>
      <c r="M65" s="136"/>
      <c r="N65" s="146"/>
      <c r="O65" s="11" t="str">
        <f>IFERROR(VLOOKUP(PrélèvementsStock[ARTICLE],Inventaire[],3,FALSE),"")</f>
        <v/>
      </c>
      <c r="P65" s="11" t="str">
        <f>IFERROR(VLOOKUP(PrélèvementsStock[ARTICLE],Inventaire[],4,FALSE),"")</f>
        <v/>
      </c>
      <c r="Q65" s="11" t="str">
        <f ca="1">IF(PrélèvementsStock[[#This Row],[DATE DE RETOUR]]="","",IF(PrélèvementsStock[[#This Row],[DATE DE RETOUR]]&lt;=TODAY(),"ROUGE",IF(PrélèvementsStock[[#This Row],[DATE DE RETOUR]]-5&lt;=TODAY(),"ORANGE",IF(PrélèvementsStock[[#This Row],[DATE DE RETOUR]]-7&lt;=TODAY(),"VERT",""))))</f>
        <v/>
      </c>
      <c r="R65" s="11">
        <f>IF(ISNUMBER(SEARCH("VRAI",PrélèvementsStock[[#This Row],[DETEC RETOUR]])),0,PrélèvementsStock[[#This Row],[QTÉ SORTIE]])</f>
        <v>0</v>
      </c>
      <c r="S65" s="35" t="b">
        <f>ISTEXT(PrélèvementsStock[[#This Row],[RETOUR PAR]])</f>
        <v>0</v>
      </c>
      <c r="T65" s="35">
        <f>IF(ISNUMBER(SEARCH("VRAI",PrélèvementsStock[[#This Row],[DETEC RETOUR]])),0,1)</f>
        <v>1</v>
      </c>
      <c r="U65" s="148"/>
      <c r="V65" s="148"/>
    </row>
    <row r="66" spans="2:22" ht="30" customHeight="1" x14ac:dyDescent="0.3">
      <c r="B66" s="122"/>
      <c r="C66" s="11" t="str">
        <f>IFERROR(VLOOKUP(PrélèvementsStock[[#This Row],[ENDROIT SORTIE]],BASE_DE_DONNEE,2,0),"")</f>
        <v/>
      </c>
      <c r="D66" s="41" t="str">
        <f>IFERROR(VLOOKUP(PrélèvementsStock[[#This Row],[ENDROIT SORTIE]],BASE_DE_DONNEE,3,0),"")</f>
        <v/>
      </c>
      <c r="E66" s="122"/>
      <c r="F66" s="128"/>
      <c r="G66" s="44" t="str">
        <f>IFERROR(VLOOKUP(PrélèvementsStock[[#This Row],[ARTICLE]],QUANTITE_RESTANTE,8,0),"")</f>
        <v/>
      </c>
      <c r="H66" s="11" t="str">
        <f>IFERROR(VLOOKUP(PrélèvementsStock[ARTICLE],Inventaire[],2,FALSE),"")</f>
        <v/>
      </c>
      <c r="I66" s="130"/>
      <c r="J66" s="130"/>
      <c r="K66" s="136"/>
      <c r="L66" s="140"/>
      <c r="M66" s="136"/>
      <c r="N66" s="146"/>
      <c r="O66" s="11" t="str">
        <f>IFERROR(VLOOKUP(PrélèvementsStock[ARTICLE],Inventaire[],3,FALSE),"")</f>
        <v/>
      </c>
      <c r="P66" s="11" t="str">
        <f>IFERROR(VLOOKUP(PrélèvementsStock[ARTICLE],Inventaire[],4,FALSE),"")</f>
        <v/>
      </c>
      <c r="Q66" s="11" t="str">
        <f ca="1">IF(PrélèvementsStock[[#This Row],[DATE DE RETOUR]]="","",IF(PrélèvementsStock[[#This Row],[DATE DE RETOUR]]&lt;=TODAY(),"ROUGE",IF(PrélèvementsStock[[#This Row],[DATE DE RETOUR]]-5&lt;=TODAY(),"ORANGE",IF(PrélèvementsStock[[#This Row],[DATE DE RETOUR]]-7&lt;=TODAY(),"VERT",""))))</f>
        <v/>
      </c>
      <c r="R66" s="11">
        <f>IF(ISNUMBER(SEARCH("VRAI",PrélèvementsStock[[#This Row],[DETEC RETOUR]])),0,PrélèvementsStock[[#This Row],[QTÉ SORTIE]])</f>
        <v>0</v>
      </c>
      <c r="S66" s="35" t="b">
        <f>ISTEXT(PrélèvementsStock[[#This Row],[RETOUR PAR]])</f>
        <v>0</v>
      </c>
      <c r="T66" s="35">
        <f>IF(ISNUMBER(SEARCH("VRAI",PrélèvementsStock[[#This Row],[DETEC RETOUR]])),0,1)</f>
        <v>1</v>
      </c>
      <c r="U66" s="148"/>
      <c r="V66" s="148"/>
    </row>
    <row r="67" spans="2:22" ht="30" customHeight="1" x14ac:dyDescent="0.3">
      <c r="B67" s="122"/>
      <c r="C67" s="11" t="str">
        <f>IFERROR(VLOOKUP(PrélèvementsStock[[#This Row],[ENDROIT SORTIE]],BASE_DE_DONNEE,2,0),"")</f>
        <v/>
      </c>
      <c r="D67" s="41" t="str">
        <f>IFERROR(VLOOKUP(PrélèvementsStock[[#This Row],[ENDROIT SORTIE]],BASE_DE_DONNEE,3,0),"")</f>
        <v/>
      </c>
      <c r="E67" s="122"/>
      <c r="F67" s="128"/>
      <c r="G67" s="44" t="str">
        <f>IFERROR(VLOOKUP(PrélèvementsStock[[#This Row],[ARTICLE]],QUANTITE_RESTANTE,8,0),"")</f>
        <v/>
      </c>
      <c r="H67" s="11" t="str">
        <f>IFERROR(VLOOKUP(PrélèvementsStock[ARTICLE],Inventaire[],2,FALSE),"")</f>
        <v/>
      </c>
      <c r="I67" s="130"/>
      <c r="J67" s="130"/>
      <c r="K67" s="136"/>
      <c r="L67" s="140"/>
      <c r="M67" s="136"/>
      <c r="N67" s="146"/>
      <c r="O67" s="11" t="str">
        <f>IFERROR(VLOOKUP(PrélèvementsStock[ARTICLE],Inventaire[],3,FALSE),"")</f>
        <v/>
      </c>
      <c r="P67" s="11" t="str">
        <f>IFERROR(VLOOKUP(PrélèvementsStock[ARTICLE],Inventaire[],4,FALSE),"")</f>
        <v/>
      </c>
      <c r="Q67" s="11" t="str">
        <f ca="1">IF(PrélèvementsStock[[#This Row],[DATE DE RETOUR]]="","",IF(PrélèvementsStock[[#This Row],[DATE DE RETOUR]]&lt;=TODAY(),"ROUGE",IF(PrélèvementsStock[[#This Row],[DATE DE RETOUR]]-5&lt;=TODAY(),"ORANGE",IF(PrélèvementsStock[[#This Row],[DATE DE RETOUR]]-7&lt;=TODAY(),"VERT",""))))</f>
        <v/>
      </c>
      <c r="R67" s="11">
        <f>IF(ISNUMBER(SEARCH("VRAI",PrélèvementsStock[[#This Row],[DETEC RETOUR]])),0,PrélèvementsStock[[#This Row],[QTÉ SORTIE]])</f>
        <v>0</v>
      </c>
      <c r="S67" s="35" t="b">
        <f>ISTEXT(PrélèvementsStock[[#This Row],[RETOUR PAR]])</f>
        <v>0</v>
      </c>
      <c r="T67" s="35">
        <f>IF(ISNUMBER(SEARCH("VRAI",PrélèvementsStock[[#This Row],[DETEC RETOUR]])),0,1)</f>
        <v>1</v>
      </c>
      <c r="U67" s="148"/>
      <c r="V67" s="148"/>
    </row>
    <row r="68" spans="2:22" ht="30" customHeight="1" x14ac:dyDescent="0.3">
      <c r="B68" s="122"/>
      <c r="C68" s="11" t="str">
        <f>IFERROR(VLOOKUP(PrélèvementsStock[[#This Row],[ENDROIT SORTIE]],BASE_DE_DONNEE,2,0),"")</f>
        <v/>
      </c>
      <c r="D68" s="41" t="str">
        <f>IFERROR(VLOOKUP(PrélèvementsStock[[#This Row],[ENDROIT SORTIE]],BASE_DE_DONNEE,3,0),"")</f>
        <v/>
      </c>
      <c r="E68" s="122"/>
      <c r="F68" s="128"/>
      <c r="G68" s="44" t="str">
        <f>IFERROR(VLOOKUP(PrélèvementsStock[[#This Row],[ARTICLE]],QUANTITE_RESTANTE,8,0),"")</f>
        <v/>
      </c>
      <c r="H68" s="11" t="str">
        <f>IFERROR(VLOOKUP(PrélèvementsStock[ARTICLE],Inventaire[],2,FALSE),"")</f>
        <v/>
      </c>
      <c r="I68" s="130"/>
      <c r="J68" s="130"/>
      <c r="K68" s="136"/>
      <c r="L68" s="140"/>
      <c r="M68" s="136"/>
      <c r="N68" s="146"/>
      <c r="O68" s="11" t="str">
        <f>IFERROR(VLOOKUP(PrélèvementsStock[ARTICLE],Inventaire[],3,FALSE),"")</f>
        <v/>
      </c>
      <c r="P68" s="11" t="str">
        <f>IFERROR(VLOOKUP(PrélèvementsStock[ARTICLE],Inventaire[],4,FALSE),"")</f>
        <v/>
      </c>
      <c r="Q68" s="11" t="str">
        <f ca="1">IF(PrélèvementsStock[[#This Row],[DATE DE RETOUR]]="","",IF(PrélèvementsStock[[#This Row],[DATE DE RETOUR]]&lt;=TODAY(),"ROUGE",IF(PrélèvementsStock[[#This Row],[DATE DE RETOUR]]-5&lt;=TODAY(),"ORANGE",IF(PrélèvementsStock[[#This Row],[DATE DE RETOUR]]-7&lt;=TODAY(),"VERT",""))))</f>
        <v/>
      </c>
      <c r="R68" s="11">
        <f>IF(ISNUMBER(SEARCH("VRAI",PrélèvementsStock[[#This Row],[DETEC RETOUR]])),0,PrélèvementsStock[[#This Row],[QTÉ SORTIE]])</f>
        <v>0</v>
      </c>
      <c r="S68" s="35" t="b">
        <f>ISTEXT(PrélèvementsStock[[#This Row],[RETOUR PAR]])</f>
        <v>0</v>
      </c>
      <c r="T68" s="35">
        <f>IF(ISNUMBER(SEARCH("VRAI",PrélèvementsStock[[#This Row],[DETEC RETOUR]])),0,1)</f>
        <v>1</v>
      </c>
      <c r="U68" s="148"/>
      <c r="V68" s="148"/>
    </row>
    <row r="69" spans="2:22" ht="30" customHeight="1" x14ac:dyDescent="0.3">
      <c r="B69" s="122"/>
      <c r="C69" s="11" t="str">
        <f>IFERROR(VLOOKUP(PrélèvementsStock[[#This Row],[ENDROIT SORTIE]],BASE_DE_DONNEE,2,0),"")</f>
        <v/>
      </c>
      <c r="D69" s="41" t="str">
        <f>IFERROR(VLOOKUP(PrélèvementsStock[[#This Row],[ENDROIT SORTIE]],BASE_DE_DONNEE,3,0),"")</f>
        <v/>
      </c>
      <c r="E69" s="122"/>
      <c r="F69" s="128"/>
      <c r="G69" s="44" t="str">
        <f>IFERROR(VLOOKUP(PrélèvementsStock[[#This Row],[ARTICLE]],QUANTITE_RESTANTE,8,0),"")</f>
        <v/>
      </c>
      <c r="H69" s="11" t="str">
        <f>IFERROR(VLOOKUP(PrélèvementsStock[ARTICLE],Inventaire[],2,FALSE),"")</f>
        <v/>
      </c>
      <c r="I69" s="130"/>
      <c r="J69" s="130"/>
      <c r="K69" s="136"/>
      <c r="L69" s="140"/>
      <c r="M69" s="136"/>
      <c r="N69" s="146"/>
      <c r="O69" s="11" t="str">
        <f>IFERROR(VLOOKUP(PrélèvementsStock[ARTICLE],Inventaire[],3,FALSE),"")</f>
        <v/>
      </c>
      <c r="P69" s="11" t="str">
        <f>IFERROR(VLOOKUP(PrélèvementsStock[ARTICLE],Inventaire[],4,FALSE),"")</f>
        <v/>
      </c>
      <c r="Q69" s="11" t="str">
        <f ca="1">IF(PrélèvementsStock[[#This Row],[DATE DE RETOUR]]="","",IF(PrélèvementsStock[[#This Row],[DATE DE RETOUR]]&lt;=TODAY(),"ROUGE",IF(PrélèvementsStock[[#This Row],[DATE DE RETOUR]]-5&lt;=TODAY(),"ORANGE",IF(PrélèvementsStock[[#This Row],[DATE DE RETOUR]]-7&lt;=TODAY(),"VERT",""))))</f>
        <v/>
      </c>
      <c r="R69" s="11">
        <f>IF(ISNUMBER(SEARCH("VRAI",PrélèvementsStock[[#This Row],[DETEC RETOUR]])),0,PrélèvementsStock[[#This Row],[QTÉ SORTIE]])</f>
        <v>0</v>
      </c>
      <c r="S69" s="35" t="b">
        <f>ISTEXT(PrélèvementsStock[[#This Row],[RETOUR PAR]])</f>
        <v>0</v>
      </c>
      <c r="T69" s="35">
        <f>IF(ISNUMBER(SEARCH("VRAI",PrélèvementsStock[[#This Row],[DETEC RETOUR]])),0,1)</f>
        <v>1</v>
      </c>
      <c r="U69" s="148"/>
      <c r="V69" s="148"/>
    </row>
    <row r="70" spans="2:22" ht="30" customHeight="1" x14ac:dyDescent="0.3">
      <c r="B70" s="122"/>
      <c r="C70" s="11" t="str">
        <f>IFERROR(VLOOKUP(PrélèvementsStock[[#This Row],[ENDROIT SORTIE]],BASE_DE_DONNEE,2,0),"")</f>
        <v/>
      </c>
      <c r="D70" s="41" t="str">
        <f>IFERROR(VLOOKUP(PrélèvementsStock[[#This Row],[ENDROIT SORTIE]],BASE_DE_DONNEE,3,0),"")</f>
        <v/>
      </c>
      <c r="E70" s="122"/>
      <c r="F70" s="128"/>
      <c r="G70" s="44" t="str">
        <f>IFERROR(VLOOKUP(PrélèvementsStock[[#This Row],[ARTICLE]],QUANTITE_RESTANTE,8,0),"")</f>
        <v/>
      </c>
      <c r="H70" s="11" t="str">
        <f>IFERROR(VLOOKUP(PrélèvementsStock[ARTICLE],Inventaire[],2,FALSE),"")</f>
        <v/>
      </c>
      <c r="I70" s="130"/>
      <c r="J70" s="130"/>
      <c r="K70" s="136"/>
      <c r="L70" s="140"/>
      <c r="M70" s="136"/>
      <c r="N70" s="146"/>
      <c r="O70" s="11" t="str">
        <f>IFERROR(VLOOKUP(PrélèvementsStock[ARTICLE],Inventaire[],3,FALSE),"")</f>
        <v/>
      </c>
      <c r="P70" s="11" t="str">
        <f>IFERROR(VLOOKUP(PrélèvementsStock[ARTICLE],Inventaire[],4,FALSE),"")</f>
        <v/>
      </c>
      <c r="Q70" s="11" t="str">
        <f ca="1">IF(PrélèvementsStock[[#This Row],[DATE DE RETOUR]]="","",IF(PrélèvementsStock[[#This Row],[DATE DE RETOUR]]&lt;=TODAY(),"ROUGE",IF(PrélèvementsStock[[#This Row],[DATE DE RETOUR]]-5&lt;=TODAY(),"ORANGE",IF(PrélèvementsStock[[#This Row],[DATE DE RETOUR]]-7&lt;=TODAY(),"VERT",""))))</f>
        <v/>
      </c>
      <c r="R70" s="11">
        <f>IF(ISNUMBER(SEARCH("VRAI",PrélèvementsStock[[#This Row],[DETEC RETOUR]])),0,PrélèvementsStock[[#This Row],[QTÉ SORTIE]])</f>
        <v>0</v>
      </c>
      <c r="S70" s="35" t="b">
        <f>ISTEXT(PrélèvementsStock[[#This Row],[RETOUR PAR]])</f>
        <v>0</v>
      </c>
      <c r="T70" s="35">
        <f>IF(ISNUMBER(SEARCH("VRAI",PrélèvementsStock[[#This Row],[DETEC RETOUR]])),0,1)</f>
        <v>1</v>
      </c>
      <c r="U70" s="148"/>
      <c r="V70" s="148"/>
    </row>
    <row r="71" spans="2:22" ht="30" customHeight="1" x14ac:dyDescent="0.3">
      <c r="B71" s="122"/>
      <c r="C71" s="11" t="str">
        <f>IFERROR(VLOOKUP(PrélèvementsStock[[#This Row],[ENDROIT SORTIE]],BASE_DE_DONNEE,2,0),"")</f>
        <v/>
      </c>
      <c r="D71" s="41" t="str">
        <f>IFERROR(VLOOKUP(PrélèvementsStock[[#This Row],[ENDROIT SORTIE]],BASE_DE_DONNEE,3,0),"")</f>
        <v/>
      </c>
      <c r="E71" s="122"/>
      <c r="F71" s="128"/>
      <c r="G71" s="44" t="str">
        <f>IFERROR(VLOOKUP(PrélèvementsStock[[#This Row],[ARTICLE]],QUANTITE_RESTANTE,8,0),"")</f>
        <v/>
      </c>
      <c r="H71" s="11" t="str">
        <f>IFERROR(VLOOKUP(PrélèvementsStock[ARTICLE],Inventaire[],2,FALSE),"")</f>
        <v/>
      </c>
      <c r="I71" s="130"/>
      <c r="J71" s="130"/>
      <c r="K71" s="136"/>
      <c r="L71" s="140"/>
      <c r="M71" s="136"/>
      <c r="N71" s="146"/>
      <c r="O71" s="11" t="str">
        <f>IFERROR(VLOOKUP(PrélèvementsStock[ARTICLE],Inventaire[],3,FALSE),"")</f>
        <v/>
      </c>
      <c r="P71" s="11" t="str">
        <f>IFERROR(VLOOKUP(PrélèvementsStock[ARTICLE],Inventaire[],4,FALSE),"")</f>
        <v/>
      </c>
      <c r="Q71" s="11" t="str">
        <f ca="1">IF(PrélèvementsStock[[#This Row],[DATE DE RETOUR]]="","",IF(PrélèvementsStock[[#This Row],[DATE DE RETOUR]]&lt;=TODAY(),"ROUGE",IF(PrélèvementsStock[[#This Row],[DATE DE RETOUR]]-5&lt;=TODAY(),"ORANGE",IF(PrélèvementsStock[[#This Row],[DATE DE RETOUR]]-7&lt;=TODAY(),"VERT",""))))</f>
        <v/>
      </c>
      <c r="R71" s="11">
        <f>IF(ISNUMBER(SEARCH("VRAI",PrélèvementsStock[[#This Row],[DETEC RETOUR]])),0,PrélèvementsStock[[#This Row],[QTÉ SORTIE]])</f>
        <v>0</v>
      </c>
      <c r="S71" s="35" t="b">
        <f>ISTEXT(PrélèvementsStock[[#This Row],[RETOUR PAR]])</f>
        <v>0</v>
      </c>
      <c r="T71" s="35">
        <f>IF(ISNUMBER(SEARCH("VRAI",PrélèvementsStock[[#This Row],[DETEC RETOUR]])),0,1)</f>
        <v>1</v>
      </c>
      <c r="U71" s="148"/>
      <c r="V71" s="148"/>
    </row>
    <row r="72" spans="2:22" ht="30" customHeight="1" x14ac:dyDescent="0.3">
      <c r="B72" s="122"/>
      <c r="C72" s="11" t="str">
        <f>IFERROR(VLOOKUP(PrélèvementsStock[[#This Row],[ENDROIT SORTIE]],BASE_DE_DONNEE,2,0),"")</f>
        <v/>
      </c>
      <c r="D72" s="41" t="str">
        <f>IFERROR(VLOOKUP(PrélèvementsStock[[#This Row],[ENDROIT SORTIE]],BASE_DE_DONNEE,3,0),"")</f>
        <v/>
      </c>
      <c r="E72" s="122"/>
      <c r="F72" s="128"/>
      <c r="G72" s="44" t="str">
        <f>IFERROR(VLOOKUP(PrélèvementsStock[[#This Row],[ARTICLE]],QUANTITE_RESTANTE,8,0),"")</f>
        <v/>
      </c>
      <c r="H72" s="11" t="str">
        <f>IFERROR(VLOOKUP(PrélèvementsStock[ARTICLE],Inventaire[],2,FALSE),"")</f>
        <v/>
      </c>
      <c r="I72" s="130"/>
      <c r="J72" s="130"/>
      <c r="K72" s="136"/>
      <c r="L72" s="140"/>
      <c r="M72" s="136"/>
      <c r="N72" s="146"/>
      <c r="O72" s="11" t="str">
        <f>IFERROR(VLOOKUP(PrélèvementsStock[ARTICLE],Inventaire[],3,FALSE),"")</f>
        <v/>
      </c>
      <c r="P72" s="11" t="str">
        <f>IFERROR(VLOOKUP(PrélèvementsStock[ARTICLE],Inventaire[],4,FALSE),"")</f>
        <v/>
      </c>
      <c r="Q72" s="11" t="str">
        <f ca="1">IF(PrélèvementsStock[[#This Row],[DATE DE RETOUR]]="","",IF(PrélèvementsStock[[#This Row],[DATE DE RETOUR]]&lt;=TODAY(),"ROUGE",IF(PrélèvementsStock[[#This Row],[DATE DE RETOUR]]-5&lt;=TODAY(),"ORANGE",IF(PrélèvementsStock[[#This Row],[DATE DE RETOUR]]-7&lt;=TODAY(),"VERT",""))))</f>
        <v/>
      </c>
      <c r="R72" s="11">
        <f>IF(ISNUMBER(SEARCH("VRAI",PrélèvementsStock[[#This Row],[DETEC RETOUR]])),0,PrélèvementsStock[[#This Row],[QTÉ SORTIE]])</f>
        <v>0</v>
      </c>
      <c r="S72" s="35" t="b">
        <f>ISTEXT(PrélèvementsStock[[#This Row],[RETOUR PAR]])</f>
        <v>0</v>
      </c>
      <c r="T72" s="35">
        <f>IF(ISNUMBER(SEARCH("VRAI",PrélèvementsStock[[#This Row],[DETEC RETOUR]])),0,1)</f>
        <v>1</v>
      </c>
      <c r="U72" s="148"/>
      <c r="V72" s="148"/>
    </row>
    <row r="73" spans="2:22" ht="30" customHeight="1" x14ac:dyDescent="0.3">
      <c r="B73" s="122"/>
      <c r="C73" s="11" t="str">
        <f>IFERROR(VLOOKUP(PrélèvementsStock[[#This Row],[ENDROIT SORTIE]],BASE_DE_DONNEE,2,0),"")</f>
        <v/>
      </c>
      <c r="D73" s="41" t="str">
        <f>IFERROR(VLOOKUP(PrélèvementsStock[[#This Row],[ENDROIT SORTIE]],BASE_DE_DONNEE,3,0),"")</f>
        <v/>
      </c>
      <c r="E73" s="122"/>
      <c r="F73" s="128"/>
      <c r="G73" s="44" t="str">
        <f>IFERROR(VLOOKUP(PrélèvementsStock[[#This Row],[ARTICLE]],QUANTITE_RESTANTE,8,0),"")</f>
        <v/>
      </c>
      <c r="H73" s="11" t="str">
        <f>IFERROR(VLOOKUP(PrélèvementsStock[ARTICLE],Inventaire[],2,FALSE),"")</f>
        <v/>
      </c>
      <c r="I73" s="130"/>
      <c r="J73" s="130"/>
      <c r="K73" s="136"/>
      <c r="L73" s="140"/>
      <c r="M73" s="136"/>
      <c r="N73" s="146"/>
      <c r="O73" s="11" t="str">
        <f>IFERROR(VLOOKUP(PrélèvementsStock[ARTICLE],Inventaire[],3,FALSE),"")</f>
        <v/>
      </c>
      <c r="P73" s="11" t="str">
        <f>IFERROR(VLOOKUP(PrélèvementsStock[ARTICLE],Inventaire[],4,FALSE),"")</f>
        <v/>
      </c>
      <c r="Q73" s="11" t="str">
        <f ca="1">IF(PrélèvementsStock[[#This Row],[DATE DE RETOUR]]="","",IF(PrélèvementsStock[[#This Row],[DATE DE RETOUR]]&lt;=TODAY(),"ROUGE",IF(PrélèvementsStock[[#This Row],[DATE DE RETOUR]]-5&lt;=TODAY(),"ORANGE",IF(PrélèvementsStock[[#This Row],[DATE DE RETOUR]]-7&lt;=TODAY(),"VERT",""))))</f>
        <v/>
      </c>
      <c r="R73" s="11">
        <f>IF(ISNUMBER(SEARCH("VRAI",PrélèvementsStock[[#This Row],[DETEC RETOUR]])),0,PrélèvementsStock[[#This Row],[QTÉ SORTIE]])</f>
        <v>0</v>
      </c>
      <c r="S73" s="35" t="b">
        <f>ISTEXT(PrélèvementsStock[[#This Row],[RETOUR PAR]])</f>
        <v>0</v>
      </c>
      <c r="T73" s="35">
        <f>IF(ISNUMBER(SEARCH("VRAI",PrélèvementsStock[[#This Row],[DETEC RETOUR]])),0,1)</f>
        <v>1</v>
      </c>
      <c r="U73" s="148"/>
      <c r="V73" s="148"/>
    </row>
    <row r="74" spans="2:22" ht="30" customHeight="1" x14ac:dyDescent="0.3">
      <c r="B74" s="122"/>
      <c r="C74" s="11" t="str">
        <f>IFERROR(VLOOKUP(PrélèvementsStock[[#This Row],[ENDROIT SORTIE]],BASE_DE_DONNEE,2,0),"")</f>
        <v/>
      </c>
      <c r="D74" s="41" t="str">
        <f>IFERROR(VLOOKUP(PrélèvementsStock[[#This Row],[ENDROIT SORTIE]],BASE_DE_DONNEE,3,0),"")</f>
        <v/>
      </c>
      <c r="E74" s="122"/>
      <c r="F74" s="128"/>
      <c r="G74" s="44" t="str">
        <f>IFERROR(VLOOKUP(PrélèvementsStock[[#This Row],[ARTICLE]],QUANTITE_RESTANTE,8,0),"")</f>
        <v/>
      </c>
      <c r="H74" s="11" t="str">
        <f>IFERROR(VLOOKUP(PrélèvementsStock[ARTICLE],Inventaire[],2,FALSE),"")</f>
        <v/>
      </c>
      <c r="I74" s="130"/>
      <c r="J74" s="130"/>
      <c r="K74" s="136"/>
      <c r="L74" s="140"/>
      <c r="M74" s="136"/>
      <c r="N74" s="146"/>
      <c r="O74" s="11" t="str">
        <f>IFERROR(VLOOKUP(PrélèvementsStock[ARTICLE],Inventaire[],3,FALSE),"")</f>
        <v/>
      </c>
      <c r="P74" s="11" t="str">
        <f>IFERROR(VLOOKUP(PrélèvementsStock[ARTICLE],Inventaire[],4,FALSE),"")</f>
        <v/>
      </c>
      <c r="Q74" s="11" t="str">
        <f ca="1">IF(PrélèvementsStock[[#This Row],[DATE DE RETOUR]]="","",IF(PrélèvementsStock[[#This Row],[DATE DE RETOUR]]&lt;=TODAY(),"ROUGE",IF(PrélèvementsStock[[#This Row],[DATE DE RETOUR]]-5&lt;=TODAY(),"ORANGE",IF(PrélèvementsStock[[#This Row],[DATE DE RETOUR]]-7&lt;=TODAY(),"VERT",""))))</f>
        <v/>
      </c>
      <c r="R74" s="11">
        <f>IF(ISNUMBER(SEARCH("VRAI",PrélèvementsStock[[#This Row],[DETEC RETOUR]])),0,PrélèvementsStock[[#This Row],[QTÉ SORTIE]])</f>
        <v>0</v>
      </c>
      <c r="S74" s="35" t="b">
        <f>ISTEXT(PrélèvementsStock[[#This Row],[RETOUR PAR]])</f>
        <v>0</v>
      </c>
      <c r="T74" s="35">
        <f>IF(ISNUMBER(SEARCH("VRAI",PrélèvementsStock[[#This Row],[DETEC RETOUR]])),0,1)</f>
        <v>1</v>
      </c>
      <c r="U74" s="148"/>
      <c r="V74" s="148"/>
    </row>
    <row r="75" spans="2:22" ht="30" customHeight="1" x14ac:dyDescent="0.3">
      <c r="B75" s="122"/>
      <c r="C75" s="11" t="str">
        <f>IFERROR(VLOOKUP(PrélèvementsStock[[#This Row],[ENDROIT SORTIE]],BASE_DE_DONNEE,2,0),"")</f>
        <v/>
      </c>
      <c r="D75" s="41" t="str">
        <f>IFERROR(VLOOKUP(PrélèvementsStock[[#This Row],[ENDROIT SORTIE]],BASE_DE_DONNEE,3,0),"")</f>
        <v/>
      </c>
      <c r="E75" s="122"/>
      <c r="F75" s="128"/>
      <c r="G75" s="44" t="str">
        <f>IFERROR(VLOOKUP(PrélèvementsStock[[#This Row],[ARTICLE]],QUANTITE_RESTANTE,8,0),"")</f>
        <v/>
      </c>
      <c r="H75" s="11" t="str">
        <f>IFERROR(VLOOKUP(PrélèvementsStock[ARTICLE],Inventaire[],2,FALSE),"")</f>
        <v/>
      </c>
      <c r="I75" s="130"/>
      <c r="J75" s="130"/>
      <c r="K75" s="136"/>
      <c r="L75" s="140"/>
      <c r="M75" s="136"/>
      <c r="N75" s="146"/>
      <c r="O75" s="11" t="str">
        <f>IFERROR(VLOOKUP(PrélèvementsStock[ARTICLE],Inventaire[],3,FALSE),"")</f>
        <v/>
      </c>
      <c r="P75" s="11" t="str">
        <f>IFERROR(VLOOKUP(PrélèvementsStock[ARTICLE],Inventaire[],4,FALSE),"")</f>
        <v/>
      </c>
      <c r="Q75" s="11" t="str">
        <f ca="1">IF(PrélèvementsStock[[#This Row],[DATE DE RETOUR]]="","",IF(PrélèvementsStock[[#This Row],[DATE DE RETOUR]]&lt;=TODAY(),"ROUGE",IF(PrélèvementsStock[[#This Row],[DATE DE RETOUR]]-5&lt;=TODAY(),"ORANGE",IF(PrélèvementsStock[[#This Row],[DATE DE RETOUR]]-7&lt;=TODAY(),"VERT",""))))</f>
        <v/>
      </c>
      <c r="R75" s="11">
        <f>IF(ISNUMBER(SEARCH("VRAI",PrélèvementsStock[[#This Row],[DETEC RETOUR]])),0,PrélèvementsStock[[#This Row],[QTÉ SORTIE]])</f>
        <v>0</v>
      </c>
      <c r="S75" s="35" t="b">
        <f>ISTEXT(PrélèvementsStock[[#This Row],[RETOUR PAR]])</f>
        <v>0</v>
      </c>
      <c r="T75" s="35">
        <f>IF(ISNUMBER(SEARCH("VRAI",PrélèvementsStock[[#This Row],[DETEC RETOUR]])),0,1)</f>
        <v>1</v>
      </c>
      <c r="U75" s="148"/>
      <c r="V75" s="148"/>
    </row>
    <row r="76" spans="2:22" ht="30" customHeight="1" x14ac:dyDescent="0.3">
      <c r="B76" s="122"/>
      <c r="C76" s="11" t="str">
        <f>IFERROR(VLOOKUP(PrélèvementsStock[[#This Row],[ENDROIT SORTIE]],BASE_DE_DONNEE,2,0),"")</f>
        <v/>
      </c>
      <c r="D76" s="41" t="str">
        <f>IFERROR(VLOOKUP(PrélèvementsStock[[#This Row],[ENDROIT SORTIE]],BASE_DE_DONNEE,3,0),"")</f>
        <v/>
      </c>
      <c r="E76" s="122"/>
      <c r="F76" s="128"/>
      <c r="G76" s="44" t="str">
        <f>IFERROR(VLOOKUP(PrélèvementsStock[[#This Row],[ARTICLE]],QUANTITE_RESTANTE,8,0),"")</f>
        <v/>
      </c>
      <c r="H76" s="11" t="str">
        <f>IFERROR(VLOOKUP(PrélèvementsStock[ARTICLE],Inventaire[],2,FALSE),"")</f>
        <v/>
      </c>
      <c r="I76" s="130"/>
      <c r="J76" s="130"/>
      <c r="K76" s="136"/>
      <c r="L76" s="140"/>
      <c r="M76" s="136"/>
      <c r="N76" s="146"/>
      <c r="O76" s="11" t="str">
        <f>IFERROR(VLOOKUP(PrélèvementsStock[ARTICLE],Inventaire[],3,FALSE),"")</f>
        <v/>
      </c>
      <c r="P76" s="11" t="str">
        <f>IFERROR(VLOOKUP(PrélèvementsStock[ARTICLE],Inventaire[],4,FALSE),"")</f>
        <v/>
      </c>
      <c r="Q76" s="11" t="str">
        <f ca="1">IF(PrélèvementsStock[[#This Row],[DATE DE RETOUR]]="","",IF(PrélèvementsStock[[#This Row],[DATE DE RETOUR]]&lt;=TODAY(),"ROUGE",IF(PrélèvementsStock[[#This Row],[DATE DE RETOUR]]-5&lt;=TODAY(),"ORANGE",IF(PrélèvementsStock[[#This Row],[DATE DE RETOUR]]-7&lt;=TODAY(),"VERT",""))))</f>
        <v/>
      </c>
      <c r="R76" s="11">
        <f>IF(ISNUMBER(SEARCH("VRAI",PrélèvementsStock[[#This Row],[DETEC RETOUR]])),0,PrélèvementsStock[[#This Row],[QTÉ SORTIE]])</f>
        <v>0</v>
      </c>
      <c r="S76" s="35" t="b">
        <f>ISTEXT(PrélèvementsStock[[#This Row],[RETOUR PAR]])</f>
        <v>0</v>
      </c>
      <c r="T76" s="35">
        <f>IF(ISNUMBER(SEARCH("VRAI",PrélèvementsStock[[#This Row],[DETEC RETOUR]])),0,1)</f>
        <v>1</v>
      </c>
      <c r="U76" s="148"/>
      <c r="V76" s="148"/>
    </row>
    <row r="77" spans="2:22" ht="30" customHeight="1" x14ac:dyDescent="0.3">
      <c r="B77" s="122"/>
      <c r="C77" s="11" t="str">
        <f>IFERROR(VLOOKUP(PrélèvementsStock[[#This Row],[ENDROIT SORTIE]],BASE_DE_DONNEE,2,0),"")</f>
        <v/>
      </c>
      <c r="D77" s="41" t="str">
        <f>IFERROR(VLOOKUP(PrélèvementsStock[[#This Row],[ENDROIT SORTIE]],BASE_DE_DONNEE,3,0),"")</f>
        <v/>
      </c>
      <c r="E77" s="122"/>
      <c r="F77" s="128"/>
      <c r="G77" s="44" t="str">
        <f>IFERROR(VLOOKUP(PrélèvementsStock[[#This Row],[ARTICLE]],QUANTITE_RESTANTE,8,0),"")</f>
        <v/>
      </c>
      <c r="H77" s="11" t="str">
        <f>IFERROR(VLOOKUP(PrélèvementsStock[ARTICLE],Inventaire[],2,FALSE),"")</f>
        <v/>
      </c>
      <c r="I77" s="130"/>
      <c r="J77" s="130"/>
      <c r="K77" s="136"/>
      <c r="L77" s="140"/>
      <c r="M77" s="136"/>
      <c r="N77" s="146"/>
      <c r="O77" s="11" t="str">
        <f>IFERROR(VLOOKUP(PrélèvementsStock[ARTICLE],Inventaire[],3,FALSE),"")</f>
        <v/>
      </c>
      <c r="P77" s="11" t="str">
        <f>IFERROR(VLOOKUP(PrélèvementsStock[ARTICLE],Inventaire[],4,FALSE),"")</f>
        <v/>
      </c>
      <c r="Q77" s="11" t="str">
        <f ca="1">IF(PrélèvementsStock[[#This Row],[DATE DE RETOUR]]="","",IF(PrélèvementsStock[[#This Row],[DATE DE RETOUR]]&lt;=TODAY(),"ROUGE",IF(PrélèvementsStock[[#This Row],[DATE DE RETOUR]]-5&lt;=TODAY(),"ORANGE",IF(PrélèvementsStock[[#This Row],[DATE DE RETOUR]]-7&lt;=TODAY(),"VERT",""))))</f>
        <v/>
      </c>
      <c r="R77" s="11">
        <f>IF(ISNUMBER(SEARCH("VRAI",PrélèvementsStock[[#This Row],[DETEC RETOUR]])),0,PrélèvementsStock[[#This Row],[QTÉ SORTIE]])</f>
        <v>0</v>
      </c>
      <c r="S77" s="35" t="b">
        <f>ISTEXT(PrélèvementsStock[[#This Row],[RETOUR PAR]])</f>
        <v>0</v>
      </c>
      <c r="T77" s="35">
        <f>IF(ISNUMBER(SEARCH("VRAI",PrélèvementsStock[[#This Row],[DETEC RETOUR]])),0,1)</f>
        <v>1</v>
      </c>
      <c r="U77" s="148"/>
      <c r="V77" s="148"/>
    </row>
    <row r="78" spans="2:22" ht="30" customHeight="1" x14ac:dyDescent="0.3">
      <c r="B78" s="122"/>
      <c r="C78" s="11" t="str">
        <f>IFERROR(VLOOKUP(PrélèvementsStock[[#This Row],[ENDROIT SORTIE]],BASE_DE_DONNEE,2,0),"")</f>
        <v/>
      </c>
      <c r="D78" s="41" t="str">
        <f>IFERROR(VLOOKUP(PrélèvementsStock[[#This Row],[ENDROIT SORTIE]],BASE_DE_DONNEE,3,0),"")</f>
        <v/>
      </c>
      <c r="E78" s="122"/>
      <c r="F78" s="128"/>
      <c r="G78" s="44" t="str">
        <f>IFERROR(VLOOKUP(PrélèvementsStock[[#This Row],[ARTICLE]],QUANTITE_RESTANTE,8,0),"")</f>
        <v/>
      </c>
      <c r="H78" s="11" t="str">
        <f>IFERROR(VLOOKUP(PrélèvementsStock[ARTICLE],Inventaire[],2,FALSE),"")</f>
        <v/>
      </c>
      <c r="I78" s="130"/>
      <c r="J78" s="130"/>
      <c r="K78" s="136"/>
      <c r="L78" s="140"/>
      <c r="M78" s="136"/>
      <c r="N78" s="146"/>
      <c r="O78" s="11" t="str">
        <f>IFERROR(VLOOKUP(PrélèvementsStock[ARTICLE],Inventaire[],3,FALSE),"")</f>
        <v/>
      </c>
      <c r="P78" s="11" t="str">
        <f>IFERROR(VLOOKUP(PrélèvementsStock[ARTICLE],Inventaire[],4,FALSE),"")</f>
        <v/>
      </c>
      <c r="Q78" s="11" t="str">
        <f ca="1">IF(PrélèvementsStock[[#This Row],[DATE DE RETOUR]]="","",IF(PrélèvementsStock[[#This Row],[DATE DE RETOUR]]&lt;=TODAY(),"ROUGE",IF(PrélèvementsStock[[#This Row],[DATE DE RETOUR]]-5&lt;=TODAY(),"ORANGE",IF(PrélèvementsStock[[#This Row],[DATE DE RETOUR]]-7&lt;=TODAY(),"VERT",""))))</f>
        <v/>
      </c>
      <c r="R78" s="11">
        <f>IF(ISNUMBER(SEARCH("VRAI",PrélèvementsStock[[#This Row],[DETEC RETOUR]])),0,PrélèvementsStock[[#This Row],[QTÉ SORTIE]])</f>
        <v>0</v>
      </c>
      <c r="S78" s="35" t="b">
        <f>ISTEXT(PrélèvementsStock[[#This Row],[RETOUR PAR]])</f>
        <v>0</v>
      </c>
      <c r="T78" s="35">
        <f>IF(ISNUMBER(SEARCH("VRAI",PrélèvementsStock[[#This Row],[DETEC RETOUR]])),0,1)</f>
        <v>1</v>
      </c>
      <c r="U78" s="148"/>
      <c r="V78" s="148"/>
    </row>
    <row r="79" spans="2:22" ht="30" customHeight="1" x14ac:dyDescent="0.3">
      <c r="B79" s="122"/>
      <c r="C79" s="11" t="str">
        <f>IFERROR(VLOOKUP(PrélèvementsStock[[#This Row],[ENDROIT SORTIE]],BASE_DE_DONNEE,2,0),"")</f>
        <v/>
      </c>
      <c r="D79" s="41" t="str">
        <f>IFERROR(VLOOKUP(PrélèvementsStock[[#This Row],[ENDROIT SORTIE]],BASE_DE_DONNEE,3,0),"")</f>
        <v/>
      </c>
      <c r="E79" s="122"/>
      <c r="F79" s="128"/>
      <c r="G79" s="44" t="str">
        <f>IFERROR(VLOOKUP(PrélèvementsStock[[#This Row],[ARTICLE]],QUANTITE_RESTANTE,8,0),"")</f>
        <v/>
      </c>
      <c r="H79" s="11" t="str">
        <f>IFERROR(VLOOKUP(PrélèvementsStock[ARTICLE],Inventaire[],2,FALSE),"")</f>
        <v/>
      </c>
      <c r="I79" s="130"/>
      <c r="J79" s="130"/>
      <c r="K79" s="136"/>
      <c r="L79" s="140"/>
      <c r="M79" s="136"/>
      <c r="N79" s="146"/>
      <c r="O79" s="11" t="str">
        <f>IFERROR(VLOOKUP(PrélèvementsStock[ARTICLE],Inventaire[],3,FALSE),"")</f>
        <v/>
      </c>
      <c r="P79" s="11" t="str">
        <f>IFERROR(VLOOKUP(PrélèvementsStock[ARTICLE],Inventaire[],4,FALSE),"")</f>
        <v/>
      </c>
      <c r="Q79" s="11" t="str">
        <f ca="1">IF(PrélèvementsStock[[#This Row],[DATE DE RETOUR]]="","",IF(PrélèvementsStock[[#This Row],[DATE DE RETOUR]]&lt;=TODAY(),"ROUGE",IF(PrélèvementsStock[[#This Row],[DATE DE RETOUR]]-5&lt;=TODAY(),"ORANGE",IF(PrélèvementsStock[[#This Row],[DATE DE RETOUR]]-7&lt;=TODAY(),"VERT",""))))</f>
        <v/>
      </c>
      <c r="R79" s="11">
        <f>IF(ISNUMBER(SEARCH("VRAI",PrélèvementsStock[[#This Row],[DETEC RETOUR]])),0,PrélèvementsStock[[#This Row],[QTÉ SORTIE]])</f>
        <v>0</v>
      </c>
      <c r="S79" s="35" t="b">
        <f>ISTEXT(PrélèvementsStock[[#This Row],[RETOUR PAR]])</f>
        <v>0</v>
      </c>
      <c r="T79" s="35">
        <f>IF(ISNUMBER(SEARCH("VRAI",PrélèvementsStock[[#This Row],[DETEC RETOUR]])),0,1)</f>
        <v>1</v>
      </c>
      <c r="U79" s="148"/>
      <c r="V79" s="148"/>
    </row>
    <row r="80" spans="2:22" ht="30" customHeight="1" x14ac:dyDescent="0.3">
      <c r="B80" s="122"/>
      <c r="C80" s="11" t="str">
        <f>IFERROR(VLOOKUP(PrélèvementsStock[[#This Row],[ENDROIT SORTIE]],BASE_DE_DONNEE,2,0),"")</f>
        <v/>
      </c>
      <c r="D80" s="41" t="str">
        <f>IFERROR(VLOOKUP(PrélèvementsStock[[#This Row],[ENDROIT SORTIE]],BASE_DE_DONNEE,3,0),"")</f>
        <v/>
      </c>
      <c r="E80" s="122"/>
      <c r="F80" s="128"/>
      <c r="G80" s="44" t="str">
        <f>IFERROR(VLOOKUP(PrélèvementsStock[[#This Row],[ARTICLE]],QUANTITE_RESTANTE,8,0),"")</f>
        <v/>
      </c>
      <c r="H80" s="11" t="str">
        <f>IFERROR(VLOOKUP(PrélèvementsStock[ARTICLE],Inventaire[],2,FALSE),"")</f>
        <v/>
      </c>
      <c r="I80" s="130"/>
      <c r="J80" s="130"/>
      <c r="K80" s="136"/>
      <c r="L80" s="140"/>
      <c r="M80" s="136"/>
      <c r="N80" s="146"/>
      <c r="O80" s="11" t="str">
        <f>IFERROR(VLOOKUP(PrélèvementsStock[ARTICLE],Inventaire[],3,FALSE),"")</f>
        <v/>
      </c>
      <c r="P80" s="11" t="str">
        <f>IFERROR(VLOOKUP(PrélèvementsStock[ARTICLE],Inventaire[],4,FALSE),"")</f>
        <v/>
      </c>
      <c r="Q80" s="11" t="str">
        <f ca="1">IF(PrélèvementsStock[[#This Row],[DATE DE RETOUR]]="","",IF(PrélèvementsStock[[#This Row],[DATE DE RETOUR]]&lt;=TODAY(),"ROUGE",IF(PrélèvementsStock[[#This Row],[DATE DE RETOUR]]-5&lt;=TODAY(),"ORANGE",IF(PrélèvementsStock[[#This Row],[DATE DE RETOUR]]-7&lt;=TODAY(),"VERT",""))))</f>
        <v/>
      </c>
      <c r="R80" s="11">
        <f>IF(ISNUMBER(SEARCH("VRAI",PrélèvementsStock[[#This Row],[DETEC RETOUR]])),0,PrélèvementsStock[[#This Row],[QTÉ SORTIE]])</f>
        <v>0</v>
      </c>
      <c r="S80" s="35" t="b">
        <f>ISTEXT(PrélèvementsStock[[#This Row],[RETOUR PAR]])</f>
        <v>0</v>
      </c>
      <c r="T80" s="35">
        <f>IF(ISNUMBER(SEARCH("VRAI",PrélèvementsStock[[#This Row],[DETEC RETOUR]])),0,1)</f>
        <v>1</v>
      </c>
      <c r="U80" s="148"/>
      <c r="V80" s="148"/>
    </row>
    <row r="81" spans="2:22" ht="30" customHeight="1" x14ac:dyDescent="0.3">
      <c r="B81" s="122"/>
      <c r="C81" s="11" t="str">
        <f>IFERROR(VLOOKUP(PrélèvementsStock[[#This Row],[ENDROIT SORTIE]],BASE_DE_DONNEE,2,0),"")</f>
        <v/>
      </c>
      <c r="D81" s="41" t="str">
        <f>IFERROR(VLOOKUP(PrélèvementsStock[[#This Row],[ENDROIT SORTIE]],BASE_DE_DONNEE,3,0),"")</f>
        <v/>
      </c>
      <c r="E81" s="122"/>
      <c r="F81" s="128"/>
      <c r="G81" s="44" t="str">
        <f>IFERROR(VLOOKUP(PrélèvementsStock[[#This Row],[ARTICLE]],QUANTITE_RESTANTE,8,0),"")</f>
        <v/>
      </c>
      <c r="H81" s="11" t="str">
        <f>IFERROR(VLOOKUP(PrélèvementsStock[ARTICLE],Inventaire[],2,FALSE),"")</f>
        <v/>
      </c>
      <c r="I81" s="130"/>
      <c r="J81" s="130"/>
      <c r="K81" s="136"/>
      <c r="L81" s="140"/>
      <c r="M81" s="136"/>
      <c r="N81" s="146"/>
      <c r="O81" s="11" t="str">
        <f>IFERROR(VLOOKUP(PrélèvementsStock[ARTICLE],Inventaire[],3,FALSE),"")</f>
        <v/>
      </c>
      <c r="P81" s="11" t="str">
        <f>IFERROR(VLOOKUP(PrélèvementsStock[ARTICLE],Inventaire[],4,FALSE),"")</f>
        <v/>
      </c>
      <c r="Q81" s="11" t="str">
        <f ca="1">IF(PrélèvementsStock[[#This Row],[DATE DE RETOUR]]="","",IF(PrélèvementsStock[[#This Row],[DATE DE RETOUR]]&lt;=TODAY(),"ROUGE",IF(PrélèvementsStock[[#This Row],[DATE DE RETOUR]]-5&lt;=TODAY(),"ORANGE",IF(PrélèvementsStock[[#This Row],[DATE DE RETOUR]]-7&lt;=TODAY(),"VERT",""))))</f>
        <v/>
      </c>
      <c r="R81" s="11">
        <f>IF(ISNUMBER(SEARCH("VRAI",PrélèvementsStock[[#This Row],[DETEC RETOUR]])),0,PrélèvementsStock[[#This Row],[QTÉ SORTIE]])</f>
        <v>0</v>
      </c>
      <c r="S81" s="35" t="b">
        <f>ISTEXT(PrélèvementsStock[[#This Row],[RETOUR PAR]])</f>
        <v>0</v>
      </c>
      <c r="T81" s="35">
        <f>IF(ISNUMBER(SEARCH("VRAI",PrélèvementsStock[[#This Row],[DETEC RETOUR]])),0,1)</f>
        <v>1</v>
      </c>
      <c r="U81" s="148"/>
      <c r="V81" s="148"/>
    </row>
    <row r="82" spans="2:22" ht="30" customHeight="1" x14ac:dyDescent="0.3">
      <c r="B82" s="122"/>
      <c r="C82" s="11" t="str">
        <f>IFERROR(VLOOKUP(PrélèvementsStock[[#This Row],[ENDROIT SORTIE]],BASE_DE_DONNEE,2,0),"")</f>
        <v/>
      </c>
      <c r="D82" s="41" t="str">
        <f>IFERROR(VLOOKUP(PrélèvementsStock[[#This Row],[ENDROIT SORTIE]],BASE_DE_DONNEE,3,0),"")</f>
        <v/>
      </c>
      <c r="E82" s="122"/>
      <c r="F82" s="128"/>
      <c r="G82" s="44" t="str">
        <f>IFERROR(VLOOKUP(PrélèvementsStock[[#This Row],[ARTICLE]],QUANTITE_RESTANTE,8,0),"")</f>
        <v/>
      </c>
      <c r="H82" s="11" t="str">
        <f>IFERROR(VLOOKUP(PrélèvementsStock[ARTICLE],Inventaire[],2,FALSE),"")</f>
        <v/>
      </c>
      <c r="I82" s="130"/>
      <c r="J82" s="130"/>
      <c r="K82" s="136"/>
      <c r="L82" s="140"/>
      <c r="M82" s="136"/>
      <c r="N82" s="146"/>
      <c r="O82" s="11" t="str">
        <f>IFERROR(VLOOKUP(PrélèvementsStock[ARTICLE],Inventaire[],3,FALSE),"")</f>
        <v/>
      </c>
      <c r="P82" s="11" t="str">
        <f>IFERROR(VLOOKUP(PrélèvementsStock[ARTICLE],Inventaire[],4,FALSE),"")</f>
        <v/>
      </c>
      <c r="Q82" s="11" t="str">
        <f ca="1">IF(PrélèvementsStock[[#This Row],[DATE DE RETOUR]]="","",IF(PrélèvementsStock[[#This Row],[DATE DE RETOUR]]&lt;=TODAY(),"ROUGE",IF(PrélèvementsStock[[#This Row],[DATE DE RETOUR]]-5&lt;=TODAY(),"ORANGE",IF(PrélèvementsStock[[#This Row],[DATE DE RETOUR]]-7&lt;=TODAY(),"VERT",""))))</f>
        <v/>
      </c>
      <c r="R82" s="11">
        <f>IF(ISNUMBER(SEARCH("VRAI",PrélèvementsStock[[#This Row],[DETEC RETOUR]])),0,PrélèvementsStock[[#This Row],[QTÉ SORTIE]])</f>
        <v>0</v>
      </c>
      <c r="S82" s="35" t="b">
        <f>ISTEXT(PrélèvementsStock[[#This Row],[RETOUR PAR]])</f>
        <v>0</v>
      </c>
      <c r="T82" s="35">
        <f>IF(ISNUMBER(SEARCH("VRAI",PrélèvementsStock[[#This Row],[DETEC RETOUR]])),0,1)</f>
        <v>1</v>
      </c>
      <c r="U82" s="148"/>
      <c r="V82" s="148"/>
    </row>
    <row r="83" spans="2:22" ht="30" customHeight="1" x14ac:dyDescent="0.3">
      <c r="B83" s="122"/>
      <c r="C83" s="11" t="str">
        <f>IFERROR(VLOOKUP(PrélèvementsStock[[#This Row],[ENDROIT SORTIE]],BASE_DE_DONNEE,2,0),"")</f>
        <v/>
      </c>
      <c r="D83" s="41" t="str">
        <f>IFERROR(VLOOKUP(PrélèvementsStock[[#This Row],[ENDROIT SORTIE]],BASE_DE_DONNEE,3,0),"")</f>
        <v/>
      </c>
      <c r="E83" s="122"/>
      <c r="F83" s="128"/>
      <c r="G83" s="44" t="str">
        <f>IFERROR(VLOOKUP(PrélèvementsStock[[#This Row],[ARTICLE]],QUANTITE_RESTANTE,8,0),"")</f>
        <v/>
      </c>
      <c r="H83" s="11" t="str">
        <f>IFERROR(VLOOKUP(PrélèvementsStock[ARTICLE],Inventaire[],2,FALSE),"")</f>
        <v/>
      </c>
      <c r="I83" s="130"/>
      <c r="J83" s="130"/>
      <c r="K83" s="136"/>
      <c r="L83" s="140"/>
      <c r="M83" s="136"/>
      <c r="N83" s="146"/>
      <c r="O83" s="11" t="str">
        <f>IFERROR(VLOOKUP(PrélèvementsStock[ARTICLE],Inventaire[],3,FALSE),"")</f>
        <v/>
      </c>
      <c r="P83" s="11" t="str">
        <f>IFERROR(VLOOKUP(PrélèvementsStock[ARTICLE],Inventaire[],4,FALSE),"")</f>
        <v/>
      </c>
      <c r="Q83" s="11" t="str">
        <f ca="1">IF(PrélèvementsStock[[#This Row],[DATE DE RETOUR]]="","",IF(PrélèvementsStock[[#This Row],[DATE DE RETOUR]]&lt;=TODAY(),"ROUGE",IF(PrélèvementsStock[[#This Row],[DATE DE RETOUR]]-5&lt;=TODAY(),"ORANGE",IF(PrélèvementsStock[[#This Row],[DATE DE RETOUR]]-7&lt;=TODAY(),"VERT",""))))</f>
        <v/>
      </c>
      <c r="R83" s="11">
        <f>IF(ISNUMBER(SEARCH("VRAI",PrélèvementsStock[[#This Row],[DETEC RETOUR]])),0,PrélèvementsStock[[#This Row],[QTÉ SORTIE]])</f>
        <v>0</v>
      </c>
      <c r="S83" s="35" t="b">
        <f>ISTEXT(PrélèvementsStock[[#This Row],[RETOUR PAR]])</f>
        <v>0</v>
      </c>
      <c r="T83" s="35">
        <f>IF(ISNUMBER(SEARCH("VRAI",PrélèvementsStock[[#This Row],[DETEC RETOUR]])),0,1)</f>
        <v>1</v>
      </c>
      <c r="U83" s="148"/>
      <c r="V83" s="148"/>
    </row>
    <row r="84" spans="2:22" ht="30" customHeight="1" x14ac:dyDescent="0.3">
      <c r="B84" s="122"/>
      <c r="C84" s="11" t="str">
        <f>IFERROR(VLOOKUP(PrélèvementsStock[[#This Row],[ENDROIT SORTIE]],BASE_DE_DONNEE,2,0),"")</f>
        <v/>
      </c>
      <c r="D84" s="41" t="str">
        <f>IFERROR(VLOOKUP(PrélèvementsStock[[#This Row],[ENDROIT SORTIE]],BASE_DE_DONNEE,3,0),"")</f>
        <v/>
      </c>
      <c r="E84" s="122"/>
      <c r="F84" s="128"/>
      <c r="G84" s="44" t="str">
        <f>IFERROR(VLOOKUP(PrélèvementsStock[[#This Row],[ARTICLE]],QUANTITE_RESTANTE,8,0),"")</f>
        <v/>
      </c>
      <c r="H84" s="11" t="str">
        <f>IFERROR(VLOOKUP(PrélèvementsStock[ARTICLE],Inventaire[],2,FALSE),"")</f>
        <v/>
      </c>
      <c r="I84" s="130"/>
      <c r="J84" s="130"/>
      <c r="K84" s="136"/>
      <c r="L84" s="140"/>
      <c r="M84" s="136"/>
      <c r="N84" s="146"/>
      <c r="O84" s="11" t="str">
        <f>IFERROR(VLOOKUP(PrélèvementsStock[ARTICLE],Inventaire[],3,FALSE),"")</f>
        <v/>
      </c>
      <c r="P84" s="11" t="str">
        <f>IFERROR(VLOOKUP(PrélèvementsStock[ARTICLE],Inventaire[],4,FALSE),"")</f>
        <v/>
      </c>
      <c r="Q84" s="11" t="str">
        <f ca="1">IF(PrélèvementsStock[[#This Row],[DATE DE RETOUR]]="","",IF(PrélèvementsStock[[#This Row],[DATE DE RETOUR]]&lt;=TODAY(),"ROUGE",IF(PrélèvementsStock[[#This Row],[DATE DE RETOUR]]-5&lt;=TODAY(),"ORANGE",IF(PrélèvementsStock[[#This Row],[DATE DE RETOUR]]-7&lt;=TODAY(),"VERT",""))))</f>
        <v/>
      </c>
      <c r="R84" s="11">
        <f>IF(ISNUMBER(SEARCH("VRAI",PrélèvementsStock[[#This Row],[DETEC RETOUR]])),0,PrélèvementsStock[[#This Row],[QTÉ SORTIE]])</f>
        <v>0</v>
      </c>
      <c r="S84" s="35" t="b">
        <f>ISTEXT(PrélèvementsStock[[#This Row],[RETOUR PAR]])</f>
        <v>0</v>
      </c>
      <c r="T84" s="35">
        <f>IF(ISNUMBER(SEARCH("VRAI",PrélèvementsStock[[#This Row],[DETEC RETOUR]])),0,1)</f>
        <v>1</v>
      </c>
      <c r="U84" s="148"/>
      <c r="V84" s="148"/>
    </row>
    <row r="85" spans="2:22" ht="30" customHeight="1" x14ac:dyDescent="0.3">
      <c r="B85" s="122"/>
      <c r="C85" s="11" t="str">
        <f>IFERROR(VLOOKUP(PrélèvementsStock[[#This Row],[ENDROIT SORTIE]],BASE_DE_DONNEE,2,0),"")</f>
        <v/>
      </c>
      <c r="D85" s="41" t="str">
        <f>IFERROR(VLOOKUP(PrélèvementsStock[[#This Row],[ENDROIT SORTIE]],BASE_DE_DONNEE,3,0),"")</f>
        <v/>
      </c>
      <c r="E85" s="122"/>
      <c r="F85" s="128"/>
      <c r="G85" s="44" t="str">
        <f>IFERROR(VLOOKUP(PrélèvementsStock[[#This Row],[ARTICLE]],QUANTITE_RESTANTE,8,0),"")</f>
        <v/>
      </c>
      <c r="H85" s="11" t="str">
        <f>IFERROR(VLOOKUP(PrélèvementsStock[ARTICLE],Inventaire[],2,FALSE),"")</f>
        <v/>
      </c>
      <c r="I85" s="130"/>
      <c r="J85" s="130"/>
      <c r="K85" s="136"/>
      <c r="L85" s="140"/>
      <c r="M85" s="136"/>
      <c r="N85" s="146"/>
      <c r="O85" s="11" t="str">
        <f>IFERROR(VLOOKUP(PrélèvementsStock[ARTICLE],Inventaire[],3,FALSE),"")</f>
        <v/>
      </c>
      <c r="P85" s="11" t="str">
        <f>IFERROR(VLOOKUP(PrélèvementsStock[ARTICLE],Inventaire[],4,FALSE),"")</f>
        <v/>
      </c>
      <c r="Q85" s="11" t="str">
        <f ca="1">IF(PrélèvementsStock[[#This Row],[DATE DE RETOUR]]="","",IF(PrélèvementsStock[[#This Row],[DATE DE RETOUR]]&lt;=TODAY(),"ROUGE",IF(PrélèvementsStock[[#This Row],[DATE DE RETOUR]]-5&lt;=TODAY(),"ORANGE",IF(PrélèvementsStock[[#This Row],[DATE DE RETOUR]]-7&lt;=TODAY(),"VERT",""))))</f>
        <v/>
      </c>
      <c r="R85" s="11">
        <f>IF(ISNUMBER(SEARCH("VRAI",PrélèvementsStock[[#This Row],[DETEC RETOUR]])),0,PrélèvementsStock[[#This Row],[QTÉ SORTIE]])</f>
        <v>0</v>
      </c>
      <c r="S85" s="35" t="b">
        <f>ISTEXT(PrélèvementsStock[[#This Row],[RETOUR PAR]])</f>
        <v>0</v>
      </c>
      <c r="T85" s="35">
        <f>IF(ISNUMBER(SEARCH("VRAI",PrélèvementsStock[[#This Row],[DETEC RETOUR]])),0,1)</f>
        <v>1</v>
      </c>
      <c r="U85" s="148"/>
      <c r="V85" s="148"/>
    </row>
    <row r="86" spans="2:22" ht="30" customHeight="1" x14ac:dyDescent="0.3">
      <c r="B86" s="122"/>
      <c r="C86" s="11" t="str">
        <f>IFERROR(VLOOKUP(PrélèvementsStock[[#This Row],[ENDROIT SORTIE]],BASE_DE_DONNEE,2,0),"")</f>
        <v/>
      </c>
      <c r="D86" s="41" t="str">
        <f>IFERROR(VLOOKUP(PrélèvementsStock[[#This Row],[ENDROIT SORTIE]],BASE_DE_DONNEE,3,0),"")</f>
        <v/>
      </c>
      <c r="E86" s="122"/>
      <c r="F86" s="128"/>
      <c r="G86" s="44" t="str">
        <f>IFERROR(VLOOKUP(PrélèvementsStock[[#This Row],[ARTICLE]],QUANTITE_RESTANTE,8,0),"")</f>
        <v/>
      </c>
      <c r="H86" s="11" t="str">
        <f>IFERROR(VLOOKUP(PrélèvementsStock[ARTICLE],Inventaire[],2,FALSE),"")</f>
        <v/>
      </c>
      <c r="I86" s="130"/>
      <c r="J86" s="130"/>
      <c r="K86" s="136"/>
      <c r="L86" s="140"/>
      <c r="M86" s="136"/>
      <c r="N86" s="146"/>
      <c r="O86" s="11" t="str">
        <f>IFERROR(VLOOKUP(PrélèvementsStock[ARTICLE],Inventaire[],3,FALSE),"")</f>
        <v/>
      </c>
      <c r="P86" s="11" t="str">
        <f>IFERROR(VLOOKUP(PrélèvementsStock[ARTICLE],Inventaire[],4,FALSE),"")</f>
        <v/>
      </c>
      <c r="Q86" s="11" t="str">
        <f ca="1">IF(PrélèvementsStock[[#This Row],[DATE DE RETOUR]]="","",IF(PrélèvementsStock[[#This Row],[DATE DE RETOUR]]&lt;=TODAY(),"ROUGE",IF(PrélèvementsStock[[#This Row],[DATE DE RETOUR]]-5&lt;=TODAY(),"ORANGE",IF(PrélèvementsStock[[#This Row],[DATE DE RETOUR]]-7&lt;=TODAY(),"VERT",""))))</f>
        <v/>
      </c>
      <c r="R86" s="11">
        <f>IF(ISNUMBER(SEARCH("VRAI",PrélèvementsStock[[#This Row],[DETEC RETOUR]])),0,PrélèvementsStock[[#This Row],[QTÉ SORTIE]])</f>
        <v>0</v>
      </c>
      <c r="S86" s="35" t="b">
        <f>ISTEXT(PrélèvementsStock[[#This Row],[RETOUR PAR]])</f>
        <v>0</v>
      </c>
      <c r="T86" s="35">
        <f>IF(ISNUMBER(SEARCH("VRAI",PrélèvementsStock[[#This Row],[DETEC RETOUR]])),0,1)</f>
        <v>1</v>
      </c>
      <c r="U86" s="148"/>
      <c r="V86" s="148"/>
    </row>
    <row r="87" spans="2:22" ht="30" customHeight="1" x14ac:dyDescent="0.3">
      <c r="B87" s="122"/>
      <c r="C87" s="11" t="str">
        <f>IFERROR(VLOOKUP(PrélèvementsStock[[#This Row],[ENDROIT SORTIE]],BASE_DE_DONNEE,2,0),"")</f>
        <v/>
      </c>
      <c r="D87" s="41" t="str">
        <f>IFERROR(VLOOKUP(PrélèvementsStock[[#This Row],[ENDROIT SORTIE]],BASE_DE_DONNEE,3,0),"")</f>
        <v/>
      </c>
      <c r="E87" s="122"/>
      <c r="F87" s="128"/>
      <c r="G87" s="44" t="str">
        <f>IFERROR(VLOOKUP(PrélèvementsStock[[#This Row],[ARTICLE]],QUANTITE_RESTANTE,8,0),"")</f>
        <v/>
      </c>
      <c r="H87" s="11" t="str">
        <f>IFERROR(VLOOKUP(PrélèvementsStock[ARTICLE],Inventaire[],2,FALSE),"")</f>
        <v/>
      </c>
      <c r="I87" s="130"/>
      <c r="J87" s="130"/>
      <c r="K87" s="136"/>
      <c r="L87" s="140"/>
      <c r="M87" s="136"/>
      <c r="N87" s="146"/>
      <c r="O87" s="11" t="str">
        <f>IFERROR(VLOOKUP(PrélèvementsStock[ARTICLE],Inventaire[],3,FALSE),"")</f>
        <v/>
      </c>
      <c r="P87" s="11" t="str">
        <f>IFERROR(VLOOKUP(PrélèvementsStock[ARTICLE],Inventaire[],4,FALSE),"")</f>
        <v/>
      </c>
      <c r="Q87" s="11" t="str">
        <f ca="1">IF(PrélèvementsStock[[#This Row],[DATE DE RETOUR]]="","",IF(PrélèvementsStock[[#This Row],[DATE DE RETOUR]]&lt;=TODAY(),"ROUGE",IF(PrélèvementsStock[[#This Row],[DATE DE RETOUR]]-5&lt;=TODAY(),"ORANGE",IF(PrélèvementsStock[[#This Row],[DATE DE RETOUR]]-7&lt;=TODAY(),"VERT",""))))</f>
        <v/>
      </c>
      <c r="R87" s="11">
        <f>IF(ISNUMBER(SEARCH("VRAI",PrélèvementsStock[[#This Row],[DETEC RETOUR]])),0,PrélèvementsStock[[#This Row],[QTÉ SORTIE]])</f>
        <v>0</v>
      </c>
      <c r="S87" s="35" t="b">
        <f>ISTEXT(PrélèvementsStock[[#This Row],[RETOUR PAR]])</f>
        <v>0</v>
      </c>
      <c r="T87" s="35">
        <f>IF(ISNUMBER(SEARCH("VRAI",PrélèvementsStock[[#This Row],[DETEC RETOUR]])),0,1)</f>
        <v>1</v>
      </c>
      <c r="U87" s="148"/>
      <c r="V87" s="148"/>
    </row>
    <row r="88" spans="2:22" ht="30" customHeight="1" x14ac:dyDescent="0.3">
      <c r="B88" s="122"/>
      <c r="C88" s="11" t="str">
        <f>IFERROR(VLOOKUP(PrélèvementsStock[[#This Row],[ENDROIT SORTIE]],BASE_DE_DONNEE,2,0),"")</f>
        <v/>
      </c>
      <c r="D88" s="41" t="str">
        <f>IFERROR(VLOOKUP(PrélèvementsStock[[#This Row],[ENDROIT SORTIE]],BASE_DE_DONNEE,3,0),"")</f>
        <v/>
      </c>
      <c r="E88" s="122"/>
      <c r="F88" s="128"/>
      <c r="G88" s="44" t="str">
        <f>IFERROR(VLOOKUP(PrélèvementsStock[[#This Row],[ARTICLE]],QUANTITE_RESTANTE,8,0),"")</f>
        <v/>
      </c>
      <c r="H88" s="11" t="str">
        <f>IFERROR(VLOOKUP(PrélèvementsStock[ARTICLE],Inventaire[],2,FALSE),"")</f>
        <v/>
      </c>
      <c r="I88" s="130"/>
      <c r="J88" s="130"/>
      <c r="K88" s="136"/>
      <c r="L88" s="140"/>
      <c r="M88" s="136"/>
      <c r="N88" s="146"/>
      <c r="O88" s="11" t="str">
        <f>IFERROR(VLOOKUP(PrélèvementsStock[ARTICLE],Inventaire[],3,FALSE),"")</f>
        <v/>
      </c>
      <c r="P88" s="11" t="str">
        <f>IFERROR(VLOOKUP(PrélèvementsStock[ARTICLE],Inventaire[],4,FALSE),"")</f>
        <v/>
      </c>
      <c r="Q88" s="11" t="str">
        <f ca="1">IF(PrélèvementsStock[[#This Row],[DATE DE RETOUR]]="","",IF(PrélèvementsStock[[#This Row],[DATE DE RETOUR]]&lt;=TODAY(),"ROUGE",IF(PrélèvementsStock[[#This Row],[DATE DE RETOUR]]-5&lt;=TODAY(),"ORANGE",IF(PrélèvementsStock[[#This Row],[DATE DE RETOUR]]-7&lt;=TODAY(),"VERT",""))))</f>
        <v/>
      </c>
      <c r="R88" s="11">
        <f>IF(ISNUMBER(SEARCH("VRAI",PrélèvementsStock[[#This Row],[DETEC RETOUR]])),0,PrélèvementsStock[[#This Row],[QTÉ SORTIE]])</f>
        <v>0</v>
      </c>
      <c r="S88" s="35" t="b">
        <f>ISTEXT(PrélèvementsStock[[#This Row],[RETOUR PAR]])</f>
        <v>0</v>
      </c>
      <c r="T88" s="35">
        <f>IF(ISNUMBER(SEARCH("VRAI",PrélèvementsStock[[#This Row],[DETEC RETOUR]])),0,1)</f>
        <v>1</v>
      </c>
      <c r="U88" s="148"/>
      <c r="V88" s="148"/>
    </row>
    <row r="89" spans="2:22" ht="30" customHeight="1" x14ac:dyDescent="0.3">
      <c r="B89" s="122"/>
      <c r="C89" s="11" t="str">
        <f>IFERROR(VLOOKUP(PrélèvementsStock[[#This Row],[ENDROIT SORTIE]],BASE_DE_DONNEE,2,0),"")</f>
        <v/>
      </c>
      <c r="D89" s="41" t="str">
        <f>IFERROR(VLOOKUP(PrélèvementsStock[[#This Row],[ENDROIT SORTIE]],BASE_DE_DONNEE,3,0),"")</f>
        <v/>
      </c>
      <c r="E89" s="122"/>
      <c r="F89" s="128"/>
      <c r="G89" s="44" t="str">
        <f>IFERROR(VLOOKUP(PrélèvementsStock[[#This Row],[ARTICLE]],QUANTITE_RESTANTE,8,0),"")</f>
        <v/>
      </c>
      <c r="H89" s="11" t="str">
        <f>IFERROR(VLOOKUP(PrélèvementsStock[ARTICLE],Inventaire[],2,FALSE),"")</f>
        <v/>
      </c>
      <c r="I89" s="130"/>
      <c r="J89" s="130"/>
      <c r="K89" s="136"/>
      <c r="L89" s="140"/>
      <c r="M89" s="136"/>
      <c r="N89" s="146"/>
      <c r="O89" s="11" t="str">
        <f>IFERROR(VLOOKUP(PrélèvementsStock[ARTICLE],Inventaire[],3,FALSE),"")</f>
        <v/>
      </c>
      <c r="P89" s="11" t="str">
        <f>IFERROR(VLOOKUP(PrélèvementsStock[ARTICLE],Inventaire[],4,FALSE),"")</f>
        <v/>
      </c>
      <c r="Q89" s="11" t="str">
        <f ca="1">IF(PrélèvementsStock[[#This Row],[DATE DE RETOUR]]="","",IF(PrélèvementsStock[[#This Row],[DATE DE RETOUR]]&lt;=TODAY(),"ROUGE",IF(PrélèvementsStock[[#This Row],[DATE DE RETOUR]]-5&lt;=TODAY(),"ORANGE",IF(PrélèvementsStock[[#This Row],[DATE DE RETOUR]]-7&lt;=TODAY(),"VERT",""))))</f>
        <v/>
      </c>
      <c r="R89" s="11">
        <f>IF(ISNUMBER(SEARCH("VRAI",PrélèvementsStock[[#This Row],[DETEC RETOUR]])),0,PrélèvementsStock[[#This Row],[QTÉ SORTIE]])</f>
        <v>0</v>
      </c>
      <c r="S89" s="35" t="b">
        <f>ISTEXT(PrélèvementsStock[[#This Row],[RETOUR PAR]])</f>
        <v>0</v>
      </c>
      <c r="T89" s="35">
        <f>IF(ISNUMBER(SEARCH("VRAI",PrélèvementsStock[[#This Row],[DETEC RETOUR]])),0,1)</f>
        <v>1</v>
      </c>
      <c r="U89" s="148"/>
      <c r="V89" s="148"/>
    </row>
    <row r="90" spans="2:22" ht="30" customHeight="1" x14ac:dyDescent="0.3">
      <c r="B90" s="122"/>
      <c r="C90" s="11" t="str">
        <f>IFERROR(VLOOKUP(PrélèvementsStock[[#This Row],[ENDROIT SORTIE]],BASE_DE_DONNEE,2,0),"")</f>
        <v/>
      </c>
      <c r="D90" s="41" t="str">
        <f>IFERROR(VLOOKUP(PrélèvementsStock[[#This Row],[ENDROIT SORTIE]],BASE_DE_DONNEE,3,0),"")</f>
        <v/>
      </c>
      <c r="E90" s="122"/>
      <c r="F90" s="128"/>
      <c r="G90" s="44" t="str">
        <f>IFERROR(VLOOKUP(PrélèvementsStock[[#This Row],[ARTICLE]],QUANTITE_RESTANTE,8,0),"")</f>
        <v/>
      </c>
      <c r="H90" s="11" t="str">
        <f>IFERROR(VLOOKUP(PrélèvementsStock[ARTICLE],Inventaire[],2,FALSE),"")</f>
        <v/>
      </c>
      <c r="I90" s="130"/>
      <c r="J90" s="130"/>
      <c r="K90" s="136"/>
      <c r="L90" s="140"/>
      <c r="M90" s="136"/>
      <c r="N90" s="146"/>
      <c r="O90" s="11" t="str">
        <f>IFERROR(VLOOKUP(PrélèvementsStock[ARTICLE],Inventaire[],3,FALSE),"")</f>
        <v/>
      </c>
      <c r="P90" s="11" t="str">
        <f>IFERROR(VLOOKUP(PrélèvementsStock[ARTICLE],Inventaire[],4,FALSE),"")</f>
        <v/>
      </c>
      <c r="Q90" s="11" t="str">
        <f ca="1">IF(PrélèvementsStock[[#This Row],[DATE DE RETOUR]]="","",IF(PrélèvementsStock[[#This Row],[DATE DE RETOUR]]&lt;=TODAY(),"ROUGE",IF(PrélèvementsStock[[#This Row],[DATE DE RETOUR]]-5&lt;=TODAY(),"ORANGE",IF(PrélèvementsStock[[#This Row],[DATE DE RETOUR]]-7&lt;=TODAY(),"VERT",""))))</f>
        <v/>
      </c>
      <c r="R90" s="11">
        <f>IF(ISNUMBER(SEARCH("VRAI",PrélèvementsStock[[#This Row],[DETEC RETOUR]])),0,PrélèvementsStock[[#This Row],[QTÉ SORTIE]])</f>
        <v>0</v>
      </c>
      <c r="S90" s="35" t="b">
        <f>ISTEXT(PrélèvementsStock[[#This Row],[RETOUR PAR]])</f>
        <v>0</v>
      </c>
      <c r="T90" s="35">
        <f>IF(ISNUMBER(SEARCH("VRAI",PrélèvementsStock[[#This Row],[DETEC RETOUR]])),0,1)</f>
        <v>1</v>
      </c>
      <c r="U90" s="148"/>
      <c r="V90" s="148"/>
    </row>
    <row r="91" spans="2:22" ht="30" customHeight="1" x14ac:dyDescent="0.3">
      <c r="B91" s="122"/>
      <c r="C91" s="11" t="str">
        <f>IFERROR(VLOOKUP(PrélèvementsStock[[#This Row],[ENDROIT SORTIE]],BASE_DE_DONNEE,2,0),"")</f>
        <v/>
      </c>
      <c r="D91" s="41" t="str">
        <f>IFERROR(VLOOKUP(PrélèvementsStock[[#This Row],[ENDROIT SORTIE]],BASE_DE_DONNEE,3,0),"")</f>
        <v/>
      </c>
      <c r="E91" s="122"/>
      <c r="F91" s="128"/>
      <c r="G91" s="44" t="str">
        <f>IFERROR(VLOOKUP(PrélèvementsStock[[#This Row],[ARTICLE]],QUANTITE_RESTANTE,8,0),"")</f>
        <v/>
      </c>
      <c r="H91" s="11" t="str">
        <f>IFERROR(VLOOKUP(PrélèvementsStock[ARTICLE],Inventaire[],2,FALSE),"")</f>
        <v/>
      </c>
      <c r="I91" s="130"/>
      <c r="J91" s="130"/>
      <c r="K91" s="136"/>
      <c r="L91" s="140"/>
      <c r="M91" s="136"/>
      <c r="N91" s="146"/>
      <c r="O91" s="11" t="str">
        <f>IFERROR(VLOOKUP(PrélèvementsStock[ARTICLE],Inventaire[],3,FALSE),"")</f>
        <v/>
      </c>
      <c r="P91" s="11" t="str">
        <f>IFERROR(VLOOKUP(PrélèvementsStock[ARTICLE],Inventaire[],4,FALSE),"")</f>
        <v/>
      </c>
      <c r="Q91" s="11" t="str">
        <f ca="1">IF(PrélèvementsStock[[#This Row],[DATE DE RETOUR]]="","",IF(PrélèvementsStock[[#This Row],[DATE DE RETOUR]]&lt;=TODAY(),"ROUGE",IF(PrélèvementsStock[[#This Row],[DATE DE RETOUR]]-5&lt;=TODAY(),"ORANGE",IF(PrélèvementsStock[[#This Row],[DATE DE RETOUR]]-7&lt;=TODAY(),"VERT",""))))</f>
        <v/>
      </c>
      <c r="R91" s="11">
        <f>IF(ISNUMBER(SEARCH("VRAI",PrélèvementsStock[[#This Row],[DETEC RETOUR]])),0,PrélèvementsStock[[#This Row],[QTÉ SORTIE]])</f>
        <v>0</v>
      </c>
      <c r="S91" s="35" t="b">
        <f>ISTEXT(PrélèvementsStock[[#This Row],[RETOUR PAR]])</f>
        <v>0</v>
      </c>
      <c r="T91" s="35">
        <f>IF(ISNUMBER(SEARCH("VRAI",PrélèvementsStock[[#This Row],[DETEC RETOUR]])),0,1)</f>
        <v>1</v>
      </c>
      <c r="U91" s="148"/>
      <c r="V91" s="148"/>
    </row>
    <row r="92" spans="2:22" ht="30" customHeight="1" x14ac:dyDescent="0.3">
      <c r="B92" s="122"/>
      <c r="C92" s="11" t="str">
        <f>IFERROR(VLOOKUP(PrélèvementsStock[[#This Row],[ENDROIT SORTIE]],BASE_DE_DONNEE,2,0),"")</f>
        <v/>
      </c>
      <c r="D92" s="41" t="str">
        <f>IFERROR(VLOOKUP(PrélèvementsStock[[#This Row],[ENDROIT SORTIE]],BASE_DE_DONNEE,3,0),"")</f>
        <v/>
      </c>
      <c r="E92" s="122"/>
      <c r="F92" s="128"/>
      <c r="G92" s="44" t="str">
        <f>IFERROR(VLOOKUP(PrélèvementsStock[[#This Row],[ARTICLE]],QUANTITE_RESTANTE,8,0),"")</f>
        <v/>
      </c>
      <c r="H92" s="11" t="str">
        <f>IFERROR(VLOOKUP(PrélèvementsStock[ARTICLE],Inventaire[],2,FALSE),"")</f>
        <v/>
      </c>
      <c r="I92" s="130"/>
      <c r="J92" s="130"/>
      <c r="K92" s="136"/>
      <c r="L92" s="140"/>
      <c r="M92" s="136"/>
      <c r="N92" s="147"/>
      <c r="O92" s="11" t="str">
        <f>IFERROR(VLOOKUP(PrélèvementsStock[ARTICLE],Inventaire[],3,FALSE),"")</f>
        <v/>
      </c>
      <c r="P92" s="11" t="str">
        <f>IFERROR(VLOOKUP(PrélèvementsStock[ARTICLE],Inventaire[],4,FALSE),"")</f>
        <v/>
      </c>
      <c r="Q92" s="11" t="str">
        <f ca="1">IF(PrélèvementsStock[[#This Row],[DATE DE RETOUR]]="","",IF(PrélèvementsStock[[#This Row],[DATE DE RETOUR]]&lt;=TODAY(),"ROUGE",IF(PrélèvementsStock[[#This Row],[DATE DE RETOUR]]-5&lt;=TODAY(),"ORANGE",IF(PrélèvementsStock[[#This Row],[DATE DE RETOUR]]-7&lt;=TODAY(),"VERT",""))))</f>
        <v/>
      </c>
      <c r="R92" s="11">
        <f>IF(ISNUMBER(SEARCH("VRAI",PrélèvementsStock[[#This Row],[DETEC RETOUR]])),0,PrélèvementsStock[[#This Row],[QTÉ SORTIE]])</f>
        <v>0</v>
      </c>
      <c r="S92" s="35" t="b">
        <f>ISTEXT(PrélèvementsStock[[#This Row],[RETOUR PAR]])</f>
        <v>0</v>
      </c>
      <c r="T92" s="35">
        <f>IF(ISNUMBER(SEARCH("VRAI",PrélèvementsStock[[#This Row],[DETEC RETOUR]])),0,1)</f>
        <v>1</v>
      </c>
      <c r="U92" s="148"/>
      <c r="V92" s="148"/>
    </row>
  </sheetData>
  <conditionalFormatting sqref="B18:V92 C16:V17 C12:H15 J12:K15 M12:V15 B5:V10">
    <cfRule type="expression" dxfId="50" priority="45">
      <formula>$T5=0</formula>
    </cfRule>
    <cfRule type="expression" priority="46">
      <formula>$T5=1</formula>
    </cfRule>
    <cfRule type="expression" dxfId="49" priority="47">
      <formula>$Q5="orange"</formula>
    </cfRule>
    <cfRule type="expression" dxfId="48" priority="48">
      <formula>$Q5="rouge"</formula>
    </cfRule>
  </conditionalFormatting>
  <conditionalFormatting sqref="B11:V11 B12:B17 I12:I15 L12:L15">
    <cfRule type="expression" dxfId="47" priority="1">
      <formula>$T11=0</formula>
    </cfRule>
    <cfRule type="expression" priority="2">
      <formula>$T11=1</formula>
    </cfRule>
    <cfRule type="expression" dxfId="46" priority="3">
      <formula>$Q11="orange"</formula>
    </cfRule>
    <cfRule type="expression" dxfId="45" priority="4">
      <formula>$Q11="rouge"</formula>
    </cfRule>
  </conditionalFormatting>
  <dataValidations xWindow="801" yWindow="484" count="13">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300-000000000000}"/>
    <dataValidation allowBlank="1" showInputMessage="1" showErrorMessage="1" prompt="Entrez le numéro de commande dans cette colonne" sqref="C4:D4" xr:uid="{00000000-0002-0000-0300-000001000000}"/>
    <dataValidation allowBlank="1" showInputMessage="1" showErrorMessage="1" prompt="Sélectionnez la référence dans la liste déroulante. Appuyez sur Alt+Bas pour ouvrir la liste déroulante, puis sur Entrée pour sélectionner l’un des éléments" sqref="E4" xr:uid="{00000000-0002-0000-0300-000002000000}"/>
    <dataValidation allowBlank="1" showInputMessage="1" showErrorMessage="1" prompt="Le numéro de bac est automatiquement mis à jour dans cette colonne" sqref="O4" xr:uid="{00000000-0002-0000-0300-000003000000}"/>
    <dataValidation allowBlank="1" showInputMessage="1" showErrorMessage="1" prompt="L’emplacement est automatiquement mis à jour dans cette colonne" sqref="P4:R4" xr:uid="{00000000-0002-0000-0300-000004000000}"/>
    <dataValidation allowBlank="1" showInputMessage="1" showErrorMessage="1" prompt="Pour effacer le contenu du tableau Prélèvements dans cette feuille de calcul, activez l’objet en B2 ou appuyez sur Alt+F8 et entrez « EffacerPrélèvements » sans espace, puis sélectionnez EXÉCUTER" sqref="B2:D2" xr:uid="{00000000-0002-0000-0300-000005000000}"/>
    <dataValidation allowBlank="1" showInputMessage="1" showErrorMessage="1" prompt="Lien de navigation vers la feuille de calcul Inventaire d’entrepôt" sqref="E2" xr:uid="{00000000-0002-0000-0300-000006000000}"/>
    <dataValidation allowBlank="1" showInputMessage="1" showErrorMessage="1" prompt="La description de l’article est automatiquement mise à jour dans cette colonne" sqref="H4:M4" xr:uid="{00000000-0002-0000-0300-000007000000}"/>
    <dataValidation allowBlank="1" showInputMessage="1" showErrorMessage="1" prompt="L’unité est automatiquement mise à jour dans cette colonne" sqref="N4 S4:T4" xr:uid="{00000000-0002-0000-0300-000008000000}"/>
    <dataValidation type="list" allowBlank="1" showInputMessage="1" showErrorMessage="1" sqref="B5:B92" xr:uid="{00000000-0002-0000-0300-000009000000}">
      <formula1>ASSOCIATION</formula1>
    </dataValidation>
    <dataValidation allowBlank="1" showInputMessage="1" showErrorMessage="1" prompt="Selectionnez l'endroit de sortie a l'aide du menu déroulant." sqref="B4" xr:uid="{00000000-0002-0000-0300-00000A000000}"/>
    <dataValidation type="list" allowBlank="1" showInputMessage="1" showErrorMessage="1" sqref="E5:E92" xr:uid="{00000000-0002-0000-0300-00000B000000}">
      <formula1>ARTICLES</formula1>
    </dataValidation>
    <dataValidation allowBlank="1" showInputMessage="1" sqref="F1:G1048576" xr:uid="{00000000-0002-0000-0300-00000C000000}"/>
  </dataValidations>
  <printOptions horizontalCentered="1"/>
  <pageMargins left="0.23622047244094491" right="0.23622047244094491" top="0.74803149606299213" bottom="0.74803149606299213" header="0.31496062992125984" footer="0.31496062992125984"/>
  <pageSetup paperSize="9" scale="38" fitToHeight="0" orientation="landscape" r:id="rId1"/>
  <headerFooter differentFirst="1">
    <oddFooter>Page &amp;P of &amp;N</oddFoot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CC0000"/>
  </sheetPr>
  <dimension ref="A3:Q50"/>
  <sheetViews>
    <sheetView topLeftCell="A10" zoomScale="85" zoomScaleNormal="85" workbookViewId="0">
      <selection activeCell="E20" sqref="E20"/>
    </sheetView>
  </sheetViews>
  <sheetFormatPr baseColWidth="10" defaultRowHeight="15.75" x14ac:dyDescent="0.3"/>
  <cols>
    <col min="1" max="1" width="18.6640625" customWidth="1"/>
    <col min="2" max="2" width="8.5546875" customWidth="1"/>
    <col min="3" max="3" width="13.44140625" bestFit="1" customWidth="1"/>
    <col min="4" max="4" width="12.77734375" customWidth="1"/>
    <col min="5" max="5" width="13.44140625" customWidth="1"/>
    <col min="6" max="6" width="17.5546875" customWidth="1"/>
    <col min="7" max="7" width="4.5546875" customWidth="1"/>
    <col min="8" max="8" width="2.77734375" hidden="1" customWidth="1"/>
    <col min="9" max="9" width="11.5546875" hidden="1" customWidth="1"/>
  </cols>
  <sheetData>
    <row r="3" spans="1:17" x14ac:dyDescent="0.3">
      <c r="E3" s="83" t="s">
        <v>127</v>
      </c>
      <c r="F3" s="150" t="s">
        <v>140</v>
      </c>
    </row>
    <row r="4" spans="1:17" x14ac:dyDescent="0.3">
      <c r="E4" s="84" t="s">
        <v>135</v>
      </c>
      <c r="F4" s="33" t="str">
        <f>IFERROR(INDEX('SORTIE DE MATERIEL'!C:C,$H16),"PAS INDIQUEZ")</f>
        <v>MICHEL</v>
      </c>
    </row>
    <row r="5" spans="1:17" x14ac:dyDescent="0.3">
      <c r="C5" s="29"/>
      <c r="D5" s="29"/>
      <c r="E5" s="85" t="s">
        <v>125</v>
      </c>
      <c r="F5" s="70">
        <f>IFERROR(INDEX('SORTIE DE MATERIEL'!D:D,$H16),"PAS INDIQUEZ")</f>
        <v>623114498</v>
      </c>
    </row>
    <row r="6" spans="1:17" x14ac:dyDescent="0.3">
      <c r="C6" s="29"/>
      <c r="D6" s="29"/>
      <c r="E6" s="31"/>
      <c r="F6" s="32"/>
    </row>
    <row r="7" spans="1:17" x14ac:dyDescent="0.3">
      <c r="B7" s="75"/>
      <c r="C7" s="29"/>
      <c r="D7" s="29"/>
      <c r="E7" s="29"/>
      <c r="F7" s="29"/>
    </row>
    <row r="8" spans="1:17" x14ac:dyDescent="0.3">
      <c r="B8" s="75"/>
    </row>
    <row r="9" spans="1:17" x14ac:dyDescent="0.3">
      <c r="A9" s="81" t="s">
        <v>129</v>
      </c>
      <c r="B9" s="76"/>
      <c r="C9" s="82" t="s">
        <v>130</v>
      </c>
      <c r="E9" s="81" t="s">
        <v>128</v>
      </c>
      <c r="F9" s="82" t="s">
        <v>10</v>
      </c>
    </row>
    <row r="10" spans="1:17" x14ac:dyDescent="0.3">
      <c r="A10" s="79">
        <f>IFERROR(INDEX('SORTIE DE MATERIEL'!K:K,$H16),"PAS DHEURE INDIQUEZ")</f>
        <v>0.43055555555555558</v>
      </c>
      <c r="B10" s="77"/>
      <c r="C10" s="149">
        <v>43930</v>
      </c>
      <c r="E10" s="79">
        <f>IFERROR(INDEX('SORTIE DE MATERIEL'!M:M,$H16),"PAS INDIQUEZ")</f>
        <v>0.60069444444444442</v>
      </c>
      <c r="F10" s="80">
        <f>IFERROR(INDEX('SORTIE DE MATERIEL'!N:N,$H16),"PAS INDIQUEZ")</f>
        <v>43945</v>
      </c>
    </row>
    <row r="11" spans="1:17" x14ac:dyDescent="0.3">
      <c r="B11" s="32"/>
    </row>
    <row r="15" spans="1:17" ht="19.5" x14ac:dyDescent="0.3">
      <c r="A15" s="86" t="s">
        <v>136</v>
      </c>
      <c r="B15" s="86" t="s">
        <v>124</v>
      </c>
      <c r="C15" s="86" t="s">
        <v>22</v>
      </c>
      <c r="D15" s="86" t="s">
        <v>126</v>
      </c>
      <c r="E15" s="86" t="s">
        <v>17</v>
      </c>
      <c r="F15" s="86" t="s">
        <v>337</v>
      </c>
      <c r="I15" s="73" t="s">
        <v>338</v>
      </c>
    </row>
    <row r="16" spans="1:17" ht="47.25" x14ac:dyDescent="0.3">
      <c r="A16" s="17" t="str">
        <f t="shared" ref="A16:A38" si="0">IFERROR(INDEX(SORTIE_ARTICLES,$H16),"")</f>
        <v>SCOTCH TAPIS DANSE NOIR</v>
      </c>
      <c r="B16" s="29">
        <f>IFERROR(INDEX('SORTIE DE MATERIEL'!F:F,$H16),"")</f>
        <v>10</v>
      </c>
      <c r="C16" s="29" t="str">
        <f>IFERROR(INDEX('SORTIE DE MATERIEL'!H:H,$H16),"")</f>
        <v>PAS DE REF</v>
      </c>
      <c r="D16" s="29" t="str">
        <f>IFERROR(INDEX('SORTIE DE MATERIEL'!I:I,$H16),"")</f>
        <v>AUCUNE</v>
      </c>
      <c r="E16" s="11" t="str">
        <f>IFERROR(INDEX('SORTIE DE MATERIEL'!O:O,$H16),"")</f>
        <v>COPPELIA CONSOMABLES</v>
      </c>
      <c r="F16" s="29"/>
      <c r="H16" s="71">
        <f t="array" ref="H16">IFERROR(SMALL(IF(('SORTIE DE MATERIEL'!$B$5:$B$100006=$F$3)*('SORTIE DE MATERIEL'!$L$5:$L$100006=$C$10),ROW($5:$100006),""),ROW(A1)),"")</f>
        <v>5</v>
      </c>
      <c r="J16" s="74"/>
      <c r="K16" s="74"/>
      <c r="L16" s="74"/>
      <c r="M16" s="74"/>
      <c r="N16" s="74"/>
      <c r="O16" s="72"/>
      <c r="P16" s="72"/>
      <c r="Q16" s="72"/>
    </row>
    <row r="17" spans="1:12" ht="47.25" x14ac:dyDescent="0.3">
      <c r="A17" s="17" t="str">
        <f t="shared" si="0"/>
        <v>LAMPE PAR64 CP 60</v>
      </c>
      <c r="B17" s="29">
        <f>IFERROR(INDEX('SORTIE DE MATERIEL'!F:F,$H17),"")</f>
        <v>5</v>
      </c>
      <c r="C17" s="29" t="str">
        <f>IFERROR(INDEX('SORTIE DE MATERIEL'!H:H,$H17),"")</f>
        <v>PAS DE REF</v>
      </c>
      <c r="D17" s="29" t="str">
        <f>IFERROR(INDEX('SORTIE DE MATERIEL'!I:I,$H17),"")</f>
        <v>AUCUNE</v>
      </c>
      <c r="E17" s="11" t="str">
        <f>IFERROR(INDEX('SORTIE DE MATERIEL'!O:O,$H17),"")</f>
        <v>COPPELIA CONSOMABLES</v>
      </c>
      <c r="F17" s="29"/>
      <c r="H17" s="71">
        <f t="array" ref="H17">IFERROR(SMALL(IF(('SORTIE DE MATERIEL'!$B$5:$B$100006=$F$3)*('SORTIE DE MATERIEL'!$L$5:$L$100006=$C$10),ROW($5:$100006),""),ROW(A2)),"")</f>
        <v>8</v>
      </c>
    </row>
    <row r="18" spans="1:12" ht="47.25" x14ac:dyDescent="0.3">
      <c r="A18" s="17" t="str">
        <f t="shared" si="0"/>
        <v>BARNIER NOIR</v>
      </c>
      <c r="B18" s="29">
        <f>IFERROR(INDEX('SORTIE DE MATERIEL'!F:F,$H18),"")</f>
        <v>5</v>
      </c>
      <c r="C18" s="29" t="str">
        <f>IFERROR(INDEX('SORTIE DE MATERIEL'!H:H,$H18),"")</f>
        <v>PAS DE REF</v>
      </c>
      <c r="D18" s="29" t="str">
        <f>IFERROR(INDEX('SORTIE DE MATERIEL'!I:I,$H18),"")</f>
        <v>AUCUNE</v>
      </c>
      <c r="E18" s="11" t="str">
        <f>IFERROR(INDEX('SORTIE DE MATERIEL'!O:O,$H18),"")</f>
        <v>COPPELIA CONSOMABLES</v>
      </c>
      <c r="F18" s="29"/>
      <c r="H18" s="71">
        <f t="array" ref="H18">IFERROR(SMALL(IF(('SORTIE DE MATERIEL'!$B$5:$B$100006=$F$3)*('SORTIE DE MATERIEL'!$L$5:$L$100006=$C$10),ROW($5:$100006),""),ROW(A3)),"")</f>
        <v>11</v>
      </c>
    </row>
    <row r="19" spans="1:12" ht="47.25" x14ac:dyDescent="0.3">
      <c r="A19" s="17" t="str">
        <f t="shared" si="0"/>
        <v>LAMPE PAR64 CP 60</v>
      </c>
      <c r="B19" s="29">
        <f>IFERROR(INDEX('SORTIE DE MATERIEL'!F:F,$H19),"")</f>
        <v>4</v>
      </c>
      <c r="C19" s="29" t="str">
        <f>IFERROR(INDEX('SORTIE DE MATERIEL'!H:H,$H19),"")</f>
        <v>PAS DE REF</v>
      </c>
      <c r="D19" s="29" t="str">
        <f>IFERROR(INDEX('SORTIE DE MATERIEL'!I:I,$H19),"")</f>
        <v>AUCUNE</v>
      </c>
      <c r="E19" s="11" t="str">
        <f>IFERROR(INDEX('SORTIE DE MATERIEL'!O:O,$H19),"")</f>
        <v>COPPELIA CONSOMABLES</v>
      </c>
      <c r="F19" s="29"/>
      <c r="H19" s="71">
        <f t="array" ref="H19">IFERROR(SMALL(IF(('SORTIE DE MATERIEL'!$B$5:$B$100006=$F$3)*('SORTIE DE MATERIEL'!$L$5:$L$100006=$C$10),ROW($5:$100006),""),ROW(A4)),"")</f>
        <v>12</v>
      </c>
    </row>
    <row r="20" spans="1:12" ht="47.25" x14ac:dyDescent="0.3">
      <c r="A20" s="17" t="str">
        <f t="shared" si="0"/>
        <v>LAMPE PAR64 CP 61</v>
      </c>
      <c r="B20" s="29">
        <f>IFERROR(INDEX('SORTIE DE MATERIEL'!F:F,$H20),"")</f>
        <v>5</v>
      </c>
      <c r="C20" s="29" t="str">
        <f>IFERROR(INDEX('SORTIE DE MATERIEL'!H:H,$H20),"")</f>
        <v>PAS DE REF</v>
      </c>
      <c r="D20" s="29" t="str">
        <f>IFERROR(INDEX('SORTIE DE MATERIEL'!I:I,$H20),"")</f>
        <v>AUCUNE</v>
      </c>
      <c r="E20" s="11" t="str">
        <f>IFERROR(INDEX('SORTIE DE MATERIEL'!O:O,$H20),"")</f>
        <v>COPPELIA CONSOMABLES</v>
      </c>
      <c r="F20" s="29"/>
      <c r="H20" s="71">
        <f t="array" ref="H20">IFERROR(SMALL(IF(('SORTIE DE MATERIEL'!$B$5:$B$100006=$F$3)*('SORTIE DE MATERIEL'!$L$5:$L$100006=$C$10),ROW($5:$100006),""),ROW(A5)),"")</f>
        <v>13</v>
      </c>
    </row>
    <row r="21" spans="1:12" x14ac:dyDescent="0.3">
      <c r="A21" s="17" t="str">
        <f t="shared" si="0"/>
        <v/>
      </c>
      <c r="B21" s="29" t="str">
        <f>IFERROR(INDEX('SORTIE DE MATERIEL'!F:F,$H21),"")</f>
        <v/>
      </c>
      <c r="C21" s="29" t="str">
        <f>IFERROR(INDEX('SORTIE DE MATERIEL'!H:H,$H21),"")</f>
        <v/>
      </c>
      <c r="D21" s="29" t="str">
        <f>IFERROR(INDEX('SORTIE DE MATERIEL'!I:I,$H21),"")</f>
        <v/>
      </c>
      <c r="E21" s="11" t="str">
        <f>IFERROR(INDEX('SORTIE DE MATERIEL'!O:O,$H21),"")</f>
        <v/>
      </c>
      <c r="F21" s="29"/>
      <c r="H21" s="71" t="str">
        <f t="array" ref="H21">IFERROR(SMALL(IF(('SORTIE DE MATERIEL'!$B$5:$B$100006=$F$3)*('SORTIE DE MATERIEL'!$L$5:$L$100006=$C$10),ROW($5:$100006),""),ROW(A6)),"")</f>
        <v/>
      </c>
    </row>
    <row r="22" spans="1:12" x14ac:dyDescent="0.3">
      <c r="A22" s="17" t="str">
        <f t="shared" si="0"/>
        <v/>
      </c>
      <c r="B22" s="29" t="str">
        <f>IFERROR(INDEX('SORTIE DE MATERIEL'!F:F,$H22),"")</f>
        <v/>
      </c>
      <c r="C22" s="29" t="str">
        <f>IFERROR(INDEX('SORTIE DE MATERIEL'!H:H,$H22),"")</f>
        <v/>
      </c>
      <c r="D22" s="29" t="str">
        <f>IFERROR(INDEX('SORTIE DE MATERIEL'!I:I,$H22),"")</f>
        <v/>
      </c>
      <c r="E22" s="11" t="str">
        <f>IFERROR(INDEX('SORTIE DE MATERIEL'!O:O,$H22),"")</f>
        <v/>
      </c>
      <c r="F22" s="29"/>
      <c r="H22" s="71" t="str">
        <f t="array" ref="H22">IFERROR(SMALL(IF(('SORTIE DE MATERIEL'!$B$5:$B$100006=$F$3)*('SORTIE DE MATERIEL'!$L$5:$L$100006=$C$10),ROW($5:$100006),""),ROW(A7)),"")</f>
        <v/>
      </c>
    </row>
    <row r="23" spans="1:12" x14ac:dyDescent="0.3">
      <c r="A23" s="17" t="str">
        <f t="shared" si="0"/>
        <v/>
      </c>
      <c r="B23" s="29" t="str">
        <f>IFERROR(INDEX('SORTIE DE MATERIEL'!F:F,$H23),"")</f>
        <v/>
      </c>
      <c r="C23" s="29" t="str">
        <f>IFERROR(INDEX('SORTIE DE MATERIEL'!H:H,$H23),"")</f>
        <v/>
      </c>
      <c r="D23" s="29" t="str">
        <f>IFERROR(INDEX('SORTIE DE MATERIEL'!I:I,$H23),"")</f>
        <v/>
      </c>
      <c r="E23" s="11" t="str">
        <f>IFERROR(INDEX('SORTIE DE MATERIEL'!O:O,$H23),"")</f>
        <v/>
      </c>
      <c r="F23" s="29"/>
      <c r="H23" s="71" t="str">
        <f t="array" ref="H23">IFERROR(SMALL(IF(('SORTIE DE MATERIEL'!$B$5:$B$100006=$F$3)*('SORTIE DE MATERIEL'!$L$5:$L$100006=$C$10),ROW($5:$100006),""),ROW(A8)),"")</f>
        <v/>
      </c>
    </row>
    <row r="24" spans="1:12" x14ac:dyDescent="0.3">
      <c r="A24" s="17" t="str">
        <f t="shared" si="0"/>
        <v/>
      </c>
      <c r="B24" s="29" t="str">
        <f>IFERROR(INDEX('SORTIE DE MATERIEL'!F:F,$H24),"")</f>
        <v/>
      </c>
      <c r="C24" s="29" t="str">
        <f>IFERROR(INDEX('SORTIE DE MATERIEL'!H:H,$H24),"")</f>
        <v/>
      </c>
      <c r="D24" s="29" t="str">
        <f>IFERROR(INDEX('SORTIE DE MATERIEL'!I:I,$H24),"")</f>
        <v/>
      </c>
      <c r="E24" s="11" t="str">
        <f>IFERROR(INDEX('SORTIE DE MATERIEL'!O:O,$H24),"")</f>
        <v/>
      </c>
      <c r="F24" s="29"/>
      <c r="H24" s="71" t="str">
        <f t="array" ref="H24">IFERROR(SMALL(IF(('SORTIE DE MATERIEL'!$B$5:$B$100006=$F$3)*('SORTIE DE MATERIEL'!$L$5:$L$100006=$C$10),ROW($5:$100006),""),ROW(A9)),"")</f>
        <v/>
      </c>
    </row>
    <row r="25" spans="1:12" x14ac:dyDescent="0.3">
      <c r="A25" s="17" t="str">
        <f t="shared" si="0"/>
        <v/>
      </c>
      <c r="B25" s="29" t="str">
        <f>IFERROR(INDEX('SORTIE DE MATERIEL'!F:F,$H25),"")</f>
        <v/>
      </c>
      <c r="C25" s="29" t="str">
        <f>IFERROR(INDEX('SORTIE DE MATERIEL'!H:H,$H25),"")</f>
        <v/>
      </c>
      <c r="D25" s="29" t="str">
        <f>IFERROR(INDEX('SORTIE DE MATERIEL'!I:I,$H25),"")</f>
        <v/>
      </c>
      <c r="E25" s="11" t="str">
        <f>IFERROR(INDEX('SORTIE DE MATERIEL'!O:O,$H25),"")</f>
        <v/>
      </c>
      <c r="F25" s="29"/>
      <c r="H25" s="71" t="str">
        <f t="array" ref="H25">IFERROR(SMALL(IF(('SORTIE DE MATERIEL'!$B$5:$B$100006=$F$3)*('SORTIE DE MATERIEL'!$L$5:$L$100006=$C$10),ROW($5:$100006),""),ROW(A10)),"")</f>
        <v/>
      </c>
    </row>
    <row r="26" spans="1:12" x14ac:dyDescent="0.3">
      <c r="A26" s="17" t="str">
        <f t="shared" si="0"/>
        <v/>
      </c>
      <c r="B26" s="29" t="str">
        <f>IFERROR(INDEX('SORTIE DE MATERIEL'!F:F,$H26),"")</f>
        <v/>
      </c>
      <c r="C26" s="29" t="str">
        <f>IFERROR(INDEX('SORTIE DE MATERIEL'!H:H,$H26),"")</f>
        <v/>
      </c>
      <c r="D26" s="29" t="str">
        <f>IFERROR(INDEX('SORTIE DE MATERIEL'!I:I,$H26),"")</f>
        <v/>
      </c>
      <c r="E26" s="11" t="str">
        <f>IFERROR(INDEX('SORTIE DE MATERIEL'!O:O,$H26),"")</f>
        <v/>
      </c>
      <c r="F26" s="29"/>
      <c r="H26" s="71" t="str">
        <f t="array" ref="H26">IFERROR(SMALL(IF(('SORTIE DE MATERIEL'!$B$5:$B$100006=$F$3)*('SORTIE DE MATERIEL'!$L$5:$L$100006=$C$10),ROW($5:$100006),""),ROW(A11)),"")</f>
        <v/>
      </c>
    </row>
    <row r="27" spans="1:12" x14ac:dyDescent="0.3">
      <c r="A27" s="17" t="str">
        <f t="shared" si="0"/>
        <v/>
      </c>
      <c r="B27" s="29" t="str">
        <f>IFERROR(INDEX('SORTIE DE MATERIEL'!F:F,$H27),"")</f>
        <v/>
      </c>
      <c r="C27" s="29" t="str">
        <f>IFERROR(INDEX('SORTIE DE MATERIEL'!H:H,$H27),"")</f>
        <v/>
      </c>
      <c r="D27" s="29" t="str">
        <f>IFERROR(INDEX('SORTIE DE MATERIEL'!I:I,$H27),"")</f>
        <v/>
      </c>
      <c r="E27" s="11" t="str">
        <f>IFERROR(INDEX('SORTIE DE MATERIEL'!O:O,$H27),"")</f>
        <v/>
      </c>
      <c r="F27" s="29"/>
      <c r="H27" s="71" t="str">
        <f t="array" ref="H27">IFERROR(SMALL(IF(('SORTIE DE MATERIEL'!$B$5:$B$100006=$F$3)*('SORTIE DE MATERIEL'!$L$5:$L$100006=$C$10),ROW($5:$100006),""),ROW(A12)),"")</f>
        <v/>
      </c>
    </row>
    <row r="28" spans="1:12" x14ac:dyDescent="0.3">
      <c r="A28" s="17" t="str">
        <f t="shared" si="0"/>
        <v/>
      </c>
      <c r="B28" s="29" t="str">
        <f>IFERROR(INDEX('SORTIE DE MATERIEL'!F:F,$H28),"")</f>
        <v/>
      </c>
      <c r="C28" s="29" t="str">
        <f>IFERROR(INDEX('SORTIE DE MATERIEL'!H:H,$H28),"")</f>
        <v/>
      </c>
      <c r="D28" s="29" t="str">
        <f>IFERROR(INDEX('SORTIE DE MATERIEL'!I:I,$H28),"")</f>
        <v/>
      </c>
      <c r="E28" s="11" t="str">
        <f>IFERROR(INDEX('SORTIE DE MATERIEL'!O:O,$H28),"")</f>
        <v/>
      </c>
      <c r="F28" s="29"/>
      <c r="H28" s="71" t="str">
        <f t="array" ref="H28">IFERROR(SMALL(IF(('SORTIE DE MATERIEL'!$B$5:$B$100006=$F$3)*('SORTIE DE MATERIEL'!$L$5:$L$100006=$C$10),ROW($5:$100006),""),ROW(A13)),"")</f>
        <v/>
      </c>
    </row>
    <row r="29" spans="1:12" x14ac:dyDescent="0.3">
      <c r="A29" s="17" t="str">
        <f t="shared" si="0"/>
        <v/>
      </c>
      <c r="B29" s="29" t="str">
        <f>IFERROR(INDEX('SORTIE DE MATERIEL'!F:F,$H29),"")</f>
        <v/>
      </c>
      <c r="C29" s="29" t="str">
        <f>IFERROR(INDEX('SORTIE DE MATERIEL'!H:H,$H29),"")</f>
        <v/>
      </c>
      <c r="D29" s="29" t="str">
        <f>IFERROR(INDEX('SORTIE DE MATERIEL'!I:I,$H29),"")</f>
        <v/>
      </c>
      <c r="E29" s="11" t="str">
        <f>IFERROR(INDEX('SORTIE DE MATERIEL'!O:O,$H29),"")</f>
        <v/>
      </c>
      <c r="F29" s="29"/>
      <c r="H29" s="71" t="str">
        <f t="array" ref="H29">IFERROR(SMALL(IF(('SORTIE DE MATERIEL'!$B$5:$B$100006=$F$3)*('SORTIE DE MATERIEL'!$L$5:$L$100006=$C$10),ROW($5:$100006),""),ROW(A14)),"")</f>
        <v/>
      </c>
    </row>
    <row r="30" spans="1:12" x14ac:dyDescent="0.3">
      <c r="A30" s="17" t="str">
        <f t="shared" si="0"/>
        <v/>
      </c>
      <c r="B30" s="29" t="str">
        <f>IFERROR(INDEX('SORTIE DE MATERIEL'!F:F,$H30),"")</f>
        <v/>
      </c>
      <c r="C30" s="29" t="str">
        <f>IFERROR(INDEX('SORTIE DE MATERIEL'!H:H,$H30),"")</f>
        <v/>
      </c>
      <c r="D30" s="29" t="str">
        <f>IFERROR(INDEX('SORTIE DE MATERIEL'!I:I,$H30),"")</f>
        <v/>
      </c>
      <c r="E30" s="11" t="str">
        <f>IFERROR(INDEX('SORTIE DE MATERIEL'!O:O,$H30),"")</f>
        <v/>
      </c>
      <c r="F30" s="29"/>
      <c r="H30" s="71" t="str">
        <f t="array" ref="H30">IFERROR(SMALL(IF(('SORTIE DE MATERIEL'!$B$5:$B$100006=$F$3)*('SORTIE DE MATERIEL'!$L$5:$L$100006=$C$10),ROW($5:$100006),""),ROW(A15)),"")</f>
        <v/>
      </c>
    </row>
    <row r="31" spans="1:12" x14ac:dyDescent="0.3">
      <c r="A31" s="17" t="str">
        <f t="shared" si="0"/>
        <v/>
      </c>
      <c r="B31" s="29" t="str">
        <f>IFERROR(INDEX('SORTIE DE MATERIEL'!F:F,$H31),"")</f>
        <v/>
      </c>
      <c r="C31" s="29" t="str">
        <f>IFERROR(INDEX('SORTIE DE MATERIEL'!H:H,$H31),"")</f>
        <v/>
      </c>
      <c r="D31" s="29" t="str">
        <f>IFERROR(INDEX('SORTIE DE MATERIEL'!I:I,$H31),"")</f>
        <v/>
      </c>
      <c r="E31" s="11" t="str">
        <f>IFERROR(INDEX('SORTIE DE MATERIEL'!O:O,$H31),"")</f>
        <v/>
      </c>
      <c r="F31" s="29"/>
      <c r="H31" s="71" t="str">
        <f t="array" ref="H31">IFERROR(SMALL(IF(('SORTIE DE MATERIEL'!$B$5:$B$100006=$F$3)*('SORTIE DE MATERIEL'!$L$5:$L$100006=$C$10),ROW($5:$100006),""),ROW(A16)),"")</f>
        <v/>
      </c>
    </row>
    <row r="32" spans="1:12" x14ac:dyDescent="0.3">
      <c r="A32" s="17" t="str">
        <f t="shared" si="0"/>
        <v/>
      </c>
      <c r="B32" s="29" t="str">
        <f>IFERROR(INDEX('SORTIE DE MATERIEL'!F:F,$H32),"")</f>
        <v/>
      </c>
      <c r="C32" s="29" t="str">
        <f>IFERROR(INDEX('SORTIE DE MATERIEL'!H:H,$H32),"")</f>
        <v/>
      </c>
      <c r="D32" s="29" t="str">
        <f>IFERROR(INDEX('SORTIE DE MATERIEL'!I:I,$H32),"")</f>
        <v/>
      </c>
      <c r="E32" s="11" t="str">
        <f>IFERROR(INDEX('SORTIE DE MATERIEL'!O:O,$H32),"")</f>
        <v/>
      </c>
      <c r="F32" s="29"/>
      <c r="H32" s="71" t="str">
        <f t="array" ref="H32">IFERROR(SMALL(IF(('SORTIE DE MATERIEL'!$B$5:$B$100006=$F$3)*('SORTIE DE MATERIEL'!$L$5:$L$100006=$C$10),ROW($5:$100006),""),ROW(A17)),"")</f>
        <v/>
      </c>
      <c r="L32" t="s">
        <v>339</v>
      </c>
    </row>
    <row r="33" spans="1:8" x14ac:dyDescent="0.3">
      <c r="A33" s="17" t="str">
        <f t="shared" si="0"/>
        <v/>
      </c>
      <c r="B33" s="29" t="str">
        <f>IFERROR(INDEX('SORTIE DE MATERIEL'!F:F,$H33),"")</f>
        <v/>
      </c>
      <c r="C33" s="29" t="str">
        <f>IFERROR(INDEX('SORTIE DE MATERIEL'!H:H,$H33),"")</f>
        <v/>
      </c>
      <c r="D33" s="29" t="str">
        <f>IFERROR(INDEX('SORTIE DE MATERIEL'!I:I,$H33),"")</f>
        <v/>
      </c>
      <c r="E33" s="11" t="str">
        <f>IFERROR(INDEX('SORTIE DE MATERIEL'!O:O,$H33),"")</f>
        <v/>
      </c>
      <c r="F33" s="29"/>
      <c r="H33" s="71" t="str">
        <f t="array" ref="H33">IFERROR(SMALL(IF(('SORTIE DE MATERIEL'!$B$5:$B$100006=$F$3)*('SORTIE DE MATERIEL'!$L$5:$L$100006=$C$10),ROW($5:$100006),""),ROW(A18)),"")</f>
        <v/>
      </c>
    </row>
    <row r="34" spans="1:8" x14ac:dyDescent="0.3">
      <c r="A34" s="17" t="str">
        <f t="shared" si="0"/>
        <v/>
      </c>
      <c r="B34" s="29" t="str">
        <f>IFERROR(INDEX('SORTIE DE MATERIEL'!F:F,$H34),"")</f>
        <v/>
      </c>
      <c r="C34" s="29" t="str">
        <f>IFERROR(INDEX('SORTIE DE MATERIEL'!H:H,$H34),"")</f>
        <v/>
      </c>
      <c r="D34" s="29" t="str">
        <f>IFERROR(INDEX('SORTIE DE MATERIEL'!I:I,$H34),"")</f>
        <v/>
      </c>
      <c r="E34" s="11" t="str">
        <f>IFERROR(INDEX('SORTIE DE MATERIEL'!O:O,$H34),"")</f>
        <v/>
      </c>
      <c r="F34" s="29"/>
      <c r="H34" s="71" t="str">
        <f t="array" ref="H34">IFERROR(SMALL(IF(('SORTIE DE MATERIEL'!$B$5:$B$100006=$F$3)*('SORTIE DE MATERIEL'!$L$5:$L$100006=$C$10),ROW($5:$100006),""),ROW(A19)),"")</f>
        <v/>
      </c>
    </row>
    <row r="35" spans="1:8" x14ac:dyDescent="0.3">
      <c r="A35" s="17" t="str">
        <f t="shared" si="0"/>
        <v/>
      </c>
      <c r="B35" s="29" t="str">
        <f>IFERROR(INDEX('SORTIE DE MATERIEL'!F:F,$H35),"")</f>
        <v/>
      </c>
      <c r="C35" s="29" t="str">
        <f>IFERROR(INDEX('SORTIE DE MATERIEL'!H:H,$H35),"")</f>
        <v/>
      </c>
      <c r="D35" s="29" t="str">
        <f>IFERROR(INDEX('SORTIE DE MATERIEL'!I:I,$H35),"")</f>
        <v/>
      </c>
      <c r="E35" s="11" t="str">
        <f>IFERROR(INDEX('SORTIE DE MATERIEL'!O:O,$H35),"")</f>
        <v/>
      </c>
      <c r="F35" s="29"/>
      <c r="H35" s="71" t="str">
        <f t="array" ref="H35">IFERROR(SMALL(IF(('SORTIE DE MATERIEL'!$B$5:$B$100006=$F$3)*('SORTIE DE MATERIEL'!$L$5:$L$100006=$C$10),ROW($5:$100006),""),ROW(A20)),"")</f>
        <v/>
      </c>
    </row>
    <row r="36" spans="1:8" x14ac:dyDescent="0.3">
      <c r="A36" s="17" t="str">
        <f t="shared" si="0"/>
        <v/>
      </c>
      <c r="B36" s="29" t="str">
        <f>IFERROR(INDEX('SORTIE DE MATERIEL'!F:F,$H36),"")</f>
        <v/>
      </c>
      <c r="C36" s="29" t="str">
        <f>IFERROR(INDEX('SORTIE DE MATERIEL'!H:H,$H36),"")</f>
        <v/>
      </c>
      <c r="D36" s="29" t="str">
        <f>IFERROR(INDEX('SORTIE DE MATERIEL'!I:I,$H36),"")</f>
        <v/>
      </c>
      <c r="E36" s="11" t="str">
        <f>IFERROR(INDEX('SORTIE DE MATERIEL'!O:O,$H36),"")</f>
        <v/>
      </c>
      <c r="F36" s="29"/>
      <c r="H36" s="71" t="str">
        <f t="array" ref="H36">IFERROR(SMALL(IF(('SORTIE DE MATERIEL'!$B$5:$B$100006=$F$3)*('SORTIE DE MATERIEL'!$L$5:$L$100006=$C$10),ROW($5:$100006),""),ROW(A21)),"")</f>
        <v/>
      </c>
    </row>
    <row r="37" spans="1:8" x14ac:dyDescent="0.3">
      <c r="A37" s="17" t="str">
        <f t="shared" si="0"/>
        <v/>
      </c>
      <c r="B37" s="29" t="str">
        <f>IFERROR(INDEX('SORTIE DE MATERIEL'!F:F,$H37),"")</f>
        <v/>
      </c>
      <c r="C37" s="29" t="str">
        <f>IFERROR(INDEX('SORTIE DE MATERIEL'!H:H,$H37),"")</f>
        <v/>
      </c>
      <c r="D37" s="29" t="str">
        <f>IFERROR(INDEX('SORTIE DE MATERIEL'!I:I,$H37),"")</f>
        <v/>
      </c>
      <c r="E37" s="11" t="str">
        <f>IFERROR(INDEX('SORTIE DE MATERIEL'!O:O,$H37),"")</f>
        <v/>
      </c>
      <c r="F37" s="29"/>
      <c r="H37" s="71" t="str">
        <f t="array" ref="H37">IFERROR(SMALL(IF(('SORTIE DE MATERIEL'!$B$5:$B$100006=$F$3)*('SORTIE DE MATERIEL'!$L$5:$L$100006=$C$10),ROW($5:$100006),""),ROW(A22)),"")</f>
        <v/>
      </c>
    </row>
    <row r="38" spans="1:8" x14ac:dyDescent="0.3">
      <c r="A38" s="17" t="str">
        <f t="shared" si="0"/>
        <v/>
      </c>
      <c r="B38" s="29" t="str">
        <f>IFERROR(INDEX('SORTIE DE MATERIEL'!F:F,$H38),"")</f>
        <v/>
      </c>
      <c r="C38" s="29" t="str">
        <f>IFERROR(INDEX('SORTIE DE MATERIEL'!H:H,$H38),"")</f>
        <v/>
      </c>
      <c r="D38" s="29" t="str">
        <f>IFERROR(INDEX('SORTIE DE MATERIEL'!I:I,$H38),"")</f>
        <v/>
      </c>
      <c r="E38" s="11" t="str">
        <f>IFERROR(INDEX('SORTIE DE MATERIEL'!O:O,$H38),"")</f>
        <v/>
      </c>
      <c r="F38" s="78" t="str">
        <f>IFERROR(INDEX('SORTIE DE MATERIEL'!P:P,$H38),"")</f>
        <v/>
      </c>
      <c r="H38" s="71" t="str">
        <f t="array" ref="H38">IFERROR(SMALL(IF(('SORTIE DE MATERIEL'!$B$5:$B$100006=$F$3)*('SORTIE DE MATERIEL'!$L$5:$L$100006=$C$10),ROW($5:$100006),""),ROW(A23)),"")</f>
        <v/>
      </c>
    </row>
    <row r="39" spans="1:8" x14ac:dyDescent="0.3">
      <c r="A39" s="29"/>
      <c r="B39" s="29"/>
      <c r="C39" s="29"/>
      <c r="D39" s="29"/>
      <c r="E39" s="29"/>
      <c r="F39" s="29"/>
      <c r="H39" s="71" t="str">
        <f t="array" ref="H39">IFERROR(SMALL(IF(('SORTIE DE MATERIEL'!$B$5:$B$100006=$F$3)*('SORTIE DE MATERIEL'!$L$5:$L$100006=$C$10),ROW($5:$100006),""),ROW(A24)),"")</f>
        <v/>
      </c>
    </row>
    <row r="40" spans="1:8" x14ac:dyDescent="0.3">
      <c r="A40" s="29"/>
      <c r="B40" s="29"/>
      <c r="C40" s="29"/>
      <c r="D40" s="29"/>
      <c r="E40" s="29"/>
      <c r="F40" s="29"/>
      <c r="H40" s="71" t="str">
        <f t="array" ref="H40">IFERROR(SMALL(IF(('SORTIE DE MATERIEL'!$B$5:$B$100006=$F$3)*('SORTIE DE MATERIEL'!$L$5:$L$100006=$C$10),ROW($5:$100006),""),ROW(A25)),"")</f>
        <v/>
      </c>
    </row>
    <row r="41" spans="1:8" x14ac:dyDescent="0.3">
      <c r="A41" s="29"/>
      <c r="B41" s="29"/>
      <c r="C41" s="29"/>
      <c r="D41" s="29"/>
      <c r="E41" s="29"/>
      <c r="F41" s="29"/>
      <c r="H41" s="71" t="str">
        <f t="array" ref="H41">IFERROR(SMALL(IF(('SORTIE DE MATERIEL'!$B$5:$B$100006=$F$3)*('SORTIE DE MATERIEL'!$L$5:$L$100006=$C$10),ROW($5:$100006),""),ROW(A26)),"")</f>
        <v/>
      </c>
    </row>
    <row r="42" spans="1:8" x14ac:dyDescent="0.3">
      <c r="A42" s="29"/>
      <c r="B42" s="29"/>
      <c r="C42" s="29"/>
      <c r="D42" s="29"/>
      <c r="E42" s="29"/>
      <c r="F42" s="29"/>
      <c r="H42" s="71" t="str">
        <f t="array" ref="H42">IFERROR(SMALL(IF(('SORTIE DE MATERIEL'!$B$5:$B$100006=$F$3)*('SORTIE DE MATERIEL'!$L$5:$L$100006=$C$10),ROW($5:$100006),""),ROW(A27)),"")</f>
        <v/>
      </c>
    </row>
    <row r="43" spans="1:8" x14ac:dyDescent="0.3">
      <c r="A43" s="29"/>
      <c r="B43" s="29"/>
      <c r="C43" s="29"/>
      <c r="D43" s="29"/>
      <c r="E43" s="29"/>
      <c r="F43" s="29"/>
      <c r="H43" s="71" t="str">
        <f t="array" ref="H43">IFERROR(SMALL(IF(('SORTIE DE MATERIEL'!$B$5:$B$100006=$F$3)*('SORTIE DE MATERIEL'!$L$5:$L$100006=$C$10),ROW($5:$100006),""),ROW(A28)),"")</f>
        <v/>
      </c>
    </row>
    <row r="44" spans="1:8" x14ac:dyDescent="0.3">
      <c r="A44" s="29"/>
      <c r="B44" s="29"/>
      <c r="C44" s="29"/>
      <c r="D44" s="29"/>
      <c r="H44" s="71" t="str">
        <f t="array" ref="H44">IFERROR(SMALL(IF(('SORTIE DE MATERIEL'!$B$5:$B$100006=$F$3)*('SORTIE DE MATERIEL'!$L$5:$L$100006=$C$10),ROW($5:$100006),""),ROW(A29)),"")</f>
        <v/>
      </c>
    </row>
    <row r="45" spans="1:8" x14ac:dyDescent="0.3">
      <c r="A45" s="29"/>
      <c r="B45" s="29"/>
      <c r="C45" s="29"/>
      <c r="D45" s="29"/>
      <c r="E45" s="29"/>
      <c r="F45" s="29"/>
      <c r="H45" s="71" t="str">
        <f t="array" ref="H45">IFERROR(SMALL(IF(('SORTIE DE MATERIEL'!$B$5:$B$100006=$F$3)*('SORTIE DE MATERIEL'!$L$5:$L$100006=$C$10),ROW($5:$100006),""),ROW(A30)),"")</f>
        <v/>
      </c>
    </row>
    <row r="46" spans="1:8" x14ac:dyDescent="0.3">
      <c r="A46" s="29"/>
      <c r="B46" s="29"/>
      <c r="C46" s="29"/>
      <c r="D46" s="29"/>
      <c r="E46" s="87" t="s">
        <v>131</v>
      </c>
      <c r="F46" s="30" t="str">
        <f>IFERROR(INDEX('SORTIE DE MATERIEL'!J:J,$H16),"PAS DE NOM INDIQUEZ")</f>
        <v>jaqui</v>
      </c>
      <c r="H46" s="71" t="str">
        <f t="array" ref="H46">IFERROR(SMALL(IF(('SORTIE DE MATERIEL'!$B$5:$B$100006=$F$3)*('SORTIE DE MATERIEL'!$L$5:$L$100006=$C$10),ROW($5:$100006),""),ROW(A31)),"")</f>
        <v/>
      </c>
    </row>
    <row r="47" spans="1:8" x14ac:dyDescent="0.3">
      <c r="A47" s="29"/>
      <c r="B47" s="29"/>
      <c r="C47" s="29"/>
      <c r="H47" s="71" t="str">
        <f t="array" ref="H47">IFERROR(SMALL(IF(('SORTIE DE MATERIEL'!$B$5:$B$100006=$F$3)*('SORTIE DE MATERIEL'!$L$5:$L$100006=$C$10),ROW($5:$100006),""),ROW(A32)),"")</f>
        <v/>
      </c>
    </row>
    <row r="48" spans="1:8" x14ac:dyDescent="0.3">
      <c r="A48" s="29"/>
      <c r="B48" s="29"/>
      <c r="C48" s="29"/>
      <c r="D48" s="29"/>
      <c r="H48" s="71" t="str">
        <f t="array" ref="H48">IFERROR(SMALL(IF(('SORTIE DE MATERIEL'!$B$5:$B$100006=$F$3)*('SORTIE DE MATERIEL'!$L$5:$L$100006=$C$10),ROW($5:$100006),""),ROW(A33)),"")</f>
        <v/>
      </c>
    </row>
    <row r="49" spans="1:8" x14ac:dyDescent="0.3">
      <c r="A49" s="29"/>
      <c r="B49" s="29"/>
      <c r="C49" s="29"/>
      <c r="H49" s="71" t="str">
        <f t="array" ref="H49">IFERROR(SMALL(IF(('SORTIE DE MATERIEL'!$B$5:$B$100006=$F$3)*('SORTIE DE MATERIEL'!$L$5:$L$100006=$C$10),ROW($5:$100006),""),ROW(A34)),"")</f>
        <v/>
      </c>
    </row>
    <row r="50" spans="1:8" x14ac:dyDescent="0.3">
      <c r="A50" s="29"/>
      <c r="B50" s="29"/>
      <c r="C50" s="29"/>
    </row>
  </sheetData>
  <dataValidations count="1">
    <dataValidation type="list" allowBlank="1" showInputMessage="1" showErrorMessage="1" sqref="A16:A38" xr:uid="{00000000-0002-0000-0400-000000000000}">
      <formula1>ARTICLES</formula1>
    </dataValidation>
  </dataValidations>
  <pageMargins left="0.23622047244094491" right="0.23622047244094491" top="0.39370078740157483" bottom="0.39370078740157483" header="0.31496062992125984" footer="0.31496062992125984"/>
  <pageSetup paperSize="9"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3E0DDC7-2EFA-4D89-B8ED-2755B4D4CD43}">
          <x14:formula1>
            <xm:f>'SORTIE DE MATERIEL'!$B$5:$B$92</xm:f>
          </x14:formula1>
          <xm:sqref>F3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tabColor theme="6" tint="-0.249977111117893"/>
  </sheetPr>
  <dimension ref="A1:C4"/>
  <sheetViews>
    <sheetView showGridLines="0" workbookViewId="0">
      <selection activeCell="C3" sqref="C3"/>
    </sheetView>
  </sheetViews>
  <sheetFormatPr baseColWidth="10" defaultRowHeight="15.75" x14ac:dyDescent="0.3"/>
  <cols>
    <col min="1" max="1" width="17" style="34" customWidth="1"/>
    <col min="2" max="2" width="26.109375" style="34" customWidth="1"/>
    <col min="3" max="3" width="17.88671875" style="36" customWidth="1"/>
  </cols>
  <sheetData>
    <row r="1" spans="1:3" x14ac:dyDescent="0.3">
      <c r="A1" s="34" t="s">
        <v>142</v>
      </c>
      <c r="B1" s="34" t="s">
        <v>146</v>
      </c>
      <c r="C1" s="36" t="s">
        <v>143</v>
      </c>
    </row>
    <row r="2" spans="1:3" x14ac:dyDescent="0.3">
      <c r="A2" s="34" t="s">
        <v>144</v>
      </c>
      <c r="B2" s="34" t="s">
        <v>139</v>
      </c>
      <c r="C2" s="36">
        <v>602557496</v>
      </c>
    </row>
    <row r="3" spans="1:3" x14ac:dyDescent="0.3">
      <c r="A3" s="34" t="s">
        <v>140</v>
      </c>
      <c r="B3" s="34" t="s">
        <v>145</v>
      </c>
      <c r="C3" s="36">
        <v>623114498</v>
      </c>
    </row>
    <row r="4" spans="1:3" x14ac:dyDescent="0.3">
      <c r="A4" s="34" t="s">
        <v>150</v>
      </c>
      <c r="B4" s="34" t="s">
        <v>151</v>
      </c>
      <c r="C4" s="36">
        <v>734558823</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5">
    <tabColor rgb="FF7030A0"/>
    <pageSetUpPr fitToPage="1"/>
  </sheetPr>
  <dimension ref="B1:H85"/>
  <sheetViews>
    <sheetView topLeftCell="A61" zoomScaleNormal="100" workbookViewId="0">
      <selection activeCell="E77" sqref="E77"/>
    </sheetView>
  </sheetViews>
  <sheetFormatPr baseColWidth="10" defaultColWidth="8.88671875" defaultRowHeight="30" customHeight="1" x14ac:dyDescent="0.3"/>
  <cols>
    <col min="1" max="1" width="1.88671875" customWidth="1"/>
    <col min="2" max="2" width="10.5546875" customWidth="1"/>
    <col min="3" max="3" width="7.77734375" bestFit="1" customWidth="1"/>
    <col min="4" max="4" width="10.5546875" style="21" bestFit="1" customWidth="1"/>
    <col min="5" max="5" width="55.88671875" customWidth="1"/>
    <col min="6" max="6" width="74.109375" bestFit="1" customWidth="1"/>
    <col min="7" max="7" width="15.44140625" customWidth="1"/>
    <col min="8" max="8" width="15.33203125" style="21" customWidth="1"/>
  </cols>
  <sheetData>
    <row r="1" spans="2:8" ht="54" customHeight="1" thickBot="1" x14ac:dyDescent="0.5">
      <c r="B1" s="3" t="s">
        <v>329</v>
      </c>
      <c r="C1" s="3"/>
      <c r="D1" s="68"/>
      <c r="E1" s="3"/>
      <c r="F1" s="3"/>
      <c r="G1" s="3"/>
      <c r="H1" s="68"/>
    </row>
    <row r="2" spans="2:8" ht="24.95" customHeight="1" x14ac:dyDescent="0.3">
      <c r="B2" s="6"/>
      <c r="C2" s="6"/>
      <c r="D2" s="69"/>
      <c r="F2" s="6"/>
      <c r="G2" s="6"/>
      <c r="H2" s="69"/>
    </row>
    <row r="3" spans="2:8" ht="30" customHeight="1" x14ac:dyDescent="0.3">
      <c r="B3" s="7"/>
      <c r="C3" s="7"/>
      <c r="E3" s="7"/>
      <c r="F3" s="7"/>
      <c r="G3" s="7"/>
    </row>
    <row r="4" spans="2:8" ht="17.100000000000001" customHeight="1" x14ac:dyDescent="0.3">
      <c r="B4" s="4" t="s">
        <v>165</v>
      </c>
      <c r="C4" s="4" t="s">
        <v>166</v>
      </c>
      <c r="D4" s="20" t="s">
        <v>167</v>
      </c>
      <c r="E4" s="4" t="s">
        <v>22</v>
      </c>
      <c r="F4" s="4" t="s">
        <v>168</v>
      </c>
      <c r="G4" s="4" t="s">
        <v>330</v>
      </c>
      <c r="H4" s="20" t="s">
        <v>331</v>
      </c>
    </row>
    <row r="5" spans="2:8" ht="30" customHeight="1" x14ac:dyDescent="0.3">
      <c r="B5" s="48" t="s">
        <v>169</v>
      </c>
      <c r="C5" s="48" t="s">
        <v>182</v>
      </c>
      <c r="D5" s="49">
        <v>43402</v>
      </c>
      <c r="E5" s="48" t="s">
        <v>192</v>
      </c>
      <c r="F5" s="50" t="s">
        <v>273</v>
      </c>
      <c r="G5" s="64" t="s">
        <v>335</v>
      </c>
      <c r="H5" s="49">
        <v>43431</v>
      </c>
    </row>
    <row r="6" spans="2:8" ht="30" customHeight="1" x14ac:dyDescent="0.3">
      <c r="B6" s="48" t="s">
        <v>134</v>
      </c>
      <c r="C6" s="48" t="s">
        <v>34</v>
      </c>
      <c r="D6" s="49">
        <v>43432</v>
      </c>
      <c r="E6" s="48" t="s">
        <v>206</v>
      </c>
      <c r="F6" s="50" t="s">
        <v>287</v>
      </c>
      <c r="G6" s="64" t="s">
        <v>335</v>
      </c>
      <c r="H6" s="49">
        <v>43433</v>
      </c>
    </row>
    <row r="7" spans="2:8" ht="30" customHeight="1" x14ac:dyDescent="0.3">
      <c r="B7" s="46" t="s">
        <v>134</v>
      </c>
      <c r="C7" s="46" t="s">
        <v>182</v>
      </c>
      <c r="D7" s="45">
        <v>43432</v>
      </c>
      <c r="E7" s="46" t="s">
        <v>199</v>
      </c>
      <c r="F7" s="47" t="s">
        <v>280</v>
      </c>
      <c r="G7" s="65"/>
      <c r="H7" s="45"/>
    </row>
    <row r="8" spans="2:8" ht="30" customHeight="1" x14ac:dyDescent="0.3">
      <c r="B8" s="46" t="s">
        <v>134</v>
      </c>
      <c r="C8" s="46" t="s">
        <v>182</v>
      </c>
      <c r="D8" s="45">
        <v>43432</v>
      </c>
      <c r="E8" s="46" t="s">
        <v>200</v>
      </c>
      <c r="F8" s="47" t="s">
        <v>281</v>
      </c>
      <c r="G8" s="65"/>
      <c r="H8" s="45"/>
    </row>
    <row r="9" spans="2:8" ht="30" customHeight="1" x14ac:dyDescent="0.3">
      <c r="B9" s="46" t="s">
        <v>134</v>
      </c>
      <c r="C9" s="46" t="s">
        <v>182</v>
      </c>
      <c r="D9" s="45">
        <v>43432</v>
      </c>
      <c r="E9" s="46" t="s">
        <v>209</v>
      </c>
      <c r="F9" s="47" t="s">
        <v>290</v>
      </c>
      <c r="G9" s="65" t="s">
        <v>332</v>
      </c>
      <c r="H9" s="45">
        <v>43433</v>
      </c>
    </row>
    <row r="10" spans="2:8" ht="30" customHeight="1" x14ac:dyDescent="0.3">
      <c r="B10" s="46" t="s">
        <v>134</v>
      </c>
      <c r="C10" s="46" t="s">
        <v>182</v>
      </c>
      <c r="D10" s="45">
        <v>43432</v>
      </c>
      <c r="E10" s="46" t="s">
        <v>210</v>
      </c>
      <c r="F10" s="47" t="s">
        <v>291</v>
      </c>
      <c r="G10" s="65" t="s">
        <v>332</v>
      </c>
      <c r="H10" s="45">
        <v>43433</v>
      </c>
    </row>
    <row r="11" spans="2:8" ht="30" customHeight="1" x14ac:dyDescent="0.3">
      <c r="B11" s="46" t="s">
        <v>134</v>
      </c>
      <c r="C11" s="46" t="s">
        <v>182</v>
      </c>
      <c r="D11" s="45">
        <v>43432</v>
      </c>
      <c r="E11" s="46" t="s">
        <v>212</v>
      </c>
      <c r="F11" s="47" t="s">
        <v>293</v>
      </c>
      <c r="G11" s="65" t="s">
        <v>332</v>
      </c>
      <c r="H11" s="45">
        <v>43433</v>
      </c>
    </row>
    <row r="12" spans="2:8" ht="30" customHeight="1" x14ac:dyDescent="0.3">
      <c r="B12" s="46" t="s">
        <v>134</v>
      </c>
      <c r="C12" s="46" t="s">
        <v>182</v>
      </c>
      <c r="D12" s="45">
        <v>43432</v>
      </c>
      <c r="E12" s="46" t="s">
        <v>194</v>
      </c>
      <c r="F12" s="47" t="s">
        <v>275</v>
      </c>
      <c r="G12" s="65" t="s">
        <v>45</v>
      </c>
      <c r="H12" s="45">
        <v>43763</v>
      </c>
    </row>
    <row r="13" spans="2:8" ht="30" customHeight="1" x14ac:dyDescent="0.3">
      <c r="B13" s="46" t="s">
        <v>134</v>
      </c>
      <c r="C13" s="46" t="s">
        <v>182</v>
      </c>
      <c r="D13" s="45">
        <v>43432</v>
      </c>
      <c r="E13" s="46" t="s">
        <v>197</v>
      </c>
      <c r="F13" s="47" t="s">
        <v>278</v>
      </c>
      <c r="G13" s="65" t="s">
        <v>45</v>
      </c>
      <c r="H13" s="45">
        <v>43433</v>
      </c>
    </row>
    <row r="14" spans="2:8" ht="30" customHeight="1" x14ac:dyDescent="0.3">
      <c r="B14" s="46" t="s">
        <v>134</v>
      </c>
      <c r="C14" s="46" t="s">
        <v>182</v>
      </c>
      <c r="D14" s="45">
        <v>43432</v>
      </c>
      <c r="E14" s="46" t="s">
        <v>204</v>
      </c>
      <c r="F14" s="47" t="s">
        <v>285</v>
      </c>
      <c r="G14" s="65" t="s">
        <v>45</v>
      </c>
      <c r="H14" s="45">
        <v>43763</v>
      </c>
    </row>
    <row r="15" spans="2:8" ht="30" customHeight="1" x14ac:dyDescent="0.3">
      <c r="B15" s="46" t="s">
        <v>134</v>
      </c>
      <c r="C15" s="46" t="s">
        <v>182</v>
      </c>
      <c r="D15" s="45">
        <v>43432</v>
      </c>
      <c r="E15" s="46" t="s">
        <v>207</v>
      </c>
      <c r="F15" s="47" t="s">
        <v>288</v>
      </c>
      <c r="G15" s="65" t="s">
        <v>45</v>
      </c>
      <c r="H15" s="45">
        <v>43433</v>
      </c>
    </row>
    <row r="16" spans="2:8" ht="30" customHeight="1" x14ac:dyDescent="0.3">
      <c r="B16" s="46" t="s">
        <v>134</v>
      </c>
      <c r="C16" s="46" t="s">
        <v>182</v>
      </c>
      <c r="D16" s="45">
        <v>43432</v>
      </c>
      <c r="E16" s="46" t="s">
        <v>211</v>
      </c>
      <c r="F16" s="47" t="s">
        <v>292</v>
      </c>
      <c r="G16" s="65" t="s">
        <v>45</v>
      </c>
      <c r="H16" s="45">
        <v>43433</v>
      </c>
    </row>
    <row r="17" spans="2:8" ht="30" customHeight="1" x14ac:dyDescent="0.3">
      <c r="B17" s="51" t="s">
        <v>134</v>
      </c>
      <c r="C17" s="51" t="s">
        <v>182</v>
      </c>
      <c r="D17" s="52">
        <v>43432</v>
      </c>
      <c r="E17" s="51" t="s">
        <v>205</v>
      </c>
      <c r="F17" s="53" t="s">
        <v>286</v>
      </c>
      <c r="G17" s="66" t="s">
        <v>333</v>
      </c>
      <c r="H17" s="52">
        <v>43433</v>
      </c>
    </row>
    <row r="18" spans="2:8" ht="30" customHeight="1" x14ac:dyDescent="0.3">
      <c r="B18" s="51" t="s">
        <v>134</v>
      </c>
      <c r="C18" s="51" t="s">
        <v>182</v>
      </c>
      <c r="D18" s="52">
        <v>43432</v>
      </c>
      <c r="E18" s="51" t="s">
        <v>208</v>
      </c>
      <c r="F18" s="53" t="s">
        <v>289</v>
      </c>
      <c r="G18" s="66" t="s">
        <v>333</v>
      </c>
      <c r="H18" s="52">
        <v>43433</v>
      </c>
    </row>
    <row r="19" spans="2:8" ht="30" customHeight="1" x14ac:dyDescent="0.3">
      <c r="B19" s="48" t="s">
        <v>134</v>
      </c>
      <c r="C19" s="48" t="s">
        <v>182</v>
      </c>
      <c r="D19" s="49">
        <v>43432</v>
      </c>
      <c r="E19" s="48" t="s">
        <v>193</v>
      </c>
      <c r="F19" s="50" t="s">
        <v>274</v>
      </c>
      <c r="G19" s="64" t="s">
        <v>335</v>
      </c>
      <c r="H19" s="49">
        <v>43431</v>
      </c>
    </row>
    <row r="20" spans="2:8" ht="30" customHeight="1" x14ac:dyDescent="0.3">
      <c r="B20" s="48" t="s">
        <v>134</v>
      </c>
      <c r="C20" s="48" t="s">
        <v>182</v>
      </c>
      <c r="D20" s="49">
        <v>43432</v>
      </c>
      <c r="E20" s="48" t="s">
        <v>195</v>
      </c>
      <c r="F20" s="50" t="s">
        <v>276</v>
      </c>
      <c r="G20" s="64" t="s">
        <v>335</v>
      </c>
      <c r="H20" s="49">
        <v>43433</v>
      </c>
    </row>
    <row r="21" spans="2:8" ht="30" customHeight="1" x14ac:dyDescent="0.3">
      <c r="B21" s="48" t="s">
        <v>134</v>
      </c>
      <c r="C21" s="48" t="s">
        <v>182</v>
      </c>
      <c r="D21" s="49">
        <v>43432</v>
      </c>
      <c r="E21" s="48" t="s">
        <v>196</v>
      </c>
      <c r="F21" s="50" t="s">
        <v>277</v>
      </c>
      <c r="G21" s="64" t="s">
        <v>335</v>
      </c>
      <c r="H21" s="49">
        <v>43433</v>
      </c>
    </row>
    <row r="22" spans="2:8" ht="30" customHeight="1" x14ac:dyDescent="0.3">
      <c r="B22" s="48" t="s">
        <v>134</v>
      </c>
      <c r="C22" s="48" t="s">
        <v>182</v>
      </c>
      <c r="D22" s="49">
        <v>43432</v>
      </c>
      <c r="E22" s="48" t="s">
        <v>198</v>
      </c>
      <c r="F22" s="50" t="s">
        <v>279</v>
      </c>
      <c r="G22" s="64" t="s">
        <v>335</v>
      </c>
      <c r="H22" s="49">
        <v>43433</v>
      </c>
    </row>
    <row r="23" spans="2:8" ht="30" customHeight="1" x14ac:dyDescent="0.3">
      <c r="B23" s="48" t="s">
        <v>134</v>
      </c>
      <c r="C23" s="48" t="s">
        <v>182</v>
      </c>
      <c r="D23" s="49">
        <v>43432</v>
      </c>
      <c r="E23" s="48" t="s">
        <v>201</v>
      </c>
      <c r="F23" s="50" t="s">
        <v>282</v>
      </c>
      <c r="G23" s="64" t="s">
        <v>335</v>
      </c>
      <c r="H23" s="49">
        <v>43433</v>
      </c>
    </row>
    <row r="24" spans="2:8" ht="30" customHeight="1" x14ac:dyDescent="0.3">
      <c r="B24" s="48" t="s">
        <v>134</v>
      </c>
      <c r="C24" s="48" t="s">
        <v>182</v>
      </c>
      <c r="D24" s="49">
        <v>43432</v>
      </c>
      <c r="E24" s="48" t="s">
        <v>202</v>
      </c>
      <c r="F24" s="50" t="s">
        <v>283</v>
      </c>
      <c r="G24" s="64" t="s">
        <v>335</v>
      </c>
      <c r="H24" s="49">
        <v>43433</v>
      </c>
    </row>
    <row r="25" spans="2:8" ht="30" customHeight="1" x14ac:dyDescent="0.3">
      <c r="B25" s="48" t="s">
        <v>134</v>
      </c>
      <c r="C25" s="48" t="s">
        <v>182</v>
      </c>
      <c r="D25" s="49">
        <v>43432</v>
      </c>
      <c r="E25" s="48" t="s">
        <v>203</v>
      </c>
      <c r="F25" s="50" t="s">
        <v>284</v>
      </c>
      <c r="G25" s="64" t="s">
        <v>335</v>
      </c>
      <c r="H25" s="49">
        <v>43433</v>
      </c>
    </row>
    <row r="26" spans="2:8" ht="30" customHeight="1" x14ac:dyDescent="0.3">
      <c r="B26" s="46" t="s">
        <v>171</v>
      </c>
      <c r="C26" s="46" t="s">
        <v>34</v>
      </c>
      <c r="D26" s="45">
        <v>43433</v>
      </c>
      <c r="E26" s="46" t="s">
        <v>214</v>
      </c>
      <c r="F26" s="47" t="s">
        <v>295</v>
      </c>
      <c r="G26" s="65" t="s">
        <v>45</v>
      </c>
      <c r="H26" s="45">
        <v>43433</v>
      </c>
    </row>
    <row r="27" spans="2:8" ht="30" customHeight="1" x14ac:dyDescent="0.3">
      <c r="B27" s="46" t="s">
        <v>171</v>
      </c>
      <c r="C27" s="46" t="s">
        <v>34</v>
      </c>
      <c r="D27" s="45">
        <v>43433</v>
      </c>
      <c r="E27" s="46" t="s">
        <v>217</v>
      </c>
      <c r="F27" s="47" t="s">
        <v>298</v>
      </c>
      <c r="G27" s="65" t="s">
        <v>45</v>
      </c>
      <c r="H27" s="45">
        <v>43763</v>
      </c>
    </row>
    <row r="28" spans="2:8" ht="30" customHeight="1" x14ac:dyDescent="0.3">
      <c r="B28" s="51" t="s">
        <v>171</v>
      </c>
      <c r="C28" s="51" t="s">
        <v>34</v>
      </c>
      <c r="D28" s="52">
        <v>43433</v>
      </c>
      <c r="E28" s="51" t="s">
        <v>213</v>
      </c>
      <c r="F28" s="53" t="s">
        <v>294</v>
      </c>
      <c r="G28" s="66" t="s">
        <v>333</v>
      </c>
      <c r="H28" s="52">
        <v>43433</v>
      </c>
    </row>
    <row r="29" spans="2:8" ht="30" customHeight="1" x14ac:dyDescent="0.3">
      <c r="B29" s="51" t="s">
        <v>171</v>
      </c>
      <c r="C29" s="51" t="s">
        <v>183</v>
      </c>
      <c r="D29" s="52">
        <v>43433</v>
      </c>
      <c r="E29" s="51" t="s">
        <v>218</v>
      </c>
      <c r="F29" s="53" t="s">
        <v>299</v>
      </c>
      <c r="G29" s="66" t="s">
        <v>333</v>
      </c>
      <c r="H29" s="52">
        <v>43433</v>
      </c>
    </row>
    <row r="30" spans="2:8" ht="30" customHeight="1" x14ac:dyDescent="0.3">
      <c r="B30" s="51" t="s">
        <v>172</v>
      </c>
      <c r="C30" s="51" t="s">
        <v>183</v>
      </c>
      <c r="D30" s="52">
        <v>43433</v>
      </c>
      <c r="E30" s="51" t="s">
        <v>219</v>
      </c>
      <c r="F30" s="53" t="s">
        <v>300</v>
      </c>
      <c r="G30" s="66" t="s">
        <v>333</v>
      </c>
      <c r="H30" s="52">
        <v>43433</v>
      </c>
    </row>
    <row r="31" spans="2:8" ht="30" customHeight="1" x14ac:dyDescent="0.3">
      <c r="B31" s="46" t="s">
        <v>134</v>
      </c>
      <c r="C31" s="46" t="s">
        <v>182</v>
      </c>
      <c r="D31" s="45">
        <v>43433</v>
      </c>
      <c r="E31" s="46" t="s">
        <v>222</v>
      </c>
      <c r="F31" s="47" t="s">
        <v>303</v>
      </c>
      <c r="G31" s="65" t="s">
        <v>332</v>
      </c>
      <c r="H31" s="45">
        <v>43433</v>
      </c>
    </row>
    <row r="32" spans="2:8" ht="30" customHeight="1" x14ac:dyDescent="0.3">
      <c r="B32" s="46" t="s">
        <v>134</v>
      </c>
      <c r="C32" s="46" t="s">
        <v>182</v>
      </c>
      <c r="D32" s="45">
        <v>43433</v>
      </c>
      <c r="E32" s="46" t="s">
        <v>221</v>
      </c>
      <c r="F32" s="47" t="s">
        <v>302</v>
      </c>
      <c r="G32" s="65" t="s">
        <v>336</v>
      </c>
      <c r="H32" s="45">
        <v>43433</v>
      </c>
    </row>
    <row r="33" spans="2:8" ht="30" customHeight="1" x14ac:dyDescent="0.3">
      <c r="B33" s="46" t="s">
        <v>134</v>
      </c>
      <c r="C33" s="46" t="s">
        <v>182</v>
      </c>
      <c r="D33" s="45">
        <v>43433</v>
      </c>
      <c r="E33" s="46" t="s">
        <v>224</v>
      </c>
      <c r="F33" s="47" t="s">
        <v>305</v>
      </c>
      <c r="G33" s="65" t="s">
        <v>336</v>
      </c>
      <c r="H33" s="45">
        <v>43433</v>
      </c>
    </row>
    <row r="34" spans="2:8" ht="30" customHeight="1" x14ac:dyDescent="0.3">
      <c r="B34" s="46" t="s">
        <v>171</v>
      </c>
      <c r="C34" s="46" t="s">
        <v>182</v>
      </c>
      <c r="D34" s="45">
        <v>43433</v>
      </c>
      <c r="E34" s="46" t="s">
        <v>216</v>
      </c>
      <c r="F34" s="47" t="s">
        <v>297</v>
      </c>
      <c r="G34" s="65" t="s">
        <v>45</v>
      </c>
      <c r="H34" s="45">
        <v>43761</v>
      </c>
    </row>
    <row r="35" spans="2:8" ht="30" customHeight="1" x14ac:dyDescent="0.3">
      <c r="B35" s="46" t="s">
        <v>134</v>
      </c>
      <c r="C35" s="46" t="s">
        <v>182</v>
      </c>
      <c r="D35" s="45">
        <v>43433</v>
      </c>
      <c r="E35" s="46" t="s">
        <v>220</v>
      </c>
      <c r="F35" s="47" t="s">
        <v>301</v>
      </c>
      <c r="G35" s="65" t="s">
        <v>45</v>
      </c>
      <c r="H35" s="45">
        <v>43433</v>
      </c>
    </row>
    <row r="36" spans="2:8" ht="30" customHeight="1" x14ac:dyDescent="0.3">
      <c r="B36" s="48" t="s">
        <v>134</v>
      </c>
      <c r="C36" s="48" t="s">
        <v>182</v>
      </c>
      <c r="D36" s="49">
        <v>43433</v>
      </c>
      <c r="E36" s="48" t="s">
        <v>215</v>
      </c>
      <c r="F36" s="50" t="s">
        <v>296</v>
      </c>
      <c r="G36" s="64" t="s">
        <v>335</v>
      </c>
      <c r="H36" s="49">
        <v>43433</v>
      </c>
    </row>
    <row r="37" spans="2:8" ht="30" customHeight="1" x14ac:dyDescent="0.3">
      <c r="B37" s="48" t="s">
        <v>134</v>
      </c>
      <c r="C37" s="48" t="s">
        <v>182</v>
      </c>
      <c r="D37" s="49">
        <v>43433</v>
      </c>
      <c r="E37" s="48" t="s">
        <v>223</v>
      </c>
      <c r="F37" s="50" t="s">
        <v>304</v>
      </c>
      <c r="G37" s="64" t="s">
        <v>335</v>
      </c>
      <c r="H37" s="49">
        <v>43433</v>
      </c>
    </row>
    <row r="38" spans="2:8" ht="30" customHeight="1" x14ac:dyDescent="0.3">
      <c r="B38" s="48" t="s">
        <v>173</v>
      </c>
      <c r="C38" s="48" t="s">
        <v>182</v>
      </c>
      <c r="D38" s="49">
        <v>43433</v>
      </c>
      <c r="E38" s="48" t="s">
        <v>225</v>
      </c>
      <c r="F38" s="50" t="s">
        <v>306</v>
      </c>
      <c r="G38" s="64" t="s">
        <v>335</v>
      </c>
      <c r="H38" s="49">
        <v>43433</v>
      </c>
    </row>
    <row r="39" spans="2:8" ht="30" customHeight="1" x14ac:dyDescent="0.3">
      <c r="B39" s="46" t="s">
        <v>174</v>
      </c>
      <c r="C39" s="46" t="s">
        <v>34</v>
      </c>
      <c r="D39" s="45">
        <v>43528</v>
      </c>
      <c r="E39" s="46" t="s">
        <v>229</v>
      </c>
      <c r="F39" s="47" t="s">
        <v>310</v>
      </c>
      <c r="G39" s="65" t="s">
        <v>336</v>
      </c>
      <c r="H39" s="45"/>
    </row>
    <row r="40" spans="2:8" ht="30" customHeight="1" x14ac:dyDescent="0.3">
      <c r="B40" s="46" t="s">
        <v>174</v>
      </c>
      <c r="C40" s="46" t="s">
        <v>34</v>
      </c>
      <c r="D40" s="45">
        <v>43528</v>
      </c>
      <c r="E40" s="46" t="s">
        <v>230</v>
      </c>
      <c r="F40" s="47" t="s">
        <v>310</v>
      </c>
      <c r="G40" s="65" t="s">
        <v>336</v>
      </c>
      <c r="H40" s="45"/>
    </row>
    <row r="41" spans="2:8" ht="30" customHeight="1" x14ac:dyDescent="0.3">
      <c r="B41" s="46" t="s">
        <v>174</v>
      </c>
      <c r="C41" s="46" t="s">
        <v>34</v>
      </c>
      <c r="D41" s="45">
        <v>43528</v>
      </c>
      <c r="E41" s="46" t="s">
        <v>228</v>
      </c>
      <c r="F41" s="47" t="s">
        <v>309</v>
      </c>
      <c r="G41" s="65" t="s">
        <v>45</v>
      </c>
      <c r="H41" s="45">
        <v>43761</v>
      </c>
    </row>
    <row r="42" spans="2:8" ht="30" customHeight="1" x14ac:dyDescent="0.3">
      <c r="B42" s="46" t="s">
        <v>174</v>
      </c>
      <c r="C42" s="46" t="s">
        <v>182</v>
      </c>
      <c r="D42" s="45">
        <v>43528</v>
      </c>
      <c r="E42" s="46" t="s">
        <v>226</v>
      </c>
      <c r="F42" s="47" t="s">
        <v>307</v>
      </c>
      <c r="G42" s="65" t="s">
        <v>45</v>
      </c>
      <c r="H42" s="45">
        <v>43761</v>
      </c>
    </row>
    <row r="43" spans="2:8" ht="30" customHeight="1" x14ac:dyDescent="0.3">
      <c r="B43" s="48" t="s">
        <v>174</v>
      </c>
      <c r="C43" s="48" t="s">
        <v>182</v>
      </c>
      <c r="D43" s="49">
        <v>43528</v>
      </c>
      <c r="E43" s="48" t="s">
        <v>227</v>
      </c>
      <c r="F43" s="50" t="s">
        <v>308</v>
      </c>
      <c r="G43" s="64" t="s">
        <v>335</v>
      </c>
      <c r="H43" s="49">
        <v>43774</v>
      </c>
    </row>
    <row r="44" spans="2:8" ht="30" customHeight="1" x14ac:dyDescent="0.3">
      <c r="B44" s="48" t="s">
        <v>175</v>
      </c>
      <c r="C44" s="48" t="s">
        <v>182</v>
      </c>
      <c r="D44" s="49">
        <v>43585</v>
      </c>
      <c r="E44" s="48" t="s">
        <v>231</v>
      </c>
      <c r="F44" s="50" t="s">
        <v>311</v>
      </c>
      <c r="G44" s="64" t="s">
        <v>335</v>
      </c>
      <c r="H44" s="49">
        <v>43594</v>
      </c>
    </row>
    <row r="45" spans="2:8" ht="30" customHeight="1" x14ac:dyDescent="0.3">
      <c r="B45" s="48" t="s">
        <v>175</v>
      </c>
      <c r="C45" s="48" t="s">
        <v>182</v>
      </c>
      <c r="D45" s="49">
        <v>43585</v>
      </c>
      <c r="E45" s="48" t="s">
        <v>232</v>
      </c>
      <c r="F45" s="50" t="s">
        <v>311</v>
      </c>
      <c r="G45" s="64" t="s">
        <v>335</v>
      </c>
      <c r="H45" s="49">
        <v>43594</v>
      </c>
    </row>
    <row r="46" spans="2:8" ht="30" customHeight="1" x14ac:dyDescent="0.3">
      <c r="B46" s="48" t="s">
        <v>175</v>
      </c>
      <c r="C46" s="48" t="s">
        <v>182</v>
      </c>
      <c r="D46" s="49">
        <v>43585</v>
      </c>
      <c r="E46" s="48" t="s">
        <v>233</v>
      </c>
      <c r="F46" s="50" t="s">
        <v>311</v>
      </c>
      <c r="G46" s="64" t="s">
        <v>335</v>
      </c>
      <c r="H46" s="49">
        <v>43594</v>
      </c>
    </row>
    <row r="47" spans="2:8" ht="30" customHeight="1" x14ac:dyDescent="0.3">
      <c r="B47" s="48" t="s">
        <v>175</v>
      </c>
      <c r="C47" s="48" t="s">
        <v>182</v>
      </c>
      <c r="D47" s="49">
        <v>43585</v>
      </c>
      <c r="E47" s="48" t="s">
        <v>234</v>
      </c>
      <c r="F47" s="50" t="s">
        <v>311</v>
      </c>
      <c r="G47" s="64" t="s">
        <v>335</v>
      </c>
      <c r="H47" s="49">
        <v>43594</v>
      </c>
    </row>
    <row r="48" spans="2:8" ht="30" customHeight="1" x14ac:dyDescent="0.3">
      <c r="B48" s="46" t="s">
        <v>178</v>
      </c>
      <c r="C48" s="46" t="s">
        <v>184</v>
      </c>
      <c r="D48" s="54">
        <v>43690</v>
      </c>
      <c r="E48" s="46" t="s">
        <v>238</v>
      </c>
      <c r="F48" s="47" t="s">
        <v>313</v>
      </c>
      <c r="G48" s="65" t="s">
        <v>336</v>
      </c>
      <c r="H48" s="45"/>
    </row>
    <row r="49" spans="2:8" ht="30" customHeight="1" x14ac:dyDescent="0.3">
      <c r="B49" s="48" t="s">
        <v>178</v>
      </c>
      <c r="C49" s="48" t="s">
        <v>184</v>
      </c>
      <c r="D49" s="55">
        <v>43690</v>
      </c>
      <c r="E49" s="48" t="s">
        <v>239</v>
      </c>
      <c r="F49" s="50" t="s">
        <v>314</v>
      </c>
      <c r="G49" s="64" t="s">
        <v>335</v>
      </c>
      <c r="H49" s="49">
        <v>43774</v>
      </c>
    </row>
    <row r="50" spans="2:8" ht="30" customHeight="1" x14ac:dyDescent="0.3">
      <c r="B50" s="51" t="s">
        <v>178</v>
      </c>
      <c r="C50" s="51" t="s">
        <v>184</v>
      </c>
      <c r="D50" s="56">
        <v>43693</v>
      </c>
      <c r="E50" s="51" t="s">
        <v>240</v>
      </c>
      <c r="F50" s="53" t="s">
        <v>315</v>
      </c>
      <c r="G50" s="66" t="s">
        <v>333</v>
      </c>
      <c r="H50" s="52"/>
    </row>
    <row r="51" spans="2:8" ht="30" customHeight="1" x14ac:dyDescent="0.3">
      <c r="B51" s="46" t="s">
        <v>176</v>
      </c>
      <c r="C51" s="46" t="s">
        <v>34</v>
      </c>
      <c r="D51" s="45">
        <v>43761</v>
      </c>
      <c r="E51" s="46" t="s">
        <v>235</v>
      </c>
      <c r="F51" s="47" t="s">
        <v>312</v>
      </c>
      <c r="G51" s="65" t="s">
        <v>336</v>
      </c>
      <c r="H51" s="45"/>
    </row>
    <row r="52" spans="2:8" ht="30" customHeight="1" x14ac:dyDescent="0.3">
      <c r="B52" s="46" t="s">
        <v>176</v>
      </c>
      <c r="C52" s="46" t="s">
        <v>184</v>
      </c>
      <c r="D52" s="45">
        <v>43761</v>
      </c>
      <c r="E52" s="46" t="s">
        <v>236</v>
      </c>
      <c r="F52" s="47" t="s">
        <v>311</v>
      </c>
      <c r="G52" s="65" t="s">
        <v>336</v>
      </c>
      <c r="H52" s="45"/>
    </row>
    <row r="53" spans="2:8" ht="30" customHeight="1" x14ac:dyDescent="0.3">
      <c r="B53" s="48" t="s">
        <v>177</v>
      </c>
      <c r="C53" s="48" t="s">
        <v>185</v>
      </c>
      <c r="D53" s="49">
        <v>43761</v>
      </c>
      <c r="E53" s="48" t="s">
        <v>237</v>
      </c>
      <c r="F53" s="50" t="s">
        <v>311</v>
      </c>
      <c r="G53" s="64" t="s">
        <v>335</v>
      </c>
      <c r="H53" s="49">
        <v>43774</v>
      </c>
    </row>
    <row r="54" spans="2:8" ht="30" customHeight="1" x14ac:dyDescent="0.3">
      <c r="B54" s="57" t="s">
        <v>177</v>
      </c>
      <c r="C54" s="57" t="s">
        <v>34</v>
      </c>
      <c r="D54" s="67">
        <v>43762</v>
      </c>
      <c r="E54" s="57" t="s">
        <v>242</v>
      </c>
      <c r="F54" s="58" t="s">
        <v>34</v>
      </c>
      <c r="G54" s="65" t="s">
        <v>336</v>
      </c>
      <c r="H54" s="45"/>
    </row>
    <row r="55" spans="2:8" ht="30" customHeight="1" x14ac:dyDescent="0.3">
      <c r="B55" s="46" t="s">
        <v>176</v>
      </c>
      <c r="C55" s="46" t="s">
        <v>186</v>
      </c>
      <c r="D55" s="54">
        <v>43762</v>
      </c>
      <c r="E55" s="46" t="s">
        <v>241</v>
      </c>
      <c r="F55" s="47" t="s">
        <v>316</v>
      </c>
      <c r="G55" s="65" t="s">
        <v>336</v>
      </c>
      <c r="H55" s="45"/>
    </row>
    <row r="56" spans="2:8" ht="30" customHeight="1" x14ac:dyDescent="0.3">
      <c r="B56" s="46" t="s">
        <v>176</v>
      </c>
      <c r="C56" s="46" t="s">
        <v>186</v>
      </c>
      <c r="D56" s="45">
        <v>43762</v>
      </c>
      <c r="E56" s="46" t="s">
        <v>243</v>
      </c>
      <c r="F56" s="47" t="s">
        <v>186</v>
      </c>
      <c r="G56" s="65" t="s">
        <v>336</v>
      </c>
      <c r="H56" s="45"/>
    </row>
    <row r="57" spans="2:8" ht="30" customHeight="1" x14ac:dyDescent="0.3">
      <c r="B57" s="46" t="s">
        <v>176</v>
      </c>
      <c r="C57" s="46" t="s">
        <v>186</v>
      </c>
      <c r="D57" s="45">
        <v>43762</v>
      </c>
      <c r="E57" s="46" t="s">
        <v>244</v>
      </c>
      <c r="F57" s="47" t="s">
        <v>186</v>
      </c>
      <c r="G57" s="65" t="s">
        <v>336</v>
      </c>
      <c r="H57" s="45"/>
    </row>
    <row r="58" spans="2:8" ht="30" customHeight="1" x14ac:dyDescent="0.3">
      <c r="B58" s="46" t="s">
        <v>179</v>
      </c>
      <c r="C58" s="46" t="s">
        <v>34</v>
      </c>
      <c r="D58" s="45">
        <v>43766</v>
      </c>
      <c r="E58" s="46" t="s">
        <v>245</v>
      </c>
      <c r="F58" s="47" t="s">
        <v>188</v>
      </c>
      <c r="G58" s="65" t="s">
        <v>336</v>
      </c>
      <c r="H58" s="45"/>
    </row>
    <row r="59" spans="2:8" ht="30" customHeight="1" x14ac:dyDescent="0.3">
      <c r="B59" s="59" t="s">
        <v>180</v>
      </c>
      <c r="C59" s="59" t="s">
        <v>187</v>
      </c>
      <c r="D59" s="60">
        <v>43774</v>
      </c>
      <c r="E59" s="59" t="s">
        <v>246</v>
      </c>
      <c r="F59" s="61" t="s">
        <v>317</v>
      </c>
      <c r="G59" s="65" t="s">
        <v>336</v>
      </c>
      <c r="H59" s="60"/>
    </row>
    <row r="60" spans="2:8" ht="30" customHeight="1" x14ac:dyDescent="0.3">
      <c r="B60" s="48" t="s">
        <v>179</v>
      </c>
      <c r="C60" s="48" t="s">
        <v>34</v>
      </c>
      <c r="D60" s="49">
        <v>43775</v>
      </c>
      <c r="E60" s="48" t="s">
        <v>247</v>
      </c>
      <c r="F60" s="50" t="s">
        <v>34</v>
      </c>
      <c r="G60" s="64" t="s">
        <v>335</v>
      </c>
      <c r="H60" s="49">
        <v>43847</v>
      </c>
    </row>
    <row r="61" spans="2:8" ht="30" customHeight="1" x14ac:dyDescent="0.3">
      <c r="B61" s="48" t="s">
        <v>179</v>
      </c>
      <c r="C61" s="48" t="s">
        <v>34</v>
      </c>
      <c r="D61" s="49">
        <v>43775</v>
      </c>
      <c r="E61" s="48" t="s">
        <v>248</v>
      </c>
      <c r="F61" s="50" t="s">
        <v>34</v>
      </c>
      <c r="G61" s="64" t="s">
        <v>335</v>
      </c>
      <c r="H61" s="49">
        <v>43847</v>
      </c>
    </row>
    <row r="62" spans="2:8" ht="30" customHeight="1" x14ac:dyDescent="0.3">
      <c r="B62" s="46" t="s">
        <v>180</v>
      </c>
      <c r="C62" s="46" t="s">
        <v>191</v>
      </c>
      <c r="D62" s="45">
        <v>43776</v>
      </c>
      <c r="E62" s="46" t="s">
        <v>261</v>
      </c>
      <c r="F62" s="47" t="s">
        <v>324</v>
      </c>
      <c r="G62" s="65" t="s">
        <v>334</v>
      </c>
      <c r="H62" s="45"/>
    </row>
    <row r="63" spans="2:8" ht="30" customHeight="1" x14ac:dyDescent="0.3">
      <c r="B63" s="48" t="s">
        <v>179</v>
      </c>
      <c r="C63" s="48" t="s">
        <v>188</v>
      </c>
      <c r="D63" s="49">
        <v>43776</v>
      </c>
      <c r="E63" s="48" t="s">
        <v>252</v>
      </c>
      <c r="F63" s="50" t="s">
        <v>34</v>
      </c>
      <c r="G63" s="64" t="s">
        <v>335</v>
      </c>
      <c r="H63" s="49">
        <v>43847</v>
      </c>
    </row>
    <row r="64" spans="2:8" ht="30" customHeight="1" x14ac:dyDescent="0.3">
      <c r="B64" s="51" t="s">
        <v>180</v>
      </c>
      <c r="C64" s="51" t="s">
        <v>34</v>
      </c>
      <c r="D64" s="52">
        <v>43776</v>
      </c>
      <c r="E64" s="51" t="s">
        <v>255</v>
      </c>
      <c r="F64" s="53" t="s">
        <v>319</v>
      </c>
      <c r="G64" s="66" t="s">
        <v>333</v>
      </c>
      <c r="H64" s="52"/>
    </row>
    <row r="65" spans="2:8" ht="30" customHeight="1" x14ac:dyDescent="0.3">
      <c r="B65" s="51" t="s">
        <v>180</v>
      </c>
      <c r="C65" s="51" t="s">
        <v>34</v>
      </c>
      <c r="D65" s="52">
        <v>43776</v>
      </c>
      <c r="E65" s="63" t="s">
        <v>260</v>
      </c>
      <c r="F65" s="53" t="s">
        <v>323</v>
      </c>
      <c r="G65" s="66" t="s">
        <v>333</v>
      </c>
      <c r="H65" s="52"/>
    </row>
    <row r="66" spans="2:8" ht="30" customHeight="1" x14ac:dyDescent="0.3">
      <c r="B66" s="48" t="s">
        <v>180</v>
      </c>
      <c r="C66" s="48" t="s">
        <v>34</v>
      </c>
      <c r="D66" s="49">
        <v>43776</v>
      </c>
      <c r="E66" s="48" t="s">
        <v>249</v>
      </c>
      <c r="F66" s="50" t="s">
        <v>34</v>
      </c>
      <c r="G66" s="64" t="s">
        <v>335</v>
      </c>
      <c r="H66" s="49">
        <v>43847</v>
      </c>
    </row>
    <row r="67" spans="2:8" ht="30" customHeight="1" x14ac:dyDescent="0.3">
      <c r="B67" s="48" t="s">
        <v>179</v>
      </c>
      <c r="C67" s="48" t="s">
        <v>34</v>
      </c>
      <c r="D67" s="49">
        <v>43776</v>
      </c>
      <c r="E67" s="48" t="s">
        <v>250</v>
      </c>
      <c r="F67" s="50" t="s">
        <v>34</v>
      </c>
      <c r="G67" s="64" t="s">
        <v>335</v>
      </c>
      <c r="H67" s="49">
        <v>43847</v>
      </c>
    </row>
    <row r="68" spans="2:8" ht="30" customHeight="1" x14ac:dyDescent="0.3">
      <c r="B68" s="48" t="s">
        <v>180</v>
      </c>
      <c r="C68" s="48" t="s">
        <v>34</v>
      </c>
      <c r="D68" s="49">
        <v>43776</v>
      </c>
      <c r="E68" s="48" t="s">
        <v>251</v>
      </c>
      <c r="F68" s="50" t="s">
        <v>34</v>
      </c>
      <c r="G68" s="64" t="s">
        <v>335</v>
      </c>
      <c r="H68" s="49">
        <v>43847</v>
      </c>
    </row>
    <row r="69" spans="2:8" ht="30" customHeight="1" x14ac:dyDescent="0.3">
      <c r="B69" s="48" t="s">
        <v>180</v>
      </c>
      <c r="C69" s="48" t="s">
        <v>34</v>
      </c>
      <c r="D69" s="49">
        <v>43776</v>
      </c>
      <c r="E69" s="48" t="s">
        <v>253</v>
      </c>
      <c r="F69" s="50" t="s">
        <v>34</v>
      </c>
      <c r="G69" s="64" t="s">
        <v>335</v>
      </c>
      <c r="H69" s="49">
        <v>43847</v>
      </c>
    </row>
    <row r="70" spans="2:8" ht="30" customHeight="1" x14ac:dyDescent="0.3">
      <c r="B70" s="48" t="s">
        <v>180</v>
      </c>
      <c r="C70" s="48" t="s">
        <v>34</v>
      </c>
      <c r="D70" s="49">
        <v>43776</v>
      </c>
      <c r="E70" s="48" t="s">
        <v>254</v>
      </c>
      <c r="F70" s="50" t="s">
        <v>318</v>
      </c>
      <c r="G70" s="64" t="s">
        <v>335</v>
      </c>
      <c r="H70" s="49">
        <v>43847</v>
      </c>
    </row>
    <row r="71" spans="2:8" ht="30" customHeight="1" x14ac:dyDescent="0.3">
      <c r="B71" s="46" t="s">
        <v>181</v>
      </c>
      <c r="C71" s="46" t="s">
        <v>189</v>
      </c>
      <c r="D71" s="45">
        <v>43776</v>
      </c>
      <c r="E71" s="62" t="s">
        <v>257</v>
      </c>
      <c r="F71" s="47" t="s">
        <v>321</v>
      </c>
      <c r="G71" s="65" t="s">
        <v>336</v>
      </c>
      <c r="H71" s="45"/>
    </row>
    <row r="72" spans="2:8" ht="30" customHeight="1" x14ac:dyDescent="0.3">
      <c r="B72" s="46" t="s">
        <v>179</v>
      </c>
      <c r="C72" s="46" t="s">
        <v>190</v>
      </c>
      <c r="D72" s="45">
        <v>43776</v>
      </c>
      <c r="E72" s="46" t="s">
        <v>258</v>
      </c>
      <c r="F72" s="47" t="s">
        <v>322</v>
      </c>
      <c r="G72" s="65" t="s">
        <v>336</v>
      </c>
      <c r="H72" s="45"/>
    </row>
    <row r="73" spans="2:8" ht="30" customHeight="1" x14ac:dyDescent="0.3">
      <c r="B73" s="51" t="s">
        <v>180</v>
      </c>
      <c r="C73" s="51" t="s">
        <v>190</v>
      </c>
      <c r="D73" s="52">
        <v>43776</v>
      </c>
      <c r="E73" s="51" t="s">
        <v>259</v>
      </c>
      <c r="F73" s="53"/>
      <c r="G73" s="66" t="s">
        <v>333</v>
      </c>
      <c r="H73" s="52"/>
    </row>
    <row r="74" spans="2:8" ht="30" customHeight="1" x14ac:dyDescent="0.3">
      <c r="B74" s="46" t="s">
        <v>170</v>
      </c>
      <c r="C74" s="46" t="s">
        <v>186</v>
      </c>
      <c r="D74" s="45">
        <v>43776</v>
      </c>
      <c r="E74" s="46" t="s">
        <v>256</v>
      </c>
      <c r="F74" s="47" t="s">
        <v>320</v>
      </c>
      <c r="G74" s="65"/>
      <c r="H74" s="45"/>
    </row>
    <row r="75" spans="2:8" ht="30" customHeight="1" x14ac:dyDescent="0.3">
      <c r="B75" s="48" t="s">
        <v>176</v>
      </c>
      <c r="C75" s="48" t="s">
        <v>183</v>
      </c>
      <c r="D75" s="49">
        <v>43782</v>
      </c>
      <c r="E75" s="48" t="s">
        <v>262</v>
      </c>
      <c r="F75" s="50" t="s">
        <v>190</v>
      </c>
      <c r="G75" s="64" t="s">
        <v>335</v>
      </c>
      <c r="H75" s="49">
        <v>43847</v>
      </c>
    </row>
    <row r="76" spans="2:8" ht="30" customHeight="1" x14ac:dyDescent="0.3">
      <c r="B76" s="46" t="s">
        <v>179</v>
      </c>
      <c r="C76" s="46" t="s">
        <v>190</v>
      </c>
      <c r="D76" s="45">
        <v>43845</v>
      </c>
      <c r="E76" s="46" t="s">
        <v>263</v>
      </c>
      <c r="F76" s="47" t="s">
        <v>190</v>
      </c>
      <c r="G76" s="65" t="s">
        <v>45</v>
      </c>
      <c r="H76" s="45"/>
    </row>
    <row r="77" spans="2:8" ht="30" customHeight="1" x14ac:dyDescent="0.3">
      <c r="B77" s="46" t="s">
        <v>180</v>
      </c>
      <c r="C77" s="46" t="s">
        <v>190</v>
      </c>
      <c r="D77" s="45">
        <v>43845</v>
      </c>
      <c r="E77" s="46" t="s">
        <v>264</v>
      </c>
      <c r="F77" s="47" t="s">
        <v>190</v>
      </c>
      <c r="G77" s="65" t="s">
        <v>45</v>
      </c>
      <c r="H77" s="45"/>
    </row>
    <row r="78" spans="2:8" ht="30" customHeight="1" x14ac:dyDescent="0.3">
      <c r="B78" s="46" t="s">
        <v>134</v>
      </c>
      <c r="C78" s="46" t="s">
        <v>182</v>
      </c>
      <c r="D78" s="45">
        <v>43928</v>
      </c>
      <c r="E78" s="46" t="s">
        <v>265</v>
      </c>
      <c r="F78" s="47" t="s">
        <v>325</v>
      </c>
      <c r="G78" s="65"/>
      <c r="H78" s="45"/>
    </row>
    <row r="79" spans="2:8" ht="30" customHeight="1" x14ac:dyDescent="0.3">
      <c r="B79" s="46" t="s">
        <v>134</v>
      </c>
      <c r="C79" s="46" t="s">
        <v>182</v>
      </c>
      <c r="D79" s="45">
        <v>43928</v>
      </c>
      <c r="E79" s="46" t="s">
        <v>266</v>
      </c>
      <c r="F79" s="47" t="s">
        <v>326</v>
      </c>
      <c r="G79" s="65"/>
      <c r="H79" s="45"/>
    </row>
    <row r="80" spans="2:8" ht="30" customHeight="1" x14ac:dyDescent="0.3">
      <c r="B80" s="46" t="s">
        <v>134</v>
      </c>
      <c r="C80" s="46" t="s">
        <v>182</v>
      </c>
      <c r="D80" s="45">
        <v>43928</v>
      </c>
      <c r="E80" s="46" t="s">
        <v>267</v>
      </c>
      <c r="F80" s="47" t="s">
        <v>327</v>
      </c>
      <c r="G80" s="65"/>
      <c r="H80" s="45"/>
    </row>
    <row r="81" spans="2:8" ht="30" customHeight="1" x14ac:dyDescent="0.3">
      <c r="B81" s="46" t="s">
        <v>134</v>
      </c>
      <c r="C81" s="46" t="s">
        <v>182</v>
      </c>
      <c r="D81" s="45">
        <v>43928</v>
      </c>
      <c r="E81" s="46" t="s">
        <v>268</v>
      </c>
      <c r="F81" s="47" t="s">
        <v>328</v>
      </c>
      <c r="G81" s="65"/>
      <c r="H81" s="45"/>
    </row>
    <row r="82" spans="2:8" ht="30" customHeight="1" x14ac:dyDescent="0.3">
      <c r="B82" s="46" t="s">
        <v>134</v>
      </c>
      <c r="C82" s="46" t="s">
        <v>182</v>
      </c>
      <c r="D82" s="45">
        <v>43928</v>
      </c>
      <c r="E82" s="46" t="s">
        <v>269</v>
      </c>
      <c r="F82" s="47" t="s">
        <v>328</v>
      </c>
      <c r="G82" s="65"/>
      <c r="H82" s="45"/>
    </row>
    <row r="83" spans="2:8" ht="30" customHeight="1" x14ac:dyDescent="0.3">
      <c r="B83" s="46" t="s">
        <v>134</v>
      </c>
      <c r="C83" s="46" t="s">
        <v>182</v>
      </c>
      <c r="D83" s="45">
        <v>43928</v>
      </c>
      <c r="E83" s="46" t="s">
        <v>270</v>
      </c>
      <c r="F83" s="47" t="s">
        <v>328</v>
      </c>
      <c r="G83" s="65"/>
      <c r="H83" s="45"/>
    </row>
    <row r="84" spans="2:8" ht="30" customHeight="1" x14ac:dyDescent="0.3">
      <c r="B84" s="46" t="s">
        <v>134</v>
      </c>
      <c r="C84" s="46" t="s">
        <v>182</v>
      </c>
      <c r="D84" s="45">
        <v>43928</v>
      </c>
      <c r="E84" s="46" t="s">
        <v>271</v>
      </c>
      <c r="F84" s="47" t="s">
        <v>328</v>
      </c>
      <c r="G84" s="65"/>
      <c r="H84" s="45"/>
    </row>
    <row r="85" spans="2:8" ht="30" customHeight="1" x14ac:dyDescent="0.3">
      <c r="B85" s="46" t="s">
        <v>134</v>
      </c>
      <c r="C85" s="46" t="s">
        <v>182</v>
      </c>
      <c r="D85" s="45">
        <v>43928</v>
      </c>
      <c r="E85" s="46" t="s">
        <v>272</v>
      </c>
      <c r="F85" s="47" t="s">
        <v>328</v>
      </c>
      <c r="G85" s="65"/>
      <c r="H85" s="45"/>
    </row>
  </sheetData>
  <conditionalFormatting sqref="B5:H186">
    <cfRule type="expression" dxfId="12" priority="1">
      <formula>$G5="A FAIRE"</formula>
    </cfRule>
    <cfRule type="expression" dxfId="11" priority="2">
      <formula>$G5="a voir"</formula>
    </cfRule>
    <cfRule type="expression" dxfId="10" priority="83">
      <formula>$G5="FAIT"</formula>
    </cfRule>
    <cfRule type="expression" dxfId="9" priority="84">
      <formula>$G5="EN COURS"</formula>
    </cfRule>
    <cfRule type="expression" dxfId="8" priority="85">
      <formula>$G5="NON"</formula>
    </cfRule>
    <cfRule type="expression" priority="86">
      <formula>$G5=""</formula>
    </cfRule>
  </conditionalFormatting>
  <dataValidations count="3">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600-000000000000}"/>
    <dataValidation allowBlank="1" showInputMessage="1" showErrorMessage="1" prompt="Entrez le numéro indiquez sur l'article_x000a_" sqref="B4:H4" xr:uid="{00000000-0002-0000-0600-000001000000}"/>
    <dataValidation allowBlank="1" showInputMessage="1" showErrorMessage="1" prompt="Pour effacer le contenu du tableau Prélèvements dans cette feuille de calcul, activez l’objet en B2 ou appuyez sur Alt+F8 et entrez « EffacerPrélèvements » sans espace, puis sélectionnez EXÉCUTER" sqref="B2:D2 F2:H2" xr:uid="{00000000-0002-0000-0600-000002000000}"/>
  </dataValidations>
  <pageMargins left="0.25" right="0.25" top="0.75" bottom="0.75" header="0.3" footer="0.3"/>
  <pageSetup paperSize="9" scale="65" fitToHeight="0" orientation="landscape" horizontalDpi="300" verticalDpi="3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21</vt:i4>
      </vt:variant>
    </vt:vector>
  </HeadingPairs>
  <TitlesOfParts>
    <vt:vector size="28" baseType="lpstr">
      <vt:lpstr>INVENTAIRE</vt:lpstr>
      <vt:lpstr>Emplacement des stocks</vt:lpstr>
      <vt:lpstr>PANNE MATERIEL</vt:lpstr>
      <vt:lpstr>SORTIE DE MATERIEL</vt:lpstr>
      <vt:lpstr>FEUILLE SORTIE MATERIEL</vt:lpstr>
      <vt:lpstr>BASE DE DONNEE</vt:lpstr>
      <vt:lpstr>BESOIN MATERIEL</vt:lpstr>
      <vt:lpstr>ARTICLES</vt:lpstr>
      <vt:lpstr>ASSOCIATION</vt:lpstr>
      <vt:lpstr>BASE_DE_DONNEE</vt:lpstr>
      <vt:lpstr>COLOR</vt:lpstr>
      <vt:lpstr>emplace_stock</vt:lpstr>
      <vt:lpstr>'Emplacement des stocks'!Impression_des_titres</vt:lpstr>
      <vt:lpstr>INVENTAIRE!Impression_des_titres</vt:lpstr>
      <vt:lpstr>'SORTIE DE MATERIEL'!Impression_des_titres</vt:lpstr>
      <vt:lpstr>inventaire_sortie</vt:lpstr>
      <vt:lpstr>NuméroBac</vt:lpstr>
      <vt:lpstr>PRIX</vt:lpstr>
      <vt:lpstr>QTÉ_SORTIE</vt:lpstr>
      <vt:lpstr>QUANTITE_RESTANTE</vt:lpstr>
      <vt:lpstr>SORTIE_ARTICLES</vt:lpstr>
      <vt:lpstr>SuiviRéférences</vt:lpstr>
      <vt:lpstr>TitreColonne1</vt:lpstr>
      <vt:lpstr>TitreColonne2</vt:lpstr>
      <vt:lpstr>TitreColonne3</vt:lpstr>
      <vt:lpstr>VALEUR_DE_STOCK</vt:lpstr>
      <vt:lpstr>'BESOIN MATERIEL'!Zone_d_impression</vt:lpstr>
      <vt:lpstr>'FEUILLE SORTIE MATERIEL'!Zone_d_impression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Godiniere</dc:creator>
  <cp:lastModifiedBy>Godiniere</cp:lastModifiedBy>
  <cp:lastPrinted>2020-04-23T18:46:47Z</cp:lastPrinted>
  <dcterms:created xsi:type="dcterms:W3CDTF">2016-10-06T00:09:35Z</dcterms:created>
  <dcterms:modified xsi:type="dcterms:W3CDTF">2020-04-23T19:31:21Z</dcterms:modified>
</cp:coreProperties>
</file>