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dows\Desktop\"/>
    </mc:Choice>
  </mc:AlternateContent>
  <xr:revisionPtr revIDLastSave="0" documentId="13_ncr:1_{5CD8B728-B080-443F-AD21-4B1C32A9D5F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Lignes factures" sheetId="4" r:id="rId1"/>
    <sheet name="Lignes devis" sheetId="7" r:id="rId2"/>
  </sheets>
  <definedNames>
    <definedName name="listeArticles" localSheetId="1">#REF!</definedName>
    <definedName name="listeArticles">#REF!</definedName>
    <definedName name="listecatélivre">#REF!</definedName>
    <definedName name="listeClients" localSheetId="1">#REF!</definedName>
    <definedName name="listeClients">#REF!</definedName>
    <definedName name="listedevis">OFFSET(#REF!,0,0,COUNTIF(#REF!,"&lt;&gt;0"))</definedName>
    <definedName name="listeFactures">OFFSET(#REF!,0,0,COUNTIF(#REF!,"&lt;&gt;0"))</definedName>
    <definedName name="listelibeliv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4" l="1"/>
  <c r="R8" i="4" s="1"/>
  <c r="P13" i="4"/>
  <c r="S13" i="4" s="1"/>
  <c r="Q13" i="4"/>
  <c r="P7" i="4"/>
  <c r="S7" i="4" s="1"/>
  <c r="P8" i="4"/>
  <c r="S8" i="4" s="1"/>
  <c r="P9" i="4"/>
  <c r="S9" i="4" s="1"/>
  <c r="P10" i="4"/>
  <c r="S10" i="4" s="1"/>
  <c r="P11" i="4"/>
  <c r="S11" i="4" s="1"/>
  <c r="P12" i="4"/>
  <c r="S12" i="4" s="1"/>
  <c r="Q12" i="4"/>
  <c r="Q11" i="4"/>
  <c r="Q10" i="4"/>
  <c r="Q9" i="4"/>
  <c r="Q8" i="4"/>
  <c r="J8" i="7"/>
  <c r="L8" i="7"/>
  <c r="M8" i="7" s="1"/>
  <c r="N8" i="7"/>
  <c r="P8" i="7"/>
  <c r="Q8" i="7"/>
  <c r="R8" i="7"/>
  <c r="J9" i="7"/>
  <c r="L9" i="7"/>
  <c r="M9" i="7" s="1"/>
  <c r="N9" i="7"/>
  <c r="P9" i="7"/>
  <c r="Q9" i="7"/>
  <c r="R9" i="7"/>
  <c r="J10" i="7"/>
  <c r="L10" i="7"/>
  <c r="M10" i="7" s="1"/>
  <c r="N10" i="7"/>
  <c r="P10" i="7"/>
  <c r="R10" i="7"/>
  <c r="J11" i="7"/>
  <c r="L11" i="7"/>
  <c r="M11" i="7" s="1"/>
  <c r="N11" i="7"/>
  <c r="P11" i="7"/>
  <c r="R11" i="7"/>
  <c r="J12" i="7"/>
  <c r="L12" i="7"/>
  <c r="M12" i="7" s="1"/>
  <c r="N12" i="7"/>
  <c r="P12" i="7"/>
  <c r="Q12" i="7"/>
  <c r="R12" i="7"/>
  <c r="J13" i="7"/>
  <c r="L13" i="7"/>
  <c r="M13" i="7" s="1"/>
  <c r="N13" i="7"/>
  <c r="P13" i="7"/>
  <c r="Q13" i="7"/>
  <c r="R13" i="7"/>
  <c r="J14" i="7"/>
  <c r="L14" i="7"/>
  <c r="M14" i="7" s="1"/>
  <c r="N14" i="7"/>
  <c r="P14" i="7"/>
  <c r="Q14" i="7"/>
  <c r="R14" i="7"/>
  <c r="J15" i="7"/>
  <c r="L15" i="7"/>
  <c r="M15" i="7" s="1"/>
  <c r="N15" i="7"/>
  <c r="P15" i="7"/>
  <c r="Q15" i="7"/>
  <c r="R15" i="7"/>
  <c r="J16" i="7"/>
  <c r="N16" i="7"/>
  <c r="P16" i="7"/>
  <c r="Q16" i="7"/>
  <c r="R16" i="7"/>
  <c r="J17" i="7"/>
  <c r="L17" i="7"/>
  <c r="M17" i="7" s="1"/>
  <c r="N17" i="7"/>
  <c r="P17" i="7"/>
  <c r="Q17" i="7"/>
  <c r="R17" i="7"/>
  <c r="L16" i="7"/>
  <c r="M16" i="7" s="1"/>
  <c r="O16" i="7" s="1"/>
  <c r="R7" i="7"/>
  <c r="I42" i="7"/>
  <c r="I43" i="7"/>
  <c r="I44" i="7"/>
  <c r="I45" i="7"/>
  <c r="I46" i="7"/>
  <c r="I47" i="7"/>
  <c r="I48" i="7"/>
  <c r="K42" i="7"/>
  <c r="L42" i="7" s="1"/>
  <c r="N42" i="7" s="1"/>
  <c r="K43" i="7"/>
  <c r="K44" i="7"/>
  <c r="K45" i="7"/>
  <c r="K46" i="7"/>
  <c r="L46" i="7" s="1"/>
  <c r="N46" i="7" s="1"/>
  <c r="K47" i="7"/>
  <c r="K48" i="7"/>
  <c r="L43" i="7"/>
  <c r="N43" i="7" s="1"/>
  <c r="L44" i="7"/>
  <c r="N44" i="7" s="1"/>
  <c r="L45" i="7"/>
  <c r="L47" i="7"/>
  <c r="N47" i="7" s="1"/>
  <c r="L48" i="7"/>
  <c r="N48" i="7" s="1"/>
  <c r="M42" i="7"/>
  <c r="M43" i="7"/>
  <c r="M44" i="7"/>
  <c r="M45" i="7"/>
  <c r="M46" i="7"/>
  <c r="M47" i="7"/>
  <c r="M48" i="7"/>
  <c r="N45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K18" i="7"/>
  <c r="K19" i="7"/>
  <c r="L19" i="7" s="1"/>
  <c r="K20" i="7"/>
  <c r="K21" i="7"/>
  <c r="K22" i="7"/>
  <c r="L22" i="7" s="1"/>
  <c r="K23" i="7"/>
  <c r="L23" i="7" s="1"/>
  <c r="K24" i="7"/>
  <c r="K25" i="7"/>
  <c r="K26" i="7"/>
  <c r="K27" i="7"/>
  <c r="L27" i="7" s="1"/>
  <c r="K28" i="7"/>
  <c r="K29" i="7"/>
  <c r="K30" i="7"/>
  <c r="K31" i="7"/>
  <c r="L31" i="7" s="1"/>
  <c r="N31" i="7" s="1"/>
  <c r="K32" i="7"/>
  <c r="K33" i="7"/>
  <c r="K34" i="7"/>
  <c r="L34" i="7" s="1"/>
  <c r="N34" i="7" s="1"/>
  <c r="K35" i="7"/>
  <c r="L35" i="7" s="1"/>
  <c r="N35" i="7" s="1"/>
  <c r="K36" i="7"/>
  <c r="K37" i="7"/>
  <c r="K38" i="7"/>
  <c r="L38" i="7" s="1"/>
  <c r="K39" i="7"/>
  <c r="L39" i="7" s="1"/>
  <c r="N39" i="7" s="1"/>
  <c r="K40" i="7"/>
  <c r="K41" i="7"/>
  <c r="L18" i="7"/>
  <c r="L20" i="7"/>
  <c r="N20" i="7" s="1"/>
  <c r="L21" i="7"/>
  <c r="L24" i="7"/>
  <c r="L25" i="7"/>
  <c r="L26" i="7"/>
  <c r="L28" i="7"/>
  <c r="L29" i="7"/>
  <c r="L30" i="7"/>
  <c r="L32" i="7"/>
  <c r="L33" i="7"/>
  <c r="L36" i="7"/>
  <c r="N36" i="7" s="1"/>
  <c r="L37" i="7"/>
  <c r="L40" i="7"/>
  <c r="L41" i="7"/>
  <c r="M18" i="7"/>
  <c r="M19" i="7"/>
  <c r="M20" i="7"/>
  <c r="M21" i="7"/>
  <c r="M22" i="7"/>
  <c r="M23" i="7"/>
  <c r="M24" i="7"/>
  <c r="M25" i="7"/>
  <c r="M26" i="7"/>
  <c r="M27" i="7"/>
  <c r="M28" i="7"/>
  <c r="N28" i="7" s="1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N24" i="7"/>
  <c r="N40" i="7"/>
  <c r="Q7" i="7"/>
  <c r="Q10" i="7" l="1"/>
  <c r="O8" i="7"/>
  <c r="O14" i="7"/>
  <c r="O12" i="7"/>
  <c r="O15" i="7"/>
  <c r="O13" i="7"/>
  <c r="Q11" i="7"/>
  <c r="O10" i="7"/>
  <c r="O11" i="7"/>
  <c r="O9" i="7"/>
  <c r="O17" i="7"/>
  <c r="R9" i="4"/>
  <c r="N25" i="7"/>
  <c r="N38" i="7"/>
  <c r="N22" i="7"/>
  <c r="N32" i="7"/>
  <c r="N41" i="7"/>
  <c r="N30" i="7"/>
  <c r="N18" i="7"/>
  <c r="N27" i="7"/>
  <c r="N23" i="7"/>
  <c r="N19" i="7"/>
  <c r="N29" i="7"/>
  <c r="N33" i="7"/>
  <c r="N37" i="7"/>
  <c r="N26" i="7"/>
  <c r="N21" i="7"/>
  <c r="R10" i="4" l="1"/>
  <c r="R11" i="4" l="1"/>
  <c r="R12" i="4" s="1"/>
  <c r="P7" i="7"/>
  <c r="N7" i="7"/>
  <c r="L7" i="7"/>
  <c r="M7" i="7" s="1"/>
  <c r="J7" i="7"/>
  <c r="Q7" i="4"/>
  <c r="R13" i="4" l="1"/>
  <c r="O7" i="7"/>
  <c r="J13" i="4" l="1"/>
  <c r="J12" i="4"/>
  <c r="J11" i="4"/>
  <c r="J10" i="4"/>
  <c r="J8" i="4"/>
  <c r="J7" i="4"/>
  <c r="J9" i="4"/>
  <c r="L13" i="4"/>
  <c r="M13" i="4" s="1"/>
  <c r="N13" i="4"/>
  <c r="L12" i="4"/>
  <c r="N12" i="4"/>
  <c r="L11" i="4"/>
  <c r="N11" i="4"/>
  <c r="L10" i="4"/>
  <c r="N10" i="4"/>
  <c r="L9" i="4"/>
  <c r="M9" i="4" s="1"/>
  <c r="N9" i="4"/>
  <c r="L8" i="4"/>
  <c r="M8" i="4" s="1"/>
  <c r="N8" i="4"/>
  <c r="L7" i="4"/>
  <c r="M7" i="4" s="1"/>
  <c r="N7" i="4"/>
  <c r="O8" i="4" l="1"/>
  <c r="O7" i="4"/>
  <c r="M12" i="4"/>
  <c r="O9" i="4"/>
  <c r="M11" i="4"/>
  <c r="M10" i="4"/>
  <c r="O13" i="4"/>
  <c r="O12" i="4"/>
  <c r="O10" i="4" l="1"/>
  <c r="O11" i="4"/>
</calcChain>
</file>

<file path=xl/sharedStrings.xml><?xml version="1.0" encoding="utf-8"?>
<sst xmlns="http://schemas.openxmlformats.org/spreadsheetml/2006/main" count="103" uniqueCount="53">
  <si>
    <t>Numéro facture</t>
  </si>
  <si>
    <t>Client</t>
  </si>
  <si>
    <t>Ligne Facture</t>
  </si>
  <si>
    <t>Code article</t>
  </si>
  <si>
    <t>Libellé</t>
  </si>
  <si>
    <t>Quantité</t>
  </si>
  <si>
    <t>Prix unitaire</t>
  </si>
  <si>
    <t>Montant HT</t>
  </si>
  <si>
    <t>Taux Tva</t>
  </si>
  <si>
    <t>Montant TTC</t>
  </si>
  <si>
    <t>Index</t>
  </si>
  <si>
    <t>FA220001</t>
  </si>
  <si>
    <t>FA220002</t>
  </si>
  <si>
    <t>ID Facture</t>
  </si>
  <si>
    <t>Bertin</t>
  </si>
  <si>
    <t>date fin</t>
  </si>
  <si>
    <t>lieu</t>
  </si>
  <si>
    <t>date debut</t>
  </si>
  <si>
    <t>paname</t>
  </si>
  <si>
    <t>Date devis</t>
  </si>
  <si>
    <t>Date  facture</t>
  </si>
  <si>
    <t>Numéro devis</t>
  </si>
  <si>
    <t>ID devis</t>
  </si>
  <si>
    <t>Ligne devis</t>
  </si>
  <si>
    <t>DE2025001</t>
  </si>
  <si>
    <t xml:space="preserve"> </t>
  </si>
  <si>
    <t>DE2025002</t>
  </si>
  <si>
    <t>Couleur</t>
  </si>
  <si>
    <t>jaquy</t>
  </si>
  <si>
    <t>Type</t>
  </si>
  <si>
    <t>LOC</t>
  </si>
  <si>
    <t>Heurej1</t>
  </si>
  <si>
    <t>Heurej2</t>
  </si>
  <si>
    <t>Heurej3</t>
  </si>
  <si>
    <t>HeurePreparation</t>
  </si>
  <si>
    <t>ProjRob1</t>
  </si>
  <si>
    <t>CoLum</t>
  </si>
  <si>
    <t>DE2025003</t>
  </si>
  <si>
    <t>ProjRob6</t>
  </si>
  <si>
    <t>PAYEE</t>
  </si>
  <si>
    <t>FA220003</t>
  </si>
  <si>
    <t>FA220004</t>
  </si>
  <si>
    <t>Date Fin</t>
  </si>
  <si>
    <t>Lieu</t>
  </si>
  <si>
    <t>Date debut</t>
  </si>
  <si>
    <t>11/012025</t>
  </si>
  <si>
    <t xml:space="preserve">ROUGE </t>
  </si>
  <si>
    <t>PLUS DE 30 J</t>
  </si>
  <si>
    <t xml:space="preserve">VERT </t>
  </si>
  <si>
    <t>MOIN DE30 J</t>
  </si>
  <si>
    <t>VIOLET PAYEE</t>
  </si>
  <si>
    <t>jaqui</t>
  </si>
  <si>
    <t>ABCDE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</si>
</sst>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&quot;DH&quot;_-;\-* #,##0.00\ &quot;DH&quot;_-;_-* &quot;-&quot;??\ &quot;DH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0" applyFont="1" applyFill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2" fillId="0" borderId="0" xfId="0" applyFont="1"/>
    <xf numFmtId="0" fontId="6" fillId="0" borderId="0" xfId="0" applyFont="1"/>
    <xf numFmtId="0" fontId="2" fillId="2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top"/>
    </xf>
    <xf numFmtId="0" fontId="2" fillId="2" borderId="0" xfId="0" applyFont="1" applyFill="1" applyAlignment="1">
      <alignment horizontal="left" vertical="top"/>
    </xf>
  </cellXfs>
  <cellStyles count="2">
    <cellStyle name="Monétaire 2" xfId="1" xr:uid="{0F66058B-0A07-4490-A6A0-AE490D3A6DAD}"/>
    <cellStyle name="Normal" xfId="0" builtinId="0"/>
  </cellStyles>
  <dxfs count="5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B460E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1"/>
        </patternFill>
      </fill>
    </dxf>
    <dxf>
      <font>
        <b val="0"/>
        <i val="0"/>
        <strike val="0"/>
        <sz val="10"/>
        <color theme="1"/>
        <name val="Open Sans SemiBold"/>
        <family val="2"/>
        <scheme val="none"/>
      </font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solid">
          <bgColor rgb="FFE78A3F"/>
        </patternFill>
      </fill>
    </dxf>
    <dxf>
      <fill>
        <patternFill>
          <bgColor rgb="FFE78A3F"/>
        </patternFill>
      </fill>
    </dxf>
    <dxf>
      <fill>
        <patternFill>
          <bgColor theme="0"/>
        </patternFill>
      </fill>
    </dxf>
    <dxf>
      <fill>
        <patternFill>
          <bgColor theme="2"/>
        </patternFill>
      </fill>
    </dxf>
    <dxf>
      <font>
        <color theme="0"/>
      </font>
      <fill>
        <patternFill>
          <bgColor rgb="FF232933"/>
        </patternFill>
      </fill>
    </dxf>
    <dxf>
      <fill>
        <patternFill>
          <bgColor rgb="FFE78A3F"/>
        </patternFill>
      </fill>
      <border diagonalUp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</dxfs>
  <tableStyles count="3" defaultTableStyle="TableStyleMedium2" defaultPivotStyle="PivotStyleLight16">
    <tableStyle name="FACTURE / DEVIS" pivot="0" count="4" xr9:uid="{662C1058-826A-44E6-8552-D27140EAC16E}">
      <tableStyleElement type="wholeTable" dxfId="54"/>
      <tableStyleElement type="headerRow" dxfId="53"/>
      <tableStyleElement type="firstRowStripe" dxfId="52"/>
      <tableStyleElement type="secondRowStripe" dxfId="51"/>
    </tableStyle>
    <tableStyle name="Style de tableau 2" pivot="0" count="2" xr9:uid="{D1D6892C-44FD-4A2E-921C-D6070C88BA2E}">
      <tableStyleElement type="wholeTable" dxfId="50"/>
      <tableStyleElement type="firstColumnStripe" dxfId="49"/>
    </tableStyle>
    <tableStyle name="Style2" pivot="0" table="0" count="2" xr9:uid="{EEDCD83B-CE52-4741-8C86-A21CD6B80B10}">
      <tableStyleElement type="wholeTable" dxfId="48"/>
      <tableStyleElement type="headerRow" dxfId="47"/>
    </tableStyle>
  </tableStyles>
  <colors>
    <mruColors>
      <color rgb="FF232933"/>
      <color rgb="FFE78A3F"/>
      <color rgb="FFB460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bLignesFactures" displayName="bLignesFactures" ref="A6:S13" totalsRowShown="0" headerRowDxfId="46" dataDxfId="45">
  <autoFilter ref="A6:S13" xr:uid="{00000000-0009-0000-0100-000003000000}"/>
  <tableColumns count="19">
    <tableColumn id="1" xr3:uid="{00000000-0010-0000-0200-000001000000}" name="Numéro facture" dataDxfId="44"/>
    <tableColumn id="2" xr3:uid="{00000000-0010-0000-0200-000002000000}" name="Client" dataDxfId="43"/>
    <tableColumn id="3" xr3:uid="{00000000-0010-0000-0200-000003000000}" name="Date  facture" dataDxfId="42"/>
    <tableColumn id="15" xr3:uid="{E4EC4C6C-0052-4C74-B6E6-C3B487B26686}" name="Type" dataDxfId="41"/>
    <tableColumn id="20" xr3:uid="{00000000-0010-0000-0200-000014000000}" name="Date debut" dataDxfId="40"/>
    <tableColumn id="19" xr3:uid="{00000000-0010-0000-0200-000013000000}" name="Date Fin" dataDxfId="39"/>
    <tableColumn id="18" xr3:uid="{00000000-0010-0000-0200-000012000000}" name="Lieu" dataDxfId="38"/>
    <tableColumn id="4" xr3:uid="{00000000-0010-0000-0200-000004000000}" name="Ligne Facture" dataDxfId="37"/>
    <tableColumn id="5" xr3:uid="{00000000-0010-0000-0200-000005000000}" name="Code article" dataDxfId="36"/>
    <tableColumn id="6" xr3:uid="{00000000-0010-0000-0200-000006000000}" name="Libellé" dataDxfId="35"/>
    <tableColumn id="7" xr3:uid="{00000000-0010-0000-0200-000007000000}" name="Quantité" dataDxfId="34"/>
    <tableColumn id="8" xr3:uid="{00000000-0010-0000-0200-000008000000}" name="Prix unitaire" dataDxfId="33"/>
    <tableColumn id="9" xr3:uid="{00000000-0010-0000-0200-000009000000}" name="Montant HT" dataDxfId="32">
      <calculatedColumnFormula>IFERROR(bLignesFactures[[#This Row],[Quantité]]*bLignesFactures[[#This Row],[Prix unitaire]],"")</calculatedColumnFormula>
    </tableColumn>
    <tableColumn id="10" xr3:uid="{00000000-0010-0000-0200-00000A000000}" name="Taux Tva" dataDxfId="31">
      <calculatedColumnFormula>IFERROR(INDEX(#REF!,MATCH(bLignesFactures[[#This Row],[Code article]],#REF!,0)),"")</calculatedColumnFormula>
    </tableColumn>
    <tableColumn id="11" xr3:uid="{00000000-0010-0000-0200-00000B000000}" name="Montant TTC" dataDxfId="30">
      <calculatedColumnFormula>IFERROR(bLignesFactures[[#This Row],[Montant HT]]*(1+bLignesFactures[[#This Row],[Taux Tva]]),"")</calculatedColumnFormula>
    </tableColumn>
    <tableColumn id="17" xr3:uid="{D42269AC-CFC3-4B06-BC86-4328F50FE434}" name="PAYEE" dataDxfId="29">
      <calculatedColumnFormula>IFERROR(VLOOKUP(A7,#REF!,5,FALSE),"")</calculatedColumnFormula>
    </tableColumn>
    <tableColumn id="12" xr3:uid="{00000000-0010-0000-0200-00000C000000}" name="Index" dataDxfId="28">
      <calculatedColumnFormula>bLignesFactures[[#This Row],[Numéro facture]]&amp;"-"&amp;bLignesFactures[[#This Row],[Ligne Facture]]</calculatedColumnFormula>
    </tableColumn>
    <tableColumn id="13" xr3:uid="{00000000-0010-0000-0200-00000D000000}" name="ID Facture" dataDxfId="27">
      <calculatedColumnFormula>IF(COUNTIF(A$6:A6,bLignesFactures[[#This Row],[Numéro facture]])=0,MAX(R$6:R6)+1,0)</calculatedColumnFormula>
    </tableColumn>
    <tableColumn id="14" xr3:uid="{2F2626EC-6919-4FB8-A44C-B694ED101252}" name="Couleur" dataDxfId="26">
      <calculatedColumnFormula>IF(bLignesFactures[[#This Row],[PAYEE]]="Payée","VIOLET",IF(bLignesFactures[[#This Row],[Date debut]]="","",IF(bLignesFactures[[#This Row],[Date debut]]+30&lt;=TODAY(),"ROUGE",IF(bLignesFactures[[#This Row],[Date debut]]-1&lt;=TODAY(),"VERT",))))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bLignesdevis" displayName="bLignesdevis" ref="A6:R17" headerRowDxfId="25" dataDxfId="24">
  <autoFilter ref="A6:R17" xr:uid="{00000000-0009-0000-0100-000008000000}">
    <filterColumn colId="0" hiddenButton="1"/>
    <filterColumn colId="1" hiddenButton="1"/>
    <filterColumn colId="2" hiddenButton="1"/>
    <filterColumn colId="3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00000000-0010-0000-0300-000001000000}" name="Numéro devis" totalsRowLabel="Total" dataDxfId="23"/>
    <tableColumn id="2" xr3:uid="{00000000-0010-0000-0300-000002000000}" name="Client" dataDxfId="22"/>
    <tableColumn id="3" xr3:uid="{00000000-0010-0000-0300-000003000000}" name="Date devis" dataDxfId="21"/>
    <tableColumn id="19" xr3:uid="{FB444B48-7C54-45E3-A1AE-4475C42E671D}" name="Type" dataDxfId="20"/>
    <tableColumn id="16" xr3:uid="{00000000-0010-0000-0300-000010000000}" name="date debut" dataDxfId="19"/>
    <tableColumn id="15" xr3:uid="{00000000-0010-0000-0300-00000F000000}" name="date fin" dataDxfId="18"/>
    <tableColumn id="14" xr3:uid="{00000000-0010-0000-0300-00000E000000}" name="lieu" dataDxfId="17"/>
    <tableColumn id="4" xr3:uid="{00000000-0010-0000-0300-000004000000}" name="Ligne devis" dataDxfId="16"/>
    <tableColumn id="5" xr3:uid="{00000000-0010-0000-0300-000005000000}" name="Code article" dataDxfId="15"/>
    <tableColumn id="6" xr3:uid="{00000000-0010-0000-0300-000006000000}" name="Libellé" dataDxfId="14">
      <calculatedColumnFormula>IFERROR(INDEX(#REF!,MATCH(bLignesdevis[[#This Row],[Code article]],#REF!,0)),"")</calculatedColumnFormula>
    </tableColumn>
    <tableColumn id="7" xr3:uid="{00000000-0010-0000-0300-000007000000}" name="Quantité" dataDxfId="13"/>
    <tableColumn id="8" xr3:uid="{00000000-0010-0000-0300-000008000000}" name="Prix unitaire" dataDxfId="12">
      <calculatedColumnFormula>IFERROR(INDEX(#REF!,MATCH(bLignesdevis[[#This Row],[Code article]],#REF!,0)),"")</calculatedColumnFormula>
    </tableColumn>
    <tableColumn id="9" xr3:uid="{00000000-0010-0000-0300-000009000000}" name="Montant HT" dataDxfId="11">
      <calculatedColumnFormula>IFERROR(bLignesdevis[[#This Row],[Quantité]]*bLignesdevis[[#This Row],[Prix unitaire]],"")</calculatedColumnFormula>
    </tableColumn>
    <tableColumn id="10" xr3:uid="{00000000-0010-0000-0300-00000A000000}" name="Taux Tva" dataDxfId="10">
      <calculatedColumnFormula>IFERROR(INDEX(#REF!,MATCH(bLignesdevis[[#This Row],[Code article]],#REF!,0)),"")</calculatedColumnFormula>
    </tableColumn>
    <tableColumn id="11" xr3:uid="{00000000-0010-0000-0300-00000B000000}" name="Montant TTC" dataDxfId="9">
      <calculatedColumnFormula>IFERROR(bLignesdevis[[#This Row],[Montant HT]]*(1+bLignesdevis[[#This Row],[Taux Tva]]),"")</calculatedColumnFormula>
    </tableColumn>
    <tableColumn id="12" xr3:uid="{00000000-0010-0000-0300-00000C000000}" name="Index" dataDxfId="8">
      <calculatedColumnFormula>bLignesdevis[[#This Row],[Numéro devis]]&amp;"-"&amp;bLignesdevis[[#This Row],[Ligne devis]]</calculatedColumnFormula>
    </tableColumn>
    <tableColumn id="13" xr3:uid="{00000000-0010-0000-0300-00000D000000}" name="ID devis" totalsRowFunction="sum" dataDxfId="7">
      <calculatedColumnFormula>IF(COUNTIF(A$6:A6,bLignesdevis[[#This Row],[Numéro devis]])=0,MAX(Q$6:Q6)+1,0)</calculatedColumnFormula>
    </tableColumn>
    <tableColumn id="17" xr3:uid="{87CDD2CE-85D0-4523-B818-4EF412808A2D}" name="Couleur" dataDxfId="6">
      <calculatedColumnFormula>IF(bLignesdevis[[#This Row],[date debut]]="","",IF(bLignesdevis[[#This Row],[date debut]]+60&lt;=TODAY(),"ROUGE",IF(bLignesdevis[[#This Row],[date debut]]-1&lt;=TODAY(),"VERT",)))</calculatedColumnFormula>
    </tableColumn>
  </tableColumns>
  <tableStyleInfo name="TableStyleMedium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S21"/>
  <sheetViews>
    <sheetView workbookViewId="0">
      <selection activeCell="G24" sqref="G24"/>
    </sheetView>
  </sheetViews>
  <sheetFormatPr baseColWidth="10" defaultRowHeight="15"/>
  <cols>
    <col min="1" max="1" width="16.5703125" bestFit="1" customWidth="1"/>
    <col min="2" max="2" width="15.7109375" bestFit="1" customWidth="1"/>
    <col min="3" max="3" width="14.5703125" bestFit="1" customWidth="1"/>
    <col min="4" max="4" width="7.5703125" bestFit="1" customWidth="1"/>
    <col min="5" max="5" width="13.140625" bestFit="1" customWidth="1"/>
    <col min="6" max="6" width="10.5703125" style="2" bestFit="1" customWidth="1"/>
    <col min="7" max="7" width="8.140625" bestFit="1" customWidth="1"/>
    <col min="8" max="8" width="15" style="2" bestFit="1" customWidth="1"/>
    <col min="9" max="9" width="17" style="2" bestFit="1" customWidth="1"/>
    <col min="10" max="10" width="17.7109375" style="2" customWidth="1"/>
    <col min="11" max="11" width="11.140625" style="2" bestFit="1" customWidth="1"/>
    <col min="12" max="12" width="13.28515625" style="2" bestFit="1" customWidth="1"/>
    <col min="13" max="13" width="10.7109375" bestFit="1" customWidth="1"/>
    <col min="14" max="14" width="14.28515625" bestFit="1" customWidth="1"/>
    <col min="15" max="15" width="14.5703125" bestFit="1" customWidth="1"/>
    <col min="16" max="16" width="13" bestFit="1" customWidth="1"/>
    <col min="17" max="17" width="11" bestFit="1" customWidth="1"/>
    <col min="18" max="18" width="12.140625" bestFit="1" customWidth="1"/>
    <col min="19" max="19" width="19.7109375" customWidth="1"/>
  </cols>
  <sheetData>
    <row r="1" spans="1:19" s="6" customFormat="1"/>
    <row r="3" spans="1:19">
      <c r="N3" t="s">
        <v>46</v>
      </c>
      <c r="O3" t="s">
        <v>47</v>
      </c>
      <c r="P3" t="s">
        <v>50</v>
      </c>
    </row>
    <row r="4" spans="1:19">
      <c r="N4" t="s">
        <v>48</v>
      </c>
      <c r="O4" t="s">
        <v>49</v>
      </c>
    </row>
    <row r="6" spans="1:19">
      <c r="A6" s="1" t="s">
        <v>0</v>
      </c>
      <c r="B6" s="13" t="s">
        <v>1</v>
      </c>
      <c r="C6" s="1" t="s">
        <v>20</v>
      </c>
      <c r="D6" s="1" t="s">
        <v>29</v>
      </c>
      <c r="E6" s="1" t="s">
        <v>44</v>
      </c>
      <c r="F6" s="1" t="s">
        <v>42</v>
      </c>
      <c r="G6" s="1" t="s">
        <v>43</v>
      </c>
      <c r="H6" s="1" t="s">
        <v>2</v>
      </c>
      <c r="I6" s="1" t="s">
        <v>3</v>
      </c>
      <c r="J6" s="1" t="s">
        <v>4</v>
      </c>
      <c r="K6" s="1" t="s">
        <v>5</v>
      </c>
      <c r="L6" s="1" t="s">
        <v>6</v>
      </c>
      <c r="M6" s="1" t="s">
        <v>7</v>
      </c>
      <c r="N6" s="1" t="s">
        <v>8</v>
      </c>
      <c r="O6" s="1" t="s">
        <v>9</v>
      </c>
      <c r="P6" s="1" t="s">
        <v>39</v>
      </c>
      <c r="Q6" s="1" t="s">
        <v>10</v>
      </c>
      <c r="R6" s="1" t="s">
        <v>13</v>
      </c>
      <c r="S6" s="1" t="s">
        <v>27</v>
      </c>
    </row>
    <row r="7" spans="1:19">
      <c r="A7" s="2" t="s">
        <v>11</v>
      </c>
      <c r="B7" s="2" t="s">
        <v>51</v>
      </c>
      <c r="C7" s="3">
        <v>45727</v>
      </c>
      <c r="D7" s="3" t="s">
        <v>30</v>
      </c>
      <c r="E7" s="3">
        <v>45698</v>
      </c>
      <c r="F7" s="3" t="s">
        <v>45</v>
      </c>
      <c r="G7" s="2" t="s">
        <v>18</v>
      </c>
      <c r="H7" s="2">
        <v>1</v>
      </c>
      <c r="I7" s="2" t="s">
        <v>31</v>
      </c>
      <c r="J7" s="2" t="str">
        <f>IFERROR(INDEX(#REF!,MATCH(bLignesFactures[[#This Row],[Code article]],#REF!,0)),"")</f>
        <v/>
      </c>
      <c r="K7" s="11">
        <v>10</v>
      </c>
      <c r="L7" s="11" t="str">
        <f>IFERROR(INDEX(#REF!,MATCH(bLignesFactures[[#This Row],[Code article]],#REF!,0)),"")</f>
        <v/>
      </c>
      <c r="M7" s="11" t="str">
        <f>IFERROR(bLignesFactures[[#This Row],[Quantité]]*bLignesFactures[[#This Row],[Prix unitaire]],"")</f>
        <v/>
      </c>
      <c r="N7" s="11" t="str">
        <f>IFERROR(INDEX(#REF!,MATCH(bLignesFactures[[#This Row],[Code article]],#REF!,0)),"")</f>
        <v/>
      </c>
      <c r="O7" s="11" t="str">
        <f>IFERROR(bLignesFactures[[#This Row],[Montant HT]]*(1+bLignesFactures[[#This Row],[Taux Tva]]),"")</f>
        <v/>
      </c>
      <c r="P7" s="2" t="str">
        <f>IFERROR(VLOOKUP(A7,#REF!,5,FALSE),"")</f>
        <v/>
      </c>
      <c r="Q7" s="2" t="str">
        <f>bLignesFactures[[#This Row],[Numéro facture]]&amp;"-"&amp;bLignesFactures[[#This Row],[Ligne Facture]]</f>
        <v>FA220001-1</v>
      </c>
      <c r="R7" s="2">
        <f>IF(COUNTIF(A$6:A6,bLignesFactures[[#This Row],[Numéro facture]])=0,MAX(R$6:R6)+1,0)</f>
        <v>1</v>
      </c>
      <c r="S7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VERT</v>
      </c>
    </row>
    <row r="8" spans="1:19">
      <c r="A8" s="2" t="s">
        <v>12</v>
      </c>
      <c r="B8" s="2"/>
      <c r="C8" s="3">
        <v>44578</v>
      </c>
      <c r="D8" s="3" t="s">
        <v>30</v>
      </c>
      <c r="E8" s="3">
        <v>45638</v>
      </c>
      <c r="F8" s="3"/>
      <c r="G8" s="2"/>
      <c r="I8" s="2" t="s">
        <v>32</v>
      </c>
      <c r="J8" s="2" t="str">
        <f>IFERROR(INDEX(#REF!,MATCH(bLignesFactures[[#This Row],[Code article]],#REF!,0)),"")</f>
        <v/>
      </c>
      <c r="K8" s="11">
        <v>1</v>
      </c>
      <c r="L8" s="11" t="str">
        <f>IFERROR(INDEX(#REF!,MATCH(bLignesFactures[[#This Row],[Code article]],#REF!,0)),"")</f>
        <v/>
      </c>
      <c r="M8" s="11" t="str">
        <f>IFERROR(bLignesFactures[[#This Row],[Quantité]]*bLignesFactures[[#This Row],[Prix unitaire]],"")</f>
        <v/>
      </c>
      <c r="N8" s="11" t="str">
        <f>IFERROR(INDEX(#REF!,MATCH(bLignesFactures[[#This Row],[Code article]],#REF!,0)),"")</f>
        <v/>
      </c>
      <c r="O8" s="11" t="str">
        <f>IFERROR(bLignesFactures[[#This Row],[Montant HT]]*(1+bLignesFactures[[#This Row],[Taux Tva]]),"")</f>
        <v/>
      </c>
      <c r="P8" s="2" t="str">
        <f>IFERROR(VLOOKUP(A8,#REF!,5,FALSE),"")</f>
        <v/>
      </c>
      <c r="Q8" s="2" t="str">
        <f>bLignesFactures[[#This Row],[Numéro facture]]&amp;"-"&amp;bLignesFactures[[#This Row],[Ligne Facture]]</f>
        <v>FA220002-</v>
      </c>
      <c r="R8" s="2">
        <f>IF(COUNTIF(A$6:A7,bLignesFactures[[#This Row],[Numéro facture]])=0,MAX(R$6:R7)+1,0)</f>
        <v>2</v>
      </c>
      <c r="S8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9" spans="1:19">
      <c r="A9" s="2" t="s">
        <v>12</v>
      </c>
      <c r="B9" s="2"/>
      <c r="C9" s="3">
        <v>44578</v>
      </c>
      <c r="D9" s="3" t="s">
        <v>30</v>
      </c>
      <c r="E9" s="3">
        <v>45638</v>
      </c>
      <c r="F9" s="3"/>
      <c r="G9" s="2"/>
      <c r="I9" s="2" t="s">
        <v>33</v>
      </c>
      <c r="J9" s="2" t="str">
        <f>IFERROR(INDEX(#REF!,MATCH(bLignesFactures[[#This Row],[Code article]],#REF!,0)),"")</f>
        <v/>
      </c>
      <c r="K9" s="11">
        <v>2</v>
      </c>
      <c r="L9" s="11" t="str">
        <f>IFERROR(INDEX(#REF!,MATCH(bLignesFactures[[#This Row],[Code article]],#REF!,0)),"")</f>
        <v/>
      </c>
      <c r="M9" s="11" t="str">
        <f>IFERROR(bLignesFactures[[#This Row],[Quantité]]*bLignesFactures[[#This Row],[Prix unitaire]],"")</f>
        <v/>
      </c>
      <c r="N9" s="11" t="str">
        <f>IFERROR(INDEX(#REF!,MATCH(bLignesFactures[[#This Row],[Code article]],#REF!,0)),"")</f>
        <v/>
      </c>
      <c r="O9" s="11" t="str">
        <f>IFERROR(bLignesFactures[[#This Row],[Montant HT]]*(1+bLignesFactures[[#This Row],[Taux Tva]]),"")</f>
        <v/>
      </c>
      <c r="P9" s="2" t="str">
        <f>IFERROR(VLOOKUP(A9,#REF!,5,FALSE),"")</f>
        <v/>
      </c>
      <c r="Q9" s="2" t="str">
        <f>bLignesFactures[[#This Row],[Numéro facture]]&amp;"-"&amp;bLignesFactures[[#This Row],[Ligne Facture]]</f>
        <v>FA220002-</v>
      </c>
      <c r="R9" s="2">
        <f>IF(COUNTIF(A$6:A8,bLignesFactures[[#This Row],[Numéro facture]])=0,MAX(R$6:R8)+1,0)</f>
        <v>0</v>
      </c>
      <c r="S9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0" spans="1:19">
      <c r="A10" s="2" t="s">
        <v>40</v>
      </c>
      <c r="B10" s="2"/>
      <c r="C10" s="3">
        <v>44578</v>
      </c>
      <c r="D10" s="3" t="s">
        <v>30</v>
      </c>
      <c r="E10" s="3">
        <v>45638</v>
      </c>
      <c r="F10" s="3"/>
      <c r="G10" s="2"/>
      <c r="H10" s="2">
        <v>1</v>
      </c>
      <c r="I10" s="2" t="s">
        <v>33</v>
      </c>
      <c r="J10" s="2" t="str">
        <f>IFERROR(INDEX(#REF!,MATCH(bLignesFactures[[#This Row],[Code article]],#REF!,0)),"")</f>
        <v/>
      </c>
      <c r="K10" s="11">
        <v>3</v>
      </c>
      <c r="L10" s="11" t="str">
        <f>IFERROR(INDEX(#REF!,MATCH(bLignesFactures[[#This Row],[Code article]],#REF!,0)),"")</f>
        <v/>
      </c>
      <c r="M10" s="11" t="str">
        <f>IFERROR(bLignesFactures[[#This Row],[Quantité]]*bLignesFactures[[#This Row],[Prix unitaire]],"")</f>
        <v/>
      </c>
      <c r="N10" s="11" t="str">
        <f>IFERROR(INDEX(#REF!,MATCH(bLignesFactures[[#This Row],[Code article]],#REF!,0)),"")</f>
        <v/>
      </c>
      <c r="O10" s="11" t="str">
        <f>IFERROR(bLignesFactures[[#This Row],[Montant HT]]*(1+bLignesFactures[[#This Row],[Taux Tva]]),"")</f>
        <v/>
      </c>
      <c r="P10" s="2" t="str">
        <f>IFERROR(VLOOKUP(A10,#REF!,5,FALSE),"")</f>
        <v/>
      </c>
      <c r="Q10" s="2" t="str">
        <f>bLignesFactures[[#This Row],[Numéro facture]]&amp;"-"&amp;bLignesFactures[[#This Row],[Ligne Facture]]</f>
        <v>FA220003-1</v>
      </c>
      <c r="R10" s="2">
        <f>IF(COUNTIF(A$6:A9,bLignesFactures[[#This Row],[Numéro facture]])=0,MAX(R$6:R9)+1,0)</f>
        <v>3</v>
      </c>
      <c r="S10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1" spans="1:19">
      <c r="A11" s="2" t="s">
        <v>40</v>
      </c>
      <c r="B11" s="2"/>
      <c r="C11" s="3">
        <v>44578</v>
      </c>
      <c r="D11" s="3" t="s">
        <v>30</v>
      </c>
      <c r="E11" s="3">
        <v>45638</v>
      </c>
      <c r="F11" s="3"/>
      <c r="G11" s="2"/>
      <c r="H11" s="2">
        <v>2</v>
      </c>
      <c r="I11" s="2" t="s">
        <v>34</v>
      </c>
      <c r="J11" s="2" t="str">
        <f>IFERROR(INDEX(#REF!,MATCH(bLignesFactures[[#This Row],[Code article]],#REF!,0)),"")</f>
        <v/>
      </c>
      <c r="K11" s="11">
        <v>4</v>
      </c>
      <c r="L11" s="11" t="str">
        <f>IFERROR(INDEX(#REF!,MATCH(bLignesFactures[[#This Row],[Code article]],#REF!,0)),"")</f>
        <v/>
      </c>
      <c r="M11" s="11" t="str">
        <f>IFERROR(bLignesFactures[[#This Row],[Quantité]]*bLignesFactures[[#This Row],[Prix unitaire]],"")</f>
        <v/>
      </c>
      <c r="N11" s="11" t="str">
        <f>IFERROR(INDEX(#REF!,MATCH(bLignesFactures[[#This Row],[Code article]],#REF!,0)),"")</f>
        <v/>
      </c>
      <c r="O11" s="11" t="str">
        <f>IFERROR(bLignesFactures[[#This Row],[Montant HT]]*(1+bLignesFactures[[#This Row],[Taux Tva]]),"")</f>
        <v/>
      </c>
      <c r="P11" s="2" t="str">
        <f>IFERROR(VLOOKUP(A11,#REF!,5,FALSE),"")</f>
        <v/>
      </c>
      <c r="Q11" s="2" t="str">
        <f>bLignesFactures[[#This Row],[Numéro facture]]&amp;"-"&amp;bLignesFactures[[#This Row],[Ligne Facture]]</f>
        <v>FA220003-2</v>
      </c>
      <c r="R11" s="2">
        <f>IF(COUNTIF(A$6:A10,bLignesFactures[[#This Row],[Numéro facture]])=0,MAX(R$6:R10)+1,0)</f>
        <v>0</v>
      </c>
      <c r="S11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2" spans="1:19">
      <c r="A12" s="2" t="s">
        <v>40</v>
      </c>
      <c r="B12" s="2"/>
      <c r="C12" s="3">
        <v>44578</v>
      </c>
      <c r="D12" s="3" t="s">
        <v>30</v>
      </c>
      <c r="E12" s="3">
        <v>45638</v>
      </c>
      <c r="F12" s="3"/>
      <c r="G12" s="2"/>
      <c r="H12" s="2">
        <v>3</v>
      </c>
      <c r="I12" s="2" t="s">
        <v>35</v>
      </c>
      <c r="J12" s="2" t="str">
        <f>IFERROR(INDEX(#REF!,MATCH(bLignesFactures[[#This Row],[Code article]],#REF!,0)),"")</f>
        <v/>
      </c>
      <c r="K12" s="11">
        <v>5</v>
      </c>
      <c r="L12" s="11" t="str">
        <f>IFERROR(INDEX(#REF!,MATCH(bLignesFactures[[#This Row],[Code article]],#REF!,0)),"")</f>
        <v/>
      </c>
      <c r="M12" s="11" t="str">
        <f>IFERROR(bLignesFactures[[#This Row],[Quantité]]*bLignesFactures[[#This Row],[Prix unitaire]],"")</f>
        <v/>
      </c>
      <c r="N12" s="11" t="str">
        <f>IFERROR(INDEX(#REF!,MATCH(bLignesFactures[[#This Row],[Code article]],#REF!,0)),"")</f>
        <v/>
      </c>
      <c r="O12" s="11" t="str">
        <f>IFERROR(bLignesFactures[[#This Row],[Montant HT]]*(1+bLignesFactures[[#This Row],[Taux Tva]]),"")</f>
        <v/>
      </c>
      <c r="P12" s="2" t="str">
        <f>IFERROR(VLOOKUP(A12,#REF!,5,FALSE),"")</f>
        <v/>
      </c>
      <c r="Q12" s="2" t="str">
        <f>bLignesFactures[[#This Row],[Numéro facture]]&amp;"-"&amp;bLignesFactures[[#This Row],[Ligne Facture]]</f>
        <v>FA220003-3</v>
      </c>
      <c r="R12" s="2">
        <f>IF(COUNTIF(A$6:A11,bLignesFactures[[#This Row],[Numéro facture]])=0,MAX(R$6:R11)+1,0)</f>
        <v>0</v>
      </c>
      <c r="S12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>ROUGE</v>
      </c>
    </row>
    <row r="13" spans="1:19">
      <c r="A13" s="2" t="s">
        <v>41</v>
      </c>
      <c r="B13" s="2"/>
      <c r="C13" s="3"/>
      <c r="D13" s="3"/>
      <c r="E13" s="3"/>
      <c r="F13" s="3"/>
      <c r="G13" s="2"/>
      <c r="J13" s="2" t="str">
        <f>IFERROR(INDEX(#REF!,MATCH(bLignesFactures[[#This Row],[Code article]],#REF!,0)),"")</f>
        <v/>
      </c>
      <c r="K13" s="11"/>
      <c r="L13" s="11" t="str">
        <f>IFERROR(INDEX(#REF!,MATCH(bLignesFactures[[#This Row],[Code article]],#REF!,0)),"")</f>
        <v/>
      </c>
      <c r="M13" s="11" t="str">
        <f>IFERROR(bLignesFactures[[#This Row],[Quantité]]*bLignesFactures[[#This Row],[Prix unitaire]],"")</f>
        <v/>
      </c>
      <c r="N13" s="11" t="str">
        <f>IFERROR(INDEX(#REF!,MATCH(bLignesFactures[[#This Row],[Code article]],#REF!,0)),"")</f>
        <v/>
      </c>
      <c r="O13" s="11" t="str">
        <f>IFERROR(bLignesFactures[[#This Row],[Montant HT]]*(1+bLignesFactures[[#This Row],[Taux Tva]]),"")</f>
        <v/>
      </c>
      <c r="P13" s="2" t="str">
        <f>IFERROR(VLOOKUP(A13,#REF!,5,FALSE),"")</f>
        <v/>
      </c>
      <c r="Q13" s="2" t="str">
        <f>bLignesFactures[[#This Row],[Numéro facture]]&amp;"-"&amp;bLignesFactures[[#This Row],[Ligne Facture]]</f>
        <v>FA220004-</v>
      </c>
      <c r="R13" s="2">
        <f>IF(COUNTIF(A$6:A12,bLignesFactures[[#This Row],[Numéro facture]])=0,MAX(R$6:R12)+1,0)</f>
        <v>4</v>
      </c>
      <c r="S13" s="2" t="str">
        <f ca="1">IF(bLignesFactures[[#This Row],[PAYEE]]="Payée","VIOLET",IF(bLignesFactures[[#This Row],[Date debut]]="","",IF(bLignesFactures[[#This Row],[Date debut]]+30&lt;=TODAY(),"ROUGE",IF(bLignesFactures[[#This Row],[Date debut]]-1&lt;=TODAY(),"VERT",))))</f>
        <v/>
      </c>
    </row>
    <row r="18" spans="3:12">
      <c r="C18" s="12"/>
    </row>
    <row r="21" spans="3:12">
      <c r="L21" s="11"/>
    </row>
  </sheetData>
  <conditionalFormatting sqref="A7:S13">
    <cfRule type="expression" dxfId="5" priority="1">
      <formula>$S7="VIOLET"</formula>
    </cfRule>
    <cfRule type="expression" dxfId="4" priority="14">
      <formula>$S7="ROUGE"</formula>
    </cfRule>
    <cfRule type="expression" dxfId="3" priority="15">
      <formula>$S7="vert"</formula>
    </cfRule>
  </conditionalFormatting>
  <dataValidations count="2">
    <dataValidation type="list" allowBlank="1" showInputMessage="1" showErrorMessage="1" sqref="B7:B13" xr:uid="{00000000-0002-0000-0200-000000000000}">
      <formula1>listeClients</formula1>
    </dataValidation>
    <dataValidation type="list" allowBlank="1" showInputMessage="1" showErrorMessage="1" sqref="I7:I13" xr:uid="{00000000-0002-0000-0200-000001000000}">
      <formula1>listeArticles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7"/>
  </sheetPr>
  <dimension ref="A1:S55"/>
  <sheetViews>
    <sheetView tabSelected="1" workbookViewId="0">
      <selection activeCell="D7" sqref="D7:D17"/>
    </sheetView>
  </sheetViews>
  <sheetFormatPr baseColWidth="10" defaultRowHeight="15"/>
  <cols>
    <col min="1" max="1" width="17.140625" customWidth="1"/>
    <col min="2" max="2" width="13.28515625" customWidth="1"/>
    <col min="3" max="3" width="10.7109375" bestFit="1" customWidth="1"/>
    <col min="4" max="4" width="12" bestFit="1" customWidth="1"/>
    <col min="5" max="5" width="13" bestFit="1" customWidth="1"/>
    <col min="6" max="6" width="10.7109375" style="2" bestFit="1" customWidth="1"/>
    <col min="7" max="7" width="16.85546875" bestFit="1" customWidth="1"/>
    <col min="8" max="8" width="10.85546875" style="2" bestFit="1" customWidth="1"/>
    <col min="9" max="9" width="11.5703125" style="2" bestFit="1" customWidth="1"/>
    <col min="10" max="10" width="31.28515625" style="9" customWidth="1"/>
    <col min="11" max="11" width="11" style="2" bestFit="1" customWidth="1"/>
    <col min="12" max="12" width="11.140625" style="2" bestFit="1" customWidth="1"/>
    <col min="13" max="13" width="8.42578125" bestFit="1" customWidth="1"/>
    <col min="14" max="16" width="12" bestFit="1" customWidth="1"/>
  </cols>
  <sheetData>
    <row r="1" spans="1:19">
      <c r="S1" s="6"/>
    </row>
    <row r="2" spans="1:19">
      <c r="S2" s="7"/>
    </row>
    <row r="3" spans="1:19">
      <c r="S3" s="7"/>
    </row>
    <row r="4" spans="1:19">
      <c r="S4" s="7"/>
    </row>
    <row r="5" spans="1:19">
      <c r="S5" s="7"/>
    </row>
    <row r="6" spans="1:19">
      <c r="A6" s="1" t="s">
        <v>21</v>
      </c>
      <c r="B6" s="1" t="s">
        <v>1</v>
      </c>
      <c r="C6" s="1" t="s">
        <v>19</v>
      </c>
      <c r="D6" s="1" t="s">
        <v>29</v>
      </c>
      <c r="E6" s="1" t="s">
        <v>17</v>
      </c>
      <c r="F6" s="1" t="s">
        <v>15</v>
      </c>
      <c r="G6" s="1" t="s">
        <v>16</v>
      </c>
      <c r="H6" s="1" t="s">
        <v>23</v>
      </c>
      <c r="I6" s="1" t="s">
        <v>3</v>
      </c>
      <c r="J6" s="8" t="s">
        <v>4</v>
      </c>
      <c r="K6" s="1" t="s">
        <v>5</v>
      </c>
      <c r="L6" s="1" t="s">
        <v>6</v>
      </c>
      <c r="M6" s="1" t="s">
        <v>7</v>
      </c>
      <c r="N6" s="1" t="s">
        <v>8</v>
      </c>
      <c r="O6" s="1" t="s">
        <v>9</v>
      </c>
      <c r="P6" s="1" t="s">
        <v>10</v>
      </c>
      <c r="Q6" s="1" t="s">
        <v>22</v>
      </c>
      <c r="R6" s="1" t="s">
        <v>27</v>
      </c>
      <c r="S6" s="7"/>
    </row>
    <row r="7" spans="1:19">
      <c r="A7" s="2" t="s">
        <v>24</v>
      </c>
      <c r="B7" s="2" t="s">
        <v>14</v>
      </c>
      <c r="C7" s="3">
        <v>44578</v>
      </c>
      <c r="D7" s="3" t="s">
        <v>52</v>
      </c>
      <c r="E7" s="3">
        <v>45638</v>
      </c>
      <c r="F7" s="3">
        <v>45641</v>
      </c>
      <c r="G7" s="2"/>
      <c r="H7" s="2">
        <v>1</v>
      </c>
      <c r="I7" s="2" t="s">
        <v>31</v>
      </c>
      <c r="J7" s="9" t="str">
        <f>IFERROR(INDEX(#REF!,MATCH(bLignesdevis[[#This Row],[Code article]],#REF!,0)),"")</f>
        <v/>
      </c>
      <c r="K7" s="2">
        <v>20</v>
      </c>
      <c r="L7" s="2" t="str">
        <f>IFERROR(INDEX(#REF!,MATCH(bLignesdevis[[#This Row],[Code article]],#REF!,0)),"")</f>
        <v/>
      </c>
      <c r="M7" s="2" t="str">
        <f>IFERROR(bLignesdevis[[#This Row],[Quantité]]*bLignesdevis[[#This Row],[Prix unitaire]],"")</f>
        <v/>
      </c>
      <c r="N7" s="2" t="str">
        <f>IFERROR(INDEX(#REF!,MATCH(bLignesdevis[[#This Row],[Code article]],#REF!,0)),"")</f>
        <v/>
      </c>
      <c r="O7" s="2" t="str">
        <f>IFERROR(bLignesdevis[[#This Row],[Montant HT]]*(1+bLignesdevis[[#This Row],[Taux Tva]]),"")</f>
        <v/>
      </c>
      <c r="P7" s="2" t="str">
        <f>bLignesdevis[[#This Row],[Numéro devis]]&amp;"-"&amp;bLignesdevis[[#This Row],[Ligne devis]]</f>
        <v>DE2025001-1</v>
      </c>
      <c r="Q7" s="2">
        <f>IF(COUNTIF(A$6:A6,bLignesdevis[[#This Row],[Numéro devis]])=0,MAX(Q$6:Q6)+1,0)</f>
        <v>1</v>
      </c>
      <c r="R7" s="7" t="str">
        <f ca="1">IF(bLignesdevis[[#This Row],[date debut]]="","",IF(bLignesdevis[[#This Row],[date debut]]+60&lt;=TODAY(),"ROUGE",IF(bLignesdevis[[#This Row],[date debut]]-1&lt;=TODAY(),"VERT",)))</f>
        <v>ROUGE</v>
      </c>
      <c r="S7" s="7"/>
    </row>
    <row r="8" spans="1:19">
      <c r="A8" s="2" t="s">
        <v>24</v>
      </c>
      <c r="B8" s="2" t="s">
        <v>14</v>
      </c>
      <c r="C8" s="3">
        <v>44578</v>
      </c>
      <c r="D8" s="3" t="s">
        <v>52</v>
      </c>
      <c r="E8" s="3">
        <v>45638</v>
      </c>
      <c r="F8" s="3">
        <v>45641</v>
      </c>
      <c r="G8" s="2"/>
      <c r="H8" s="2">
        <v>2</v>
      </c>
      <c r="I8" s="2" t="s">
        <v>35</v>
      </c>
      <c r="J8" s="9" t="str">
        <f>IFERROR(INDEX(#REF!,MATCH(bLignesdevis[[#This Row],[Code article]],#REF!,0)),"")</f>
        <v/>
      </c>
      <c r="K8" s="2">
        <v>3</v>
      </c>
      <c r="L8" s="2" t="str">
        <f>IFERROR(INDEX(#REF!,MATCH(bLignesdevis[[#This Row],[Code article]],#REF!,0)),"")</f>
        <v/>
      </c>
      <c r="M8" s="2" t="str">
        <f>IFERROR(bLignesdevis[[#This Row],[Quantité]]*bLignesdevis[[#This Row],[Prix unitaire]],"")</f>
        <v/>
      </c>
      <c r="N8" s="2" t="str">
        <f>IFERROR(INDEX(#REF!,MATCH(bLignesdevis[[#This Row],[Code article]],#REF!,0)),"")</f>
        <v/>
      </c>
      <c r="O8" s="2" t="str">
        <f>IFERROR(bLignesdevis[[#This Row],[Montant HT]]*(1+bLignesdevis[[#This Row],[Taux Tva]]),"")</f>
        <v/>
      </c>
      <c r="P8" s="2" t="str">
        <f>bLignesdevis[[#This Row],[Numéro devis]]&amp;"-"&amp;bLignesdevis[[#This Row],[Ligne devis]]</f>
        <v>DE2025001-2</v>
      </c>
      <c r="Q8" s="2">
        <f>IF(COUNTIF(A$6:A7,bLignesdevis[[#This Row],[Numéro devis]])=0,MAX(Q$6:Q7)+1,0)</f>
        <v>0</v>
      </c>
      <c r="R8" s="7" t="str">
        <f ca="1">IF(bLignesdevis[[#This Row],[date debut]]="","",IF(bLignesdevis[[#This Row],[date debut]]+60&lt;=TODAY(),"ROUGE",IF(bLignesdevis[[#This Row],[date debut]]-1&lt;=TODAY(),"VERT",)))</f>
        <v>ROUGE</v>
      </c>
    </row>
    <row r="9" spans="1:19">
      <c r="A9" s="2" t="s">
        <v>24</v>
      </c>
      <c r="B9" s="2" t="s">
        <v>14</v>
      </c>
      <c r="C9" s="3">
        <v>44578</v>
      </c>
      <c r="D9" s="3" t="s">
        <v>52</v>
      </c>
      <c r="E9" s="3">
        <v>45638</v>
      </c>
      <c r="F9" s="3">
        <v>45641</v>
      </c>
      <c r="G9" s="2"/>
      <c r="H9" s="2">
        <v>3</v>
      </c>
      <c r="I9" s="2" t="s">
        <v>36</v>
      </c>
      <c r="J9" s="9" t="str">
        <f>IFERROR(INDEX(#REF!,MATCH(bLignesdevis[[#This Row],[Code article]],#REF!,0)),"")</f>
        <v/>
      </c>
      <c r="K9" s="2">
        <v>3</v>
      </c>
      <c r="L9" s="2" t="str">
        <f>IFERROR(INDEX(#REF!,MATCH(bLignesdevis[[#This Row],[Code article]],#REF!,0)),"")</f>
        <v/>
      </c>
      <c r="M9" s="2" t="str">
        <f>IFERROR(bLignesdevis[[#This Row],[Quantité]]*bLignesdevis[[#This Row],[Prix unitaire]],"")</f>
        <v/>
      </c>
      <c r="N9" s="2" t="str">
        <f>IFERROR(INDEX(#REF!,MATCH(bLignesdevis[[#This Row],[Code article]],#REF!,0)),"")</f>
        <v/>
      </c>
      <c r="O9" s="2" t="str">
        <f>IFERROR(bLignesdevis[[#This Row],[Montant HT]]*(1+bLignesdevis[[#This Row],[Taux Tva]]),"")</f>
        <v/>
      </c>
      <c r="P9" s="2" t="str">
        <f>bLignesdevis[[#This Row],[Numéro devis]]&amp;"-"&amp;bLignesdevis[[#This Row],[Ligne devis]]</f>
        <v>DE2025001-3</v>
      </c>
      <c r="Q9" s="2">
        <f>IF(COUNTIF(A$6:A8,bLignesdevis[[#This Row],[Numéro devis]])=0,MAX(Q$6:Q8)+1,0)</f>
        <v>0</v>
      </c>
      <c r="R9" s="7" t="str">
        <f ca="1">IF(bLignesdevis[[#This Row],[date debut]]="","",IF(bLignesdevis[[#This Row],[date debut]]+60&lt;=TODAY(),"ROUGE",IF(bLignesdevis[[#This Row],[date debut]]-1&lt;=TODAY(),"VERT",)))</f>
        <v>ROUGE</v>
      </c>
    </row>
    <row r="10" spans="1:19">
      <c r="A10" s="2" t="s">
        <v>26</v>
      </c>
      <c r="B10" s="2"/>
      <c r="C10" s="3"/>
      <c r="D10" s="3" t="s">
        <v>52</v>
      </c>
      <c r="E10" s="3">
        <v>12</v>
      </c>
      <c r="F10" s="3"/>
      <c r="G10" s="3"/>
      <c r="J10" s="9" t="str">
        <f>IFERROR(INDEX(#REF!,MATCH(bLignesdevis[[#This Row],[Code article]],#REF!,0)),"")</f>
        <v/>
      </c>
      <c r="L10" s="2" t="str">
        <f>IFERROR(INDEX(#REF!,MATCH(bLignesdevis[[#This Row],[Code article]],#REF!,0)),"")</f>
        <v/>
      </c>
      <c r="M10" s="2" t="str">
        <f>IFERROR(bLignesdevis[[#This Row],[Quantité]]*bLignesdevis[[#This Row],[Prix unitaire]],"")</f>
        <v/>
      </c>
      <c r="N10" s="2" t="str">
        <f>IFERROR(INDEX(#REF!,MATCH(bLignesdevis[[#This Row],[Code article]],#REF!,0)),"")</f>
        <v/>
      </c>
      <c r="O10" s="2" t="str">
        <f>IFERROR(bLignesdevis[[#This Row],[Montant HT]]*(1+bLignesdevis[[#This Row],[Taux Tva]]),"")</f>
        <v/>
      </c>
      <c r="P10" s="2" t="str">
        <f>bLignesdevis[[#This Row],[Numéro devis]]&amp;"-"&amp;bLignesdevis[[#This Row],[Ligne devis]]</f>
        <v>DE2025002-</v>
      </c>
      <c r="Q10" s="2">
        <f>IF(COUNTIF(A$6:A9,bLignesdevis[[#This Row],[Numéro devis]])=0,MAX(Q$6:Q9)+1,0)</f>
        <v>2</v>
      </c>
      <c r="R10" s="7" t="str">
        <f ca="1">IF(bLignesdevis[[#This Row],[date debut]]="","",IF(bLignesdevis[[#This Row],[date debut]]+60&lt;=TODAY(),"ROUGE",IF(bLignesdevis[[#This Row],[date debut]]-1&lt;=TODAY(),"VERT",)))</f>
        <v>ROUGE</v>
      </c>
    </row>
    <row r="11" spans="1:19">
      <c r="A11" s="2" t="s">
        <v>37</v>
      </c>
      <c r="B11" s="2"/>
      <c r="C11" s="3"/>
      <c r="D11" s="3" t="s">
        <v>52</v>
      </c>
      <c r="E11" s="3">
        <v>45709</v>
      </c>
      <c r="F11" s="3"/>
      <c r="G11" s="3"/>
      <c r="J11" s="9" t="str">
        <f>IFERROR(INDEX(#REF!,MATCH(bLignesdevis[[#This Row],[Code article]],#REF!,0)),"")</f>
        <v/>
      </c>
      <c r="L11" s="2" t="str">
        <f>IFERROR(INDEX(#REF!,MATCH(bLignesdevis[[#This Row],[Code article]],#REF!,0)),"")</f>
        <v/>
      </c>
      <c r="M11" s="2" t="str">
        <f>IFERROR(bLignesdevis[[#This Row],[Quantité]]*bLignesdevis[[#This Row],[Prix unitaire]],"")</f>
        <v/>
      </c>
      <c r="N11" s="2" t="str">
        <f>IFERROR(INDEX(#REF!,MATCH(bLignesdevis[[#This Row],[Code article]],#REF!,0)),"")</f>
        <v/>
      </c>
      <c r="O11" s="2" t="str">
        <f>IFERROR(bLignesdevis[[#This Row],[Montant HT]]*(1+bLignesdevis[[#This Row],[Taux Tva]]),"")</f>
        <v/>
      </c>
      <c r="P11" s="2" t="str">
        <f>bLignesdevis[[#This Row],[Numéro devis]]&amp;"-"&amp;bLignesdevis[[#This Row],[Ligne devis]]</f>
        <v>DE2025003-</v>
      </c>
      <c r="Q11" s="2">
        <f>IF(COUNTIF(A$6:A10,bLignesdevis[[#This Row],[Numéro devis]])=0,MAX(Q$6:Q10)+1,0)</f>
        <v>3</v>
      </c>
      <c r="R11" s="7" t="str">
        <f ca="1">IF(bLignesdevis[[#This Row],[date debut]]="","",IF(bLignesdevis[[#This Row],[date debut]]+60&lt;=TODAY(),"ROUGE",IF(bLignesdevis[[#This Row],[date debut]]-1&lt;=TODAY(),"VERT",)))</f>
        <v>VERT</v>
      </c>
    </row>
    <row r="12" spans="1:19">
      <c r="A12" s="2" t="s">
        <v>37</v>
      </c>
      <c r="B12" s="2"/>
      <c r="C12" s="3"/>
      <c r="D12" s="3" t="s">
        <v>52</v>
      </c>
      <c r="E12" s="3">
        <v>45688</v>
      </c>
      <c r="F12" s="3"/>
      <c r="G12" s="3"/>
      <c r="J12" s="9" t="str">
        <f>IFERROR(INDEX(#REF!,MATCH(bLignesdevis[[#This Row],[Code article]],#REF!,0)),"")</f>
        <v/>
      </c>
      <c r="L12" s="2" t="str">
        <f>IFERROR(INDEX(#REF!,MATCH(bLignesdevis[[#This Row],[Code article]],#REF!,0)),"")</f>
        <v/>
      </c>
      <c r="M12" s="2" t="str">
        <f>IFERROR(bLignesdevis[[#This Row],[Quantité]]*bLignesdevis[[#This Row],[Prix unitaire]],"")</f>
        <v/>
      </c>
      <c r="N12" s="2" t="str">
        <f>IFERROR(INDEX(#REF!,MATCH(bLignesdevis[[#This Row],[Code article]],#REF!,0)),"")</f>
        <v/>
      </c>
      <c r="O12" s="2" t="str">
        <f>IFERROR(bLignesdevis[[#This Row],[Montant HT]]*(1+bLignesdevis[[#This Row],[Taux Tva]]),"")</f>
        <v/>
      </c>
      <c r="P12" s="2" t="str">
        <f>bLignesdevis[[#This Row],[Numéro devis]]&amp;"-"&amp;bLignesdevis[[#This Row],[Ligne devis]]</f>
        <v>DE2025003-</v>
      </c>
      <c r="Q12" s="2">
        <f>IF(COUNTIF(A$6:A11,bLignesdevis[[#This Row],[Numéro devis]])=0,MAX(Q$6:Q11)+1,0)</f>
        <v>0</v>
      </c>
      <c r="R12" s="7" t="str">
        <f ca="1">IF(bLignesdevis[[#This Row],[date debut]]="","",IF(bLignesdevis[[#This Row],[date debut]]+60&lt;=TODAY(),"ROUGE",IF(bLignesdevis[[#This Row],[date debut]]-1&lt;=TODAY(),"VERT",)))</f>
        <v>VERT</v>
      </c>
    </row>
    <row r="13" spans="1:19">
      <c r="A13" s="2" t="s">
        <v>37</v>
      </c>
      <c r="B13" s="2" t="s">
        <v>28</v>
      </c>
      <c r="C13" s="3">
        <v>45718</v>
      </c>
      <c r="D13" s="3" t="s">
        <v>52</v>
      </c>
      <c r="E13" s="3">
        <v>45719</v>
      </c>
      <c r="F13" s="3">
        <v>45725</v>
      </c>
      <c r="G13" s="3"/>
      <c r="H13" s="2">
        <v>1</v>
      </c>
      <c r="I13" s="2" t="s">
        <v>31</v>
      </c>
      <c r="J13" s="9" t="str">
        <f>IFERROR(INDEX(#REF!,MATCH(bLignesdevis[[#This Row],[Code article]],#REF!,0)),"")</f>
        <v/>
      </c>
      <c r="K13" s="2">
        <v>7</v>
      </c>
      <c r="L13" s="2" t="str">
        <f>IFERROR(INDEX(#REF!,MATCH(bLignesdevis[[#This Row],[Code article]],#REF!,0)),"")</f>
        <v/>
      </c>
      <c r="M13" s="2" t="str">
        <f>IFERROR(bLignesdevis[[#This Row],[Quantité]]*bLignesdevis[[#This Row],[Prix unitaire]],"")</f>
        <v/>
      </c>
      <c r="N13" s="2" t="str">
        <f>IFERROR(INDEX(#REF!,MATCH(bLignesdevis[[#This Row],[Code article]],#REF!,0)),"")</f>
        <v/>
      </c>
      <c r="O13" s="2" t="str">
        <f>IFERROR(bLignesdevis[[#This Row],[Montant HT]]*(1+bLignesdevis[[#This Row],[Taux Tva]]),"")</f>
        <v/>
      </c>
      <c r="P13" s="2" t="str">
        <f>bLignesdevis[[#This Row],[Numéro devis]]&amp;"-"&amp;bLignesdevis[[#This Row],[Ligne devis]]</f>
        <v>DE2025003-1</v>
      </c>
      <c r="Q13" s="2">
        <f>IF(COUNTIF(A$6:A12,bLignesdevis[[#This Row],[Numéro devis]])=0,MAX(Q$6:Q12)+1,0)</f>
        <v>0</v>
      </c>
      <c r="R13" s="7" t="str">
        <f ca="1">IF(bLignesdevis[[#This Row],[date debut]]="","",IF(bLignesdevis[[#This Row],[date debut]]+60&lt;=TODAY(),"ROUGE",IF(bLignesdevis[[#This Row],[date debut]]-1&lt;=TODAY(),"VERT",)))</f>
        <v>VERT</v>
      </c>
    </row>
    <row r="14" spans="1:19">
      <c r="A14" s="2" t="s">
        <v>37</v>
      </c>
      <c r="B14" s="2" t="s">
        <v>28</v>
      </c>
      <c r="C14" s="3">
        <v>45718</v>
      </c>
      <c r="D14" s="3" t="s">
        <v>52</v>
      </c>
      <c r="E14" s="3">
        <v>45719</v>
      </c>
      <c r="F14" s="3">
        <v>45725</v>
      </c>
      <c r="G14" s="3"/>
      <c r="H14" s="2">
        <v>2</v>
      </c>
      <c r="I14" s="2" t="s">
        <v>32</v>
      </c>
      <c r="J14" s="9" t="str">
        <f>IFERROR(INDEX(#REF!,MATCH(bLignesdevis[[#This Row],[Code article]],#REF!,0)),"")</f>
        <v/>
      </c>
      <c r="K14" s="2">
        <v>6.5</v>
      </c>
      <c r="L14" s="2" t="str">
        <f>IFERROR(INDEX(#REF!,MATCH(bLignesdevis[[#This Row],[Code article]],#REF!,0)),"")</f>
        <v/>
      </c>
      <c r="M14" s="2" t="str">
        <f>IFERROR(bLignesdevis[[#This Row],[Quantité]]*bLignesdevis[[#This Row],[Prix unitaire]],"")</f>
        <v/>
      </c>
      <c r="N14" s="2" t="str">
        <f>IFERROR(INDEX(#REF!,MATCH(bLignesdevis[[#This Row],[Code article]],#REF!,0)),"")</f>
        <v/>
      </c>
      <c r="O14" s="2" t="str">
        <f>IFERROR(bLignesdevis[[#This Row],[Montant HT]]*(1+bLignesdevis[[#This Row],[Taux Tva]]),"")</f>
        <v/>
      </c>
      <c r="P14" s="2" t="str">
        <f>bLignesdevis[[#This Row],[Numéro devis]]&amp;"-"&amp;bLignesdevis[[#This Row],[Ligne devis]]</f>
        <v>DE2025003-2</v>
      </c>
      <c r="Q14" s="2">
        <f>IF(COUNTIF(A$6:A13,bLignesdevis[[#This Row],[Numéro devis]])=0,MAX(Q$6:Q13)+1,0)</f>
        <v>0</v>
      </c>
      <c r="R14" s="7" t="str">
        <f ca="1">IF(bLignesdevis[[#This Row],[date debut]]="","",IF(bLignesdevis[[#This Row],[date debut]]+60&lt;=TODAY(),"ROUGE",IF(bLignesdevis[[#This Row],[date debut]]-1&lt;=TODAY(),"VERT",)))</f>
        <v>VERT</v>
      </c>
    </row>
    <row r="15" spans="1:19">
      <c r="A15" s="2" t="s">
        <v>37</v>
      </c>
      <c r="B15" s="2" t="s">
        <v>28</v>
      </c>
      <c r="C15" s="3">
        <v>45718</v>
      </c>
      <c r="D15" s="3" t="s">
        <v>52</v>
      </c>
      <c r="E15" s="3">
        <v>45719</v>
      </c>
      <c r="F15" s="3">
        <v>45725</v>
      </c>
      <c r="G15" s="3"/>
      <c r="H15" s="2">
        <v>3</v>
      </c>
      <c r="I15" s="2" t="s">
        <v>33</v>
      </c>
      <c r="J15" s="9" t="str">
        <f>IFERROR(INDEX(#REF!,MATCH(bLignesdevis[[#This Row],[Code article]],#REF!,0)),"")</f>
        <v/>
      </c>
      <c r="K15" s="2">
        <v>13.5</v>
      </c>
      <c r="L15" s="2" t="str">
        <f>IFERROR(INDEX(#REF!,MATCH(bLignesdevis[[#This Row],[Code article]],#REF!,0)),"")</f>
        <v/>
      </c>
      <c r="M15" s="2" t="str">
        <f>IFERROR(bLignesdevis[[#This Row],[Quantité]]*bLignesdevis[[#This Row],[Prix unitaire]],"")</f>
        <v/>
      </c>
      <c r="N15" s="2" t="str">
        <f>IFERROR(INDEX(#REF!,MATCH(bLignesdevis[[#This Row],[Code article]],#REF!,0)),"")</f>
        <v/>
      </c>
      <c r="O15" s="2" t="str">
        <f>IFERROR(bLignesdevis[[#This Row],[Montant HT]]*(1+bLignesdevis[[#This Row],[Taux Tva]]),"")</f>
        <v/>
      </c>
      <c r="P15" s="2" t="str">
        <f>bLignesdevis[[#This Row],[Numéro devis]]&amp;"-"&amp;bLignesdevis[[#This Row],[Ligne devis]]</f>
        <v>DE2025003-3</v>
      </c>
      <c r="Q15" s="2">
        <f>IF(COUNTIF(A$6:A14,bLignesdevis[[#This Row],[Numéro devis]])=0,MAX(Q$6:Q14)+1,0)</f>
        <v>0</v>
      </c>
      <c r="R15" s="7" t="str">
        <f ca="1">IF(bLignesdevis[[#This Row],[date debut]]="","",IF(bLignesdevis[[#This Row],[date debut]]+60&lt;=TODAY(),"ROUGE",IF(bLignesdevis[[#This Row],[date debut]]-1&lt;=TODAY(),"VERT",)))</f>
        <v>VERT</v>
      </c>
    </row>
    <row r="16" spans="1:19">
      <c r="A16" s="2" t="s">
        <v>37</v>
      </c>
      <c r="B16" s="2" t="s">
        <v>28</v>
      </c>
      <c r="C16" s="3">
        <v>45718</v>
      </c>
      <c r="D16" s="3" t="s">
        <v>52</v>
      </c>
      <c r="E16" s="3">
        <v>45719</v>
      </c>
      <c r="F16" s="3">
        <v>45725</v>
      </c>
      <c r="G16" s="3"/>
      <c r="H16" s="2">
        <v>4</v>
      </c>
      <c r="I16" s="2" t="s">
        <v>38</v>
      </c>
      <c r="J16" s="9" t="str">
        <f>IFERROR(INDEX(#REF!,MATCH(bLignesdevis[[#This Row],[Code article]],#REF!,0)),"")</f>
        <v/>
      </c>
      <c r="K16" s="2">
        <v>3</v>
      </c>
      <c r="L16" s="2" t="str">
        <f>IFERROR(INDEX(#REF!,MATCH(bLignesdevis[[#This Row],[Code article]],#REF!,0)),"")</f>
        <v/>
      </c>
      <c r="M16" s="2" t="str">
        <f>IFERROR(bLignesdevis[[#This Row],[Quantité]]*bLignesdevis[[#This Row],[Prix unitaire]],"")</f>
        <v/>
      </c>
      <c r="N16" s="2" t="str">
        <f>IFERROR(INDEX(#REF!,MATCH(bLignesdevis[[#This Row],[Code article]],#REF!,0)),"")</f>
        <v/>
      </c>
      <c r="O16" s="2" t="str">
        <f>IFERROR(bLignesdevis[[#This Row],[Montant HT]]*(1+bLignesdevis[[#This Row],[Taux Tva]]),"")</f>
        <v/>
      </c>
      <c r="P16" s="2" t="str">
        <f>bLignesdevis[[#This Row],[Numéro devis]]&amp;"-"&amp;bLignesdevis[[#This Row],[Ligne devis]]</f>
        <v>DE2025003-4</v>
      </c>
      <c r="Q16" s="2">
        <f>IF(COUNTIF(A$6:A15,bLignesdevis[[#This Row],[Numéro devis]])=0,MAX(Q$6:Q15)+1,0)</f>
        <v>0</v>
      </c>
      <c r="R16" s="7" t="str">
        <f ca="1">IF(bLignesdevis[[#This Row],[date debut]]="","",IF(bLignesdevis[[#This Row],[date debut]]+60&lt;=TODAY(),"ROUGE",IF(bLignesdevis[[#This Row],[date debut]]-1&lt;=TODAY(),"VERT",)))</f>
        <v>VERT</v>
      </c>
    </row>
    <row r="17" spans="1:18">
      <c r="A17" s="2" t="s">
        <v>37</v>
      </c>
      <c r="B17" s="2" t="s">
        <v>28</v>
      </c>
      <c r="C17" s="3">
        <v>45718</v>
      </c>
      <c r="D17" s="3" t="s">
        <v>52</v>
      </c>
      <c r="E17" s="3">
        <v>45719</v>
      </c>
      <c r="F17" s="3">
        <v>45725</v>
      </c>
      <c r="G17" s="3"/>
      <c r="H17" s="2">
        <v>5</v>
      </c>
      <c r="I17" s="2" t="s">
        <v>36</v>
      </c>
      <c r="J17" s="9" t="str">
        <f>IFERROR(INDEX(#REF!,MATCH(bLignesdevis[[#This Row],[Code article]],#REF!,0)),"")</f>
        <v/>
      </c>
      <c r="K17" s="2">
        <v>3</v>
      </c>
      <c r="L17" s="2" t="str">
        <f>IFERROR(INDEX(#REF!,MATCH(bLignesdevis[[#This Row],[Code article]],#REF!,0)),"")</f>
        <v/>
      </c>
      <c r="M17" s="2" t="str">
        <f>IFERROR(bLignesdevis[[#This Row],[Quantité]]*bLignesdevis[[#This Row],[Prix unitaire]],"")</f>
        <v/>
      </c>
      <c r="N17" s="2" t="str">
        <f>IFERROR(INDEX(#REF!,MATCH(bLignesdevis[[#This Row],[Code article]],#REF!,0)),"")</f>
        <v/>
      </c>
      <c r="O17" s="2" t="str">
        <f>IFERROR(bLignesdevis[[#This Row],[Montant HT]]*(1+bLignesdevis[[#This Row],[Taux Tva]]),"")</f>
        <v/>
      </c>
      <c r="P17" s="2" t="str">
        <f>bLignesdevis[[#This Row],[Numéro devis]]&amp;"-"&amp;bLignesdevis[[#This Row],[Ligne devis]]</f>
        <v>DE2025003-5</v>
      </c>
      <c r="Q17" s="2">
        <f>IF(COUNTIF(A$6:A16,bLignesdevis[[#This Row],[Numéro devis]])=0,MAX(Q$6:Q16)+1,0)</f>
        <v>0</v>
      </c>
      <c r="R17" s="7" t="str">
        <f ca="1">IF(bLignesdevis[[#This Row],[date debut]]="","",IF(bLignesdevis[[#This Row],[date debut]]+60&lt;=TODAY(),"ROUGE",IF(bLignesdevis[[#This Row],[date debut]]-1&lt;=TODAY(),"VERT",)))</f>
        <v>VERT</v>
      </c>
    </row>
    <row r="18" spans="1:18">
      <c r="A18" s="2"/>
      <c r="B18" s="2"/>
      <c r="C18" s="3"/>
      <c r="D18" s="3"/>
      <c r="E18" s="3"/>
      <c r="F18" s="3"/>
      <c r="G18" s="2"/>
      <c r="I18" s="2" t="str">
        <f>IFERROR(INDEX(#REF!,MATCH(bLignesdevis[[#This Row],[Code article]],#REF!,0)),"")</f>
        <v/>
      </c>
      <c r="K18" s="2" t="str">
        <f>IFERROR(INDEX(#REF!,MATCH(bLignesdevis[[#This Row],[Code article]],#REF!,0)),"")</f>
        <v/>
      </c>
      <c r="L18" s="2" t="str">
        <f>IFERROR(bLignesdevis[[#This Row],[Quantité]]*bLignesdevis[[#This Row],[Prix unitaire]],"")</f>
        <v/>
      </c>
      <c r="M18" s="2" t="str">
        <f>IFERROR(INDEX(#REF!,MATCH(bLignesdevis[[#This Row],[Code article]],#REF!,0)),"")</f>
        <v/>
      </c>
      <c r="N18" s="2" t="str">
        <f>IFERROR(bLignesdevis[[#This Row],[Montant HT]]*(1+bLignesdevis[[#This Row],[Taux Tva]]),"")</f>
        <v/>
      </c>
      <c r="O18" s="2"/>
      <c r="P18" s="2"/>
      <c r="Q18" s="7"/>
    </row>
    <row r="19" spans="1:18">
      <c r="A19" s="2"/>
      <c r="B19" s="2"/>
      <c r="C19" s="3"/>
      <c r="D19" s="3"/>
      <c r="E19" s="3"/>
      <c r="F19" s="3"/>
      <c r="G19" s="2"/>
      <c r="I19" s="2" t="str">
        <f>IFERROR(INDEX(#REF!,MATCH(bLignesdevis[[#This Row],[Code article]],#REF!,0)),"")</f>
        <v/>
      </c>
      <c r="K19" s="2" t="str">
        <f>IFERROR(INDEX(#REF!,MATCH(bLignesdevis[[#This Row],[Code article]],#REF!,0)),"")</f>
        <v/>
      </c>
      <c r="L19" s="2" t="str">
        <f>IFERROR(bLignesdevis[[#This Row],[Quantité]]*bLignesdevis[[#This Row],[Prix unitaire]],"")</f>
        <v/>
      </c>
      <c r="M19" s="2" t="str">
        <f>IFERROR(INDEX(#REF!,MATCH(bLignesdevis[[#This Row],[Code article]],#REF!,0)),"")</f>
        <v/>
      </c>
      <c r="N19" s="2" t="str">
        <f>IFERROR(bLignesdevis[[#This Row],[Montant HT]]*(1+bLignesdevis[[#This Row],[Taux Tva]]),"")</f>
        <v/>
      </c>
      <c r="O19" s="2"/>
      <c r="P19" s="2"/>
      <c r="Q19" s="7"/>
    </row>
    <row r="20" spans="1:18">
      <c r="A20" s="2"/>
      <c r="B20" s="2"/>
      <c r="C20" s="3"/>
      <c r="D20" s="3"/>
      <c r="E20" s="3"/>
      <c r="F20" s="3"/>
      <c r="G20" s="2"/>
      <c r="I20" s="2" t="str">
        <f>IFERROR(INDEX(#REF!,MATCH(bLignesdevis[[#This Row],[Code article]],#REF!,0)),"")</f>
        <v/>
      </c>
      <c r="K20" s="2" t="str">
        <f>IFERROR(INDEX(#REF!,MATCH(bLignesdevis[[#This Row],[Code article]],#REF!,0)),"")</f>
        <v/>
      </c>
      <c r="L20" s="2" t="str">
        <f>IFERROR(bLignesdevis[[#This Row],[Quantité]]*bLignesdevis[[#This Row],[Prix unitaire]],"")</f>
        <v/>
      </c>
      <c r="M20" s="2" t="str">
        <f>IFERROR(INDEX(#REF!,MATCH(bLignesdevis[[#This Row],[Code article]],#REF!,0)),"")</f>
        <v/>
      </c>
      <c r="N20" s="2" t="str">
        <f>IFERROR(bLignesdevis[[#This Row],[Montant HT]]*(1+bLignesdevis[[#This Row],[Taux Tva]]),"")</f>
        <v/>
      </c>
      <c r="O20" s="2"/>
      <c r="P20" s="2"/>
      <c r="Q20" s="7"/>
    </row>
    <row r="21" spans="1:18">
      <c r="A21" s="2"/>
      <c r="B21" s="2"/>
      <c r="C21" s="3"/>
      <c r="D21" s="3"/>
      <c r="E21" s="3"/>
      <c r="F21" s="3"/>
      <c r="G21" s="2"/>
      <c r="I21" s="2" t="str">
        <f>IFERROR(INDEX(#REF!,MATCH(bLignesdevis[[#This Row],[Code article]],#REF!,0)),"")</f>
        <v/>
      </c>
      <c r="K21" s="2" t="str">
        <f>IFERROR(INDEX(#REF!,MATCH(bLignesdevis[[#This Row],[Code article]],#REF!,0)),"")</f>
        <v/>
      </c>
      <c r="L21" s="2" t="str">
        <f>IFERROR(bLignesdevis[[#This Row],[Quantité]]*bLignesdevis[[#This Row],[Prix unitaire]],"")</f>
        <v/>
      </c>
      <c r="M21" s="2" t="str">
        <f>IFERROR(INDEX(#REF!,MATCH(bLignesdevis[[#This Row],[Code article]],#REF!,0)),"")</f>
        <v/>
      </c>
      <c r="N21" s="2" t="str">
        <f>IFERROR(bLignesdevis[[#This Row],[Montant HT]]*(1+bLignesdevis[[#This Row],[Taux Tva]]),"")</f>
        <v/>
      </c>
      <c r="O21" s="2"/>
      <c r="P21" s="2"/>
      <c r="Q21" s="7"/>
    </row>
    <row r="22" spans="1:18">
      <c r="A22" s="2"/>
      <c r="B22" s="2"/>
      <c r="C22" s="3"/>
      <c r="D22" s="3"/>
      <c r="E22" s="3"/>
      <c r="F22" s="3"/>
      <c r="G22" s="2"/>
      <c r="I22" s="2" t="str">
        <f>IFERROR(INDEX(#REF!,MATCH(bLignesdevis[[#This Row],[Code article]],#REF!,0)),"")</f>
        <v/>
      </c>
      <c r="K22" s="2" t="str">
        <f>IFERROR(INDEX(#REF!,MATCH(bLignesdevis[[#This Row],[Code article]],#REF!,0)),"")</f>
        <v/>
      </c>
      <c r="L22" s="2" t="str">
        <f>IFERROR(bLignesdevis[[#This Row],[Quantité]]*bLignesdevis[[#This Row],[Prix unitaire]],"")</f>
        <v/>
      </c>
      <c r="M22" s="2" t="str">
        <f>IFERROR(INDEX(#REF!,MATCH(bLignesdevis[[#This Row],[Code article]],#REF!,0)),"")</f>
        <v/>
      </c>
      <c r="N22" s="2" t="str">
        <f>IFERROR(bLignesdevis[[#This Row],[Montant HT]]*(1+bLignesdevis[[#This Row],[Taux Tva]]),"")</f>
        <v/>
      </c>
      <c r="O22" s="2"/>
      <c r="P22" s="2"/>
      <c r="Q22" s="7"/>
    </row>
    <row r="23" spans="1:18">
      <c r="A23" s="2"/>
      <c r="B23" s="2"/>
      <c r="C23" s="3"/>
      <c r="D23" s="3"/>
      <c r="E23" s="3"/>
      <c r="F23" s="3"/>
      <c r="G23" s="2"/>
      <c r="I23" s="2" t="str">
        <f>IFERROR(INDEX(#REF!,MATCH(bLignesdevis[[#This Row],[Code article]],#REF!,0)),"")</f>
        <v/>
      </c>
      <c r="K23" s="2" t="str">
        <f>IFERROR(INDEX(#REF!,MATCH(bLignesdevis[[#This Row],[Code article]],#REF!,0)),"")</f>
        <v/>
      </c>
      <c r="L23" s="2" t="str">
        <f>IFERROR(bLignesdevis[[#This Row],[Quantité]]*bLignesdevis[[#This Row],[Prix unitaire]],"")</f>
        <v/>
      </c>
      <c r="M23" s="2" t="str">
        <f>IFERROR(INDEX(#REF!,MATCH(bLignesdevis[[#This Row],[Code article]],#REF!,0)),"")</f>
        <v/>
      </c>
      <c r="N23" s="2" t="str">
        <f>IFERROR(bLignesdevis[[#This Row],[Montant HT]]*(1+bLignesdevis[[#This Row],[Taux Tva]]),"")</f>
        <v/>
      </c>
      <c r="O23" s="2"/>
      <c r="P23" s="2"/>
      <c r="Q23" s="7"/>
    </row>
    <row r="24" spans="1:18">
      <c r="A24" s="2"/>
      <c r="B24" s="2"/>
      <c r="C24" s="3"/>
      <c r="D24" s="3"/>
      <c r="E24" s="3"/>
      <c r="F24" s="3"/>
      <c r="G24" s="2"/>
      <c r="I24" s="2" t="str">
        <f>IFERROR(INDEX(#REF!,MATCH(bLignesdevis[[#This Row],[Code article]],#REF!,0)),"")</f>
        <v/>
      </c>
      <c r="K24" s="2" t="str">
        <f>IFERROR(INDEX(#REF!,MATCH(bLignesdevis[[#This Row],[Code article]],#REF!,0)),"")</f>
        <v/>
      </c>
      <c r="L24" s="2" t="str">
        <f>IFERROR(bLignesdevis[[#This Row],[Quantité]]*bLignesdevis[[#This Row],[Prix unitaire]],"")</f>
        <v/>
      </c>
      <c r="M24" s="2" t="str">
        <f>IFERROR(INDEX(#REF!,MATCH(bLignesdevis[[#This Row],[Code article]],#REF!,0)),"")</f>
        <v/>
      </c>
      <c r="N24" s="2" t="str">
        <f>IFERROR(bLignesdevis[[#This Row],[Montant HT]]*(1+bLignesdevis[[#This Row],[Taux Tva]]),"")</f>
        <v/>
      </c>
      <c r="O24" s="2"/>
      <c r="P24" s="2"/>
      <c r="Q24" s="7"/>
    </row>
    <row r="25" spans="1:18">
      <c r="A25" s="2"/>
      <c r="B25" s="2"/>
      <c r="C25" s="3"/>
      <c r="D25" s="3"/>
      <c r="E25" s="3"/>
      <c r="F25" s="3"/>
      <c r="G25" s="2"/>
      <c r="I25" s="2" t="str">
        <f>IFERROR(INDEX(#REF!,MATCH(bLignesdevis[[#This Row],[Code article]],#REF!,0)),"")</f>
        <v/>
      </c>
      <c r="K25" s="2" t="str">
        <f>IFERROR(INDEX(#REF!,MATCH(bLignesdevis[[#This Row],[Code article]],#REF!,0)),"")</f>
        <v/>
      </c>
      <c r="L25" s="2" t="str">
        <f>IFERROR(bLignesdevis[[#This Row],[Quantité]]*bLignesdevis[[#This Row],[Prix unitaire]],"")</f>
        <v/>
      </c>
      <c r="M25" s="2" t="str">
        <f>IFERROR(INDEX(#REF!,MATCH(bLignesdevis[[#This Row],[Code article]],#REF!,0)),"")</f>
        <v/>
      </c>
      <c r="N25" s="2" t="str">
        <f>IFERROR(bLignesdevis[[#This Row],[Montant HT]]*(1+bLignesdevis[[#This Row],[Taux Tva]]),"")</f>
        <v/>
      </c>
      <c r="O25" s="2"/>
      <c r="P25" s="2"/>
      <c r="Q25" s="7"/>
    </row>
    <row r="26" spans="1:18">
      <c r="A26" s="2"/>
      <c r="B26" s="2"/>
      <c r="C26" s="3"/>
      <c r="D26" s="3"/>
      <c r="E26" s="3"/>
      <c r="F26" s="3"/>
      <c r="G26" s="2"/>
      <c r="I26" s="2" t="str">
        <f>IFERROR(INDEX(#REF!,MATCH(bLignesdevis[[#This Row],[Code article]],#REF!,0)),"")</f>
        <v/>
      </c>
      <c r="K26" s="2" t="str">
        <f>IFERROR(INDEX(#REF!,MATCH(bLignesdevis[[#This Row],[Code article]],#REF!,0)),"")</f>
        <v/>
      </c>
      <c r="L26" s="2" t="str">
        <f>IFERROR(bLignesdevis[[#This Row],[Quantité]]*bLignesdevis[[#This Row],[Prix unitaire]],"")</f>
        <v/>
      </c>
      <c r="M26" s="2" t="str">
        <f>IFERROR(INDEX(#REF!,MATCH(bLignesdevis[[#This Row],[Code article]],#REF!,0)),"")</f>
        <v/>
      </c>
      <c r="N26" s="2" t="str">
        <f>IFERROR(bLignesdevis[[#This Row],[Montant HT]]*(1+bLignesdevis[[#This Row],[Taux Tva]]),"")</f>
        <v/>
      </c>
      <c r="O26" s="2"/>
      <c r="P26" s="2"/>
      <c r="Q26" s="7"/>
    </row>
    <row r="27" spans="1:18">
      <c r="A27" s="2"/>
      <c r="B27" s="2"/>
      <c r="C27" s="3"/>
      <c r="D27" s="3"/>
      <c r="E27" s="3"/>
      <c r="F27" s="3"/>
      <c r="G27" s="2"/>
      <c r="I27" s="2" t="str">
        <f>IFERROR(INDEX(#REF!,MATCH(bLignesdevis[[#This Row],[Code article]],#REF!,0)),"")</f>
        <v/>
      </c>
      <c r="K27" s="2" t="str">
        <f>IFERROR(INDEX(#REF!,MATCH(bLignesdevis[[#This Row],[Code article]],#REF!,0)),"")</f>
        <v/>
      </c>
      <c r="L27" s="2" t="str">
        <f>IFERROR(bLignesdevis[[#This Row],[Quantité]]*bLignesdevis[[#This Row],[Prix unitaire]],"")</f>
        <v/>
      </c>
      <c r="M27" s="2" t="str">
        <f>IFERROR(INDEX(#REF!,MATCH(bLignesdevis[[#This Row],[Code article]],#REF!,0)),"")</f>
        <v/>
      </c>
      <c r="N27" s="2" t="str">
        <f>IFERROR(bLignesdevis[[#This Row],[Montant HT]]*(1+bLignesdevis[[#This Row],[Taux Tva]]),"")</f>
        <v/>
      </c>
      <c r="O27" s="2"/>
      <c r="P27" s="2"/>
      <c r="Q27" s="7"/>
    </row>
    <row r="28" spans="1:18">
      <c r="A28" s="2"/>
      <c r="B28" s="2"/>
      <c r="C28" s="3"/>
      <c r="D28" s="3"/>
      <c r="E28" s="3"/>
      <c r="F28" s="3"/>
      <c r="G28" s="2"/>
      <c r="I28" s="2" t="str">
        <f>IFERROR(INDEX(#REF!,MATCH(bLignesdevis[[#This Row],[Code article]],#REF!,0)),"")</f>
        <v/>
      </c>
      <c r="K28" s="2" t="str">
        <f>IFERROR(INDEX(#REF!,MATCH(bLignesdevis[[#This Row],[Code article]],#REF!,0)),"")</f>
        <v/>
      </c>
      <c r="L28" s="2" t="str">
        <f>IFERROR(bLignesdevis[[#This Row],[Quantité]]*bLignesdevis[[#This Row],[Prix unitaire]],"")</f>
        <v/>
      </c>
      <c r="M28" s="2" t="str">
        <f>IFERROR(INDEX(#REF!,MATCH(bLignesdevis[[#This Row],[Code article]],#REF!,0)),"")</f>
        <v/>
      </c>
      <c r="N28" s="2" t="str">
        <f>IFERROR(bLignesdevis[[#This Row],[Montant HT]]*(1+bLignesdevis[[#This Row],[Taux Tva]]),"")</f>
        <v/>
      </c>
      <c r="O28" s="2"/>
      <c r="P28" s="2"/>
      <c r="Q28" s="7"/>
    </row>
    <row r="29" spans="1:18">
      <c r="A29" s="2"/>
      <c r="B29" s="2"/>
      <c r="C29" s="3"/>
      <c r="D29" s="3"/>
      <c r="E29" s="3"/>
      <c r="F29" s="3"/>
      <c r="G29" s="2"/>
      <c r="I29" s="2" t="str">
        <f>IFERROR(INDEX(#REF!,MATCH(bLignesdevis[[#This Row],[Code article]],#REF!,0)),"")</f>
        <v/>
      </c>
      <c r="K29" s="2" t="str">
        <f>IFERROR(INDEX(#REF!,MATCH(bLignesdevis[[#This Row],[Code article]],#REF!,0)),"")</f>
        <v/>
      </c>
      <c r="L29" s="2" t="str">
        <f>IFERROR(bLignesdevis[[#This Row],[Quantité]]*bLignesdevis[[#This Row],[Prix unitaire]],"")</f>
        <v/>
      </c>
      <c r="M29" s="2" t="str">
        <f>IFERROR(INDEX(#REF!,MATCH(bLignesdevis[[#This Row],[Code article]],#REF!,0)),"")</f>
        <v/>
      </c>
      <c r="N29" s="2" t="str">
        <f>IFERROR(bLignesdevis[[#This Row],[Montant HT]]*(1+bLignesdevis[[#This Row],[Taux Tva]]),"")</f>
        <v/>
      </c>
      <c r="O29" s="2"/>
      <c r="P29" s="2"/>
      <c r="Q29" s="7"/>
    </row>
    <row r="30" spans="1:18">
      <c r="A30" s="2"/>
      <c r="B30" s="2"/>
      <c r="C30" s="3"/>
      <c r="D30" s="3"/>
      <c r="E30" s="3"/>
      <c r="F30" s="3"/>
      <c r="G30" s="2"/>
      <c r="I30" s="2" t="str">
        <f>IFERROR(INDEX(#REF!,MATCH(bLignesdevis[[#This Row],[Code article]],#REF!,0)),"")</f>
        <v/>
      </c>
      <c r="K30" s="2" t="str">
        <f>IFERROR(INDEX(#REF!,MATCH(bLignesdevis[[#This Row],[Code article]],#REF!,0)),"")</f>
        <v/>
      </c>
      <c r="L30" s="2" t="str">
        <f>IFERROR(bLignesdevis[[#This Row],[Quantité]]*bLignesdevis[[#This Row],[Prix unitaire]],"")</f>
        <v/>
      </c>
      <c r="M30" s="2" t="str">
        <f>IFERROR(INDEX(#REF!,MATCH(bLignesdevis[[#This Row],[Code article]],#REF!,0)),"")</f>
        <v/>
      </c>
      <c r="N30" s="2" t="str">
        <f>IFERROR(bLignesdevis[[#This Row],[Montant HT]]*(1+bLignesdevis[[#This Row],[Taux Tva]]),"")</f>
        <v/>
      </c>
      <c r="O30" s="2"/>
      <c r="P30" s="2"/>
      <c r="Q30" s="7"/>
    </row>
    <row r="31" spans="1:18">
      <c r="A31" s="2"/>
      <c r="B31" s="2"/>
      <c r="C31" s="3"/>
      <c r="D31" s="3"/>
      <c r="E31" s="3"/>
      <c r="F31" s="3"/>
      <c r="G31" s="2"/>
      <c r="I31" s="2" t="str">
        <f>IFERROR(INDEX(#REF!,MATCH(bLignesdevis[[#This Row],[Code article]],#REF!,0)),"")</f>
        <v/>
      </c>
      <c r="K31" s="2" t="str">
        <f>IFERROR(INDEX(#REF!,MATCH(bLignesdevis[[#This Row],[Code article]],#REF!,0)),"")</f>
        <v/>
      </c>
      <c r="L31" s="2" t="str">
        <f>IFERROR(bLignesdevis[[#This Row],[Quantité]]*bLignesdevis[[#This Row],[Prix unitaire]],"")</f>
        <v/>
      </c>
      <c r="M31" s="2" t="str">
        <f>IFERROR(INDEX(#REF!,MATCH(bLignesdevis[[#This Row],[Code article]],#REF!,0)),"")</f>
        <v/>
      </c>
      <c r="N31" s="2" t="str">
        <f>IFERROR(bLignesdevis[[#This Row],[Montant HT]]*(1+bLignesdevis[[#This Row],[Taux Tva]]),"")</f>
        <v/>
      </c>
      <c r="O31" s="2"/>
      <c r="P31" s="2"/>
      <c r="Q31" s="7"/>
    </row>
    <row r="32" spans="1:18">
      <c r="A32" s="2"/>
      <c r="B32" s="2"/>
      <c r="C32" s="3"/>
      <c r="D32" s="3"/>
      <c r="E32" s="3"/>
      <c r="F32" s="3"/>
      <c r="G32" s="2"/>
      <c r="I32" s="2" t="str">
        <f>IFERROR(INDEX(#REF!,MATCH(bLignesdevis[[#This Row],[Code article]],#REF!,0)),"")</f>
        <v/>
      </c>
      <c r="K32" s="2" t="str">
        <f>IFERROR(INDEX(#REF!,MATCH(bLignesdevis[[#This Row],[Code article]],#REF!,0)),"")</f>
        <v/>
      </c>
      <c r="L32" s="2" t="str">
        <f>IFERROR(bLignesdevis[[#This Row],[Quantité]]*bLignesdevis[[#This Row],[Prix unitaire]],"")</f>
        <v/>
      </c>
      <c r="M32" s="2" t="str">
        <f>IFERROR(INDEX(#REF!,MATCH(bLignesdevis[[#This Row],[Code article]],#REF!,0)),"")</f>
        <v/>
      </c>
      <c r="N32" s="2" t="str">
        <f>IFERROR(bLignesdevis[[#This Row],[Montant HT]]*(1+bLignesdevis[[#This Row],[Taux Tva]]),"")</f>
        <v/>
      </c>
      <c r="O32" s="2"/>
      <c r="P32" s="2"/>
      <c r="Q32" s="7"/>
    </row>
    <row r="33" spans="1:17">
      <c r="A33" s="2"/>
      <c r="B33" s="2"/>
      <c r="C33" s="3"/>
      <c r="D33" s="3"/>
      <c r="E33" s="3"/>
      <c r="F33" s="3"/>
      <c r="G33" s="2"/>
      <c r="I33" s="2" t="str">
        <f>IFERROR(INDEX(#REF!,MATCH(bLignesdevis[[#This Row],[Code article]],#REF!,0)),"")</f>
        <v/>
      </c>
      <c r="K33" s="2" t="str">
        <f>IFERROR(INDEX(#REF!,MATCH(bLignesdevis[[#This Row],[Code article]],#REF!,0)),"")</f>
        <v/>
      </c>
      <c r="L33" s="2" t="str">
        <f>IFERROR(bLignesdevis[[#This Row],[Quantité]]*bLignesdevis[[#This Row],[Prix unitaire]],"")</f>
        <v/>
      </c>
      <c r="M33" s="2" t="str">
        <f>IFERROR(INDEX(#REF!,MATCH(bLignesdevis[[#This Row],[Code article]],#REF!,0)),"")</f>
        <v/>
      </c>
      <c r="N33" s="2" t="str">
        <f>IFERROR(bLignesdevis[[#This Row],[Montant HT]]*(1+bLignesdevis[[#This Row],[Taux Tva]]),"")</f>
        <v/>
      </c>
      <c r="O33" s="2"/>
      <c r="P33" s="2"/>
      <c r="Q33" s="7"/>
    </row>
    <row r="34" spans="1:17">
      <c r="A34" s="2"/>
      <c r="B34" s="2"/>
      <c r="C34" s="3"/>
      <c r="D34" s="3"/>
      <c r="E34" s="3"/>
      <c r="F34" s="3"/>
      <c r="G34" s="2"/>
      <c r="I34" s="2" t="str">
        <f>IFERROR(INDEX(#REF!,MATCH(bLignesdevis[[#This Row],[Code article]],#REF!,0)),"")</f>
        <v/>
      </c>
      <c r="K34" s="2" t="str">
        <f>IFERROR(INDEX(#REF!,MATCH(bLignesdevis[[#This Row],[Code article]],#REF!,0)),"")</f>
        <v/>
      </c>
      <c r="L34" s="2" t="str">
        <f>IFERROR(bLignesdevis[[#This Row],[Quantité]]*bLignesdevis[[#This Row],[Prix unitaire]],"")</f>
        <v/>
      </c>
      <c r="M34" s="2" t="str">
        <f>IFERROR(INDEX(#REF!,MATCH(bLignesdevis[[#This Row],[Code article]],#REF!,0)),"")</f>
        <v/>
      </c>
      <c r="N34" s="2" t="str">
        <f>IFERROR(bLignesdevis[[#This Row],[Montant HT]]*(1+bLignesdevis[[#This Row],[Taux Tva]]),"")</f>
        <v/>
      </c>
      <c r="O34" s="2"/>
      <c r="P34" s="2"/>
      <c r="Q34" s="7"/>
    </row>
    <row r="35" spans="1:17">
      <c r="A35" s="2"/>
      <c r="B35" s="2"/>
      <c r="C35" s="3"/>
      <c r="D35" s="3"/>
      <c r="E35" s="3"/>
      <c r="F35" s="3"/>
      <c r="G35" s="2"/>
      <c r="I35" s="2" t="str">
        <f>IFERROR(INDEX(#REF!,MATCH(bLignesdevis[[#This Row],[Code article]],#REF!,0)),"")</f>
        <v/>
      </c>
      <c r="K35" s="2" t="str">
        <f>IFERROR(INDEX(#REF!,MATCH(bLignesdevis[[#This Row],[Code article]],#REF!,0)),"")</f>
        <v/>
      </c>
      <c r="L35" s="2" t="str">
        <f>IFERROR(bLignesdevis[[#This Row],[Quantité]]*bLignesdevis[[#This Row],[Prix unitaire]],"")</f>
        <v/>
      </c>
      <c r="M35" s="2" t="str">
        <f>IFERROR(INDEX(#REF!,MATCH(bLignesdevis[[#This Row],[Code article]],#REF!,0)),"")</f>
        <v/>
      </c>
      <c r="N35" s="2" t="str">
        <f>IFERROR(bLignesdevis[[#This Row],[Montant HT]]*(1+bLignesdevis[[#This Row],[Taux Tva]]),"")</f>
        <v/>
      </c>
      <c r="O35" s="2"/>
      <c r="P35" s="2"/>
      <c r="Q35" s="7"/>
    </row>
    <row r="36" spans="1:17">
      <c r="A36" s="2"/>
      <c r="B36" s="2"/>
      <c r="C36" s="3"/>
      <c r="D36" s="3"/>
      <c r="E36" s="3"/>
      <c r="F36" s="3"/>
      <c r="G36" s="2"/>
      <c r="I36" s="2" t="str">
        <f>IFERROR(INDEX(#REF!,MATCH(bLignesdevis[[#This Row],[Code article]],#REF!,0)),"")</f>
        <v/>
      </c>
      <c r="K36" s="2" t="str">
        <f>IFERROR(INDEX(#REF!,MATCH(bLignesdevis[[#This Row],[Code article]],#REF!,0)),"")</f>
        <v/>
      </c>
      <c r="L36" s="2" t="str">
        <f>IFERROR(bLignesdevis[[#This Row],[Quantité]]*bLignesdevis[[#This Row],[Prix unitaire]],"")</f>
        <v/>
      </c>
      <c r="M36" s="2" t="str">
        <f>IFERROR(INDEX(#REF!,MATCH(bLignesdevis[[#This Row],[Code article]],#REF!,0)),"")</f>
        <v/>
      </c>
      <c r="N36" s="2" t="str">
        <f>IFERROR(bLignesdevis[[#This Row],[Montant HT]]*(1+bLignesdevis[[#This Row],[Taux Tva]]),"")</f>
        <v/>
      </c>
      <c r="O36" s="2"/>
      <c r="P36" s="2"/>
      <c r="Q36" s="7"/>
    </row>
    <row r="37" spans="1:17">
      <c r="A37" s="2"/>
      <c r="B37" s="2"/>
      <c r="C37" s="3"/>
      <c r="D37" s="3"/>
      <c r="E37" s="3"/>
      <c r="F37" s="3"/>
      <c r="G37" s="2"/>
      <c r="I37" s="2" t="str">
        <f>IFERROR(INDEX(#REF!,MATCH(bLignesdevis[[#This Row],[Code article]],#REF!,0)),"")</f>
        <v/>
      </c>
      <c r="K37" s="2" t="str">
        <f>IFERROR(INDEX(#REF!,MATCH(bLignesdevis[[#This Row],[Code article]],#REF!,0)),"")</f>
        <v/>
      </c>
      <c r="L37" s="2" t="str">
        <f>IFERROR(bLignesdevis[[#This Row],[Quantité]]*bLignesdevis[[#This Row],[Prix unitaire]],"")</f>
        <v/>
      </c>
      <c r="M37" s="2" t="str">
        <f>IFERROR(INDEX(#REF!,MATCH(bLignesdevis[[#This Row],[Code article]],#REF!,0)),"")</f>
        <v/>
      </c>
      <c r="N37" s="2" t="str">
        <f>IFERROR(bLignesdevis[[#This Row],[Montant HT]]*(1+bLignesdevis[[#This Row],[Taux Tva]]),"")</f>
        <v/>
      </c>
      <c r="O37" s="2"/>
      <c r="P37" s="2"/>
      <c r="Q37" s="7"/>
    </row>
    <row r="38" spans="1:17">
      <c r="A38" s="2"/>
      <c r="B38" s="2"/>
      <c r="C38" s="3"/>
      <c r="D38" s="3"/>
      <c r="E38" s="3"/>
      <c r="F38" s="3"/>
      <c r="G38" s="2"/>
      <c r="I38" s="2" t="str">
        <f>IFERROR(INDEX(#REF!,MATCH(bLignesdevis[[#This Row],[Code article]],#REF!,0)),"")</f>
        <v/>
      </c>
      <c r="K38" s="2" t="str">
        <f>IFERROR(INDEX(#REF!,MATCH(bLignesdevis[[#This Row],[Code article]],#REF!,0)),"")</f>
        <v/>
      </c>
      <c r="L38" s="2" t="str">
        <f>IFERROR(bLignesdevis[[#This Row],[Quantité]]*bLignesdevis[[#This Row],[Prix unitaire]],"")</f>
        <v/>
      </c>
      <c r="M38" s="2" t="str">
        <f>IFERROR(INDEX(#REF!,MATCH(bLignesdevis[[#This Row],[Code article]],#REF!,0)),"")</f>
        <v/>
      </c>
      <c r="N38" s="2" t="str">
        <f>IFERROR(bLignesdevis[[#This Row],[Montant HT]]*(1+bLignesdevis[[#This Row],[Taux Tva]]),"")</f>
        <v/>
      </c>
      <c r="O38" s="2"/>
      <c r="P38" s="2"/>
      <c r="Q38" s="7"/>
    </row>
    <row r="39" spans="1:17">
      <c r="A39" s="2"/>
      <c r="B39" s="2"/>
      <c r="C39" s="3"/>
      <c r="D39" s="3"/>
      <c r="E39" s="3"/>
      <c r="F39" s="3"/>
      <c r="G39" s="2"/>
      <c r="I39" s="2" t="str">
        <f>IFERROR(INDEX(#REF!,MATCH(bLignesdevis[[#This Row],[Code article]],#REF!,0)),"")</f>
        <v/>
      </c>
      <c r="K39" s="2" t="str">
        <f>IFERROR(INDEX(#REF!,MATCH(bLignesdevis[[#This Row],[Code article]],#REF!,0)),"")</f>
        <v/>
      </c>
      <c r="L39" s="2" t="str">
        <f>IFERROR(bLignesdevis[[#This Row],[Quantité]]*bLignesdevis[[#This Row],[Prix unitaire]],"")</f>
        <v/>
      </c>
      <c r="M39" s="2" t="str">
        <f>IFERROR(INDEX(#REF!,MATCH(bLignesdevis[[#This Row],[Code article]],#REF!,0)),"")</f>
        <v/>
      </c>
      <c r="N39" s="2" t="str">
        <f>IFERROR(bLignesdevis[[#This Row],[Montant HT]]*(1+bLignesdevis[[#This Row],[Taux Tva]]),"")</f>
        <v/>
      </c>
      <c r="O39" s="2"/>
      <c r="P39" s="2"/>
      <c r="Q39" s="7"/>
    </row>
    <row r="40" spans="1:17">
      <c r="A40" s="2"/>
      <c r="B40" s="2"/>
      <c r="C40" s="3"/>
      <c r="D40" s="3"/>
      <c r="E40" s="3"/>
      <c r="F40" s="3"/>
      <c r="G40" s="2"/>
      <c r="I40" s="2" t="str">
        <f>IFERROR(INDEX(#REF!,MATCH(bLignesdevis[[#This Row],[Code article]],#REF!,0)),"")</f>
        <v/>
      </c>
      <c r="K40" s="2" t="str">
        <f>IFERROR(INDEX(#REF!,MATCH(bLignesdevis[[#This Row],[Code article]],#REF!,0)),"")</f>
        <v/>
      </c>
      <c r="L40" s="2" t="str">
        <f>IFERROR(bLignesdevis[[#This Row],[Quantité]]*bLignesdevis[[#This Row],[Prix unitaire]],"")</f>
        <v/>
      </c>
      <c r="M40" s="2" t="str">
        <f>IFERROR(INDEX(#REF!,MATCH(bLignesdevis[[#This Row],[Code article]],#REF!,0)),"")</f>
        <v/>
      </c>
      <c r="N40" s="2" t="str">
        <f>IFERROR(bLignesdevis[[#This Row],[Montant HT]]*(1+bLignesdevis[[#This Row],[Taux Tva]]),"")</f>
        <v/>
      </c>
      <c r="O40" s="2"/>
      <c r="P40" s="2"/>
      <c r="Q40" s="7"/>
    </row>
    <row r="41" spans="1:17">
      <c r="A41" s="2"/>
      <c r="B41" s="2"/>
      <c r="C41" s="3"/>
      <c r="D41" s="3"/>
      <c r="E41" s="3"/>
      <c r="F41" s="3"/>
      <c r="G41" s="2"/>
      <c r="I41" s="2" t="str">
        <f>IFERROR(INDEX(#REF!,MATCH(bLignesdevis[[#This Row],[Code article]],#REF!,0)),"")</f>
        <v/>
      </c>
      <c r="K41" s="2" t="str">
        <f>IFERROR(INDEX(#REF!,MATCH(bLignesdevis[[#This Row],[Code article]],#REF!,0)),"")</f>
        <v/>
      </c>
      <c r="L41" s="2" t="str">
        <f>IFERROR(bLignesdevis[[#This Row],[Quantité]]*bLignesdevis[[#This Row],[Prix unitaire]],"")</f>
        <v/>
      </c>
      <c r="M41" s="2" t="str">
        <f>IFERROR(INDEX(#REF!,MATCH(bLignesdevis[[#This Row],[Code article]],#REF!,0)),"")</f>
        <v/>
      </c>
      <c r="N41" s="2" t="str">
        <f>IFERROR(bLignesdevis[[#This Row],[Montant HT]]*(1+bLignesdevis[[#This Row],[Taux Tva]]),"")</f>
        <v/>
      </c>
      <c r="O41" s="2"/>
      <c r="P41" s="2"/>
      <c r="Q41" s="7"/>
    </row>
    <row r="42" spans="1:17">
      <c r="A42" s="2"/>
      <c r="B42" s="2"/>
      <c r="C42" s="3"/>
      <c r="D42" s="3"/>
      <c r="E42" s="3"/>
      <c r="F42" s="3"/>
      <c r="G42" s="2"/>
      <c r="I42" s="2" t="str">
        <f>IFERROR(INDEX(#REF!,MATCH(bLignesdevis[[#This Row],[Code article]],#REF!,0)),"")</f>
        <v/>
      </c>
      <c r="K42" s="2" t="str">
        <f>IFERROR(INDEX(#REF!,MATCH(bLignesdevis[[#This Row],[Code article]],#REF!,0)),"")</f>
        <v/>
      </c>
      <c r="L42" s="2" t="str">
        <f>IFERROR(bLignesdevis[[#This Row],[Quantité]]*bLignesdevis[[#This Row],[Prix unitaire]],"")</f>
        <v/>
      </c>
      <c r="M42" s="2" t="str">
        <f>IFERROR(INDEX(#REF!,MATCH(bLignesdevis[[#This Row],[Code article]],#REF!,0)),"")</f>
        <v/>
      </c>
      <c r="N42" s="2" t="str">
        <f>IFERROR(bLignesdevis[[#This Row],[Montant HT]]*(1+bLignesdevis[[#This Row],[Taux Tva]]),"")</f>
        <v/>
      </c>
      <c r="O42" s="2"/>
      <c r="P42" s="2"/>
      <c r="Q42" s="7"/>
    </row>
    <row r="43" spans="1:17">
      <c r="A43" s="2"/>
      <c r="B43" s="2"/>
      <c r="C43" s="3"/>
      <c r="D43" s="3"/>
      <c r="E43" s="3"/>
      <c r="F43" s="3"/>
      <c r="G43" s="2"/>
      <c r="I43" s="2" t="str">
        <f>IFERROR(INDEX(#REF!,MATCH(bLignesdevis[[#This Row],[Code article]],#REF!,0)),"")</f>
        <v/>
      </c>
      <c r="K43" s="2" t="str">
        <f>IFERROR(INDEX(#REF!,MATCH(bLignesdevis[[#This Row],[Code article]],#REF!,0)),"")</f>
        <v/>
      </c>
      <c r="L43" s="2" t="str">
        <f>IFERROR(bLignesdevis[[#This Row],[Quantité]]*bLignesdevis[[#This Row],[Prix unitaire]],"")</f>
        <v/>
      </c>
      <c r="M43" s="2" t="str">
        <f>IFERROR(INDEX(#REF!,MATCH(bLignesdevis[[#This Row],[Code article]],#REF!,0)),"")</f>
        <v/>
      </c>
      <c r="N43" s="2" t="str">
        <f>IFERROR(bLignesdevis[[#This Row],[Montant HT]]*(1+bLignesdevis[[#This Row],[Taux Tva]]),"")</f>
        <v/>
      </c>
      <c r="O43" s="2"/>
      <c r="P43" s="2"/>
      <c r="Q43" s="7"/>
    </row>
    <row r="44" spans="1:17">
      <c r="A44" s="2"/>
      <c r="B44" s="2"/>
      <c r="C44" s="3"/>
      <c r="D44" s="3"/>
      <c r="E44" s="3"/>
      <c r="F44" s="3"/>
      <c r="G44" s="2"/>
      <c r="I44" s="2" t="str">
        <f>IFERROR(INDEX(#REF!,MATCH(bLignesdevis[[#This Row],[Code article]],#REF!,0)),"")</f>
        <v/>
      </c>
      <c r="K44" s="2" t="str">
        <f>IFERROR(INDEX(#REF!,MATCH(bLignesdevis[[#This Row],[Code article]],#REF!,0)),"")</f>
        <v/>
      </c>
      <c r="L44" s="2" t="str">
        <f>IFERROR(bLignesdevis[[#This Row],[Quantité]]*bLignesdevis[[#This Row],[Prix unitaire]],"")</f>
        <v/>
      </c>
      <c r="M44" s="2" t="str">
        <f>IFERROR(INDEX(#REF!,MATCH(bLignesdevis[[#This Row],[Code article]],#REF!,0)),"")</f>
        <v/>
      </c>
      <c r="N44" s="2" t="str">
        <f>IFERROR(bLignesdevis[[#This Row],[Montant HT]]*(1+bLignesdevis[[#This Row],[Taux Tva]]),"")</f>
        <v/>
      </c>
      <c r="O44" s="2"/>
      <c r="P44" s="2"/>
      <c r="Q44" s="7"/>
    </row>
    <row r="45" spans="1:17">
      <c r="A45" s="2"/>
      <c r="B45" s="2"/>
      <c r="C45" s="3"/>
      <c r="D45" s="3"/>
      <c r="E45" s="3"/>
      <c r="F45" s="3"/>
      <c r="G45" s="2"/>
      <c r="I45" s="2" t="str">
        <f>IFERROR(INDEX(#REF!,MATCH(bLignesdevis[[#This Row],[Code article]],#REF!,0)),"")</f>
        <v/>
      </c>
      <c r="K45" s="2" t="str">
        <f>IFERROR(INDEX(#REF!,MATCH(bLignesdevis[[#This Row],[Code article]],#REF!,0)),"")</f>
        <v/>
      </c>
      <c r="L45" s="2" t="str">
        <f>IFERROR(bLignesdevis[[#This Row],[Quantité]]*bLignesdevis[[#This Row],[Prix unitaire]],"")</f>
        <v/>
      </c>
      <c r="M45" s="2" t="str">
        <f>IFERROR(INDEX(#REF!,MATCH(bLignesdevis[[#This Row],[Code article]],#REF!,0)),"")</f>
        <v/>
      </c>
      <c r="N45" s="2" t="str">
        <f>IFERROR(bLignesdevis[[#This Row],[Montant HT]]*(1+bLignesdevis[[#This Row],[Taux Tva]]),"")</f>
        <v/>
      </c>
      <c r="O45" s="2"/>
      <c r="P45" s="2"/>
      <c r="Q45" s="7"/>
    </row>
    <row r="46" spans="1:17">
      <c r="A46" s="2"/>
      <c r="B46" s="2"/>
      <c r="C46" s="3"/>
      <c r="D46" s="3"/>
      <c r="E46" s="3"/>
      <c r="F46" s="3"/>
      <c r="G46" s="2"/>
      <c r="I46" s="2" t="str">
        <f>IFERROR(INDEX(#REF!,MATCH(bLignesdevis[[#This Row],[Code article]],#REF!,0)),"")</f>
        <v/>
      </c>
      <c r="K46" s="2" t="str">
        <f>IFERROR(INDEX(#REF!,MATCH(bLignesdevis[[#This Row],[Code article]],#REF!,0)),"")</f>
        <v/>
      </c>
      <c r="L46" s="2" t="str">
        <f>IFERROR(bLignesdevis[[#This Row],[Quantité]]*bLignesdevis[[#This Row],[Prix unitaire]],"")</f>
        <v/>
      </c>
      <c r="M46" s="2" t="str">
        <f>IFERROR(INDEX(#REF!,MATCH(bLignesdevis[[#This Row],[Code article]],#REF!,0)),"")</f>
        <v/>
      </c>
      <c r="N46" s="2" t="str">
        <f>IFERROR(bLignesdevis[[#This Row],[Montant HT]]*(1+bLignesdevis[[#This Row],[Taux Tva]]),"")</f>
        <v/>
      </c>
      <c r="O46" s="2"/>
      <c r="P46" s="2"/>
      <c r="Q46" s="7"/>
    </row>
    <row r="47" spans="1:17">
      <c r="A47" s="2"/>
      <c r="B47" s="2"/>
      <c r="C47" s="3"/>
      <c r="D47" s="3"/>
      <c r="E47" s="3"/>
      <c r="F47" s="3"/>
      <c r="G47" s="2"/>
      <c r="I47" s="2" t="str">
        <f>IFERROR(INDEX(#REF!,MATCH(bLignesdevis[[#This Row],[Code article]],#REF!,0)),"")</f>
        <v/>
      </c>
      <c r="K47" s="2" t="str">
        <f>IFERROR(INDEX(#REF!,MATCH(bLignesdevis[[#This Row],[Code article]],#REF!,0)),"")</f>
        <v/>
      </c>
      <c r="L47" s="2" t="str">
        <f>IFERROR(bLignesdevis[[#This Row],[Quantité]]*bLignesdevis[[#This Row],[Prix unitaire]],"")</f>
        <v/>
      </c>
      <c r="M47" s="2" t="str">
        <f>IFERROR(INDEX(#REF!,MATCH(bLignesdevis[[#This Row],[Code article]],#REF!,0)),"")</f>
        <v/>
      </c>
      <c r="N47" s="2" t="str">
        <f>IFERROR(bLignesdevis[[#This Row],[Montant HT]]*(1+bLignesdevis[[#This Row],[Taux Tva]]),"")</f>
        <v/>
      </c>
      <c r="O47" s="2"/>
      <c r="P47" s="2"/>
      <c r="Q47" s="7"/>
    </row>
    <row r="48" spans="1:17">
      <c r="A48" s="2"/>
      <c r="B48" s="2"/>
      <c r="C48" s="3"/>
      <c r="D48" s="3"/>
      <c r="E48" s="3"/>
      <c r="F48" s="3"/>
      <c r="G48" s="2"/>
      <c r="I48" s="2" t="str">
        <f>IFERROR(INDEX(#REF!,MATCH(bLignesdevis[[#This Row],[Code article]],#REF!,0)),"")</f>
        <v/>
      </c>
      <c r="K48" s="2" t="str">
        <f>IFERROR(INDEX(#REF!,MATCH(bLignesdevis[[#This Row],[Code article]],#REF!,0)),"")</f>
        <v/>
      </c>
      <c r="L48" s="2" t="str">
        <f>IFERROR(bLignesdevis[[#This Row],[Quantité]]*bLignesdevis[[#This Row],[Prix unitaire]],"")</f>
        <v/>
      </c>
      <c r="M48" s="2" t="str">
        <f>IFERROR(INDEX(#REF!,MATCH(bLignesdevis[[#This Row],[Code article]],#REF!,0)),"")</f>
        <v/>
      </c>
      <c r="N48" s="2" t="str">
        <f>IFERROR(bLignesdevis[[#This Row],[Montant HT]]*(1+bLignesdevis[[#This Row],[Taux Tva]]),"")</f>
        <v/>
      </c>
      <c r="O48" s="2"/>
      <c r="P48" s="2"/>
      <c r="Q48" s="7"/>
    </row>
    <row r="49" spans="1:16">
      <c r="A49" s="2"/>
      <c r="B49" s="4"/>
      <c r="C49" s="5"/>
      <c r="D49" s="5"/>
      <c r="E49" s="5"/>
      <c r="F49" s="4" t="s">
        <v>25</v>
      </c>
      <c r="G49" s="2"/>
      <c r="H49" s="4"/>
      <c r="I49" s="4"/>
      <c r="J49" s="10"/>
      <c r="K49" s="4"/>
      <c r="L49" s="4"/>
      <c r="M49" s="4"/>
      <c r="N49" s="4"/>
      <c r="O49" s="4"/>
      <c r="P49" s="2"/>
    </row>
    <row r="50" spans="1:16">
      <c r="A50" s="2"/>
      <c r="B50" s="4"/>
      <c r="C50" s="5"/>
      <c r="D50" s="5"/>
      <c r="E50" s="5"/>
      <c r="F50" s="4"/>
      <c r="G50" s="2"/>
      <c r="H50" s="4"/>
      <c r="I50" s="4"/>
      <c r="J50" s="10"/>
      <c r="K50" s="4"/>
      <c r="L50" s="4"/>
      <c r="M50" s="4"/>
      <c r="N50" s="4"/>
      <c r="O50" s="4"/>
      <c r="P50" s="2"/>
    </row>
    <row r="51" spans="1:16">
      <c r="A51" s="4"/>
      <c r="B51" s="4"/>
      <c r="C51" s="5"/>
      <c r="D51" s="5"/>
      <c r="E51" s="5"/>
      <c r="F51" s="4"/>
      <c r="G51" s="2"/>
      <c r="H51" s="4"/>
      <c r="I51" s="4"/>
      <c r="J51" s="10"/>
      <c r="K51" s="4"/>
      <c r="L51" s="4"/>
      <c r="M51" s="4"/>
      <c r="N51" s="4"/>
      <c r="O51" s="4"/>
      <c r="P51" s="2"/>
    </row>
    <row r="52" spans="1:16">
      <c r="A52" s="4"/>
      <c r="B52" s="4"/>
      <c r="C52" s="5"/>
      <c r="D52" s="5"/>
      <c r="E52" s="5"/>
      <c r="F52" s="4"/>
      <c r="G52" s="2"/>
      <c r="H52" s="4"/>
      <c r="I52" s="4"/>
      <c r="J52" s="10"/>
      <c r="K52" s="4"/>
      <c r="L52" s="4"/>
      <c r="M52" s="4"/>
      <c r="N52" s="4"/>
      <c r="O52" s="4"/>
      <c r="P52" s="2"/>
    </row>
    <row r="53" spans="1:16">
      <c r="A53" s="4"/>
      <c r="B53" s="4"/>
      <c r="C53" s="5"/>
      <c r="D53" s="5"/>
      <c r="E53" s="5"/>
      <c r="F53" s="5"/>
      <c r="G53" s="2"/>
      <c r="H53" s="4"/>
      <c r="I53" s="4"/>
      <c r="J53" s="10"/>
      <c r="K53" s="4"/>
      <c r="L53" s="4"/>
      <c r="M53" s="4"/>
      <c r="N53" s="4"/>
      <c r="O53" s="4"/>
      <c r="P53" s="2"/>
    </row>
    <row r="54" spans="1:16">
      <c r="A54" s="4"/>
      <c r="B54" s="4"/>
      <c r="C54" s="5"/>
      <c r="D54" s="5"/>
      <c r="E54" s="5"/>
      <c r="F54" s="5"/>
      <c r="G54" s="2"/>
      <c r="H54" s="4"/>
      <c r="I54" s="4"/>
      <c r="J54" s="10"/>
      <c r="K54" s="4"/>
      <c r="L54" s="4"/>
      <c r="M54" s="4"/>
      <c r="N54" s="4"/>
      <c r="O54" s="4"/>
      <c r="P54" s="2"/>
    </row>
    <row r="55" spans="1:16">
      <c r="A55" s="4"/>
      <c r="B55" s="4"/>
      <c r="C55" s="5"/>
      <c r="D55" s="5"/>
      <c r="E55" s="5"/>
      <c r="F55" s="5"/>
      <c r="G55" s="2"/>
      <c r="H55" s="4"/>
      <c r="I55" s="4"/>
      <c r="J55" s="10"/>
      <c r="K55" s="4"/>
      <c r="L55" s="4"/>
      <c r="M55" s="4"/>
      <c r="N55" s="4"/>
      <c r="O55" s="4"/>
      <c r="P55" s="2"/>
    </row>
  </sheetData>
  <phoneticPr fontId="3" type="noConversion"/>
  <conditionalFormatting sqref="A7:R17">
    <cfRule type="expression" dxfId="2" priority="4">
      <formula>$R7="vert"</formula>
    </cfRule>
    <cfRule type="expression" dxfId="1" priority="5">
      <formula>$R7="orange"</formula>
    </cfRule>
    <cfRule type="expression" dxfId="0" priority="6">
      <formula>$R7="rouge"</formula>
    </cfRule>
  </conditionalFormatting>
  <dataValidations count="2">
    <dataValidation type="list" allowBlank="1" showInputMessage="1" showErrorMessage="1" sqref="I7:I17" xr:uid="{00000000-0002-0000-0300-000000000000}">
      <formula1>listeArticles</formula1>
    </dataValidation>
    <dataValidation type="list" allowBlank="1" showInputMessage="1" showErrorMessage="1" sqref="B7:B17" xr:uid="{00000000-0002-0000-0300-000001000000}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Lignes factures</vt:lpstr>
      <vt:lpstr>Lignes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Godiniere</dc:creator>
  <cp:lastModifiedBy>Godiniere</cp:lastModifiedBy>
  <cp:lastPrinted>2025-03-11T17:11:47Z</cp:lastPrinted>
  <dcterms:created xsi:type="dcterms:W3CDTF">2025-02-27T16:53:37Z</dcterms:created>
  <dcterms:modified xsi:type="dcterms:W3CDTF">2025-03-11T18:10:05Z</dcterms:modified>
</cp:coreProperties>
</file>