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20" yWindow="-120" windowWidth="29040" windowHeight="15840"/>
  </bookViews>
  <sheets>
    <sheet name="Métré" sheetId="3" r:id="rId1"/>
    <sheet name="Recap Fournitures" sheetId="4" r:id="rId2"/>
    <sheet name="Recap Simplifiée Fournitures" sheetId="8" r:id="rId3"/>
    <sheet name="Recap Chantier" sheetId="5" r:id="rId4"/>
    <sheet name="Base Données" sheetId="6" r:id="rId5"/>
  </sheets>
  <definedNames>
    <definedName name="HtrPlaques">'Base Données'!$E$2:$E$7</definedName>
    <definedName name="Isolants">'Base Données'!$L$2:$L$7</definedName>
    <definedName name="Montants">'Base Données'!$J$2:$J$11</definedName>
    <definedName name="NbPlaques">'Base Données'!$P$2:$P$4</definedName>
    <definedName name="NumCloison">'Base Données'!$R$2:$R$26</definedName>
    <definedName name="Plaques">'Base Données'!$A$2:$A$16</definedName>
    <definedName name="Rails">'Base Données'!$H$2:$H$11</definedName>
    <definedName name="SimpDoub">'Base Données'!$N$2:$N$3</definedName>
    <definedName name="_xlnm.Print_Area" localSheetId="3">'Recap Chantier'!$B$1:$AA$34</definedName>
    <definedName name="_xlnm.Print_Area" localSheetId="2">'Recap Simplifiée Fournitures'!$B$1:$H$60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0" i="3"/>
  <c r="D14" s="1"/>
  <c r="D18"/>
  <c r="E18" s="1"/>
  <c r="F17"/>
  <c r="E17"/>
  <c r="AD8" i="5"/>
  <c r="G2" i="8"/>
  <c r="I36" i="3" l="1"/>
  <c r="F18"/>
  <c r="L2" i="5"/>
  <c r="C39" i="3"/>
  <c r="C38"/>
  <c r="C37"/>
  <c r="AD13" i="5"/>
  <c r="G16" i="4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C34" i="3"/>
  <c r="N13" i="4"/>
  <c r="N14"/>
  <c r="N15"/>
  <c r="N16"/>
  <c r="N17"/>
  <c r="N18"/>
  <c r="N19"/>
  <c r="N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G13"/>
  <c r="G14"/>
  <c r="G15"/>
  <c r="K12"/>
  <c r="G12"/>
  <c r="C3"/>
  <c r="C3" i="5" l="1"/>
  <c r="C3" i="3"/>
  <c r="D19" l="1"/>
  <c r="C36"/>
  <c r="E14" i="6"/>
  <c r="F7" s="1"/>
  <c r="E12"/>
  <c r="H10" i="3"/>
  <c r="F19" l="1"/>
  <c r="E19"/>
  <c r="J19"/>
  <c r="D39"/>
  <c r="F5" i="6"/>
  <c r="F2"/>
  <c r="F6"/>
  <c r="F3"/>
  <c r="F4"/>
  <c r="D17" i="3" l="1"/>
  <c r="D37" s="1"/>
  <c r="D38"/>
  <c r="D36"/>
  <c r="F8" i="6" a="1"/>
  <c r="F8" s="1"/>
  <c r="E16" s="1"/>
  <c r="J10" i="3" s="1"/>
  <c r="F38" l="1"/>
  <c r="F12"/>
  <c r="F36"/>
</calcChain>
</file>

<file path=xl/sharedStrings.xml><?xml version="1.0" encoding="utf-8"?>
<sst xmlns="http://schemas.openxmlformats.org/spreadsheetml/2006/main" count="213" uniqueCount="146">
  <si>
    <t>QUANTITATIF</t>
  </si>
  <si>
    <t>BA13 STD</t>
  </si>
  <si>
    <t>BA13S STD</t>
  </si>
  <si>
    <t>BA18S STD</t>
  </si>
  <si>
    <t>BA18 STD</t>
  </si>
  <si>
    <t>BA13 HYDRO</t>
  </si>
  <si>
    <t>BA13S HYDRO</t>
  </si>
  <si>
    <t>BA18 HYDRO</t>
  </si>
  <si>
    <t>BA18S HYDRO</t>
  </si>
  <si>
    <t>BA13 WAB</t>
  </si>
  <si>
    <t>BA13S WAB</t>
  </si>
  <si>
    <t>BA18 WAB</t>
  </si>
  <si>
    <t>BA18S WAB</t>
  </si>
  <si>
    <t>BA25</t>
  </si>
  <si>
    <t>TYPES DE PLAQUE</t>
  </si>
  <si>
    <t>LARGEUR</t>
  </si>
  <si>
    <t>HAUTEUR PLAQUE</t>
  </si>
  <si>
    <t>R48</t>
  </si>
  <si>
    <t>M48</t>
  </si>
  <si>
    <t>R62</t>
  </si>
  <si>
    <t>M62</t>
  </si>
  <si>
    <t>BA25S</t>
  </si>
  <si>
    <t>BA25S TWIN</t>
  </si>
  <si>
    <t>RAIL</t>
  </si>
  <si>
    <t>R70</t>
  </si>
  <si>
    <t>R84</t>
  </si>
  <si>
    <t>R90</t>
  </si>
  <si>
    <t>R100</t>
  </si>
  <si>
    <t>R36</t>
  </si>
  <si>
    <t>MONTANT</t>
  </si>
  <si>
    <t>M36</t>
  </si>
  <si>
    <t>M70</t>
  </si>
  <si>
    <t>M84</t>
  </si>
  <si>
    <t>M90</t>
  </si>
  <si>
    <t>M100</t>
  </si>
  <si>
    <t>PAR</t>
  </si>
  <si>
    <t>PAR45 en 0.90</t>
  </si>
  <si>
    <t>PAR45 en 1.20</t>
  </si>
  <si>
    <t>Plaques</t>
  </si>
  <si>
    <t>PAR60 en 0.90</t>
  </si>
  <si>
    <t>PAR60 en 1.20</t>
  </si>
  <si>
    <t xml:space="preserve">N° Dossier : </t>
  </si>
  <si>
    <t xml:space="preserve">Affaire : </t>
  </si>
  <si>
    <t xml:space="preserve">Hauteur : </t>
  </si>
  <si>
    <t xml:space="preserve">Longueur : </t>
  </si>
  <si>
    <t>M</t>
  </si>
  <si>
    <t>Ml</t>
  </si>
  <si>
    <t xml:space="preserve">Cloison : </t>
  </si>
  <si>
    <t>Type de Plaque :</t>
  </si>
  <si>
    <t>Largeur : M</t>
  </si>
  <si>
    <t>M2/U</t>
  </si>
  <si>
    <t>Cette feuille servira de base de données pour les choix</t>
  </si>
  <si>
    <t>N° cloison</t>
  </si>
  <si>
    <t>Hauteur</t>
  </si>
  <si>
    <t>Rails</t>
  </si>
  <si>
    <t>Portes</t>
  </si>
  <si>
    <t>m²</t>
  </si>
  <si>
    <t>Bottes</t>
  </si>
  <si>
    <t>Unité</t>
  </si>
  <si>
    <t>Quantités</t>
  </si>
  <si>
    <t>Description</t>
  </si>
  <si>
    <t>Isolant</t>
  </si>
  <si>
    <t>Montants</t>
  </si>
  <si>
    <t>Isolation</t>
  </si>
  <si>
    <t>Fenêtres</t>
  </si>
  <si>
    <t>Nb :</t>
  </si>
  <si>
    <t>M2</t>
  </si>
  <si>
    <t>Type</t>
  </si>
  <si>
    <t xml:space="preserve">Cloison N° : </t>
  </si>
  <si>
    <t xml:space="preserve">Nb. de Plaques sur l'épaisseur de la cloison : </t>
  </si>
  <si>
    <t xml:space="preserve">Nb. de Plaques nécessaires à la cloison : </t>
  </si>
  <si>
    <t xml:space="preserve">Nb de fenêtres : </t>
  </si>
  <si>
    <t>Montants :</t>
  </si>
  <si>
    <t>Hauteur : M</t>
  </si>
  <si>
    <t>Htr Max.</t>
  </si>
  <si>
    <t>Cloison :</t>
  </si>
  <si>
    <t>Choisie :</t>
  </si>
  <si>
    <t>NB. Plaques</t>
  </si>
  <si>
    <t>( Montants )</t>
  </si>
  <si>
    <t>u</t>
  </si>
  <si>
    <t>m2</t>
  </si>
  <si>
    <t xml:space="preserve">Surface des Fenêtres : </t>
  </si>
  <si>
    <t xml:space="preserve">Surface des portes : </t>
  </si>
  <si>
    <t>Largeur</t>
  </si>
  <si>
    <t>Long.</t>
  </si>
  <si>
    <t>Total</t>
  </si>
  <si>
    <t>U</t>
  </si>
  <si>
    <t>RAISON SOCIALE</t>
  </si>
  <si>
    <t>Le:</t>
  </si>
  <si>
    <t>Nb de portes en 0.93 :</t>
  </si>
  <si>
    <t>Nb de portes en 0.83 :</t>
  </si>
  <si>
    <t>Nb de portes en 0.73 :</t>
  </si>
  <si>
    <t>Surf. AUTRES ouvertures</t>
  </si>
  <si>
    <t xml:space="preserve">m2  </t>
  </si>
  <si>
    <t>Nb de portes en 0.63 :</t>
  </si>
  <si>
    <t>u  2.1m2</t>
  </si>
  <si>
    <t>u 1.68m2</t>
  </si>
  <si>
    <t>u  1.89m2</t>
  </si>
  <si>
    <t>u 1.47m2</t>
  </si>
  <si>
    <t>Autres</t>
  </si>
  <si>
    <t>Ouv.</t>
  </si>
  <si>
    <t>Simple</t>
  </si>
  <si>
    <t>Double</t>
  </si>
  <si>
    <t>Htr.</t>
  </si>
  <si>
    <t>Nb Montants</t>
  </si>
  <si>
    <t xml:space="preserve">Dossier : </t>
  </si>
  <si>
    <t>N°</t>
  </si>
  <si>
    <t>Plaques :</t>
  </si>
  <si>
    <t>Htr</t>
  </si>
  <si>
    <t>Nb</t>
  </si>
  <si>
    <t>RECAPITULATION DES FOURNITURES</t>
  </si>
  <si>
    <t>Mortier</t>
  </si>
  <si>
    <t>Adhésif</t>
  </si>
  <si>
    <t>Nombre de cloisons</t>
  </si>
  <si>
    <t>Les données minimum pour pouvoir déverser une cloison sont :</t>
  </si>
  <si>
    <t>N° Dossier       et Nom de l'Affaire</t>
  </si>
  <si>
    <t>N° de cloison, sa hauteur et sa longueur</t>
  </si>
  <si>
    <t>Type de plaque utilisé et le nombre sur l'épaisseur</t>
  </si>
  <si>
    <t>MAP</t>
  </si>
  <si>
    <t>N° Cloison :</t>
  </si>
  <si>
    <t>l'épaisseur</t>
  </si>
  <si>
    <t>sur</t>
  </si>
  <si>
    <t>de cloison</t>
  </si>
  <si>
    <t>Les cellules BLEUES sont des cellules d'Excel qui servent aux calculs, NE PAS MODIFIER</t>
  </si>
  <si>
    <t xml:space="preserve">CLOISON : </t>
  </si>
  <si>
    <t>Vous pouvez supprimer une ligne puis aller à Métré</t>
  </si>
  <si>
    <t>et la refaire</t>
  </si>
  <si>
    <t>Je n'ai pas créé la possibilité de modifier une ligne</t>
  </si>
  <si>
    <t>La Récap Fourniture se met à jour</t>
  </si>
  <si>
    <t>Je n'ai pas protégé les feuilles, faites des essais, après je protègerai les feuilles, surtout "Métré", pour éviter les fausses manips (sans mot de passe c'est plus facile à enlever)</t>
  </si>
  <si>
    <t>Lorsque vous voyez une erreur, enregistrez le fichier dans l'état et envoyez moi le.</t>
  </si>
  <si>
    <t>A Modifier !</t>
  </si>
  <si>
    <t>Surface de cloisons</t>
  </si>
  <si>
    <t>Surf.Clois.</t>
  </si>
  <si>
    <t>Raison Sociale</t>
  </si>
  <si>
    <t xml:space="preserve">Surf.cloison : </t>
  </si>
  <si>
    <t>Pour obtenir la surface cloison : htr*long     moins surf.     Fenêtres portes et autres ouvertures</t>
  </si>
  <si>
    <t>Pour le calcul des plaques la surface utilisée est Htr* Long (sans suppressions des portes et fenêtres)</t>
  </si>
  <si>
    <t>MAP : Nb = Nombre de plaques divisé par 5  (qu'il y ai 1 à 4 plaques sur l'épaisseur)</t>
  </si>
  <si>
    <t>Sacs</t>
  </si>
  <si>
    <t>m</t>
  </si>
  <si>
    <t>Larg.</t>
  </si>
  <si>
    <t>Hauteur :</t>
  </si>
  <si>
    <t>Largeur :</t>
  </si>
  <si>
    <t>Nombre :</t>
  </si>
  <si>
    <t xml:space="preserve">Sacs 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</si>
</sst>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 val="double"/>
      <sz val="16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333333"/>
      <name val="Roboto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-0.499984740745262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1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1" fillId="0" borderId="0" xfId="0" applyFont="1"/>
    <xf numFmtId="0" fontId="1" fillId="0" borderId="23" xfId="0" applyFont="1" applyBorder="1" applyAlignment="1">
      <alignment horizontal="center" vertical="center"/>
    </xf>
    <xf numFmtId="0" fontId="1" fillId="0" borderId="23" xfId="0" applyFont="1" applyBorder="1"/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5" fillId="0" borderId="0" xfId="0" applyFont="1"/>
    <xf numFmtId="0" fontId="1" fillId="0" borderId="26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/>
    </xf>
    <xf numFmtId="0" fontId="3" fillId="0" borderId="0" xfId="0" applyFont="1" applyAlignment="1">
      <alignment horizontal="left" vertical="center"/>
    </xf>
    <xf numFmtId="0" fontId="1" fillId="0" borderId="0" xfId="0" applyFont="1" applyBorder="1"/>
    <xf numFmtId="0" fontId="1" fillId="3" borderId="26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right"/>
    </xf>
    <xf numFmtId="0" fontId="2" fillId="4" borderId="11" xfId="0" applyFont="1" applyFill="1" applyBorder="1" applyAlignment="1">
      <alignment horizontal="right"/>
    </xf>
    <xf numFmtId="0" fontId="2" fillId="4" borderId="36" xfId="0" applyFont="1" applyFill="1" applyBorder="1" applyAlignment="1">
      <alignment horizontal="right"/>
    </xf>
    <xf numFmtId="0" fontId="1" fillId="0" borderId="0" xfId="0" applyFont="1" applyAlignment="1"/>
    <xf numFmtId="0" fontId="0" fillId="0" borderId="25" xfId="0" applyBorder="1"/>
    <xf numFmtId="0" fontId="0" fillId="0" borderId="23" xfId="0" applyBorder="1"/>
    <xf numFmtId="0" fontId="1" fillId="0" borderId="24" xfId="0" applyFont="1" applyBorder="1"/>
    <xf numFmtId="0" fontId="1" fillId="0" borderId="25" xfId="0" applyFont="1" applyBorder="1"/>
    <xf numFmtId="0" fontId="1" fillId="0" borderId="25" xfId="0" applyFont="1" applyBorder="1" applyAlignment="1">
      <alignment horizontal="center"/>
    </xf>
    <xf numFmtId="0" fontId="0" fillId="0" borderId="0" xfId="0" applyAlignment="1">
      <alignment horizontal="left"/>
    </xf>
    <xf numFmtId="2" fontId="1" fillId="0" borderId="18" xfId="0" applyNumberFormat="1" applyFont="1" applyBorder="1" applyAlignment="1">
      <alignment horizontal="center" vertical="center"/>
    </xf>
    <xf numFmtId="2" fontId="1" fillId="0" borderId="16" xfId="0" applyNumberFormat="1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5" borderId="30" xfId="0" applyFont="1" applyFill="1" applyBorder="1" applyAlignment="1">
      <alignment horizontal="center"/>
    </xf>
    <xf numFmtId="0" fontId="1" fillId="5" borderId="3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6" borderId="43" xfId="0" applyFont="1" applyFill="1" applyBorder="1"/>
    <xf numFmtId="0" fontId="1" fillId="6" borderId="44" xfId="0" applyFont="1" applyFill="1" applyBorder="1"/>
    <xf numFmtId="0" fontId="1" fillId="6" borderId="45" xfId="0" applyFont="1" applyFill="1" applyBorder="1"/>
    <xf numFmtId="0" fontId="1" fillId="6" borderId="47" xfId="0" applyFont="1" applyFill="1" applyBorder="1"/>
    <xf numFmtId="0" fontId="1" fillId="6" borderId="50" xfId="0" applyFont="1" applyFill="1" applyBorder="1"/>
    <xf numFmtId="0" fontId="1" fillId="6" borderId="46" xfId="0" applyFont="1" applyFill="1" applyBorder="1"/>
    <xf numFmtId="0" fontId="1" fillId="6" borderId="48" xfId="0" applyFont="1" applyFill="1" applyBorder="1"/>
    <xf numFmtId="0" fontId="0" fillId="6" borderId="0" xfId="0" applyFill="1" applyBorder="1" applyAlignment="1">
      <alignment horizontal="center"/>
    </xf>
    <xf numFmtId="0" fontId="0" fillId="6" borderId="0" xfId="0" applyFill="1" applyBorder="1"/>
    <xf numFmtId="0" fontId="1" fillId="6" borderId="0" xfId="0" applyFont="1" applyFill="1" applyBorder="1"/>
    <xf numFmtId="0" fontId="1" fillId="6" borderId="49" xfId="0" applyFont="1" applyFill="1" applyBorder="1"/>
    <xf numFmtId="0" fontId="1" fillId="6" borderId="0" xfId="0" quotePrefix="1" applyFont="1" applyFill="1" applyBorder="1"/>
    <xf numFmtId="0" fontId="1" fillId="6" borderId="20" xfId="0" applyFont="1" applyFill="1" applyBorder="1"/>
    <xf numFmtId="0" fontId="1" fillId="6" borderId="21" xfId="0" applyFont="1" applyFill="1" applyBorder="1"/>
    <xf numFmtId="0" fontId="2" fillId="6" borderId="18" xfId="0" applyFont="1" applyFill="1" applyBorder="1" applyAlignment="1">
      <alignment horizontal="right"/>
    </xf>
    <xf numFmtId="0" fontId="1" fillId="6" borderId="19" xfId="0" applyFont="1" applyFill="1" applyBorder="1"/>
    <xf numFmtId="0" fontId="1" fillId="3" borderId="32" xfId="0" applyFont="1" applyFill="1" applyBorder="1" applyAlignment="1">
      <alignment horizontal="center"/>
    </xf>
    <xf numFmtId="0" fontId="1" fillId="3" borderId="52" xfId="0" applyFont="1" applyFill="1" applyBorder="1" applyAlignment="1">
      <alignment horizontal="center"/>
    </xf>
    <xf numFmtId="0" fontId="1" fillId="3" borderId="37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3" borderId="36" xfId="0" applyFont="1" applyFill="1" applyBorder="1" applyAlignment="1">
      <alignment horizontal="center"/>
    </xf>
    <xf numFmtId="0" fontId="1" fillId="3" borderId="33" xfId="0" applyFont="1" applyFill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/>
    </xf>
    <xf numFmtId="0" fontId="1" fillId="3" borderId="33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2" borderId="22" xfId="0" applyFont="1" applyFill="1" applyBorder="1" applyAlignment="1" applyProtection="1">
      <alignment horizontal="center"/>
      <protection locked="0"/>
    </xf>
    <xf numFmtId="0" fontId="1" fillId="2" borderId="57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6" borderId="3" xfId="0" applyFont="1" applyFill="1" applyBorder="1"/>
    <xf numFmtId="0" fontId="7" fillId="0" borderId="0" xfId="0" applyFont="1"/>
    <xf numFmtId="0" fontId="1" fillId="3" borderId="26" xfId="0" applyFont="1" applyFill="1" applyBorder="1"/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7" borderId="23" xfId="0" applyFont="1" applyFill="1" applyBorder="1" applyAlignment="1">
      <alignment horizontal="center"/>
    </xf>
    <xf numFmtId="0" fontId="1" fillId="7" borderId="25" xfId="0" applyFont="1" applyFill="1" applyBorder="1" applyAlignment="1">
      <alignment horizontal="center"/>
    </xf>
    <xf numFmtId="0" fontId="0" fillId="7" borderId="26" xfId="0" applyFill="1" applyBorder="1" applyAlignment="1">
      <alignment horizontal="left"/>
    </xf>
    <xf numFmtId="0" fontId="0" fillId="7" borderId="6" xfId="0" applyFill="1" applyBorder="1"/>
    <xf numFmtId="0" fontId="1" fillId="7" borderId="24" xfId="0" applyFont="1" applyFill="1" applyBorder="1" applyAlignment="1">
      <alignment horizontal="center"/>
    </xf>
    <xf numFmtId="0" fontId="1" fillId="6" borderId="35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0" fontId="0" fillId="6" borderId="0" xfId="0" applyFill="1" applyBorder="1" applyAlignment="1">
      <alignment horizontal="center" vertical="center" wrapText="1"/>
    </xf>
    <xf numFmtId="0" fontId="0" fillId="6" borderId="58" xfId="0" applyFill="1" applyBorder="1"/>
    <xf numFmtId="0" fontId="0" fillId="6" borderId="60" xfId="0" applyFill="1" applyBorder="1"/>
    <xf numFmtId="0" fontId="0" fillId="6" borderId="59" xfId="0" applyFill="1" applyBorder="1"/>
    <xf numFmtId="0" fontId="0" fillId="6" borderId="61" xfId="0" applyFill="1" applyBorder="1"/>
    <xf numFmtId="0" fontId="0" fillId="6" borderId="62" xfId="0" applyFill="1" applyBorder="1"/>
    <xf numFmtId="0" fontId="1" fillId="6" borderId="61" xfId="0" applyFont="1" applyFill="1" applyBorder="1" applyAlignment="1">
      <alignment horizontal="right"/>
    </xf>
    <xf numFmtId="0" fontId="1" fillId="6" borderId="53" xfId="0" applyFont="1" applyFill="1" applyBorder="1"/>
    <xf numFmtId="0" fontId="1" fillId="6" borderId="14" xfId="0" applyFont="1" applyFill="1" applyBorder="1"/>
    <xf numFmtId="0" fontId="1" fillId="6" borderId="54" xfId="0" applyFont="1" applyFill="1" applyBorder="1" applyAlignment="1">
      <alignment horizontal="center"/>
    </xf>
    <xf numFmtId="0" fontId="1" fillId="8" borderId="29" xfId="0" applyFont="1" applyFill="1" applyBorder="1" applyAlignment="1">
      <alignment horizontal="center"/>
    </xf>
    <xf numFmtId="0" fontId="1" fillId="8" borderId="26" xfId="0" applyFont="1" applyFill="1" applyBorder="1" applyAlignment="1">
      <alignment horizontal="center"/>
    </xf>
    <xf numFmtId="0" fontId="1" fillId="8" borderId="30" xfId="0" applyFont="1" applyFill="1" applyBorder="1" applyAlignment="1">
      <alignment horizontal="center"/>
    </xf>
    <xf numFmtId="0" fontId="1" fillId="8" borderId="29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10" xfId="0" applyBorder="1"/>
    <xf numFmtId="0" fontId="1" fillId="0" borderId="0" xfId="0" applyFont="1" applyBorder="1" applyAlignment="1">
      <alignment horizontal="left"/>
    </xf>
    <xf numFmtId="0" fontId="2" fillId="4" borderId="29" xfId="0" applyFont="1" applyFill="1" applyBorder="1" applyAlignment="1">
      <alignment horizontal="right"/>
    </xf>
    <xf numFmtId="0" fontId="1" fillId="6" borderId="39" xfId="0" applyFont="1" applyFill="1" applyBorder="1"/>
    <xf numFmtId="0" fontId="1" fillId="6" borderId="40" xfId="0" applyFont="1" applyFill="1" applyBorder="1"/>
    <xf numFmtId="2" fontId="2" fillId="2" borderId="37" xfId="0" applyNumberFormat="1" applyFont="1" applyFill="1" applyBorder="1" applyAlignment="1" applyProtection="1">
      <alignment horizontal="center"/>
      <protection locked="0"/>
    </xf>
    <xf numFmtId="2" fontId="2" fillId="5" borderId="13" xfId="0" applyNumberFormat="1" applyFont="1" applyFill="1" applyBorder="1" applyAlignment="1" applyProtection="1">
      <alignment horizontal="center"/>
    </xf>
    <xf numFmtId="2" fontId="2" fillId="2" borderId="30" xfId="0" applyNumberFormat="1" applyFont="1" applyFill="1" applyBorder="1" applyAlignment="1" applyProtection="1">
      <alignment horizontal="center"/>
      <protection locked="0"/>
    </xf>
    <xf numFmtId="0" fontId="8" fillId="3" borderId="32" xfId="0" applyFont="1" applyFill="1" applyBorder="1" applyAlignment="1">
      <alignment horizontal="center"/>
    </xf>
    <xf numFmtId="0" fontId="6" fillId="6" borderId="0" xfId="0" applyFont="1" applyFill="1" applyBorder="1"/>
    <xf numFmtId="0" fontId="1" fillId="6" borderId="58" xfId="0" applyFont="1" applyFill="1" applyBorder="1"/>
    <xf numFmtId="0" fontId="1" fillId="6" borderId="60" xfId="0" applyFont="1" applyFill="1" applyBorder="1"/>
    <xf numFmtId="0" fontId="1" fillId="6" borderId="59" xfId="0" applyFont="1" applyFill="1" applyBorder="1"/>
    <xf numFmtId="0" fontId="1" fillId="6" borderId="62" xfId="0" applyFont="1" applyFill="1" applyBorder="1"/>
    <xf numFmtId="0" fontId="1" fillId="6" borderId="61" xfId="0" applyFont="1" applyFill="1" applyBorder="1"/>
    <xf numFmtId="0" fontId="2" fillId="6" borderId="0" xfId="0" applyFont="1" applyFill="1" applyBorder="1" applyAlignment="1">
      <alignment horizontal="right"/>
    </xf>
    <xf numFmtId="0" fontId="8" fillId="6" borderId="0" xfId="0" applyFont="1" applyFill="1" applyBorder="1"/>
    <xf numFmtId="0" fontId="1" fillId="6" borderId="63" xfId="0" applyFont="1" applyFill="1" applyBorder="1"/>
    <xf numFmtId="0" fontId="1" fillId="6" borderId="67" xfId="0" applyFont="1" applyFill="1" applyBorder="1"/>
    <xf numFmtId="0" fontId="1" fillId="6" borderId="68" xfId="0" applyFont="1" applyFill="1" applyBorder="1"/>
    <xf numFmtId="0" fontId="1" fillId="7" borderId="31" xfId="0" applyFont="1" applyFill="1" applyBorder="1" applyAlignment="1">
      <alignment horizontal="center"/>
    </xf>
    <xf numFmtId="0" fontId="1" fillId="7" borderId="32" xfId="0" applyFont="1" applyFill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3" borderId="69" xfId="0" applyFont="1" applyFill="1" applyBorder="1" applyAlignment="1">
      <alignment horizontal="center"/>
    </xf>
    <xf numFmtId="0" fontId="1" fillId="5" borderId="22" xfId="0" applyFont="1" applyFill="1" applyBorder="1" applyAlignment="1" applyProtection="1">
      <alignment horizontal="center"/>
    </xf>
    <xf numFmtId="0" fontId="1" fillId="6" borderId="44" xfId="0" applyFont="1" applyFill="1" applyBorder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30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9" borderId="29" xfId="0" applyFont="1" applyFill="1" applyBorder="1" applyAlignment="1">
      <alignment horizontal="center"/>
    </xf>
    <xf numFmtId="0" fontId="1" fillId="9" borderId="26" xfId="0" applyFont="1" applyFill="1" applyBorder="1" applyAlignment="1">
      <alignment horizontal="center"/>
    </xf>
    <xf numFmtId="0" fontId="1" fillId="9" borderId="30" xfId="0" applyFont="1" applyFill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9" borderId="13" xfId="0" applyFont="1" applyFill="1" applyBorder="1" applyAlignment="1">
      <alignment horizontal="center"/>
    </xf>
    <xf numFmtId="0" fontId="1" fillId="8" borderId="69" xfId="0" applyFont="1" applyFill="1" applyBorder="1" applyAlignment="1">
      <alignment horizontal="center" vertical="center"/>
    </xf>
    <xf numFmtId="0" fontId="1" fillId="0" borderId="69" xfId="0" applyFont="1" applyBorder="1" applyAlignment="1">
      <alignment horizontal="center" vertical="center"/>
    </xf>
    <xf numFmtId="0" fontId="1" fillId="8" borderId="69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/>
    </xf>
    <xf numFmtId="0" fontId="1" fillId="0" borderId="27" xfId="0" applyFont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69" xfId="0" applyFont="1" applyBorder="1" applyAlignment="1">
      <alignment horizontal="center"/>
    </xf>
    <xf numFmtId="0" fontId="1" fillId="0" borderId="65" xfId="0" applyFont="1" applyBorder="1" applyAlignment="1">
      <alignment horizontal="center"/>
    </xf>
    <xf numFmtId="0" fontId="1" fillId="8" borderId="24" xfId="0" applyFont="1" applyFill="1" applyBorder="1" applyAlignment="1">
      <alignment horizontal="center" vertical="center"/>
    </xf>
    <xf numFmtId="0" fontId="12" fillId="6" borderId="0" xfId="0" applyFont="1" applyFill="1" applyBorder="1"/>
    <xf numFmtId="0" fontId="2" fillId="0" borderId="0" xfId="0" applyFont="1" applyAlignment="1">
      <alignment horizontal="center"/>
    </xf>
    <xf numFmtId="0" fontId="2" fillId="0" borderId="0" xfId="0" applyFont="1"/>
    <xf numFmtId="0" fontId="1" fillId="3" borderId="72" xfId="0" applyFont="1" applyFill="1" applyBorder="1" applyAlignment="1">
      <alignment horizontal="center"/>
    </xf>
    <xf numFmtId="0" fontId="1" fillId="3" borderId="73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13" borderId="0" xfId="0" applyFill="1"/>
    <xf numFmtId="0" fontId="1" fillId="0" borderId="0" xfId="0" applyFont="1" applyAlignment="1">
      <alignment wrapText="1"/>
    </xf>
    <xf numFmtId="0" fontId="16" fillId="0" borderId="0" xfId="0" applyFont="1"/>
    <xf numFmtId="0" fontId="1" fillId="4" borderId="8" xfId="0" applyFont="1" applyFill="1" applyBorder="1" applyAlignment="1">
      <alignment horizontal="right"/>
    </xf>
    <xf numFmtId="0" fontId="1" fillId="4" borderId="9" xfId="0" applyFont="1" applyFill="1" applyBorder="1" applyAlignment="1">
      <alignment horizontal="right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right"/>
    </xf>
    <xf numFmtId="0" fontId="1" fillId="4" borderId="4" xfId="0" applyFont="1" applyFill="1" applyBorder="1" applyAlignment="1">
      <alignment horizontal="right"/>
    </xf>
    <xf numFmtId="0" fontId="1" fillId="4" borderId="29" xfId="0" applyFont="1" applyFill="1" applyBorder="1" applyAlignment="1">
      <alignment horizontal="right"/>
    </xf>
    <xf numFmtId="0" fontId="1" fillId="4" borderId="26" xfId="0" applyFont="1" applyFill="1" applyBorder="1" applyAlignment="1">
      <alignment horizontal="right"/>
    </xf>
    <xf numFmtId="0" fontId="1" fillId="4" borderId="11" xfId="0" applyFont="1" applyFill="1" applyBorder="1" applyAlignment="1">
      <alignment horizontal="right"/>
    </xf>
    <xf numFmtId="0" fontId="1" fillId="4" borderId="12" xfId="0" applyFont="1" applyFill="1" applyBorder="1" applyAlignment="1">
      <alignment horizontal="right"/>
    </xf>
    <xf numFmtId="0" fontId="2" fillId="2" borderId="16" xfId="0" applyFont="1" applyFill="1" applyBorder="1" applyAlignment="1" applyProtection="1">
      <alignment horizontal="center"/>
      <protection locked="0"/>
    </xf>
    <xf numFmtId="0" fontId="2" fillId="2" borderId="17" xfId="0" applyFont="1" applyFill="1" applyBorder="1" applyAlignment="1" applyProtection="1">
      <alignment horizontal="center"/>
      <protection locked="0"/>
    </xf>
    <xf numFmtId="0" fontId="1" fillId="4" borderId="7" xfId="0" applyFont="1" applyFill="1" applyBorder="1" applyAlignment="1">
      <alignment horizontal="center" wrapText="1"/>
    </xf>
    <xf numFmtId="0" fontId="0" fillId="0" borderId="15" xfId="0" applyFont="1" applyBorder="1" applyAlignment="1">
      <alignment horizontal="center" wrapText="1"/>
    </xf>
    <xf numFmtId="0" fontId="0" fillId="0" borderId="39" xfId="0" applyFont="1" applyBorder="1" applyAlignment="1">
      <alignment horizontal="center" wrapText="1"/>
    </xf>
    <xf numFmtId="0" fontId="0" fillId="0" borderId="40" xfId="0" applyFont="1" applyBorder="1" applyAlignment="1">
      <alignment horizontal="center" wrapText="1"/>
    </xf>
    <xf numFmtId="0" fontId="1" fillId="0" borderId="0" xfId="0" applyFont="1" applyAlignment="1">
      <alignment wrapText="1"/>
    </xf>
    <xf numFmtId="0" fontId="13" fillId="5" borderId="70" xfId="0" applyFont="1" applyFill="1" applyBorder="1" applyAlignment="1">
      <alignment horizontal="center" vertical="center"/>
    </xf>
    <xf numFmtId="0" fontId="13" fillId="5" borderId="7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2" fillId="0" borderId="58" xfId="0" applyFont="1" applyBorder="1" applyAlignment="1">
      <alignment horizontal="center" vertical="center" wrapText="1"/>
    </xf>
    <xf numFmtId="0" fontId="9" fillId="0" borderId="60" xfId="0" applyFont="1" applyBorder="1" applyAlignment="1">
      <alignment horizontal="center" vertical="center" wrapText="1"/>
    </xf>
    <xf numFmtId="0" fontId="9" fillId="0" borderId="59" xfId="0" applyFont="1" applyBorder="1" applyAlignment="1">
      <alignment horizontal="center" vertical="center" wrapText="1"/>
    </xf>
    <xf numFmtId="0" fontId="9" fillId="0" borderId="61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62" xfId="0" applyFont="1" applyBorder="1" applyAlignment="1">
      <alignment horizontal="center" vertical="center" wrapText="1"/>
    </xf>
    <xf numFmtId="0" fontId="9" fillId="0" borderId="63" xfId="0" applyFont="1" applyBorder="1" applyAlignment="1">
      <alignment horizontal="center" vertical="center" wrapText="1"/>
    </xf>
    <xf numFmtId="0" fontId="9" fillId="0" borderId="67" xfId="0" applyFont="1" applyBorder="1" applyAlignment="1">
      <alignment horizontal="center" vertical="center" wrapText="1"/>
    </xf>
    <xf numFmtId="0" fontId="9" fillId="0" borderId="68" xfId="0" applyFont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66" xfId="0" applyFont="1" applyFill="1" applyBorder="1" applyAlignment="1" applyProtection="1">
      <alignment horizontal="center"/>
      <protection locked="0"/>
    </xf>
    <xf numFmtId="0" fontId="1" fillId="4" borderId="7" xfId="0" applyFont="1" applyFill="1" applyBorder="1" applyAlignment="1">
      <alignment horizontal="center"/>
    </xf>
    <xf numFmtId="0" fontId="1" fillId="4" borderId="41" xfId="0" applyFont="1" applyFill="1" applyBorder="1" applyAlignment="1">
      <alignment horizontal="center"/>
    </xf>
    <xf numFmtId="0" fontId="4" fillId="11" borderId="3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/>
    </xf>
    <xf numFmtId="14" fontId="1" fillId="6" borderId="3" xfId="0" applyNumberFormat="1" applyFont="1" applyFill="1" applyBorder="1" applyAlignment="1">
      <alignment horizontal="center"/>
    </xf>
    <xf numFmtId="14" fontId="1" fillId="6" borderId="5" xfId="0" applyNumberFormat="1" applyFont="1" applyFill="1" applyBorder="1" applyAlignment="1">
      <alignment horizontal="center"/>
    </xf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 vertical="center" wrapText="1"/>
    </xf>
    <xf numFmtId="0" fontId="3" fillId="4" borderId="32" xfId="0" applyFont="1" applyFill="1" applyBorder="1" applyAlignment="1">
      <alignment horizontal="center" vertical="center" wrapText="1"/>
    </xf>
    <xf numFmtId="0" fontId="3" fillId="4" borderId="34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>
      <alignment horizontal="center" vertical="center" wrapText="1"/>
    </xf>
    <xf numFmtId="0" fontId="6" fillId="12" borderId="55" xfId="0" applyFont="1" applyFill="1" applyBorder="1" applyAlignment="1" applyProtection="1">
      <alignment horizontal="center" vertical="center"/>
      <protection locked="0"/>
    </xf>
    <xf numFmtId="0" fontId="0" fillId="12" borderId="15" xfId="0" applyFill="1" applyBorder="1" applyAlignment="1" applyProtection="1">
      <alignment horizontal="center" vertical="center"/>
      <protection locked="0"/>
    </xf>
    <xf numFmtId="0" fontId="0" fillId="12" borderId="53" xfId="0" applyFill="1" applyBorder="1" applyAlignment="1" applyProtection="1">
      <alignment horizontal="center" vertical="center"/>
      <protection locked="0"/>
    </xf>
    <xf numFmtId="0" fontId="0" fillId="12" borderId="2" xfId="0" applyFill="1" applyBorder="1" applyAlignment="1" applyProtection="1">
      <alignment horizontal="center" vertical="center"/>
      <protection locked="0"/>
    </xf>
    <xf numFmtId="0" fontId="1" fillId="4" borderId="55" xfId="0" applyFont="1" applyFill="1" applyBorder="1" applyAlignment="1">
      <alignment horizontal="center"/>
    </xf>
    <xf numFmtId="0" fontId="1" fillId="4" borderId="56" xfId="0" applyFont="1" applyFill="1" applyBorder="1" applyAlignment="1">
      <alignment horizontal="center"/>
    </xf>
    <xf numFmtId="0" fontId="2" fillId="5" borderId="42" xfId="0" applyFont="1" applyFill="1" applyBorder="1" applyAlignment="1">
      <alignment horizontal="center"/>
    </xf>
    <xf numFmtId="0" fontId="2" fillId="5" borderId="65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2" fillId="5" borderId="66" xfId="0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10" fillId="0" borderId="70" xfId="0" applyFont="1" applyFill="1" applyBorder="1" applyAlignment="1">
      <alignment horizontal="center" vertical="center"/>
    </xf>
    <xf numFmtId="0" fontId="11" fillId="0" borderId="7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" fillId="3" borderId="20" xfId="0" applyFont="1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3" fillId="0" borderId="43" xfId="0" applyFont="1" applyBorder="1" applyAlignment="1" applyProtection="1">
      <alignment horizontal="center" vertical="center" wrapText="1"/>
      <protection locked="0"/>
    </xf>
    <xf numFmtId="0" fontId="1" fillId="0" borderId="44" xfId="0" applyFont="1" applyBorder="1" applyAlignment="1" applyProtection="1">
      <alignment horizontal="center" vertical="center" wrapText="1"/>
      <protection locked="0"/>
    </xf>
    <xf numFmtId="0" fontId="1" fillId="0" borderId="45" xfId="0" applyFont="1" applyBorder="1" applyAlignment="1" applyProtection="1">
      <alignment horizontal="center" vertical="center" wrapText="1"/>
      <protection locked="0"/>
    </xf>
    <xf numFmtId="0" fontId="1" fillId="0" borderId="46" xfId="0" applyFont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center" vertical="center" wrapText="1"/>
      <protection locked="0"/>
    </xf>
    <xf numFmtId="0" fontId="1" fillId="0" borderId="47" xfId="0" applyFont="1" applyBorder="1" applyAlignment="1" applyProtection="1">
      <alignment horizontal="center" vertical="center" wrapText="1"/>
      <protection locked="0"/>
    </xf>
    <xf numFmtId="0" fontId="1" fillId="0" borderId="48" xfId="0" applyFont="1" applyBorder="1" applyAlignment="1" applyProtection="1">
      <alignment horizontal="center" vertical="center" wrapText="1"/>
      <protection locked="0"/>
    </xf>
    <xf numFmtId="0" fontId="1" fillId="0" borderId="49" xfId="0" applyFont="1" applyBorder="1" applyAlignment="1" applyProtection="1">
      <alignment horizontal="center" vertical="center" wrapText="1"/>
      <protection locked="0"/>
    </xf>
    <xf numFmtId="0" fontId="1" fillId="0" borderId="50" xfId="0" applyFont="1" applyBorder="1" applyAlignment="1" applyProtection="1">
      <alignment horizontal="center" vertical="center" wrapText="1"/>
      <protection locked="0"/>
    </xf>
    <xf numFmtId="14" fontId="2" fillId="0" borderId="3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3" borderId="20" xfId="0" applyFont="1" applyFill="1" applyBorder="1" applyAlignment="1">
      <alignment horizontal="right"/>
    </xf>
    <xf numFmtId="0" fontId="1" fillId="3" borderId="64" xfId="0" applyFont="1" applyFill="1" applyBorder="1" applyAlignment="1"/>
    <xf numFmtId="0" fontId="2" fillId="3" borderId="16" xfId="0" applyFont="1" applyFill="1" applyBorder="1" applyAlignment="1">
      <alignment horizontal="right"/>
    </xf>
    <xf numFmtId="0" fontId="1" fillId="3" borderId="65" xfId="0" applyFont="1" applyFill="1" applyBorder="1" applyAlignment="1"/>
    <xf numFmtId="0" fontId="6" fillId="0" borderId="43" xfId="0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 wrapText="1"/>
    </xf>
    <xf numFmtId="0" fontId="6" fillId="0" borderId="48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13" fillId="10" borderId="43" xfId="0" applyFont="1" applyFill="1" applyBorder="1" applyAlignment="1" applyProtection="1">
      <alignment horizontal="center" vertical="center"/>
      <protection locked="0"/>
    </xf>
    <xf numFmtId="0" fontId="13" fillId="10" borderId="45" xfId="0" applyFont="1" applyFill="1" applyBorder="1" applyAlignment="1" applyProtection="1">
      <alignment horizontal="center" vertical="center"/>
      <protection locked="0"/>
    </xf>
    <xf numFmtId="0" fontId="13" fillId="10" borderId="48" xfId="0" applyFont="1" applyFill="1" applyBorder="1" applyAlignment="1" applyProtection="1">
      <alignment horizontal="center" vertical="center"/>
      <protection locked="0"/>
    </xf>
    <xf numFmtId="0" fontId="13" fillId="10" borderId="50" xfId="0" applyFont="1" applyFill="1" applyBorder="1" applyAlignment="1" applyProtection="1">
      <alignment horizontal="center" vertical="center"/>
      <protection locked="0"/>
    </xf>
    <xf numFmtId="0" fontId="14" fillId="0" borderId="44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3" fillId="0" borderId="43" xfId="0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0" fillId="0" borderId="45" xfId="0" applyBorder="1" applyAlignment="1" applyProtection="1">
      <alignment horizontal="center" vertical="center" wrapText="1"/>
    </xf>
    <xf numFmtId="0" fontId="0" fillId="0" borderId="46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47" xfId="0" applyBorder="1" applyAlignment="1" applyProtection="1">
      <alignment horizontal="center" vertical="center" wrapText="1"/>
    </xf>
    <xf numFmtId="0" fontId="0" fillId="0" borderId="48" xfId="0" applyBorder="1" applyAlignment="1" applyProtection="1">
      <alignment horizontal="center" vertical="center" wrapText="1"/>
    </xf>
    <xf numFmtId="0" fontId="0" fillId="0" borderId="49" xfId="0" applyBorder="1" applyAlignment="1" applyProtection="1">
      <alignment horizontal="center" vertical="center" wrapText="1"/>
    </xf>
    <xf numFmtId="0" fontId="0" fillId="0" borderId="50" xfId="0" applyBorder="1" applyAlignment="1" applyProtection="1">
      <alignment horizontal="center" vertical="center" wrapText="1"/>
    </xf>
    <xf numFmtId="14" fontId="1" fillId="0" borderId="3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31" xfId="0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1" fillId="3" borderId="64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3" borderId="51" xfId="0" applyFont="1" applyFill="1" applyBorder="1" applyAlignment="1">
      <alignment horizontal="center"/>
    </xf>
    <xf numFmtId="0" fontId="2" fillId="0" borderId="0" xfId="0" applyFont="1" applyBorder="1"/>
    <xf numFmtId="0" fontId="1" fillId="0" borderId="33" xfId="0" applyFont="1" applyBorder="1" applyAlignment="1">
      <alignment horizontal="center"/>
    </xf>
    <xf numFmtId="0" fontId="1" fillId="6" borderId="74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8" fillId="6" borderId="14" xfId="0" applyFont="1" applyFill="1" applyBorder="1" applyAlignment="1">
      <alignment horizontal="center"/>
    </xf>
    <xf numFmtId="0" fontId="1" fillId="0" borderId="65" xfId="0" applyFont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/>
    </xf>
    <xf numFmtId="0" fontId="8" fillId="3" borderId="37" xfId="0" applyFont="1" applyFill="1" applyBorder="1" applyAlignment="1">
      <alignment horizontal="center"/>
    </xf>
    <xf numFmtId="0" fontId="8" fillId="0" borderId="30" xfId="0" applyFont="1" applyBorder="1" applyAlignment="1">
      <alignment horizontal="center" vertical="center"/>
    </xf>
    <xf numFmtId="0" fontId="8" fillId="8" borderId="30" xfId="0" applyFont="1" applyFill="1" applyBorder="1" applyAlignment="1">
      <alignment horizontal="center" vertical="center"/>
    </xf>
    <xf numFmtId="0" fontId="8" fillId="8" borderId="30" xfId="0" applyFont="1" applyFill="1" applyBorder="1" applyAlignment="1">
      <alignment horizontal="center"/>
    </xf>
    <xf numFmtId="0" fontId="8" fillId="0" borderId="13" xfId="0" applyFont="1" applyBorder="1" applyAlignment="1">
      <alignment horizontal="center" vertical="center"/>
    </xf>
    <xf numFmtId="4" fontId="2" fillId="0" borderId="16" xfId="0" applyNumberFormat="1" applyFont="1" applyFill="1" applyBorder="1" applyAlignment="1">
      <alignment horizontal="center"/>
    </xf>
    <xf numFmtId="4" fontId="2" fillId="0" borderId="17" xfId="0" applyNumberFormat="1" applyFont="1" applyFill="1" applyBorder="1" applyAlignment="1">
      <alignment horizontal="center"/>
    </xf>
    <xf numFmtId="0" fontId="1" fillId="14" borderId="29" xfId="0" applyFont="1" applyFill="1" applyBorder="1" applyAlignment="1">
      <alignment horizontal="center"/>
    </xf>
    <xf numFmtId="0" fontId="1" fillId="14" borderId="26" xfId="0" applyFont="1" applyFill="1" applyBorder="1" applyAlignment="1">
      <alignment horizontal="center"/>
    </xf>
    <xf numFmtId="0" fontId="1" fillId="14" borderId="3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57" xfId="0" applyFont="1" applyBorder="1" applyAlignment="1">
      <alignment horizontal="center"/>
    </xf>
    <xf numFmtId="0" fontId="1" fillId="0" borderId="75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14" borderId="11" xfId="0" applyFont="1" applyFill="1" applyBorder="1" applyAlignment="1">
      <alignment horizontal="center"/>
    </xf>
    <xf numFmtId="0" fontId="1" fillId="14" borderId="12" xfId="0" applyFont="1" applyFill="1" applyBorder="1" applyAlignment="1">
      <alignment horizontal="center"/>
    </xf>
    <xf numFmtId="0" fontId="1" fillId="14" borderId="13" xfId="0" applyFont="1" applyFill="1" applyBorder="1" applyAlignment="1">
      <alignment horizontal="center"/>
    </xf>
    <xf numFmtId="0" fontId="19" fillId="15" borderId="1" xfId="0" applyFont="1" applyFill="1" applyBorder="1" applyAlignment="1">
      <alignment horizontal="center"/>
    </xf>
    <xf numFmtId="0" fontId="19" fillId="15" borderId="14" xfId="0" applyFont="1" applyFill="1" applyBorder="1" applyAlignment="1"/>
    <xf numFmtId="0" fontId="19" fillId="15" borderId="2" xfId="0" applyFont="1" applyFill="1" applyBorder="1" applyAlignment="1"/>
    <xf numFmtId="0" fontId="19" fillId="15" borderId="51" xfId="0" applyFont="1" applyFill="1" applyBorder="1" applyAlignment="1">
      <alignment horizontal="center"/>
    </xf>
    <xf numFmtId="0" fontId="17" fillId="15" borderId="28" xfId="0" applyFont="1" applyFill="1" applyBorder="1" applyAlignment="1"/>
    <xf numFmtId="0" fontId="17" fillId="15" borderId="21" xfId="0" applyFont="1" applyFill="1" applyBorder="1" applyAlignment="1"/>
    <xf numFmtId="0" fontId="19" fillId="15" borderId="42" xfId="0" applyFont="1" applyFill="1" applyBorder="1" applyAlignment="1">
      <alignment horizontal="center"/>
    </xf>
    <xf numFmtId="0" fontId="17" fillId="15" borderId="66" xfId="0" applyFont="1" applyFill="1" applyBorder="1" applyAlignment="1"/>
    <xf numFmtId="0" fontId="17" fillId="15" borderId="17" xfId="0" applyFont="1" applyFill="1" applyBorder="1" applyAlignment="1"/>
    <xf numFmtId="0" fontId="19" fillId="15" borderId="9" xfId="0" applyFont="1" applyFill="1" applyBorder="1" applyAlignment="1">
      <alignment horizontal="center"/>
    </xf>
    <xf numFmtId="0" fontId="19" fillId="15" borderId="10" xfId="0" applyFont="1" applyFill="1" applyBorder="1" applyAlignment="1">
      <alignment horizontal="center"/>
    </xf>
    <xf numFmtId="0" fontId="18" fillId="15" borderId="66" xfId="0" applyFont="1" applyFill="1" applyBorder="1"/>
    <xf numFmtId="0" fontId="18" fillId="15" borderId="17" xfId="0" applyFont="1" applyFill="1" applyBorder="1"/>
    <xf numFmtId="0" fontId="2" fillId="13" borderId="8" xfId="0" applyFont="1" applyFill="1" applyBorder="1" applyAlignment="1">
      <alignment horizontal="right"/>
    </xf>
    <xf numFmtId="0" fontId="2" fillId="13" borderId="11" xfId="0" applyFont="1" applyFill="1" applyBorder="1" applyAlignment="1">
      <alignment horizontal="right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Recap Simplifi&#233;e Fournitures'!A1"/><Relationship Id="rId2" Type="http://schemas.openxmlformats.org/officeDocument/2006/relationships/hyperlink" Target="#'Recap Chantier'!A1"/><Relationship Id="rId1" Type="http://schemas.openxmlformats.org/officeDocument/2006/relationships/hyperlink" Target="#'Recap Fournitures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Recap Simplifi&#233;e Fournitures'!A1"/><Relationship Id="rId2" Type="http://schemas.openxmlformats.org/officeDocument/2006/relationships/hyperlink" Target="#M&#233;tr&#233;!A1"/><Relationship Id="rId1" Type="http://schemas.openxmlformats.org/officeDocument/2006/relationships/hyperlink" Target="#'Recap Chantier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Recap Chantier'!A1"/><Relationship Id="rId2" Type="http://schemas.openxmlformats.org/officeDocument/2006/relationships/hyperlink" Target="#M&#233;tr&#233;!A1"/><Relationship Id="rId1" Type="http://schemas.openxmlformats.org/officeDocument/2006/relationships/hyperlink" Target="#'Recap Fournitures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Recap Simplifi&#233;e Fournitures'!A1"/><Relationship Id="rId2" Type="http://schemas.openxmlformats.org/officeDocument/2006/relationships/hyperlink" Target="#M&#233;tr&#233;!A1"/><Relationship Id="rId1" Type="http://schemas.openxmlformats.org/officeDocument/2006/relationships/hyperlink" Target="#'Recap Fournitur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704850</xdr:colOff>
      <xdr:row>36</xdr:row>
      <xdr:rowOff>85726</xdr:rowOff>
    </xdr:from>
    <xdr:to>
      <xdr:col>11</xdr:col>
      <xdr:colOff>9525</xdr:colOff>
      <xdr:row>38</xdr:row>
      <xdr:rowOff>180976</xdr:rowOff>
    </xdr:to>
    <xdr:sp macro="[0]!deverser" textlink="">
      <xdr:nvSpPr>
        <xdr:cNvPr id="2" name="Arrondir un rectangle à un seul coi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143500" y="7362826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Déverser Cloison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114300</xdr:rowOff>
    </xdr:from>
    <xdr:to>
      <xdr:col>16</xdr:col>
      <xdr:colOff>66675</xdr:colOff>
      <xdr:row>1</xdr:row>
      <xdr:rowOff>381000</xdr:rowOff>
    </xdr:to>
    <xdr:sp macro="" textlink="">
      <xdr:nvSpPr>
        <xdr:cNvPr id="3" name="Arrondir un rectangle à un seul coin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7981950" y="114300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</a:t>
          </a:r>
          <a:r>
            <a:rPr lang="fr-FR" sz="2000" b="1" baseline="0">
              <a:solidFill>
                <a:schemeClr val="tx1"/>
              </a:solidFill>
            </a:rPr>
            <a:t> Fournitures</a:t>
          </a:r>
          <a:endParaRPr lang="fr-FR" sz="2000" b="1">
            <a:solidFill>
              <a:schemeClr val="tx1"/>
            </a:solidFill>
          </a:endParaRPr>
        </a:p>
      </xdr:txBody>
    </xdr:sp>
    <xdr:clientData fPrintsWithSheet="0"/>
  </xdr:twoCellAnchor>
  <xdr:twoCellAnchor>
    <xdr:from>
      <xdr:col>16</xdr:col>
      <xdr:colOff>352425</xdr:colOff>
      <xdr:row>0</xdr:row>
      <xdr:rowOff>114300</xdr:rowOff>
    </xdr:from>
    <xdr:to>
      <xdr:col>19</xdr:col>
      <xdr:colOff>276225</xdr:colOff>
      <xdr:row>1</xdr:row>
      <xdr:rowOff>381000</xdr:rowOff>
    </xdr:to>
    <xdr:sp macro="" textlink="">
      <xdr:nvSpPr>
        <xdr:cNvPr id="4" name="Arrondir un rectangle à un seul coin 3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0620375" y="114300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 Chantier</a:t>
          </a:r>
        </a:p>
      </xdr:txBody>
    </xdr:sp>
    <xdr:clientData fPrintsWithSheet="0"/>
  </xdr:twoCellAnchor>
  <xdr:twoCellAnchor>
    <xdr:from>
      <xdr:col>19</xdr:col>
      <xdr:colOff>647700</xdr:colOff>
      <xdr:row>0</xdr:row>
      <xdr:rowOff>114300</xdr:rowOff>
    </xdr:from>
    <xdr:to>
      <xdr:col>22</xdr:col>
      <xdr:colOff>600075</xdr:colOff>
      <xdr:row>1</xdr:row>
      <xdr:rowOff>381000</xdr:rowOff>
    </xdr:to>
    <xdr:sp macro="[0]!RemiseAZero" textlink="">
      <xdr:nvSpPr>
        <xdr:cNvPr id="6" name="Arrondir un rectangle à un seul coi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13344525" y="114300"/>
          <a:ext cx="2352675" cy="476250"/>
        </a:xfrm>
        <a:prstGeom prst="round1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Remise à Zéro</a:t>
          </a:r>
        </a:p>
      </xdr:txBody>
    </xdr:sp>
    <xdr:clientData fPrintsWithSheet="0"/>
  </xdr:twoCellAnchor>
  <xdr:twoCellAnchor>
    <xdr:from>
      <xdr:col>13</xdr:col>
      <xdr:colOff>0</xdr:colOff>
      <xdr:row>1</xdr:row>
      <xdr:rowOff>504824</xdr:rowOff>
    </xdr:from>
    <xdr:to>
      <xdr:col>16</xdr:col>
      <xdr:colOff>66675</xdr:colOff>
      <xdr:row>5</xdr:row>
      <xdr:rowOff>180974</xdr:rowOff>
    </xdr:to>
    <xdr:sp macro="" textlink="">
      <xdr:nvSpPr>
        <xdr:cNvPr id="7" name="Arrondir un rectangle à un seul coin 6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7981950" y="714374"/>
          <a:ext cx="2352675" cy="828675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</a:t>
          </a:r>
          <a:r>
            <a:rPr lang="fr-FR" sz="2000" b="1" baseline="0">
              <a:solidFill>
                <a:schemeClr val="tx1"/>
              </a:solidFill>
            </a:rPr>
            <a:t>  Simplifiée Fournitures</a:t>
          </a:r>
          <a:endParaRPr lang="fr-FR" sz="2000" b="1">
            <a:solidFill>
              <a:schemeClr val="tx1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361950</xdr:colOff>
      <xdr:row>0</xdr:row>
      <xdr:rowOff>133350</xdr:rowOff>
    </xdr:from>
    <xdr:to>
      <xdr:col>24</xdr:col>
      <xdr:colOff>428625</xdr:colOff>
      <xdr:row>3</xdr:row>
      <xdr:rowOff>0</xdr:rowOff>
    </xdr:to>
    <xdr:sp macro="" textlink="">
      <xdr:nvSpPr>
        <xdr:cNvPr id="2" name="Arrondir un rectangle à un seul coin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3344525" y="133350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 Chantier</a:t>
          </a:r>
        </a:p>
      </xdr:txBody>
    </xdr:sp>
    <xdr:clientData fPrintsWithSheet="0"/>
  </xdr:twoCellAnchor>
  <xdr:twoCellAnchor>
    <xdr:from>
      <xdr:col>21</xdr:col>
      <xdr:colOff>390525</xdr:colOff>
      <xdr:row>7</xdr:row>
      <xdr:rowOff>47625</xdr:rowOff>
    </xdr:from>
    <xdr:to>
      <xdr:col>24</xdr:col>
      <xdr:colOff>457200</xdr:colOff>
      <xdr:row>9</xdr:row>
      <xdr:rowOff>133350</xdr:rowOff>
    </xdr:to>
    <xdr:sp macro="" textlink="">
      <xdr:nvSpPr>
        <xdr:cNvPr id="3" name="Arrondir un rectangle à un seul coin 2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13373100" y="1571625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Métré</a:t>
          </a:r>
        </a:p>
      </xdr:txBody>
    </xdr:sp>
    <xdr:clientData fPrintsWithSheet="0"/>
  </xdr:twoCellAnchor>
  <xdr:twoCellAnchor>
    <xdr:from>
      <xdr:col>21</xdr:col>
      <xdr:colOff>381000</xdr:colOff>
      <xdr:row>3</xdr:row>
      <xdr:rowOff>104775</xdr:rowOff>
    </xdr:from>
    <xdr:to>
      <xdr:col>24</xdr:col>
      <xdr:colOff>447675</xdr:colOff>
      <xdr:row>6</xdr:row>
      <xdr:rowOff>231197</xdr:rowOff>
    </xdr:to>
    <xdr:sp macro="" textlink="">
      <xdr:nvSpPr>
        <xdr:cNvPr id="4" name="Arrondir un rectangle à un seul coin 3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3363575" y="714375"/>
          <a:ext cx="2352675" cy="736022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</a:t>
          </a:r>
          <a:r>
            <a:rPr lang="fr-FR" sz="2000" b="1" baseline="0">
              <a:solidFill>
                <a:schemeClr val="tx1"/>
              </a:solidFill>
            </a:rPr>
            <a:t>  Simplifiée Fournitures</a:t>
          </a:r>
          <a:endParaRPr lang="fr-FR" sz="2000" b="1">
            <a:solidFill>
              <a:schemeClr val="tx1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12</xdr:col>
      <xdr:colOff>84860</xdr:colOff>
      <xdr:row>3</xdr:row>
      <xdr:rowOff>76200</xdr:rowOff>
    </xdr:to>
    <xdr:sp macro="" textlink="">
      <xdr:nvSpPr>
        <xdr:cNvPr id="2" name="Arrondir un rectangle à un seul coin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7058025" y="200025"/>
          <a:ext cx="2370860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</a:t>
          </a:r>
          <a:r>
            <a:rPr lang="fr-FR" sz="2000" b="1" baseline="0">
              <a:solidFill>
                <a:schemeClr val="tx1"/>
              </a:solidFill>
            </a:rPr>
            <a:t> Fournitures</a:t>
          </a:r>
          <a:endParaRPr lang="fr-FR" sz="2000" b="1">
            <a:solidFill>
              <a:schemeClr val="tx1"/>
            </a:solidFill>
          </a:endParaRPr>
        </a:p>
      </xdr:txBody>
    </xdr:sp>
    <xdr:clientData fPrintsWithSheet="0"/>
  </xdr:twoCellAnchor>
  <xdr:twoCellAnchor>
    <xdr:from>
      <xdr:col>9</xdr:col>
      <xdr:colOff>7791</xdr:colOff>
      <xdr:row>3</xdr:row>
      <xdr:rowOff>184436</xdr:rowOff>
    </xdr:from>
    <xdr:to>
      <xdr:col>12</xdr:col>
      <xdr:colOff>75334</xdr:colOff>
      <xdr:row>6</xdr:row>
      <xdr:rowOff>89186</xdr:rowOff>
    </xdr:to>
    <xdr:sp macro="" textlink="">
      <xdr:nvSpPr>
        <xdr:cNvPr id="3" name="Arrondir un rectangle à un seul coin 2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7065816" y="784511"/>
          <a:ext cx="2353543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Métré</a:t>
          </a:r>
        </a:p>
      </xdr:txBody>
    </xdr:sp>
    <xdr:clientData fPrintsWithSheet="0"/>
  </xdr:twoCellAnchor>
  <xdr:twoCellAnchor>
    <xdr:from>
      <xdr:col>9</xdr:col>
      <xdr:colOff>9525</xdr:colOff>
      <xdr:row>6</xdr:row>
      <xdr:rowOff>180975</xdr:rowOff>
    </xdr:from>
    <xdr:to>
      <xdr:col>12</xdr:col>
      <xdr:colOff>76200</xdr:colOff>
      <xdr:row>9</xdr:row>
      <xdr:rowOff>47625</xdr:rowOff>
    </xdr:to>
    <xdr:sp macro="" textlink="">
      <xdr:nvSpPr>
        <xdr:cNvPr id="5" name="Arrondir un rectangle à un seul coin 4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7067550" y="1352550"/>
          <a:ext cx="235267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 Chantier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599209</xdr:colOff>
      <xdr:row>0</xdr:row>
      <xdr:rowOff>103909</xdr:rowOff>
    </xdr:from>
    <xdr:to>
      <xdr:col>31</xdr:col>
      <xdr:colOff>684069</xdr:colOff>
      <xdr:row>2</xdr:row>
      <xdr:rowOff>173182</xdr:rowOff>
    </xdr:to>
    <xdr:sp macro="" textlink="">
      <xdr:nvSpPr>
        <xdr:cNvPr id="2" name="Arrondir un rectangle à un seul coin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12791209" y="103909"/>
          <a:ext cx="2370860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</a:t>
          </a:r>
          <a:r>
            <a:rPr lang="fr-FR" sz="2000" b="1" baseline="0">
              <a:solidFill>
                <a:schemeClr val="tx1"/>
              </a:solidFill>
            </a:rPr>
            <a:t> Fournitures</a:t>
          </a:r>
          <a:endParaRPr lang="fr-FR" sz="2000" b="1">
            <a:solidFill>
              <a:schemeClr val="tx1"/>
            </a:solidFill>
          </a:endParaRPr>
        </a:p>
      </xdr:txBody>
    </xdr:sp>
    <xdr:clientData fPrintsWithSheet="0"/>
  </xdr:twoCellAnchor>
  <xdr:twoCellAnchor>
    <xdr:from>
      <xdr:col>28</xdr:col>
      <xdr:colOff>616525</xdr:colOff>
      <xdr:row>3</xdr:row>
      <xdr:rowOff>25975</xdr:rowOff>
    </xdr:from>
    <xdr:to>
      <xdr:col>31</xdr:col>
      <xdr:colOff>684068</xdr:colOff>
      <xdr:row>5</xdr:row>
      <xdr:rowOff>95247</xdr:rowOff>
    </xdr:to>
    <xdr:sp macro="" textlink="">
      <xdr:nvSpPr>
        <xdr:cNvPr id="3" name="Arrondir un rectangle à un seul coin 2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2808525" y="640770"/>
          <a:ext cx="2353543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Métré</a:t>
          </a:r>
        </a:p>
      </xdr:txBody>
    </xdr:sp>
    <xdr:clientData fPrintsWithSheet="0"/>
  </xdr:twoCellAnchor>
  <xdr:twoCellAnchor>
    <xdr:from>
      <xdr:col>28</xdr:col>
      <xdr:colOff>667615</xdr:colOff>
      <xdr:row>13</xdr:row>
      <xdr:rowOff>17318</xdr:rowOff>
    </xdr:from>
    <xdr:to>
      <xdr:col>31</xdr:col>
      <xdr:colOff>205220</xdr:colOff>
      <xdr:row>15</xdr:row>
      <xdr:rowOff>112568</xdr:rowOff>
    </xdr:to>
    <xdr:sp macro="[0]!EffacerLigne" textlink="">
      <xdr:nvSpPr>
        <xdr:cNvPr id="4" name="Arrondir un rectangle à un seul coin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/>
      </xdr:nvSpPr>
      <xdr:spPr>
        <a:xfrm>
          <a:off x="12859615" y="2632363"/>
          <a:ext cx="1823605" cy="476250"/>
        </a:xfrm>
        <a:prstGeom prst="round1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EFFACER LIGNE</a:t>
          </a:r>
        </a:p>
      </xdr:txBody>
    </xdr:sp>
    <xdr:clientData fPrintsWithSheet="0"/>
  </xdr:twoCellAnchor>
  <xdr:twoCellAnchor>
    <xdr:from>
      <xdr:col>28</xdr:col>
      <xdr:colOff>614795</xdr:colOff>
      <xdr:row>5</xdr:row>
      <xdr:rowOff>155864</xdr:rowOff>
    </xdr:from>
    <xdr:to>
      <xdr:col>31</xdr:col>
      <xdr:colOff>681470</xdr:colOff>
      <xdr:row>9</xdr:row>
      <xdr:rowOff>112568</xdr:rowOff>
    </xdr:to>
    <xdr:sp macro="" textlink="">
      <xdr:nvSpPr>
        <xdr:cNvPr id="5" name="Arrondir un rectangle à un seul coin 4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2806795" y="1177637"/>
          <a:ext cx="2352675" cy="736022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Récap.</a:t>
          </a:r>
          <a:r>
            <a:rPr lang="fr-FR" sz="2000" b="1" baseline="0">
              <a:solidFill>
                <a:schemeClr val="tx1"/>
              </a:solidFill>
            </a:rPr>
            <a:t>  Simplifiée Fournitures</a:t>
          </a:r>
          <a:endParaRPr lang="fr-FR" sz="2000" b="1">
            <a:solidFill>
              <a:schemeClr val="tx1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Z58"/>
  <sheetViews>
    <sheetView showGridLines="0" tabSelected="1" workbookViewId="0">
      <selection activeCell="D5" sqref="D5:F5"/>
    </sheetView>
  </sheetViews>
  <sheetFormatPr baseColWidth="10" defaultRowHeight="15"/>
  <cols>
    <col min="1" max="1" width="6.5703125" style="2" customWidth="1"/>
    <col min="2" max="2" width="4.42578125" style="2" customWidth="1"/>
    <col min="3" max="3" width="14.28515625" style="2" customWidth="1"/>
    <col min="4" max="4" width="11.42578125" style="2"/>
    <col min="5" max="5" width="7" style="2" customWidth="1"/>
    <col min="6" max="11" width="11.42578125" style="2"/>
    <col min="12" max="12" width="4.140625" style="2" customWidth="1"/>
    <col min="13" max="13" width="3.28515625" style="2" customWidth="1"/>
    <col min="14" max="18" width="11.42578125" style="2"/>
    <col min="19" max="19" width="13.5703125" style="2" customWidth="1"/>
    <col min="20" max="20" width="13.140625" style="2" customWidth="1"/>
    <col min="21" max="16384" width="11.42578125" style="2"/>
  </cols>
  <sheetData>
    <row r="1" spans="2:25" ht="16.5" thickTop="1" thickBot="1">
      <c r="B1" s="37"/>
      <c r="C1" s="38"/>
      <c r="D1" s="38"/>
      <c r="E1" s="38"/>
      <c r="F1" s="38"/>
      <c r="G1" s="38"/>
      <c r="H1" s="125"/>
      <c r="I1" s="38"/>
      <c r="J1" s="38"/>
      <c r="K1" s="38"/>
      <c r="L1" s="39"/>
    </row>
    <row r="2" spans="2:25" ht="39.75" customHeight="1" thickBot="1">
      <c r="B2" s="42"/>
      <c r="C2" s="189" t="s">
        <v>0</v>
      </c>
      <c r="D2" s="190"/>
      <c r="E2" s="190"/>
      <c r="F2" s="190"/>
      <c r="G2" s="190"/>
      <c r="H2" s="190"/>
      <c r="I2" s="190"/>
      <c r="J2" s="190"/>
      <c r="K2" s="191"/>
      <c r="L2" s="40"/>
    </row>
    <row r="3" spans="2:25" ht="15.75" thickBot="1">
      <c r="B3" s="42"/>
      <c r="C3" s="192">
        <f ca="1">TODAY()</f>
        <v>44001</v>
      </c>
      <c r="D3" s="193"/>
      <c r="E3" s="46"/>
      <c r="F3" s="46"/>
      <c r="G3" s="46"/>
      <c r="H3" s="46"/>
      <c r="I3" s="46"/>
      <c r="J3" s="46"/>
      <c r="K3" s="46"/>
      <c r="L3" s="40"/>
    </row>
    <row r="4" spans="2:25" ht="19.5" thickBot="1">
      <c r="B4" s="42"/>
      <c r="C4" s="46"/>
      <c r="D4" s="46"/>
      <c r="E4" s="46"/>
      <c r="F4" s="46"/>
      <c r="G4" s="46"/>
      <c r="H4" s="46"/>
      <c r="I4" s="46"/>
      <c r="J4" s="144" t="s">
        <v>131</v>
      </c>
      <c r="K4" s="46"/>
      <c r="L4" s="40"/>
      <c r="N4" s="7"/>
    </row>
    <row r="5" spans="2:25" ht="15.75">
      <c r="B5" s="42"/>
      <c r="C5" s="14" t="s">
        <v>41</v>
      </c>
      <c r="D5" s="194"/>
      <c r="E5" s="194"/>
      <c r="F5" s="195"/>
      <c r="G5" s="46"/>
      <c r="H5" s="200" t="s">
        <v>68</v>
      </c>
      <c r="I5" s="201"/>
      <c r="J5" s="204"/>
      <c r="K5" s="205"/>
      <c r="L5" s="40"/>
      <c r="M5" s="11"/>
      <c r="N5" s="11"/>
      <c r="O5" s="11"/>
      <c r="P5" s="11"/>
      <c r="Q5" s="11"/>
      <c r="R5" s="11"/>
      <c r="S5" s="11"/>
      <c r="T5" s="11"/>
      <c r="V5" s="11"/>
      <c r="W5" s="11"/>
      <c r="X5" s="11"/>
      <c r="Y5" s="11"/>
    </row>
    <row r="6" spans="2:25" ht="16.5" thickBot="1">
      <c r="B6" s="42"/>
      <c r="C6" s="15" t="s">
        <v>42</v>
      </c>
      <c r="D6" s="196"/>
      <c r="E6" s="196"/>
      <c r="F6" s="197"/>
      <c r="G6" s="46"/>
      <c r="H6" s="202"/>
      <c r="I6" s="203"/>
      <c r="J6" s="206"/>
      <c r="K6" s="207"/>
      <c r="L6" s="40"/>
      <c r="M6" s="11"/>
      <c r="N6" s="11"/>
      <c r="O6" s="11"/>
      <c r="P6" s="11"/>
      <c r="Q6" s="11"/>
      <c r="R6" s="11"/>
      <c r="S6" s="11"/>
      <c r="T6" s="11"/>
      <c r="U6" s="1"/>
      <c r="V6" s="11"/>
      <c r="W6" s="11"/>
      <c r="X6" s="11"/>
      <c r="Y6" s="11"/>
    </row>
    <row r="7" spans="2:25">
      <c r="B7" s="42"/>
      <c r="C7" s="46"/>
      <c r="D7" s="46"/>
      <c r="E7" s="46"/>
      <c r="F7" s="46"/>
      <c r="G7" s="46"/>
      <c r="H7" s="46"/>
      <c r="I7" s="46"/>
      <c r="J7" s="46"/>
      <c r="K7" s="46"/>
      <c r="L7" s="40"/>
      <c r="M7" s="11"/>
      <c r="O7" s="11"/>
      <c r="P7" s="11"/>
      <c r="Q7" s="11"/>
      <c r="R7" s="11"/>
      <c r="S7" s="11"/>
      <c r="T7" s="11"/>
      <c r="U7" s="1"/>
      <c r="V7" s="1"/>
      <c r="W7" s="1"/>
      <c r="X7" s="11"/>
      <c r="Y7" s="11"/>
    </row>
    <row r="8" spans="2:25" ht="15.75" thickBot="1">
      <c r="B8" s="42"/>
      <c r="C8" s="46"/>
      <c r="D8" s="46"/>
      <c r="E8" s="46"/>
      <c r="F8" s="46"/>
      <c r="G8" s="46"/>
      <c r="H8" s="46"/>
      <c r="I8" s="46"/>
      <c r="J8" s="46"/>
      <c r="K8" s="46"/>
      <c r="L8" s="40"/>
      <c r="M8" s="11"/>
      <c r="N8" s="101"/>
      <c r="O8" s="11"/>
      <c r="P8" s="11"/>
      <c r="Q8" s="11"/>
      <c r="R8" s="11"/>
      <c r="S8" s="1"/>
      <c r="T8" s="11"/>
      <c r="U8" s="1"/>
      <c r="V8" s="1"/>
      <c r="W8" s="1"/>
      <c r="X8" s="11"/>
      <c r="Y8" s="11"/>
    </row>
    <row r="9" spans="2:25" ht="15.75">
      <c r="B9" s="42"/>
      <c r="C9" s="198" t="s">
        <v>47</v>
      </c>
      <c r="D9" s="199"/>
      <c r="E9" s="46"/>
      <c r="F9" s="187" t="s">
        <v>48</v>
      </c>
      <c r="G9" s="188"/>
      <c r="H9" s="208" t="s">
        <v>49</v>
      </c>
      <c r="I9" s="209"/>
      <c r="J9" s="188" t="s">
        <v>73</v>
      </c>
      <c r="K9" s="212"/>
      <c r="L9" s="40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</row>
    <row r="10" spans="2:25" ht="16.5" thickBot="1">
      <c r="B10" s="42"/>
      <c r="C10" s="16" t="s">
        <v>43</v>
      </c>
      <c r="D10" s="105"/>
      <c r="E10" s="46" t="s">
        <v>45</v>
      </c>
      <c r="F10" s="164" t="s">
        <v>6</v>
      </c>
      <c r="G10" s="186"/>
      <c r="H10" s="210">
        <f>VLOOKUP(F10,'Base Données'!A2:B16,2,0)</f>
        <v>0.9</v>
      </c>
      <c r="I10" s="211"/>
      <c r="J10" s="213" t="str">
        <f>IF(D10&lt;&gt;"",'Base Données'!E16,"")</f>
        <v/>
      </c>
      <c r="K10" s="214"/>
      <c r="L10" s="40"/>
      <c r="N10" s="271" t="s">
        <v>136</v>
      </c>
      <c r="O10" s="68"/>
    </row>
    <row r="11" spans="2:25" ht="3.75" customHeight="1" thickBot="1">
      <c r="B11" s="42"/>
      <c r="C11" s="51"/>
      <c r="D11" s="52"/>
      <c r="E11" s="46"/>
      <c r="F11" s="49"/>
      <c r="G11" s="50"/>
      <c r="H11" s="46"/>
      <c r="I11" s="46"/>
      <c r="J11" s="46"/>
      <c r="K11" s="46"/>
      <c r="L11" s="40"/>
    </row>
    <row r="12" spans="2:25" ht="16.5" thickBot="1">
      <c r="B12" s="42"/>
      <c r="C12" s="102" t="s">
        <v>44</v>
      </c>
      <c r="D12" s="107"/>
      <c r="E12" s="46" t="s">
        <v>46</v>
      </c>
      <c r="F12" s="215" t="str">
        <f>IF(ISNUMBER(J10),H10*J10,"")</f>
        <v/>
      </c>
      <c r="G12" s="216"/>
      <c r="H12" s="46" t="s">
        <v>50</v>
      </c>
      <c r="I12" s="46"/>
      <c r="J12" s="166" t="s">
        <v>69</v>
      </c>
      <c r="K12" s="167"/>
      <c r="L12" s="40"/>
      <c r="N12" s="146" t="s">
        <v>137</v>
      </c>
    </row>
    <row r="13" spans="2:25" ht="12.75" customHeight="1">
      <c r="B13" s="42"/>
      <c r="C13" s="103"/>
      <c r="D13" s="104"/>
      <c r="E13" s="46"/>
      <c r="F13" s="46"/>
      <c r="G13" s="46"/>
      <c r="H13" s="46"/>
      <c r="I13" s="46"/>
      <c r="J13" s="168"/>
      <c r="K13" s="169"/>
      <c r="L13" s="40"/>
    </row>
    <row r="14" spans="2:25" ht="16.5" thickBot="1">
      <c r="B14" s="42"/>
      <c r="C14" s="15" t="s">
        <v>135</v>
      </c>
      <c r="D14" s="106" t="str">
        <f>IF((D10*D12-IF(I23&lt;&gt;"",I23,0)-IF(I25&lt;&gt;"",I25,0)-IF(E30&lt;&gt;"",E30,0))=0,"",D10*D12-IF(I23&lt;&gt;"",I23,0)-IF(I25&lt;&gt;"",I25,0)-IF(E30&lt;&gt;"",E30,0))</f>
        <v/>
      </c>
      <c r="E14" s="46" t="s">
        <v>66</v>
      </c>
      <c r="F14" s="46"/>
      <c r="G14" s="46"/>
      <c r="H14" s="46"/>
      <c r="I14" s="46"/>
      <c r="J14" s="164">
        <v>2</v>
      </c>
      <c r="K14" s="165"/>
      <c r="L14" s="40"/>
      <c r="N14" s="146" t="s">
        <v>138</v>
      </c>
    </row>
    <row r="15" spans="2:25">
      <c r="B15" s="42"/>
      <c r="C15" s="46"/>
      <c r="D15" s="46"/>
      <c r="E15" s="46"/>
      <c r="F15" s="46"/>
      <c r="G15" s="46"/>
      <c r="H15" s="46"/>
      <c r="I15" s="46"/>
      <c r="J15" s="46"/>
      <c r="K15" s="46"/>
      <c r="L15" s="40"/>
      <c r="N15" s="11"/>
    </row>
    <row r="16" spans="2:25" ht="17.25" customHeight="1" thickBot="1">
      <c r="B16" s="42"/>
      <c r="C16" s="46"/>
      <c r="D16" s="46"/>
      <c r="E16" s="46"/>
      <c r="F16" s="46"/>
      <c r="G16" s="46"/>
      <c r="H16" s="46"/>
      <c r="I16" s="46"/>
      <c r="J16" s="46"/>
      <c r="K16" s="46"/>
      <c r="L16" s="40"/>
      <c r="O16" s="17"/>
      <c r="P16" s="17"/>
      <c r="Q16" s="17"/>
      <c r="U16" s="175" t="s">
        <v>130</v>
      </c>
      <c r="V16" s="176"/>
      <c r="W16" s="176"/>
      <c r="X16" s="177"/>
    </row>
    <row r="17" spans="2:26">
      <c r="B17" s="42"/>
      <c r="C17" s="62"/>
      <c r="D17" s="33" t="str">
        <f>IF(AND(C17&lt;&gt;"",C17&lt;&gt;"MAP"),ROUNDUP((D12*2)/3/10*1.05,0),IF(AND(C17="MAP",J19&lt;&gt;""),ROUNDUP(J19/5,0),""))</f>
        <v/>
      </c>
      <c r="E17" s="46" t="str">
        <f>+IF(C17="MAP","Sacs","Bottes")</f>
        <v>Bottes</v>
      </c>
      <c r="F17" s="46" t="str">
        <f>IF(C17&lt;&gt;"MAP","Rails","")</f>
        <v>Rails</v>
      </c>
      <c r="G17" s="46"/>
      <c r="H17" s="46"/>
      <c r="I17" s="48"/>
      <c r="J17" s="166" t="s">
        <v>70</v>
      </c>
      <c r="K17" s="167"/>
      <c r="L17" s="40"/>
      <c r="O17" s="17"/>
      <c r="P17" s="17"/>
      <c r="Q17" s="17"/>
      <c r="U17" s="178"/>
      <c r="V17" s="179"/>
      <c r="W17" s="179"/>
      <c r="X17" s="180"/>
    </row>
    <row r="18" spans="2:26">
      <c r="B18" s="42"/>
      <c r="C18" s="63"/>
      <c r="D18" s="34" t="str">
        <f>IF(AND(C18&lt;&gt;"",C17&lt;&gt;"MAP"),ROUNDUP((1+1.05*D12*VLOOKUP(F10,'Base Données'!A2:C16,3)*IF(C20="Double",2,1))/(H10*10),0),"")</f>
        <v/>
      </c>
      <c r="E18" s="46" t="str">
        <f>IF(D18&lt;&gt;"","Bottes","")</f>
        <v/>
      </c>
      <c r="F18" s="46" t="str">
        <f>IF(D18&lt;&gt;"","Montants","")</f>
        <v/>
      </c>
      <c r="G18" s="46"/>
      <c r="H18" s="46"/>
      <c r="I18" s="48"/>
      <c r="J18" s="168"/>
      <c r="K18" s="169"/>
      <c r="L18" s="40"/>
      <c r="U18" s="181"/>
      <c r="V18" s="182"/>
      <c r="W18" s="182"/>
      <c r="X18" s="183"/>
    </row>
    <row r="19" spans="2:26" ht="15.75" thickBot="1">
      <c r="B19" s="42"/>
      <c r="C19" s="65"/>
      <c r="D19" s="35" t="str">
        <f>IF(AND(C19&lt;&gt;"",C17&lt;&gt;"MAP"),ROUNDUP((D14)*1.05,0),"")</f>
        <v/>
      </c>
      <c r="E19" s="46" t="str">
        <f>IF(D19&lt;&gt;"","M2","")</f>
        <v/>
      </c>
      <c r="F19" s="46" t="str">
        <f>IF(D19&lt;&gt;"","Isolant","")</f>
        <v/>
      </c>
      <c r="G19" s="46"/>
      <c r="H19" s="46"/>
      <c r="I19" s="48"/>
      <c r="J19" s="171" t="str">
        <f>IF(D12&lt;&gt;"",ROUNDUP(D12/H10*1.05*J14,0),"")</f>
        <v/>
      </c>
      <c r="K19" s="172"/>
      <c r="L19" s="40"/>
    </row>
    <row r="20" spans="2:26" ht="15.75" thickBot="1">
      <c r="B20" s="42"/>
      <c r="C20" s="66" t="s">
        <v>101</v>
      </c>
      <c r="D20" s="67" t="s">
        <v>78</v>
      </c>
      <c r="E20" s="46"/>
      <c r="F20" s="46"/>
      <c r="G20" s="46"/>
      <c r="H20" s="46"/>
      <c r="I20" s="46"/>
      <c r="J20" s="173"/>
      <c r="K20" s="174"/>
      <c r="L20" s="40"/>
    </row>
    <row r="21" spans="2:26">
      <c r="B21" s="42"/>
      <c r="C21" s="46"/>
      <c r="D21" s="46"/>
      <c r="E21" s="46"/>
      <c r="F21" s="46"/>
      <c r="G21" s="46"/>
      <c r="H21" s="46"/>
      <c r="I21" s="46"/>
      <c r="J21" s="46"/>
      <c r="K21" s="46"/>
      <c r="L21" s="40"/>
    </row>
    <row r="22" spans="2:26" ht="15.75" thickBot="1">
      <c r="B22" s="42"/>
      <c r="C22" s="46"/>
      <c r="D22" s="46"/>
      <c r="E22" s="46"/>
      <c r="F22" s="46"/>
      <c r="G22" s="46"/>
      <c r="H22" s="46"/>
      <c r="I22" s="46"/>
      <c r="J22" s="46"/>
      <c r="K22" s="46"/>
      <c r="L22" s="40"/>
    </row>
    <row r="23" spans="2:26" ht="15.75" thickBot="1">
      <c r="B23" s="42"/>
      <c r="C23" s="158" t="s">
        <v>71</v>
      </c>
      <c r="D23" s="159"/>
      <c r="E23" s="64"/>
      <c r="F23" s="46" t="s">
        <v>79</v>
      </c>
      <c r="G23" s="158" t="s">
        <v>81</v>
      </c>
      <c r="H23" s="159"/>
      <c r="I23" s="64"/>
      <c r="J23" s="46" t="s">
        <v>80</v>
      </c>
      <c r="K23" s="46"/>
      <c r="L23" s="40"/>
      <c r="N23" s="2" t="s">
        <v>114</v>
      </c>
    </row>
    <row r="24" spans="2:26" ht="12.75" customHeight="1" thickBot="1">
      <c r="B24" s="42"/>
      <c r="C24" s="46"/>
      <c r="D24" s="46"/>
      <c r="E24" s="46"/>
      <c r="F24" s="46"/>
      <c r="G24" s="46"/>
      <c r="H24" s="46"/>
      <c r="I24" s="46"/>
      <c r="J24" s="46"/>
      <c r="K24" s="46"/>
      <c r="L24" s="40"/>
      <c r="O24" s="2" t="s">
        <v>115</v>
      </c>
    </row>
    <row r="25" spans="2:26" ht="15.75" thickBot="1">
      <c r="B25" s="42"/>
      <c r="C25" s="153" t="s">
        <v>89</v>
      </c>
      <c r="D25" s="154"/>
      <c r="E25" s="126"/>
      <c r="F25" s="46" t="s">
        <v>95</v>
      </c>
      <c r="G25" s="158" t="s">
        <v>92</v>
      </c>
      <c r="H25" s="159"/>
      <c r="I25" s="64"/>
      <c r="J25" s="46" t="s">
        <v>93</v>
      </c>
      <c r="K25" s="46"/>
      <c r="L25" s="40"/>
      <c r="O25" s="2" t="s">
        <v>116</v>
      </c>
      <c r="T25" s="151"/>
      <c r="U25" s="151"/>
      <c r="V25" s="151"/>
      <c r="W25" s="151"/>
      <c r="X25" s="151"/>
      <c r="Y25" s="151"/>
      <c r="Z25" s="151"/>
    </row>
    <row r="26" spans="2:26">
      <c r="B26" s="42"/>
      <c r="C26" s="160" t="s">
        <v>90</v>
      </c>
      <c r="D26" s="161"/>
      <c r="E26" s="127"/>
      <c r="F26" s="46" t="s">
        <v>97</v>
      </c>
      <c r="G26" s="46"/>
      <c r="H26" s="46"/>
      <c r="I26" s="46"/>
      <c r="J26" s="46"/>
      <c r="K26" s="46"/>
      <c r="L26" s="40"/>
      <c r="O26" s="2" t="s">
        <v>117</v>
      </c>
      <c r="T26" s="151"/>
      <c r="U26" s="151"/>
      <c r="V26" s="151"/>
      <c r="W26" s="151"/>
      <c r="X26" s="151"/>
      <c r="Y26" s="151"/>
      <c r="Z26" s="151"/>
    </row>
    <row r="27" spans="2:26">
      <c r="B27" s="42"/>
      <c r="C27" s="160" t="s">
        <v>91</v>
      </c>
      <c r="D27" s="161"/>
      <c r="E27" s="127"/>
      <c r="F27" s="46" t="s">
        <v>96</v>
      </c>
      <c r="G27" s="46"/>
      <c r="H27" s="46"/>
      <c r="I27" s="46"/>
      <c r="J27" s="46"/>
      <c r="K27" s="46"/>
      <c r="L27" s="40"/>
      <c r="T27" s="151"/>
      <c r="U27" s="151"/>
      <c r="V27" s="151"/>
      <c r="W27" s="151"/>
      <c r="X27" s="151"/>
      <c r="Y27" s="151"/>
      <c r="Z27" s="151"/>
    </row>
    <row r="28" spans="2:26" ht="15.75" thickBot="1">
      <c r="B28" s="42"/>
      <c r="C28" s="162" t="s">
        <v>94</v>
      </c>
      <c r="D28" s="163"/>
      <c r="E28" s="128"/>
      <c r="F28" s="46" t="s">
        <v>98</v>
      </c>
      <c r="G28" s="46"/>
      <c r="H28" s="46"/>
      <c r="I28" s="46"/>
      <c r="J28" s="46"/>
      <c r="K28" s="46"/>
      <c r="L28" s="40"/>
      <c r="T28" s="151"/>
      <c r="U28" s="151"/>
      <c r="V28" s="151"/>
      <c r="W28" s="151"/>
      <c r="X28" s="151"/>
      <c r="Y28" s="151"/>
      <c r="Z28" s="151"/>
    </row>
    <row r="29" spans="2:26" ht="4.5" customHeight="1" thickBot="1">
      <c r="B29" s="42"/>
      <c r="C29" s="46"/>
      <c r="D29" s="46"/>
      <c r="E29" s="46"/>
      <c r="F29" s="46"/>
      <c r="G29" s="46"/>
      <c r="H29" s="46"/>
      <c r="I29" s="46"/>
      <c r="J29" s="46"/>
      <c r="K29" s="46"/>
      <c r="L29" s="40"/>
      <c r="T29" s="151"/>
      <c r="U29" s="151"/>
      <c r="V29" s="151"/>
      <c r="W29" s="151"/>
      <c r="X29" s="151"/>
      <c r="Y29" s="151"/>
      <c r="Z29" s="151"/>
    </row>
    <row r="30" spans="2:26" ht="15.75" thickBot="1">
      <c r="B30" s="42"/>
      <c r="C30" s="158" t="s">
        <v>82</v>
      </c>
      <c r="D30" s="159"/>
      <c r="E30" s="124" t="str">
        <f>IF((2.1*E25+1.89*E26+1.68*E27+1.47*E28)&gt;0,2.1*E25+1.89*E26+1.68*E27+1.47*E28,"")</f>
        <v/>
      </c>
      <c r="F30" s="46" t="s">
        <v>80</v>
      </c>
      <c r="G30" s="46"/>
      <c r="H30" s="46"/>
      <c r="I30" s="46"/>
      <c r="J30" s="46"/>
      <c r="K30" s="46"/>
      <c r="L30" s="40"/>
      <c r="T30" s="151"/>
      <c r="U30" s="151"/>
      <c r="V30" s="151"/>
      <c r="W30" s="151"/>
      <c r="X30" s="151"/>
      <c r="Y30" s="151"/>
      <c r="Z30" s="151"/>
    </row>
    <row r="31" spans="2:26">
      <c r="B31" s="42"/>
      <c r="C31" s="46"/>
      <c r="D31" s="46"/>
      <c r="E31" s="46"/>
      <c r="F31" s="46"/>
      <c r="G31" s="46"/>
      <c r="H31" s="46"/>
      <c r="I31" s="46"/>
      <c r="J31" s="46"/>
      <c r="K31" s="46"/>
      <c r="L31" s="40"/>
    </row>
    <row r="32" spans="2:26">
      <c r="B32" s="42"/>
      <c r="C32" s="46"/>
      <c r="D32" s="46"/>
      <c r="E32" s="46"/>
      <c r="F32" s="46"/>
      <c r="G32" s="46"/>
      <c r="H32" s="46"/>
      <c r="I32" s="46"/>
      <c r="J32" s="46"/>
      <c r="K32" s="46"/>
      <c r="L32" s="40"/>
      <c r="N32" s="170" t="s">
        <v>129</v>
      </c>
      <c r="O32" s="170"/>
      <c r="P32" s="170"/>
      <c r="Q32" s="170"/>
      <c r="R32" s="170"/>
      <c r="S32" s="170"/>
      <c r="T32" s="170"/>
      <c r="U32" s="170"/>
    </row>
    <row r="33" spans="2:21" ht="15.75" thickBot="1">
      <c r="B33" s="42"/>
      <c r="C33" s="46"/>
      <c r="D33" s="46"/>
      <c r="E33" s="46"/>
      <c r="F33" s="46"/>
      <c r="G33" s="46"/>
      <c r="H33" s="46"/>
      <c r="I33" s="46"/>
      <c r="J33" s="46"/>
      <c r="K33" s="46"/>
      <c r="L33" s="40"/>
      <c r="N33" s="170"/>
      <c r="O33" s="170"/>
      <c r="P33" s="170"/>
      <c r="Q33" s="170"/>
      <c r="R33" s="170"/>
      <c r="S33" s="170"/>
      <c r="T33" s="170"/>
      <c r="U33" s="170"/>
    </row>
    <row r="34" spans="2:21" ht="16.5" thickBot="1">
      <c r="B34" s="42"/>
      <c r="C34" s="155" t="str">
        <f>"Récap. Fournitures Cloison : "&amp;J5</f>
        <v xml:space="preserve">Récap. Fournitures Cloison : </v>
      </c>
      <c r="D34" s="156"/>
      <c r="E34" s="156"/>
      <c r="F34" s="157"/>
      <c r="G34" s="46"/>
      <c r="H34" s="46"/>
      <c r="I34" s="46"/>
      <c r="J34" s="46"/>
      <c r="K34" s="46"/>
      <c r="L34" s="40"/>
    </row>
    <row r="35" spans="2:21" ht="15.75" thickBot="1">
      <c r="B35" s="42"/>
      <c r="C35" s="120" t="s">
        <v>60</v>
      </c>
      <c r="D35" s="121" t="s">
        <v>59</v>
      </c>
      <c r="E35" s="121" t="s">
        <v>58</v>
      </c>
      <c r="F35" s="122" t="s">
        <v>53</v>
      </c>
      <c r="G35" s="46"/>
      <c r="H35" s="46"/>
      <c r="I35" s="46"/>
      <c r="J35" s="46"/>
      <c r="K35" s="46"/>
      <c r="L35" s="40"/>
    </row>
    <row r="36" spans="2:21" ht="16.5" thickBot="1">
      <c r="B36" s="42"/>
      <c r="C36" s="27" t="str">
        <f>F10</f>
        <v>BA13S HYDRO</v>
      </c>
      <c r="D36" s="28" t="str">
        <f>J19</f>
        <v/>
      </c>
      <c r="E36" s="28" t="s">
        <v>38</v>
      </c>
      <c r="F36" s="272" t="str">
        <f>J10</f>
        <v/>
      </c>
      <c r="G36" s="46" t="s">
        <v>140</v>
      </c>
      <c r="H36" s="46"/>
      <c r="I36" s="184" t="str">
        <f>IF(AND(D5&lt;&gt;"",D6&lt;&gt;"",J5&gt;0,D10&gt;0,D12&gt;0,F10&lt;&gt;"",D14&gt;1),"Peu être déversée","Manque Infos")</f>
        <v>Manque Infos</v>
      </c>
      <c r="J36" s="185"/>
      <c r="K36" s="184"/>
      <c r="L36" s="40"/>
    </row>
    <row r="37" spans="2:21" ht="15.75" thickBot="1">
      <c r="B37" s="42"/>
      <c r="C37" s="29" t="str">
        <f>IF(C17="","",C17)</f>
        <v/>
      </c>
      <c r="D37" s="9" t="str">
        <f t="shared" ref="D37:D39" si="0">D17</f>
        <v/>
      </c>
      <c r="E37" s="30" t="s">
        <v>57</v>
      </c>
      <c r="F37" s="274"/>
      <c r="G37" s="46"/>
      <c r="H37" s="46"/>
      <c r="I37" s="46"/>
      <c r="J37" s="46"/>
      <c r="K37" s="46"/>
      <c r="L37" s="40"/>
    </row>
    <row r="38" spans="2:21" ht="15.75" thickBot="1">
      <c r="B38" s="42"/>
      <c r="C38" s="29" t="str">
        <f>IF(C18="","",C18)</f>
        <v/>
      </c>
      <c r="D38" s="9" t="str">
        <f t="shared" si="0"/>
        <v/>
      </c>
      <c r="E38" s="30" t="s">
        <v>57</v>
      </c>
      <c r="F38" s="273" t="str">
        <f>IF(D38&lt;&gt;"",F36,"")</f>
        <v/>
      </c>
      <c r="G38" s="46" t="s">
        <v>140</v>
      </c>
      <c r="H38" s="46"/>
      <c r="I38" s="46"/>
      <c r="J38" s="46"/>
      <c r="K38" s="46"/>
      <c r="L38" s="40"/>
    </row>
    <row r="39" spans="2:21" ht="15.75" thickBot="1">
      <c r="B39" s="42"/>
      <c r="C39" s="31" t="str">
        <f>IF(C19="","",C19)</f>
        <v/>
      </c>
      <c r="D39" s="32" t="str">
        <f t="shared" si="0"/>
        <v/>
      </c>
      <c r="E39" s="96" t="s">
        <v>56</v>
      </c>
      <c r="F39" s="46"/>
      <c r="G39" s="46"/>
      <c r="H39" s="46"/>
      <c r="I39" s="46"/>
      <c r="J39" s="46"/>
      <c r="K39" s="46"/>
      <c r="L39" s="40"/>
    </row>
    <row r="40" spans="2:21">
      <c r="B40" s="42"/>
      <c r="C40" s="44"/>
      <c r="D40" s="44"/>
      <c r="E40" s="44"/>
      <c r="F40" s="45"/>
      <c r="G40" s="46"/>
      <c r="H40" s="46"/>
      <c r="I40" s="46"/>
      <c r="J40" s="46"/>
      <c r="K40" s="46"/>
      <c r="L40" s="40"/>
    </row>
    <row r="41" spans="2:21">
      <c r="B41" s="42"/>
      <c r="C41" s="44"/>
      <c r="D41" s="44"/>
      <c r="E41" s="44"/>
      <c r="F41" s="45"/>
      <c r="G41" s="46"/>
      <c r="H41" s="46"/>
      <c r="I41" s="46"/>
      <c r="J41" s="46"/>
      <c r="K41" s="46"/>
      <c r="L41" s="40"/>
    </row>
    <row r="42" spans="2:21">
      <c r="B42" s="42"/>
      <c r="C42" s="44"/>
      <c r="D42" s="44"/>
      <c r="E42" s="44"/>
      <c r="F42" s="45"/>
      <c r="G42" s="46"/>
      <c r="H42" s="46"/>
      <c r="I42" s="46"/>
      <c r="J42" s="46"/>
      <c r="K42" s="46"/>
      <c r="L42" s="40"/>
    </row>
    <row r="43" spans="2:21">
      <c r="B43" s="42"/>
      <c r="C43" s="46"/>
      <c r="D43" s="46"/>
      <c r="E43" s="46"/>
      <c r="F43" s="46"/>
      <c r="G43" s="46"/>
      <c r="H43" s="46"/>
      <c r="I43" s="46"/>
      <c r="J43" s="46"/>
      <c r="K43" s="46"/>
      <c r="L43" s="40"/>
    </row>
    <row r="44" spans="2:21" ht="15.75" thickBot="1">
      <c r="B44" s="43"/>
      <c r="C44" s="47"/>
      <c r="D44" s="47"/>
      <c r="E44" s="47"/>
      <c r="F44" s="47"/>
      <c r="G44" s="47"/>
      <c r="H44" s="47"/>
      <c r="I44" s="47"/>
      <c r="J44" s="47"/>
      <c r="K44" s="47"/>
      <c r="L44" s="41"/>
    </row>
    <row r="45" spans="2:21" ht="15.75" thickTop="1"/>
    <row r="49" spans="2:2">
      <c r="B49" s="152"/>
    </row>
    <row r="50" spans="2:2">
      <c r="B50" s="152"/>
    </row>
    <row r="51" spans="2:2">
      <c r="B51" s="152"/>
    </row>
    <row r="52" spans="2:2">
      <c r="B52" s="152"/>
    </row>
    <row r="53" spans="2:2">
      <c r="B53"/>
    </row>
    <row r="54" spans="2:2">
      <c r="B54" s="152"/>
    </row>
    <row r="55" spans="2:2">
      <c r="B55"/>
    </row>
    <row r="56" spans="2:2">
      <c r="B56" s="152"/>
    </row>
    <row r="57" spans="2:2">
      <c r="B57" s="152"/>
    </row>
    <row r="58" spans="2:2">
      <c r="B58" s="152"/>
    </row>
  </sheetData>
  <mergeCells count="30">
    <mergeCell ref="I36:K36"/>
    <mergeCell ref="F10:G10"/>
    <mergeCell ref="F9:G9"/>
    <mergeCell ref="C2:K2"/>
    <mergeCell ref="C3:D3"/>
    <mergeCell ref="D5:F5"/>
    <mergeCell ref="D6:F6"/>
    <mergeCell ref="C9:D9"/>
    <mergeCell ref="H5:I6"/>
    <mergeCell ref="J5:K6"/>
    <mergeCell ref="H9:I9"/>
    <mergeCell ref="H10:I10"/>
    <mergeCell ref="J9:K9"/>
    <mergeCell ref="J10:K10"/>
    <mergeCell ref="C23:D23"/>
    <mergeCell ref="F12:G12"/>
    <mergeCell ref="J14:K14"/>
    <mergeCell ref="J12:K13"/>
    <mergeCell ref="J17:K18"/>
    <mergeCell ref="G23:H23"/>
    <mergeCell ref="N32:U33"/>
    <mergeCell ref="J19:K20"/>
    <mergeCell ref="U16:X18"/>
    <mergeCell ref="C25:D25"/>
    <mergeCell ref="C34:F34"/>
    <mergeCell ref="G25:H25"/>
    <mergeCell ref="C26:D26"/>
    <mergeCell ref="C27:D27"/>
    <mergeCell ref="C30:D30"/>
    <mergeCell ref="C28:D28"/>
  </mergeCells>
  <conditionalFormatting sqref="D10">
    <cfRule type="cellIs" dxfId="1" priority="2" operator="greaterThan">
      <formula>3</formula>
    </cfRule>
  </conditionalFormatting>
  <conditionalFormatting sqref="D14">
    <cfRule type="cellIs" dxfId="0" priority="1" operator="lessThan">
      <formula>1</formula>
    </cfRule>
  </conditionalFormatting>
  <dataValidations count="13">
    <dataValidation type="list" allowBlank="1" showInputMessage="1" showErrorMessage="1" sqref="F10:G10">
      <formula1>Plaques</formula1>
    </dataValidation>
    <dataValidation type="list" allowBlank="1" showInputMessage="1" showErrorMessage="1" sqref="J14:K14">
      <formula1>NbPlaques</formula1>
    </dataValidation>
    <dataValidation type="list" allowBlank="1" showInputMessage="1" showErrorMessage="1" sqref="C17">
      <formula1>Rails</formula1>
    </dataValidation>
    <dataValidation type="list" allowBlank="1" showInputMessage="1" showErrorMessage="1" sqref="C18">
      <formula1>Montants</formula1>
    </dataValidation>
    <dataValidation type="list" allowBlank="1" showInputMessage="1" showErrorMessage="1" sqref="C19">
      <formula1>Isolants</formula1>
    </dataValidation>
    <dataValidation type="list" allowBlank="1" showInputMessage="1" showErrorMessage="1" sqref="C20">
      <formula1>SimpDoub</formula1>
    </dataValidation>
    <dataValidation type="list" allowBlank="1" showInputMessage="1" showErrorMessage="1" sqref="J5">
      <formula1>NumCloison</formula1>
    </dataValidation>
    <dataValidation type="decimal" allowBlank="1" showInputMessage="1" showErrorMessage="1" error="0.1 m   à  3.00 m" sqref="D10">
      <formula1>0.1</formula1>
      <formula2>3</formula2>
    </dataValidation>
    <dataValidation type="decimal" allowBlank="1" showInputMessage="1" showErrorMessage="1" error="entre 0.5 et 50m" sqref="D12">
      <formula1>0.5</formula1>
      <formula2>50</formula2>
    </dataValidation>
    <dataValidation type="whole" allowBlank="1" showInputMessage="1" showErrorMessage="1" error="0 à 25 Fenêtres" sqref="E23">
      <formula1>0</formula1>
      <formula2>25</formula2>
    </dataValidation>
    <dataValidation type="whole" allowBlank="1" showInputMessage="1" showErrorMessage="1" error="0 à 25 portes" sqref="E25:E28">
      <formula1>0</formula1>
      <formula2>25</formula2>
    </dataValidation>
    <dataValidation type="decimal" allowBlank="1" showInputMessage="1" showErrorMessage="1" error="0 à 99.99m2 de Fenêtres" sqref="I23">
      <formula1>0</formula1>
      <formula2>99.99</formula2>
    </dataValidation>
    <dataValidation type="decimal" allowBlank="1" showInputMessage="1" showErrorMessage="1" error="0 à 30m2 d'ouvertures diverses" sqref="I25">
      <formula1>0</formula1>
      <formula2>30</formula2>
    </dataValidation>
  </dataValidations>
  <printOptions horizontalCentered="1"/>
  <pageMargins left="0.39370078740157483" right="0.27559055118110237" top="0.74803149606299213" bottom="0.74803149606299213" header="0.31496062992125984" footer="0.31496062992125984"/>
  <pageSetup paperSize="9" scale="8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2:S37"/>
  <sheetViews>
    <sheetView showGridLines="0" workbookViewId="0">
      <selection activeCell="T14" sqref="T14"/>
    </sheetView>
  </sheetViews>
  <sheetFormatPr baseColWidth="10" defaultRowHeight="15"/>
  <cols>
    <col min="1" max="2" width="4.7109375" style="2" customWidth="1"/>
    <col min="3" max="3" width="16.28515625" style="2" customWidth="1"/>
    <col min="4" max="4" width="6.42578125" style="2" customWidth="1"/>
    <col min="5" max="5" width="6.28515625" style="2" customWidth="1"/>
    <col min="6" max="6" width="6" style="2" customWidth="1"/>
    <col min="7" max="7" width="7.140625" style="2" customWidth="1"/>
    <col min="8" max="8" width="10.42578125" style="2" customWidth="1"/>
    <col min="9" max="10" width="11.42578125" style="2"/>
    <col min="11" max="11" width="6.85546875" style="2" customWidth="1"/>
    <col min="12" max="12" width="13.28515625" style="2" customWidth="1"/>
    <col min="13" max="13" width="12.140625" style="2" customWidth="1"/>
    <col min="14" max="14" width="6.5703125" style="2" customWidth="1"/>
    <col min="15" max="15" width="2.42578125" style="2" customWidth="1"/>
    <col min="16" max="16384" width="11.42578125" style="2"/>
  </cols>
  <sheetData>
    <row r="2" spans="2:19" ht="15.75" thickBot="1">
      <c r="B2" s="110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2"/>
    </row>
    <row r="3" spans="2:19" ht="17.25" thickTop="1" thickBot="1">
      <c r="B3" s="85" t="s">
        <v>88</v>
      </c>
      <c r="C3" s="232">
        <f ca="1">TODAY()</f>
        <v>44001</v>
      </c>
      <c r="D3" s="233"/>
      <c r="E3" s="46"/>
      <c r="F3" s="46"/>
      <c r="G3" s="46"/>
      <c r="H3" s="46"/>
      <c r="I3" s="46"/>
      <c r="J3" s="46"/>
      <c r="K3" s="46"/>
      <c r="L3" s="223" t="s">
        <v>87</v>
      </c>
      <c r="M3" s="224"/>
      <c r="N3" s="224"/>
      <c r="O3" s="224"/>
      <c r="P3" s="225"/>
      <c r="Q3" s="46"/>
      <c r="R3" s="113"/>
      <c r="S3" s="1"/>
    </row>
    <row r="4" spans="2:19" ht="15.75">
      <c r="B4" s="114"/>
      <c r="C4" s="46"/>
      <c r="D4" s="46"/>
      <c r="E4" s="115" t="s">
        <v>106</v>
      </c>
      <c r="F4" s="234" t="s">
        <v>105</v>
      </c>
      <c r="G4" s="235"/>
      <c r="H4" s="299"/>
      <c r="I4" s="300"/>
      <c r="J4" s="301"/>
      <c r="K4" s="46"/>
      <c r="L4" s="226"/>
      <c r="M4" s="227"/>
      <c r="N4" s="227"/>
      <c r="O4" s="227"/>
      <c r="P4" s="228"/>
      <c r="Q4" s="46"/>
      <c r="R4" s="113"/>
      <c r="S4" s="1"/>
    </row>
    <row r="5" spans="2:19" ht="16.5" thickBot="1">
      <c r="B5" s="114"/>
      <c r="C5" s="46"/>
      <c r="D5" s="46"/>
      <c r="E5" s="46"/>
      <c r="F5" s="236" t="s">
        <v>42</v>
      </c>
      <c r="G5" s="237"/>
      <c r="H5" s="302"/>
      <c r="I5" s="303"/>
      <c r="J5" s="304"/>
      <c r="K5" s="46"/>
      <c r="L5" s="226"/>
      <c r="M5" s="227"/>
      <c r="N5" s="227"/>
      <c r="O5" s="227"/>
      <c r="P5" s="228"/>
      <c r="Q5" s="46"/>
      <c r="R5" s="113"/>
      <c r="S5" s="1"/>
    </row>
    <row r="6" spans="2:19" ht="15.75" thickBot="1">
      <c r="B6" s="114"/>
      <c r="C6" s="46"/>
      <c r="D6" s="46"/>
      <c r="E6" s="46"/>
      <c r="F6" s="46"/>
      <c r="G6" s="46"/>
      <c r="H6" s="46"/>
      <c r="I6" s="46"/>
      <c r="J6" s="46"/>
      <c r="K6" s="46"/>
      <c r="L6" s="229"/>
      <c r="M6" s="230"/>
      <c r="N6" s="230"/>
      <c r="O6" s="230"/>
      <c r="P6" s="231"/>
      <c r="Q6" s="46"/>
      <c r="R6" s="113"/>
      <c r="S6" s="1"/>
    </row>
    <row r="7" spans="2:19" ht="24" thickTop="1">
      <c r="B7" s="114"/>
      <c r="C7" s="109" t="s">
        <v>110</v>
      </c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113"/>
    </row>
    <row r="8" spans="2:19">
      <c r="B8" s="114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113"/>
    </row>
    <row r="9" spans="2:19" ht="15.75" thickBot="1">
      <c r="B9" s="114"/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113"/>
    </row>
    <row r="10" spans="2:19">
      <c r="B10" s="114"/>
      <c r="C10" s="56" t="s">
        <v>107</v>
      </c>
      <c r="D10" s="53" t="s">
        <v>141</v>
      </c>
      <c r="E10" s="53" t="s">
        <v>108</v>
      </c>
      <c r="F10" s="61" t="s">
        <v>109</v>
      </c>
      <c r="G10" s="46"/>
      <c r="H10" s="56" t="s">
        <v>62</v>
      </c>
      <c r="I10" s="53" t="s">
        <v>108</v>
      </c>
      <c r="J10" s="61" t="s">
        <v>109</v>
      </c>
      <c r="K10" s="46"/>
      <c r="L10" s="56" t="s">
        <v>54</v>
      </c>
      <c r="M10" s="61" t="s">
        <v>109</v>
      </c>
      <c r="N10" s="46"/>
      <c r="O10" s="46"/>
      <c r="P10" s="221" t="s">
        <v>113</v>
      </c>
      <c r="Q10" s="222"/>
      <c r="R10" s="113"/>
    </row>
    <row r="11" spans="2:19">
      <c r="B11" s="114"/>
      <c r="C11" s="57" t="s">
        <v>67</v>
      </c>
      <c r="D11" s="54" t="s">
        <v>45</v>
      </c>
      <c r="E11" s="54" t="s">
        <v>45</v>
      </c>
      <c r="F11" s="55" t="s">
        <v>86</v>
      </c>
      <c r="G11" s="46"/>
      <c r="H11" s="57" t="s">
        <v>67</v>
      </c>
      <c r="I11" s="54" t="s">
        <v>45</v>
      </c>
      <c r="J11" s="55" t="s">
        <v>86</v>
      </c>
      <c r="K11" s="46"/>
      <c r="L11" s="57" t="s">
        <v>67</v>
      </c>
      <c r="M11" s="55" t="s">
        <v>86</v>
      </c>
      <c r="N11" s="46"/>
      <c r="O11" s="46"/>
      <c r="P11" s="217"/>
      <c r="Q11" s="218"/>
      <c r="R11" s="113"/>
    </row>
    <row r="12" spans="2:19" ht="15.75" thickBot="1">
      <c r="B12" s="114"/>
      <c r="C12" s="29"/>
      <c r="D12" s="9"/>
      <c r="E12" s="9"/>
      <c r="F12" s="60"/>
      <c r="G12" s="116" t="str">
        <f>IF(C12&lt;&gt;"","Plaques","")</f>
        <v/>
      </c>
      <c r="H12" s="29"/>
      <c r="I12" s="9"/>
      <c r="J12" s="60"/>
      <c r="K12" s="116" t="str">
        <f>IF(H12&lt;&gt;"","Bottes","")</f>
        <v/>
      </c>
      <c r="L12" s="29"/>
      <c r="M12" s="60"/>
      <c r="N12" s="116" t="str">
        <f>IF(L12&lt;&gt;"","Bottes","")</f>
        <v/>
      </c>
      <c r="O12" s="46"/>
      <c r="P12" s="219"/>
      <c r="Q12" s="220"/>
      <c r="R12" s="113"/>
    </row>
    <row r="13" spans="2:19">
      <c r="B13" s="114"/>
      <c r="C13" s="129"/>
      <c r="D13" s="130"/>
      <c r="E13" s="130"/>
      <c r="F13" s="131"/>
      <c r="G13" s="116" t="str">
        <f t="shared" ref="G13:G34" si="0">IF(C13&lt;&gt;"","Plaques","")</f>
        <v/>
      </c>
      <c r="H13" s="129"/>
      <c r="I13" s="130"/>
      <c r="J13" s="131"/>
      <c r="K13" s="116" t="str">
        <f t="shared" ref="K13:K34" si="1">IF(H13&lt;&gt;"","Bottes","")</f>
        <v/>
      </c>
      <c r="L13" s="129"/>
      <c r="M13" s="131"/>
      <c r="N13" s="116" t="str">
        <f t="shared" ref="N13:N19" si="2">IF(L13&lt;&gt;"","Bottes","")</f>
        <v/>
      </c>
      <c r="O13" s="46"/>
      <c r="P13" s="46"/>
      <c r="Q13" s="46"/>
      <c r="R13" s="113"/>
    </row>
    <row r="14" spans="2:19" ht="15.75" thickBot="1">
      <c r="B14" s="114"/>
      <c r="C14" s="29"/>
      <c r="D14" s="9"/>
      <c r="E14" s="9"/>
      <c r="F14" s="60"/>
      <c r="G14" s="116" t="str">
        <f t="shared" si="0"/>
        <v/>
      </c>
      <c r="H14" s="29"/>
      <c r="I14" s="9"/>
      <c r="J14" s="60"/>
      <c r="K14" s="116" t="str">
        <f t="shared" si="1"/>
        <v/>
      </c>
      <c r="L14" s="29"/>
      <c r="M14" s="60"/>
      <c r="N14" s="116" t="str">
        <f t="shared" si="2"/>
        <v/>
      </c>
      <c r="O14" s="46"/>
      <c r="P14" s="46"/>
      <c r="Q14" s="46"/>
      <c r="R14" s="113"/>
    </row>
    <row r="15" spans="2:19">
      <c r="B15" s="114"/>
      <c r="C15" s="129"/>
      <c r="D15" s="130"/>
      <c r="E15" s="130"/>
      <c r="F15" s="131"/>
      <c r="G15" s="116" t="str">
        <f t="shared" si="0"/>
        <v/>
      </c>
      <c r="H15" s="129"/>
      <c r="I15" s="130"/>
      <c r="J15" s="131"/>
      <c r="K15" s="116" t="str">
        <f t="shared" si="1"/>
        <v/>
      </c>
      <c r="L15" s="129"/>
      <c r="M15" s="131"/>
      <c r="N15" s="116" t="str">
        <f t="shared" si="2"/>
        <v/>
      </c>
      <c r="O15" s="46"/>
      <c r="P15" s="221" t="s">
        <v>132</v>
      </c>
      <c r="Q15" s="222"/>
      <c r="R15" s="113"/>
    </row>
    <row r="16" spans="2:19" ht="16.5" thickBot="1">
      <c r="B16" s="114"/>
      <c r="C16" s="29"/>
      <c r="D16" s="9"/>
      <c r="E16" s="9"/>
      <c r="F16" s="60"/>
      <c r="G16" s="116" t="str">
        <f t="shared" si="0"/>
        <v/>
      </c>
      <c r="H16" s="29"/>
      <c r="I16" s="9"/>
      <c r="J16" s="60"/>
      <c r="K16" s="116" t="str">
        <f t="shared" si="1"/>
        <v/>
      </c>
      <c r="L16" s="29"/>
      <c r="M16" s="60"/>
      <c r="N16" s="116" t="str">
        <f t="shared" si="2"/>
        <v/>
      </c>
      <c r="O16" s="46"/>
      <c r="P16" s="284"/>
      <c r="Q16" s="285"/>
      <c r="R16" s="113" t="s">
        <v>66</v>
      </c>
    </row>
    <row r="17" spans="2:18">
      <c r="B17" s="114"/>
      <c r="C17" s="129"/>
      <c r="D17" s="130"/>
      <c r="E17" s="130"/>
      <c r="F17" s="131"/>
      <c r="G17" s="116" t="str">
        <f t="shared" si="0"/>
        <v/>
      </c>
      <c r="H17" s="129"/>
      <c r="I17" s="130"/>
      <c r="J17" s="131"/>
      <c r="K17" s="116" t="str">
        <f t="shared" si="1"/>
        <v/>
      </c>
      <c r="L17" s="129"/>
      <c r="M17" s="131"/>
      <c r="N17" s="116" t="str">
        <f t="shared" si="2"/>
        <v/>
      </c>
      <c r="O17" s="46"/>
      <c r="P17" s="46"/>
      <c r="Q17" s="46"/>
      <c r="R17" s="113"/>
    </row>
    <row r="18" spans="2:18">
      <c r="B18" s="114"/>
      <c r="C18" s="29"/>
      <c r="D18" s="9"/>
      <c r="E18" s="9"/>
      <c r="F18" s="60"/>
      <c r="G18" s="116" t="str">
        <f t="shared" si="0"/>
        <v/>
      </c>
      <c r="H18" s="29"/>
      <c r="I18" s="9"/>
      <c r="J18" s="60"/>
      <c r="K18" s="116" t="str">
        <f t="shared" si="1"/>
        <v/>
      </c>
      <c r="L18" s="29"/>
      <c r="M18" s="60"/>
      <c r="N18" s="116" t="str">
        <f t="shared" si="2"/>
        <v/>
      </c>
      <c r="O18" s="46"/>
      <c r="P18" s="46"/>
      <c r="Q18" s="46"/>
      <c r="R18" s="113"/>
    </row>
    <row r="19" spans="2:18" ht="15.75" thickBot="1">
      <c r="B19" s="114"/>
      <c r="C19" s="129"/>
      <c r="D19" s="130"/>
      <c r="E19" s="130"/>
      <c r="F19" s="131"/>
      <c r="G19" s="116" t="str">
        <f t="shared" si="0"/>
        <v/>
      </c>
      <c r="H19" s="129"/>
      <c r="I19" s="130"/>
      <c r="J19" s="131"/>
      <c r="K19" s="116" t="str">
        <f t="shared" si="1"/>
        <v/>
      </c>
      <c r="L19" s="132"/>
      <c r="M19" s="133"/>
      <c r="N19" s="116" t="str">
        <f t="shared" si="2"/>
        <v/>
      </c>
      <c r="O19" s="46"/>
      <c r="P19" s="46"/>
      <c r="Q19" s="46"/>
      <c r="R19" s="113"/>
    </row>
    <row r="20" spans="2:18">
      <c r="B20" s="114"/>
      <c r="C20" s="29"/>
      <c r="D20" s="9"/>
      <c r="E20" s="9"/>
      <c r="F20" s="60"/>
      <c r="G20" s="116" t="str">
        <f t="shared" si="0"/>
        <v/>
      </c>
      <c r="H20" s="29"/>
      <c r="I20" s="9"/>
      <c r="J20" s="60"/>
      <c r="K20" s="116" t="str">
        <f t="shared" si="1"/>
        <v/>
      </c>
      <c r="L20" s="46"/>
      <c r="M20" s="46"/>
      <c r="N20" s="46"/>
      <c r="O20" s="46"/>
      <c r="P20" s="46"/>
      <c r="Q20" s="46"/>
      <c r="R20" s="113"/>
    </row>
    <row r="21" spans="2:18" ht="15.75" thickBot="1">
      <c r="B21" s="114"/>
      <c r="C21" s="129"/>
      <c r="D21" s="130"/>
      <c r="E21" s="130"/>
      <c r="F21" s="131"/>
      <c r="G21" s="116" t="str">
        <f t="shared" si="0"/>
        <v/>
      </c>
      <c r="H21" s="129"/>
      <c r="I21" s="130"/>
      <c r="J21" s="131"/>
      <c r="K21" s="116" t="str">
        <f t="shared" si="1"/>
        <v/>
      </c>
      <c r="L21" s="46"/>
      <c r="M21" s="46"/>
      <c r="N21" s="46"/>
      <c r="O21" s="46"/>
      <c r="P21" s="46"/>
      <c r="Q21" s="46"/>
      <c r="R21" s="113"/>
    </row>
    <row r="22" spans="2:18">
      <c r="B22" s="114"/>
      <c r="C22" s="29"/>
      <c r="D22" s="9"/>
      <c r="E22" s="9"/>
      <c r="F22" s="60"/>
      <c r="G22" s="116" t="str">
        <f t="shared" si="0"/>
        <v/>
      </c>
      <c r="H22" s="29"/>
      <c r="I22" s="9"/>
      <c r="J22" s="60"/>
      <c r="K22" s="116" t="str">
        <f t="shared" si="1"/>
        <v/>
      </c>
      <c r="L22" s="56" t="s">
        <v>111</v>
      </c>
      <c r="M22" s="61" t="s">
        <v>145</v>
      </c>
      <c r="N22" s="46"/>
      <c r="O22" s="46"/>
      <c r="P22" s="46"/>
      <c r="Q22" s="46"/>
      <c r="R22" s="113"/>
    </row>
    <row r="23" spans="2:18">
      <c r="B23" s="114"/>
      <c r="C23" s="129"/>
      <c r="D23" s="130"/>
      <c r="E23" s="130"/>
      <c r="F23" s="131"/>
      <c r="G23" s="116" t="str">
        <f t="shared" si="0"/>
        <v/>
      </c>
      <c r="H23" s="129"/>
      <c r="I23" s="130"/>
      <c r="J23" s="131"/>
      <c r="K23" s="116" t="str">
        <f t="shared" si="1"/>
        <v/>
      </c>
      <c r="L23" s="57" t="s">
        <v>112</v>
      </c>
      <c r="M23" s="55" t="s">
        <v>86</v>
      </c>
      <c r="N23" s="46"/>
      <c r="O23" s="46"/>
      <c r="P23" s="46"/>
      <c r="Q23" s="46"/>
      <c r="R23" s="113"/>
    </row>
    <row r="24" spans="2:18" ht="15.75" thickBot="1">
      <c r="B24" s="114"/>
      <c r="C24" s="29"/>
      <c r="D24" s="9"/>
      <c r="E24" s="9"/>
      <c r="F24" s="60"/>
      <c r="G24" s="116" t="str">
        <f t="shared" si="0"/>
        <v/>
      </c>
      <c r="H24" s="29"/>
      <c r="I24" s="9"/>
      <c r="J24" s="60"/>
      <c r="K24" s="116" t="str">
        <f t="shared" si="1"/>
        <v/>
      </c>
      <c r="L24" s="31" t="s">
        <v>118</v>
      </c>
      <c r="M24" s="96"/>
      <c r="N24" s="46"/>
      <c r="O24" s="46"/>
      <c r="P24" s="46"/>
      <c r="Q24" s="46"/>
      <c r="R24" s="113"/>
    </row>
    <row r="25" spans="2:18">
      <c r="B25" s="114"/>
      <c r="C25" s="129"/>
      <c r="D25" s="130"/>
      <c r="E25" s="130"/>
      <c r="F25" s="131"/>
      <c r="G25" s="116" t="str">
        <f t="shared" si="0"/>
        <v/>
      </c>
      <c r="H25" s="129"/>
      <c r="I25" s="130"/>
      <c r="J25" s="131"/>
      <c r="K25" s="116" t="str">
        <f t="shared" si="1"/>
        <v/>
      </c>
      <c r="L25" s="46"/>
      <c r="M25" s="46"/>
      <c r="N25" s="46"/>
      <c r="O25" s="46"/>
      <c r="P25" s="46"/>
      <c r="Q25" s="46"/>
      <c r="R25" s="113"/>
    </row>
    <row r="26" spans="2:18" ht="15.75" thickBot="1">
      <c r="B26" s="114"/>
      <c r="C26" s="29"/>
      <c r="D26" s="9"/>
      <c r="E26" s="9"/>
      <c r="F26" s="60"/>
      <c r="G26" s="116" t="str">
        <f t="shared" si="0"/>
        <v/>
      </c>
      <c r="H26" s="29"/>
      <c r="I26" s="9"/>
      <c r="J26" s="60"/>
      <c r="K26" s="116" t="str">
        <f t="shared" si="1"/>
        <v/>
      </c>
      <c r="L26" s="46"/>
      <c r="M26" s="46"/>
      <c r="N26" s="46"/>
      <c r="O26" s="46"/>
      <c r="P26" s="46"/>
      <c r="Q26" s="46"/>
      <c r="R26" s="113"/>
    </row>
    <row r="27" spans="2:18">
      <c r="B27" s="114"/>
      <c r="C27" s="129"/>
      <c r="D27" s="130"/>
      <c r="E27" s="130"/>
      <c r="F27" s="131"/>
      <c r="G27" s="116" t="str">
        <f t="shared" si="0"/>
        <v/>
      </c>
      <c r="H27" s="129"/>
      <c r="I27" s="130"/>
      <c r="J27" s="131"/>
      <c r="K27" s="116" t="str">
        <f t="shared" si="1"/>
        <v/>
      </c>
      <c r="L27" s="56" t="s">
        <v>61</v>
      </c>
      <c r="M27" s="61"/>
      <c r="N27" s="46"/>
      <c r="O27" s="46"/>
      <c r="P27" s="46"/>
      <c r="Q27" s="46"/>
      <c r="R27" s="113"/>
    </row>
    <row r="28" spans="2:18">
      <c r="B28" s="114"/>
      <c r="C28" s="29"/>
      <c r="D28" s="9"/>
      <c r="E28" s="9"/>
      <c r="F28" s="60"/>
      <c r="G28" s="116" t="str">
        <f t="shared" si="0"/>
        <v/>
      </c>
      <c r="H28" s="29"/>
      <c r="I28" s="9"/>
      <c r="J28" s="60"/>
      <c r="K28" s="116" t="str">
        <f t="shared" si="1"/>
        <v/>
      </c>
      <c r="L28" s="57" t="s">
        <v>67</v>
      </c>
      <c r="M28" s="55" t="s">
        <v>66</v>
      </c>
      <c r="N28" s="46"/>
      <c r="O28" s="46"/>
      <c r="P28" s="46"/>
      <c r="Q28" s="46"/>
      <c r="R28" s="113"/>
    </row>
    <row r="29" spans="2:18">
      <c r="B29" s="114"/>
      <c r="C29" s="129"/>
      <c r="D29" s="130"/>
      <c r="E29" s="130"/>
      <c r="F29" s="131"/>
      <c r="G29" s="116" t="str">
        <f t="shared" si="0"/>
        <v/>
      </c>
      <c r="H29" s="129"/>
      <c r="I29" s="130"/>
      <c r="J29" s="131"/>
      <c r="K29" s="116" t="str">
        <f t="shared" si="1"/>
        <v/>
      </c>
      <c r="L29" s="129"/>
      <c r="M29" s="131"/>
      <c r="N29" s="46"/>
      <c r="O29" s="46"/>
      <c r="P29" s="46"/>
      <c r="Q29" s="46"/>
      <c r="R29" s="113"/>
    </row>
    <row r="30" spans="2:18">
      <c r="B30" s="114"/>
      <c r="C30" s="29"/>
      <c r="D30" s="9"/>
      <c r="E30" s="9"/>
      <c r="F30" s="60"/>
      <c r="G30" s="116" t="str">
        <f t="shared" si="0"/>
        <v/>
      </c>
      <c r="H30" s="29"/>
      <c r="I30" s="9"/>
      <c r="J30" s="60"/>
      <c r="K30" s="116" t="str">
        <f t="shared" si="1"/>
        <v/>
      </c>
      <c r="L30" s="29"/>
      <c r="M30" s="60"/>
      <c r="N30" s="46"/>
      <c r="O30" s="46"/>
      <c r="P30" s="46"/>
      <c r="Q30" s="46"/>
      <c r="R30" s="113"/>
    </row>
    <row r="31" spans="2:18">
      <c r="B31" s="114"/>
      <c r="C31" s="129"/>
      <c r="D31" s="130"/>
      <c r="E31" s="130"/>
      <c r="F31" s="131"/>
      <c r="G31" s="116" t="str">
        <f t="shared" si="0"/>
        <v/>
      </c>
      <c r="H31" s="129"/>
      <c r="I31" s="130"/>
      <c r="J31" s="131"/>
      <c r="K31" s="116" t="str">
        <f t="shared" si="1"/>
        <v/>
      </c>
      <c r="L31" s="129"/>
      <c r="M31" s="131"/>
      <c r="N31" s="46"/>
      <c r="O31" s="46"/>
      <c r="P31" s="46"/>
      <c r="Q31" s="46"/>
      <c r="R31" s="113"/>
    </row>
    <row r="32" spans="2:18">
      <c r="B32" s="114"/>
      <c r="C32" s="29"/>
      <c r="D32" s="9"/>
      <c r="E32" s="9"/>
      <c r="F32" s="60"/>
      <c r="G32" s="116" t="str">
        <f t="shared" si="0"/>
        <v/>
      </c>
      <c r="H32" s="29"/>
      <c r="I32" s="9"/>
      <c r="J32" s="60"/>
      <c r="K32" s="116" t="str">
        <f t="shared" si="1"/>
        <v/>
      </c>
      <c r="L32" s="29"/>
      <c r="M32" s="60"/>
      <c r="N32" s="46"/>
      <c r="O32" s="46"/>
      <c r="P32" s="46"/>
      <c r="Q32" s="46"/>
      <c r="R32" s="113"/>
    </row>
    <row r="33" spans="2:18">
      <c r="B33" s="114"/>
      <c r="C33" s="129"/>
      <c r="D33" s="130"/>
      <c r="E33" s="130"/>
      <c r="F33" s="131"/>
      <c r="G33" s="116" t="str">
        <f t="shared" si="0"/>
        <v/>
      </c>
      <c r="H33" s="129"/>
      <c r="I33" s="130"/>
      <c r="J33" s="131"/>
      <c r="K33" s="116" t="str">
        <f t="shared" si="1"/>
        <v/>
      </c>
      <c r="L33" s="129"/>
      <c r="M33" s="131"/>
      <c r="N33" s="46"/>
      <c r="O33" s="46"/>
      <c r="P33" s="46"/>
      <c r="Q33" s="46"/>
      <c r="R33" s="113"/>
    </row>
    <row r="34" spans="2:18" ht="15.75" thickBot="1">
      <c r="B34" s="114"/>
      <c r="C34" s="31"/>
      <c r="D34" s="32"/>
      <c r="E34" s="32"/>
      <c r="F34" s="96"/>
      <c r="G34" s="116" t="str">
        <f t="shared" si="0"/>
        <v/>
      </c>
      <c r="H34" s="31"/>
      <c r="I34" s="32"/>
      <c r="J34" s="96"/>
      <c r="K34" s="116" t="str">
        <f t="shared" si="1"/>
        <v/>
      </c>
      <c r="L34" s="31"/>
      <c r="M34" s="96"/>
      <c r="N34" s="46"/>
      <c r="O34" s="46"/>
      <c r="P34" s="46"/>
      <c r="Q34" s="46"/>
      <c r="R34" s="113"/>
    </row>
    <row r="35" spans="2:18">
      <c r="B35" s="114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113"/>
    </row>
    <row r="36" spans="2:18">
      <c r="B36" s="114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113"/>
    </row>
    <row r="37" spans="2:18">
      <c r="B37" s="117"/>
      <c r="C37" s="118"/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9"/>
    </row>
  </sheetData>
  <mergeCells count="10">
    <mergeCell ref="L3:P6"/>
    <mergeCell ref="C3:D3"/>
    <mergeCell ref="H4:J4"/>
    <mergeCell ref="H5:J5"/>
    <mergeCell ref="F4:G4"/>
    <mergeCell ref="F5:G5"/>
    <mergeCell ref="P11:Q12"/>
    <mergeCell ref="P10:Q10"/>
    <mergeCell ref="P15:Q15"/>
    <mergeCell ref="P16:Q16"/>
  </mergeCells>
  <pageMargins left="0.27559055118110237" right="0.27559055118110237" top="0.74803149606299213" bottom="0.74803149606299213" header="0.31496062992125984" footer="0.31496062992125984"/>
  <pageSetup paperSize="9"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I61"/>
  <sheetViews>
    <sheetView showGridLines="0" workbookViewId="0">
      <selection activeCell="G4" sqref="G4"/>
    </sheetView>
  </sheetViews>
  <sheetFormatPr baseColWidth="10" defaultRowHeight="15"/>
  <cols>
    <col min="1" max="1" width="4" customWidth="1"/>
    <col min="2" max="2" width="19.5703125" customWidth="1"/>
    <col min="4" max="4" width="13.7109375" customWidth="1"/>
    <col min="9" max="9" width="3.7109375" customWidth="1"/>
  </cols>
  <sheetData>
    <row r="1" spans="1:9" ht="15.75" thickBot="1">
      <c r="A1" s="150"/>
      <c r="C1" s="289" t="s">
        <v>140</v>
      </c>
      <c r="D1" s="289" t="s">
        <v>140</v>
      </c>
      <c r="I1" s="150"/>
    </row>
    <row r="2" spans="1:9" ht="16.5" thickBot="1">
      <c r="A2" s="150"/>
      <c r="B2" s="56" t="s">
        <v>60</v>
      </c>
      <c r="C2" s="53" t="s">
        <v>143</v>
      </c>
      <c r="D2" s="53" t="s">
        <v>142</v>
      </c>
      <c r="E2" s="61" t="s">
        <v>144</v>
      </c>
      <c r="F2" s="85" t="s">
        <v>88</v>
      </c>
      <c r="G2" s="232">
        <f ca="1">TODAY()</f>
        <v>44001</v>
      </c>
      <c r="H2" s="233"/>
      <c r="I2" s="150"/>
    </row>
    <row r="3" spans="1:9">
      <c r="A3" s="150"/>
      <c r="B3" s="29"/>
      <c r="C3" s="9"/>
      <c r="D3" s="9"/>
      <c r="E3" s="60"/>
      <c r="I3" s="150"/>
    </row>
    <row r="4" spans="1:9">
      <c r="A4" s="150"/>
      <c r="B4" s="286"/>
      <c r="C4" s="287"/>
      <c r="D4" s="287"/>
      <c r="E4" s="288"/>
      <c r="I4" s="150"/>
    </row>
    <row r="5" spans="1:9">
      <c r="A5" s="150"/>
      <c r="B5" s="29"/>
      <c r="C5" s="9"/>
      <c r="D5" s="9"/>
      <c r="E5" s="60"/>
      <c r="I5" s="150"/>
    </row>
    <row r="6" spans="1:9">
      <c r="A6" s="150"/>
      <c r="B6" s="286"/>
      <c r="C6" s="287"/>
      <c r="D6" s="287"/>
      <c r="E6" s="288"/>
      <c r="I6" s="150"/>
    </row>
    <row r="7" spans="1:9" ht="15.75" thickBot="1">
      <c r="A7" s="150"/>
      <c r="B7" s="29"/>
      <c r="C7" s="9"/>
      <c r="D7" s="9"/>
      <c r="E7" s="60"/>
      <c r="I7" s="150"/>
    </row>
    <row r="8" spans="1:9" ht="15.75">
      <c r="A8" s="150"/>
      <c r="B8" s="286"/>
      <c r="C8" s="287"/>
      <c r="D8" s="287"/>
      <c r="E8" s="288"/>
      <c r="F8" s="244" t="s">
        <v>105</v>
      </c>
      <c r="G8" s="245"/>
      <c r="H8" s="246"/>
      <c r="I8" s="150"/>
    </row>
    <row r="9" spans="1:9" ht="16.5" thickBot="1">
      <c r="A9" s="150"/>
      <c r="B9" s="29"/>
      <c r="C9" s="9"/>
      <c r="D9" s="9"/>
      <c r="E9" s="60"/>
      <c r="F9" s="296"/>
      <c r="G9" s="297"/>
      <c r="H9" s="298"/>
      <c r="I9" s="150"/>
    </row>
    <row r="10" spans="1:9">
      <c r="A10" s="150"/>
      <c r="B10" s="286"/>
      <c r="C10" s="287"/>
      <c r="D10" s="287"/>
      <c r="E10" s="288"/>
      <c r="I10" s="150"/>
    </row>
    <row r="11" spans="1:9" ht="15.75" thickBot="1">
      <c r="A11" s="150"/>
      <c r="B11" s="29"/>
      <c r="C11" s="9"/>
      <c r="D11" s="9"/>
      <c r="E11" s="60"/>
      <c r="I11" s="150"/>
    </row>
    <row r="12" spans="1:9" ht="15.75">
      <c r="A12" s="150"/>
      <c r="B12" s="286"/>
      <c r="C12" s="287"/>
      <c r="D12" s="287"/>
      <c r="E12" s="288"/>
      <c r="F12" s="244" t="s">
        <v>42</v>
      </c>
      <c r="G12" s="245"/>
      <c r="H12" s="246"/>
      <c r="I12" s="150"/>
    </row>
    <row r="13" spans="1:9" ht="16.5" thickBot="1">
      <c r="A13" s="150"/>
      <c r="B13" s="29"/>
      <c r="C13" s="9"/>
      <c r="D13" s="9"/>
      <c r="E13" s="60"/>
      <c r="F13" s="296"/>
      <c r="G13" s="297"/>
      <c r="H13" s="298"/>
      <c r="I13" s="150"/>
    </row>
    <row r="14" spans="1:9">
      <c r="A14" s="150"/>
      <c r="B14" s="286"/>
      <c r="C14" s="287"/>
      <c r="D14" s="287"/>
      <c r="E14" s="288"/>
      <c r="I14" s="150"/>
    </row>
    <row r="15" spans="1:9" ht="15.75" thickBot="1">
      <c r="A15" s="150"/>
      <c r="B15" s="29"/>
      <c r="C15" s="9"/>
      <c r="D15" s="9"/>
      <c r="E15" s="60"/>
      <c r="I15" s="150"/>
    </row>
    <row r="16" spans="1:9" ht="15.75" thickTop="1">
      <c r="A16" s="150"/>
      <c r="B16" s="286"/>
      <c r="C16" s="287"/>
      <c r="D16" s="287"/>
      <c r="E16" s="288"/>
      <c r="G16" s="238" t="s">
        <v>134</v>
      </c>
      <c r="H16" s="239"/>
      <c r="I16" s="150"/>
    </row>
    <row r="17" spans="1:9">
      <c r="A17" s="150"/>
      <c r="B17" s="29"/>
      <c r="C17" s="9"/>
      <c r="D17" s="9"/>
      <c r="E17" s="60"/>
      <c r="G17" s="240"/>
      <c r="H17" s="241"/>
      <c r="I17" s="150"/>
    </row>
    <row r="18" spans="1:9">
      <c r="A18" s="150"/>
      <c r="B18" s="286"/>
      <c r="C18" s="287"/>
      <c r="D18" s="287"/>
      <c r="E18" s="288"/>
      <c r="G18" s="240"/>
      <c r="H18" s="241"/>
      <c r="I18" s="150"/>
    </row>
    <row r="19" spans="1:9">
      <c r="A19" s="150"/>
      <c r="B19" s="29"/>
      <c r="C19" s="9"/>
      <c r="D19" s="9"/>
      <c r="E19" s="60"/>
      <c r="G19" s="240"/>
      <c r="H19" s="241"/>
      <c r="I19" s="150"/>
    </row>
    <row r="20" spans="1:9">
      <c r="A20" s="150"/>
      <c r="B20" s="286"/>
      <c r="C20" s="287"/>
      <c r="D20" s="287"/>
      <c r="E20" s="288"/>
      <c r="G20" s="240"/>
      <c r="H20" s="241"/>
      <c r="I20" s="150"/>
    </row>
    <row r="21" spans="1:9">
      <c r="A21" s="150"/>
      <c r="B21" s="29"/>
      <c r="C21" s="9"/>
      <c r="D21" s="9"/>
      <c r="E21" s="60"/>
      <c r="G21" s="240"/>
      <c r="H21" s="241"/>
      <c r="I21" s="150"/>
    </row>
    <row r="22" spans="1:9">
      <c r="A22" s="150"/>
      <c r="B22" s="286"/>
      <c r="C22" s="287"/>
      <c r="D22" s="287"/>
      <c r="E22" s="288"/>
      <c r="G22" s="240"/>
      <c r="H22" s="241"/>
      <c r="I22" s="150"/>
    </row>
    <row r="23" spans="1:9">
      <c r="A23" s="150"/>
      <c r="B23" s="29"/>
      <c r="C23" s="9"/>
      <c r="D23" s="9"/>
      <c r="E23" s="60"/>
      <c r="G23" s="240"/>
      <c r="H23" s="241"/>
      <c r="I23" s="150"/>
    </row>
    <row r="24" spans="1:9">
      <c r="A24" s="150"/>
      <c r="B24" s="286"/>
      <c r="C24" s="287"/>
      <c r="D24" s="287"/>
      <c r="E24" s="288"/>
      <c r="G24" s="240"/>
      <c r="H24" s="241"/>
      <c r="I24" s="150"/>
    </row>
    <row r="25" spans="1:9">
      <c r="A25" s="150"/>
      <c r="B25" s="29"/>
      <c r="C25" s="9"/>
      <c r="D25" s="9"/>
      <c r="E25" s="60"/>
      <c r="G25" s="240"/>
      <c r="H25" s="241"/>
      <c r="I25" s="150"/>
    </row>
    <row r="26" spans="1:9">
      <c r="A26" s="150"/>
      <c r="B26" s="286"/>
      <c r="C26" s="287"/>
      <c r="D26" s="287"/>
      <c r="E26" s="288"/>
      <c r="G26" s="240"/>
      <c r="H26" s="241"/>
      <c r="I26" s="150"/>
    </row>
    <row r="27" spans="1:9">
      <c r="A27" s="150"/>
      <c r="B27" s="29"/>
      <c r="C27" s="9"/>
      <c r="D27" s="9"/>
      <c r="E27" s="60"/>
      <c r="G27" s="240"/>
      <c r="H27" s="241"/>
      <c r="I27" s="150"/>
    </row>
    <row r="28" spans="1:9">
      <c r="A28" s="150"/>
      <c r="B28" s="286"/>
      <c r="C28" s="287"/>
      <c r="D28" s="287"/>
      <c r="E28" s="288"/>
      <c r="G28" s="240"/>
      <c r="H28" s="241"/>
      <c r="I28" s="150"/>
    </row>
    <row r="29" spans="1:9">
      <c r="A29" s="150"/>
      <c r="B29" s="29"/>
      <c r="C29" s="9"/>
      <c r="D29" s="9"/>
      <c r="E29" s="60"/>
      <c r="G29" s="240"/>
      <c r="H29" s="241"/>
      <c r="I29" s="150"/>
    </row>
    <row r="30" spans="1:9" ht="15.75" thickBot="1">
      <c r="A30" s="150"/>
      <c r="B30" s="286"/>
      <c r="C30" s="287"/>
      <c r="D30" s="287"/>
      <c r="E30" s="288"/>
      <c r="G30" s="242"/>
      <c r="H30" s="243"/>
      <c r="I30" s="150"/>
    </row>
    <row r="31" spans="1:9" ht="15.75" thickTop="1">
      <c r="A31" s="150"/>
      <c r="B31" s="29"/>
      <c r="C31" s="9"/>
      <c r="D31" s="9"/>
      <c r="E31" s="60"/>
      <c r="I31" s="150"/>
    </row>
    <row r="32" spans="1:9">
      <c r="A32" s="150"/>
      <c r="B32" s="286"/>
      <c r="C32" s="287"/>
      <c r="D32" s="287"/>
      <c r="E32" s="288"/>
      <c r="I32" s="150"/>
    </row>
    <row r="33" spans="1:9">
      <c r="A33" s="150"/>
      <c r="B33" s="29"/>
      <c r="C33" s="9"/>
      <c r="D33" s="9"/>
      <c r="E33" s="60"/>
      <c r="I33" s="150"/>
    </row>
    <row r="34" spans="1:9">
      <c r="A34" s="150"/>
      <c r="B34" s="286"/>
      <c r="C34" s="287"/>
      <c r="D34" s="287"/>
      <c r="E34" s="288"/>
      <c r="I34" s="150"/>
    </row>
    <row r="35" spans="1:9">
      <c r="A35" s="150"/>
      <c r="B35" s="29"/>
      <c r="C35" s="9"/>
      <c r="D35" s="9"/>
      <c r="E35" s="60"/>
      <c r="I35" s="150"/>
    </row>
    <row r="36" spans="1:9">
      <c r="A36" s="150"/>
      <c r="B36" s="286"/>
      <c r="C36" s="287"/>
      <c r="D36" s="287"/>
      <c r="E36" s="288"/>
      <c r="I36" s="150"/>
    </row>
    <row r="37" spans="1:9">
      <c r="A37" s="150"/>
      <c r="B37" s="29"/>
      <c r="C37" s="9"/>
      <c r="D37" s="9"/>
      <c r="E37" s="60"/>
      <c r="I37" s="150"/>
    </row>
    <row r="38" spans="1:9">
      <c r="A38" s="150"/>
      <c r="B38" s="286"/>
      <c r="C38" s="287"/>
      <c r="D38" s="287"/>
      <c r="E38" s="288"/>
      <c r="I38" s="150"/>
    </row>
    <row r="39" spans="1:9">
      <c r="A39" s="150"/>
      <c r="B39" s="29"/>
      <c r="C39" s="9"/>
      <c r="D39" s="9"/>
      <c r="E39" s="60"/>
      <c r="I39" s="150"/>
    </row>
    <row r="40" spans="1:9">
      <c r="A40" s="150"/>
      <c r="B40" s="286"/>
      <c r="C40" s="287"/>
      <c r="D40" s="287"/>
      <c r="E40" s="288"/>
      <c r="I40" s="150"/>
    </row>
    <row r="41" spans="1:9">
      <c r="A41" s="150"/>
      <c r="B41" s="29"/>
      <c r="C41" s="9"/>
      <c r="D41" s="9"/>
      <c r="E41" s="60"/>
      <c r="I41" s="150"/>
    </row>
    <row r="42" spans="1:9">
      <c r="A42" s="150"/>
      <c r="B42" s="286"/>
      <c r="C42" s="287"/>
      <c r="D42" s="287"/>
      <c r="E42" s="288"/>
      <c r="I42" s="150"/>
    </row>
    <row r="43" spans="1:9">
      <c r="A43" s="150"/>
      <c r="B43" s="29"/>
      <c r="C43" s="9"/>
      <c r="D43" s="9"/>
      <c r="E43" s="60"/>
      <c r="I43" s="150"/>
    </row>
    <row r="44" spans="1:9">
      <c r="A44" s="150"/>
      <c r="B44" s="286"/>
      <c r="C44" s="287"/>
      <c r="D44" s="287"/>
      <c r="E44" s="288"/>
      <c r="I44" s="150"/>
    </row>
    <row r="45" spans="1:9">
      <c r="A45" s="150"/>
      <c r="B45" s="29"/>
      <c r="C45" s="9"/>
      <c r="D45" s="9"/>
      <c r="E45" s="60"/>
      <c r="I45" s="150"/>
    </row>
    <row r="46" spans="1:9">
      <c r="A46" s="150"/>
      <c r="B46" s="286"/>
      <c r="C46" s="287"/>
      <c r="D46" s="287"/>
      <c r="E46" s="288"/>
      <c r="I46" s="150"/>
    </row>
    <row r="47" spans="1:9">
      <c r="A47" s="150"/>
      <c r="B47" s="29"/>
      <c r="C47" s="9"/>
      <c r="D47" s="9"/>
      <c r="E47" s="60"/>
      <c r="I47" s="150"/>
    </row>
    <row r="48" spans="1:9">
      <c r="A48" s="150"/>
      <c r="B48" s="286"/>
      <c r="C48" s="287"/>
      <c r="D48" s="287"/>
      <c r="E48" s="288"/>
      <c r="I48" s="150"/>
    </row>
    <row r="49" spans="1:9">
      <c r="A49" s="150"/>
      <c r="B49" s="29"/>
      <c r="C49" s="9"/>
      <c r="D49" s="9"/>
      <c r="E49" s="60"/>
      <c r="I49" s="150"/>
    </row>
    <row r="50" spans="1:9">
      <c r="A50" s="150"/>
      <c r="B50" s="286"/>
      <c r="C50" s="287"/>
      <c r="D50" s="287"/>
      <c r="E50" s="288"/>
      <c r="I50" s="150"/>
    </row>
    <row r="51" spans="1:9">
      <c r="A51" s="150"/>
      <c r="B51" s="29"/>
      <c r="C51" s="9"/>
      <c r="D51" s="9"/>
      <c r="E51" s="60"/>
      <c r="I51" s="150"/>
    </row>
    <row r="52" spans="1:9">
      <c r="A52" s="150"/>
      <c r="B52" s="286"/>
      <c r="C52" s="287"/>
      <c r="D52" s="287"/>
      <c r="E52" s="288"/>
      <c r="I52" s="150"/>
    </row>
    <row r="53" spans="1:9">
      <c r="A53" s="150"/>
      <c r="B53" s="29"/>
      <c r="C53" s="9"/>
      <c r="D53" s="9"/>
      <c r="E53" s="60"/>
      <c r="I53" s="150"/>
    </row>
    <row r="54" spans="1:9">
      <c r="A54" s="150"/>
      <c r="B54" s="286"/>
      <c r="C54" s="287"/>
      <c r="D54" s="287"/>
      <c r="E54" s="288"/>
      <c r="I54" s="150"/>
    </row>
    <row r="55" spans="1:9">
      <c r="A55" s="150"/>
      <c r="B55" s="29"/>
      <c r="C55" s="9"/>
      <c r="D55" s="9"/>
      <c r="E55" s="60"/>
      <c r="I55" s="150"/>
    </row>
    <row r="56" spans="1:9">
      <c r="A56" s="150"/>
      <c r="B56" s="286"/>
      <c r="C56" s="287"/>
      <c r="D56" s="287"/>
      <c r="E56" s="288"/>
      <c r="I56" s="150"/>
    </row>
    <row r="57" spans="1:9">
      <c r="A57" s="150"/>
      <c r="B57" s="29"/>
      <c r="C57" s="9"/>
      <c r="D57" s="9"/>
      <c r="E57" s="60"/>
      <c r="I57" s="150"/>
    </row>
    <row r="58" spans="1:9">
      <c r="A58" s="150"/>
      <c r="B58" s="286"/>
      <c r="C58" s="287"/>
      <c r="D58" s="287"/>
      <c r="E58" s="288"/>
      <c r="I58" s="150"/>
    </row>
    <row r="59" spans="1:9">
      <c r="A59" s="150"/>
      <c r="B59" s="290"/>
      <c r="C59" s="291"/>
      <c r="D59" s="291"/>
      <c r="E59" s="292"/>
      <c r="I59" s="150"/>
    </row>
    <row r="60" spans="1:9" ht="15.75" thickBot="1">
      <c r="A60" s="150"/>
      <c r="B60" s="293"/>
      <c r="C60" s="294"/>
      <c r="D60" s="294"/>
      <c r="E60" s="295"/>
      <c r="I60" s="150"/>
    </row>
    <row r="61" spans="1:9">
      <c r="A61" s="150"/>
      <c r="B61" s="150"/>
      <c r="C61" s="150"/>
      <c r="D61" s="150"/>
      <c r="E61" s="150"/>
      <c r="F61" s="150"/>
      <c r="G61" s="150"/>
      <c r="H61" s="150"/>
      <c r="I61" s="150"/>
    </row>
  </sheetData>
  <mergeCells count="6">
    <mergeCell ref="G2:H2"/>
    <mergeCell ref="G16:H30"/>
    <mergeCell ref="F9:H9"/>
    <mergeCell ref="F13:H13"/>
    <mergeCell ref="F8:H8"/>
    <mergeCell ref="F12:H12"/>
  </mergeCells>
  <printOptions horizontalCentered="1"/>
  <pageMargins left="0.70866141732283472" right="0.70866141732283472" top="0.27559055118110237" bottom="0.27559055118110237" header="0.31496062992125984" footer="0.31496062992125984"/>
  <pageSetup paperSize="9" scale="9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AE34"/>
  <sheetViews>
    <sheetView showGridLines="0" zoomScale="110" zoomScaleNormal="110" workbookViewId="0"/>
  </sheetViews>
  <sheetFormatPr baseColWidth="10" defaultRowHeight="15"/>
  <cols>
    <col min="1" max="1" width="3.5703125" customWidth="1"/>
    <col min="2" max="2" width="7" customWidth="1"/>
    <col min="3" max="3" width="5.42578125" customWidth="1"/>
    <col min="4" max="4" width="5.85546875" customWidth="1"/>
    <col min="5" max="5" width="7.140625" customWidth="1"/>
    <col min="6" max="6" width="9.85546875" customWidth="1"/>
    <col min="7" max="7" width="12.7109375" customWidth="1"/>
    <col min="8" max="9" width="7.5703125" customWidth="1"/>
    <col min="10" max="10" width="7.85546875" customWidth="1"/>
    <col min="11" max="11" width="6.85546875" customWidth="1"/>
    <col min="12" max="12" width="6.28515625" customWidth="1"/>
    <col min="13" max="14" width="6.7109375" customWidth="1"/>
    <col min="15" max="15" width="6.28515625" customWidth="1"/>
    <col min="16" max="16" width="5.85546875" customWidth="1"/>
    <col min="17" max="17" width="14" customWidth="1"/>
    <col min="18" max="18" width="6.28515625" customWidth="1"/>
    <col min="19" max="19" width="5.28515625" customWidth="1"/>
    <col min="20" max="20" width="4.42578125" customWidth="1"/>
    <col min="21" max="22" width="6.140625" customWidth="1"/>
    <col min="23" max="23" width="4.85546875" customWidth="1"/>
    <col min="24" max="24" width="5.5703125" customWidth="1"/>
    <col min="25" max="26" width="4.85546875" customWidth="1"/>
    <col min="27" max="27" width="6.140625" customWidth="1"/>
    <col min="28" max="28" width="1.140625" customWidth="1"/>
  </cols>
  <sheetData>
    <row r="1" spans="2:31" ht="15.75" thickBot="1">
      <c r="B1" s="80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2"/>
    </row>
    <row r="2" spans="2:31" ht="16.5" thickTop="1" thickBot="1">
      <c r="B2" s="83"/>
      <c r="C2" s="45"/>
      <c r="D2" s="45"/>
      <c r="E2" s="45"/>
      <c r="F2" s="45"/>
      <c r="G2" s="45"/>
      <c r="H2" s="45"/>
      <c r="I2" s="45"/>
      <c r="J2" s="45"/>
      <c r="K2" s="45"/>
      <c r="L2" s="253" t="str">
        <f>'Recap Fournitures'!L3</f>
        <v>RAISON SOCIALE</v>
      </c>
      <c r="M2" s="254"/>
      <c r="N2" s="254"/>
      <c r="O2" s="254"/>
      <c r="P2" s="254"/>
      <c r="Q2" s="254"/>
      <c r="R2" s="254"/>
      <c r="S2" s="254"/>
      <c r="T2" s="255"/>
      <c r="U2" s="45"/>
      <c r="V2" s="45"/>
      <c r="W2" s="45"/>
      <c r="X2" s="45"/>
      <c r="Y2" s="45"/>
      <c r="Z2" s="45"/>
      <c r="AA2" s="84"/>
    </row>
    <row r="3" spans="2:31" ht="16.5" thickBot="1">
      <c r="B3" s="85" t="s">
        <v>88</v>
      </c>
      <c r="C3" s="262">
        <f ca="1">TODAY()</f>
        <v>44001</v>
      </c>
      <c r="D3" s="263"/>
      <c r="E3" s="45"/>
      <c r="F3" s="309" t="s">
        <v>105</v>
      </c>
      <c r="G3" s="305"/>
      <c r="H3" s="305"/>
      <c r="I3" s="306"/>
      <c r="J3" s="45"/>
      <c r="K3" s="45"/>
      <c r="L3" s="256"/>
      <c r="M3" s="257"/>
      <c r="N3" s="257"/>
      <c r="O3" s="257"/>
      <c r="P3" s="257"/>
      <c r="Q3" s="257"/>
      <c r="R3" s="257"/>
      <c r="S3" s="257"/>
      <c r="T3" s="258"/>
      <c r="U3" s="45"/>
      <c r="V3" s="45"/>
      <c r="W3" s="45"/>
      <c r="X3" s="45"/>
      <c r="Y3" s="45"/>
      <c r="Z3" s="45"/>
      <c r="AA3" s="84"/>
    </row>
    <row r="4" spans="2:31" ht="16.5" thickBot="1">
      <c r="B4" s="83"/>
      <c r="C4" s="45"/>
      <c r="D4" s="45"/>
      <c r="E4" s="45"/>
      <c r="F4" s="310" t="s">
        <v>42</v>
      </c>
      <c r="G4" s="302"/>
      <c r="H4" s="307"/>
      <c r="I4" s="308"/>
      <c r="J4" s="45"/>
      <c r="K4" s="45"/>
      <c r="L4" s="256"/>
      <c r="M4" s="257"/>
      <c r="N4" s="257"/>
      <c r="O4" s="257"/>
      <c r="P4" s="257"/>
      <c r="Q4" s="257"/>
      <c r="R4" s="257"/>
      <c r="S4" s="257"/>
      <c r="T4" s="258"/>
      <c r="U4" s="45"/>
      <c r="V4" s="45"/>
      <c r="W4" s="45"/>
      <c r="X4" s="45"/>
      <c r="Y4" s="45"/>
      <c r="Z4" s="45"/>
      <c r="AA4" s="84"/>
    </row>
    <row r="5" spans="2:31" ht="15.75" thickBot="1">
      <c r="B5" s="83"/>
      <c r="C5" s="45"/>
      <c r="D5" s="45"/>
      <c r="E5" s="45"/>
      <c r="F5" s="45"/>
      <c r="G5" s="45"/>
      <c r="H5" s="45"/>
      <c r="I5" s="45"/>
      <c r="J5" s="45"/>
      <c r="K5" s="45"/>
      <c r="L5" s="259"/>
      <c r="M5" s="260"/>
      <c r="N5" s="260"/>
      <c r="O5" s="260"/>
      <c r="P5" s="260"/>
      <c r="Q5" s="260"/>
      <c r="R5" s="260"/>
      <c r="S5" s="260"/>
      <c r="T5" s="261"/>
      <c r="U5" s="45"/>
      <c r="V5" s="45"/>
      <c r="W5" s="45"/>
      <c r="X5" s="45"/>
      <c r="Y5" s="45"/>
      <c r="Z5" s="45"/>
      <c r="AA5" s="84"/>
    </row>
    <row r="6" spans="2:31" ht="15.75" thickTop="1">
      <c r="B6" s="83"/>
      <c r="C6" s="45"/>
      <c r="D6" s="45"/>
      <c r="E6" s="45"/>
      <c r="F6" s="148" t="s">
        <v>38</v>
      </c>
      <c r="G6" s="45"/>
      <c r="H6" s="45"/>
      <c r="I6" s="45"/>
      <c r="J6" s="45"/>
      <c r="K6" s="45"/>
      <c r="L6" s="79"/>
      <c r="M6" s="79"/>
      <c r="N6" s="79"/>
      <c r="O6" s="79"/>
      <c r="P6" s="79"/>
      <c r="Q6" s="79"/>
      <c r="R6" s="79"/>
      <c r="S6" s="79"/>
      <c r="T6" s="79"/>
      <c r="U6" s="45"/>
      <c r="V6" s="45"/>
      <c r="W6" s="45"/>
      <c r="X6" s="45"/>
      <c r="Y6" s="45"/>
      <c r="Z6" s="45"/>
      <c r="AA6" s="84"/>
    </row>
    <row r="7" spans="2:31" s="2" customFormat="1" ht="15.75" thickBot="1">
      <c r="B7" s="86"/>
      <c r="C7" s="87"/>
      <c r="D7" s="87"/>
      <c r="E7" s="87"/>
      <c r="F7" s="149" t="s">
        <v>121</v>
      </c>
      <c r="G7" s="87"/>
      <c r="H7" s="77" t="s">
        <v>45</v>
      </c>
      <c r="I7" s="77" t="s">
        <v>45</v>
      </c>
      <c r="J7" s="77" t="s">
        <v>86</v>
      </c>
      <c r="K7" s="78"/>
      <c r="L7" s="77" t="s">
        <v>86</v>
      </c>
      <c r="M7" s="78"/>
      <c r="N7" s="78"/>
      <c r="O7" s="77" t="s">
        <v>86</v>
      </c>
      <c r="P7" s="78"/>
      <c r="Q7" s="87"/>
      <c r="R7" s="87"/>
      <c r="S7" s="275" t="s">
        <v>139</v>
      </c>
      <c r="T7" s="78" t="s">
        <v>86</v>
      </c>
      <c r="U7" s="78"/>
      <c r="V7" s="78" t="s">
        <v>66</v>
      </c>
      <c r="W7" s="78" t="s">
        <v>86</v>
      </c>
      <c r="X7" s="78" t="s">
        <v>86</v>
      </c>
      <c r="Y7" s="78" t="s">
        <v>86</v>
      </c>
      <c r="Z7" s="78" t="s">
        <v>86</v>
      </c>
      <c r="AA7" s="88"/>
    </row>
    <row r="8" spans="2:31">
      <c r="B8" s="264" t="s">
        <v>52</v>
      </c>
      <c r="C8" s="53" t="s">
        <v>103</v>
      </c>
      <c r="D8" s="53" t="s">
        <v>84</v>
      </c>
      <c r="E8" s="108" t="s">
        <v>133</v>
      </c>
      <c r="F8" s="147" t="s">
        <v>120</v>
      </c>
      <c r="G8" s="56" t="s">
        <v>67</v>
      </c>
      <c r="H8" s="53" t="s">
        <v>83</v>
      </c>
      <c r="I8" s="53" t="s">
        <v>53</v>
      </c>
      <c r="J8" s="58" t="s">
        <v>85</v>
      </c>
      <c r="K8" s="268" t="s">
        <v>54</v>
      </c>
      <c r="L8" s="270"/>
      <c r="M8" s="277" t="s">
        <v>62</v>
      </c>
      <c r="N8" s="269"/>
      <c r="O8" s="245"/>
      <c r="P8" s="278" t="s">
        <v>101</v>
      </c>
      <c r="Q8" s="266" t="s">
        <v>63</v>
      </c>
      <c r="R8" s="270"/>
      <c r="S8" s="70" t="s">
        <v>118</v>
      </c>
      <c r="T8" s="266" t="s">
        <v>64</v>
      </c>
      <c r="U8" s="267"/>
      <c r="V8" s="70" t="s">
        <v>99</v>
      </c>
      <c r="W8" s="221" t="s">
        <v>55</v>
      </c>
      <c r="X8" s="252"/>
      <c r="Y8" s="252"/>
      <c r="Z8" s="252"/>
      <c r="AA8" s="246"/>
      <c r="AD8">
        <f>IF(ISERROR(MATCH(AD11,B10:B34,0)),0,MATCH(AD11,B10:B34,0)+9)</f>
        <v>0</v>
      </c>
    </row>
    <row r="9" spans="2:31">
      <c r="B9" s="265"/>
      <c r="C9" s="54" t="s">
        <v>46</v>
      </c>
      <c r="D9" s="54" t="s">
        <v>46</v>
      </c>
      <c r="E9" s="54" t="s">
        <v>66</v>
      </c>
      <c r="F9" s="55" t="s">
        <v>122</v>
      </c>
      <c r="G9" s="57" t="s">
        <v>38</v>
      </c>
      <c r="H9" s="54" t="s">
        <v>38</v>
      </c>
      <c r="I9" s="54" t="s">
        <v>38</v>
      </c>
      <c r="J9" s="55" t="s">
        <v>38</v>
      </c>
      <c r="K9" s="36" t="s">
        <v>67</v>
      </c>
      <c r="L9" s="137" t="s">
        <v>57</v>
      </c>
      <c r="M9" s="36" t="s">
        <v>67</v>
      </c>
      <c r="N9" s="123" t="s">
        <v>108</v>
      </c>
      <c r="O9" s="12" t="s">
        <v>57</v>
      </c>
      <c r="P9" s="279" t="s">
        <v>102</v>
      </c>
      <c r="Q9" s="123" t="s">
        <v>67</v>
      </c>
      <c r="R9" s="137" t="s">
        <v>66</v>
      </c>
      <c r="S9" s="71" t="s">
        <v>86</v>
      </c>
      <c r="T9" s="123" t="s">
        <v>65</v>
      </c>
      <c r="U9" s="13" t="s">
        <v>66</v>
      </c>
      <c r="V9" s="71" t="s">
        <v>100</v>
      </c>
      <c r="W9" s="36">
        <v>0.63</v>
      </c>
      <c r="X9" s="12">
        <v>0.73</v>
      </c>
      <c r="Y9" s="69">
        <v>0.83</v>
      </c>
      <c r="Z9" s="12">
        <v>0.93</v>
      </c>
      <c r="AA9" s="13" t="s">
        <v>66</v>
      </c>
    </row>
    <row r="10" spans="2:31" ht="15.75" thickBot="1">
      <c r="B10" s="29"/>
      <c r="C10" s="9"/>
      <c r="D10" s="9"/>
      <c r="E10" s="9"/>
      <c r="F10" s="60"/>
      <c r="G10" s="59"/>
      <c r="H10" s="8"/>
      <c r="I10" s="8"/>
      <c r="J10" s="60"/>
      <c r="K10" s="59"/>
      <c r="L10" s="138"/>
      <c r="M10" s="59"/>
      <c r="N10" s="8"/>
      <c r="O10" s="8"/>
      <c r="P10" s="280"/>
      <c r="Q10" s="135"/>
      <c r="R10" s="138"/>
      <c r="S10" s="5"/>
      <c r="T10" s="141"/>
      <c r="U10" s="60"/>
      <c r="V10" s="26"/>
      <c r="W10" s="29"/>
      <c r="X10" s="9"/>
      <c r="Y10" s="9"/>
      <c r="Z10" s="9"/>
      <c r="AA10" s="60"/>
    </row>
    <row r="11" spans="2:31" ht="16.5" thickTop="1">
      <c r="B11" s="89"/>
      <c r="C11" s="90"/>
      <c r="D11" s="90"/>
      <c r="E11" s="90"/>
      <c r="F11" s="91"/>
      <c r="G11" s="92"/>
      <c r="H11" s="134"/>
      <c r="I11" s="93"/>
      <c r="J11" s="91"/>
      <c r="K11" s="92"/>
      <c r="L11" s="139"/>
      <c r="M11" s="92"/>
      <c r="N11" s="93"/>
      <c r="O11" s="93"/>
      <c r="P11" s="281"/>
      <c r="Q11" s="134"/>
      <c r="R11" s="139"/>
      <c r="S11" s="143"/>
      <c r="T11" s="136"/>
      <c r="U11" s="91"/>
      <c r="V11" s="95"/>
      <c r="W11" s="89"/>
      <c r="X11" s="90"/>
      <c r="Y11" s="90"/>
      <c r="Z11" s="90"/>
      <c r="AA11" s="91"/>
      <c r="AC11" s="145" t="s">
        <v>106</v>
      </c>
      <c r="AD11" s="247">
        <v>5</v>
      </c>
      <c r="AE11" s="248"/>
    </row>
    <row r="12" spans="2:31" ht="16.5" thickBot="1">
      <c r="B12" s="29"/>
      <c r="C12" s="9"/>
      <c r="D12" s="9"/>
      <c r="E12" s="9"/>
      <c r="F12" s="60"/>
      <c r="G12" s="59"/>
      <c r="H12" s="135"/>
      <c r="I12" s="8"/>
      <c r="J12" s="60"/>
      <c r="K12" s="59"/>
      <c r="L12" s="138"/>
      <c r="M12" s="59"/>
      <c r="N12" s="8"/>
      <c r="O12" s="8"/>
      <c r="P12" s="280"/>
      <c r="Q12" s="135"/>
      <c r="R12" s="138"/>
      <c r="S12" s="5"/>
      <c r="T12" s="141"/>
      <c r="U12" s="60"/>
      <c r="V12" s="26"/>
      <c r="W12" s="29"/>
      <c r="X12" s="9"/>
      <c r="Y12" s="9"/>
      <c r="Z12" s="9"/>
      <c r="AA12" s="60"/>
      <c r="AC12" s="146" t="s">
        <v>124</v>
      </c>
      <c r="AD12" s="249"/>
      <c r="AE12" s="250"/>
    </row>
    <row r="13" spans="2:31" ht="15.75" thickTop="1">
      <c r="B13" s="89"/>
      <c r="C13" s="90"/>
      <c r="D13" s="90"/>
      <c r="E13" s="90"/>
      <c r="F13" s="91"/>
      <c r="G13" s="92"/>
      <c r="H13" s="134"/>
      <c r="I13" s="93"/>
      <c r="J13" s="91"/>
      <c r="K13" s="92"/>
      <c r="L13" s="139"/>
      <c r="M13" s="92"/>
      <c r="N13" s="93"/>
      <c r="O13" s="93"/>
      <c r="P13" s="281"/>
      <c r="Q13" s="134"/>
      <c r="R13" s="139"/>
      <c r="S13" s="143"/>
      <c r="T13" s="136"/>
      <c r="U13" s="91"/>
      <c r="V13" s="95"/>
      <c r="W13" s="89"/>
      <c r="X13" s="90"/>
      <c r="Y13" s="90"/>
      <c r="Z13" s="90"/>
      <c r="AA13" s="91"/>
      <c r="AD13" s="251" t="str">
        <f>IF(AD8=0,"Cloison N° "&amp; AD11&amp;"  n'existe pas !","")</f>
        <v>Cloison N° 5  n'existe pas !</v>
      </c>
      <c r="AE13" s="251"/>
    </row>
    <row r="14" spans="2:31">
      <c r="B14" s="29"/>
      <c r="C14" s="9"/>
      <c r="D14" s="9"/>
      <c r="E14" s="9"/>
      <c r="F14" s="60"/>
      <c r="G14" s="59"/>
      <c r="H14" s="135"/>
      <c r="I14" s="8"/>
      <c r="J14" s="60"/>
      <c r="K14" s="59"/>
      <c r="L14" s="138"/>
      <c r="M14" s="59"/>
      <c r="N14" s="8"/>
      <c r="O14" s="8"/>
      <c r="P14" s="280"/>
      <c r="Q14" s="135"/>
      <c r="R14" s="138"/>
      <c r="S14" s="5"/>
      <c r="T14" s="141"/>
      <c r="U14" s="60"/>
      <c r="V14" s="26"/>
      <c r="W14" s="29"/>
      <c r="X14" s="9"/>
      <c r="Y14" s="9"/>
      <c r="Z14" s="9"/>
      <c r="AA14" s="60"/>
    </row>
    <row r="15" spans="2:31">
      <c r="B15" s="89"/>
      <c r="C15" s="90"/>
      <c r="D15" s="90"/>
      <c r="E15" s="90"/>
      <c r="F15" s="91"/>
      <c r="G15" s="89"/>
      <c r="H15" s="136"/>
      <c r="I15" s="90"/>
      <c r="J15" s="91"/>
      <c r="K15" s="89"/>
      <c r="L15" s="94"/>
      <c r="M15" s="89"/>
      <c r="N15" s="90"/>
      <c r="O15" s="90"/>
      <c r="P15" s="282"/>
      <c r="Q15" s="136"/>
      <c r="R15" s="94"/>
      <c r="S15" s="95"/>
      <c r="T15" s="136"/>
      <c r="U15" s="91"/>
      <c r="V15" s="95"/>
      <c r="W15" s="89"/>
      <c r="X15" s="90"/>
      <c r="Y15" s="90"/>
      <c r="Z15" s="90"/>
      <c r="AA15" s="91"/>
    </row>
    <row r="16" spans="2:31">
      <c r="B16" s="29"/>
      <c r="C16" s="9"/>
      <c r="D16" s="9"/>
      <c r="E16" s="9"/>
      <c r="F16" s="60"/>
      <c r="G16" s="59"/>
      <c r="H16" s="135"/>
      <c r="I16" s="8"/>
      <c r="J16" s="60"/>
      <c r="K16" s="59"/>
      <c r="L16" s="138"/>
      <c r="M16" s="59"/>
      <c r="N16" s="8"/>
      <c r="O16" s="8"/>
      <c r="P16" s="280"/>
      <c r="Q16" s="135"/>
      <c r="R16" s="138"/>
      <c r="S16" s="5"/>
      <c r="T16" s="141"/>
      <c r="U16" s="60"/>
      <c r="V16" s="26"/>
      <c r="W16" s="29"/>
      <c r="X16" s="9"/>
      <c r="Y16" s="9"/>
      <c r="Z16" s="9"/>
      <c r="AA16" s="60"/>
    </row>
    <row r="17" spans="2:30">
      <c r="B17" s="89"/>
      <c r="C17" s="90"/>
      <c r="D17" s="90"/>
      <c r="E17" s="90"/>
      <c r="F17" s="91"/>
      <c r="G17" s="89"/>
      <c r="H17" s="136"/>
      <c r="I17" s="90"/>
      <c r="J17" s="91"/>
      <c r="K17" s="89"/>
      <c r="L17" s="94"/>
      <c r="M17" s="89"/>
      <c r="N17" s="90"/>
      <c r="O17" s="90"/>
      <c r="P17" s="282"/>
      <c r="Q17" s="136"/>
      <c r="R17" s="94"/>
      <c r="S17" s="95"/>
      <c r="T17" s="136"/>
      <c r="U17" s="91"/>
      <c r="V17" s="95"/>
      <c r="W17" s="89"/>
      <c r="X17" s="90"/>
      <c r="Y17" s="90"/>
      <c r="Z17" s="90"/>
      <c r="AA17" s="91"/>
    </row>
    <row r="18" spans="2:30">
      <c r="B18" s="29"/>
      <c r="C18" s="9"/>
      <c r="D18" s="9"/>
      <c r="E18" s="9"/>
      <c r="F18" s="60"/>
      <c r="G18" s="59"/>
      <c r="H18" s="135"/>
      <c r="I18" s="8"/>
      <c r="J18" s="60"/>
      <c r="K18" s="59"/>
      <c r="L18" s="138"/>
      <c r="M18" s="59"/>
      <c r="N18" s="8"/>
      <c r="O18" s="8"/>
      <c r="P18" s="280"/>
      <c r="Q18" s="135"/>
      <c r="R18" s="138"/>
      <c r="S18" s="5"/>
      <c r="T18" s="141"/>
      <c r="U18" s="60"/>
      <c r="V18" s="26"/>
      <c r="W18" s="29"/>
      <c r="X18" s="9"/>
      <c r="Y18" s="9"/>
      <c r="Z18" s="9"/>
      <c r="AA18" s="60"/>
    </row>
    <row r="19" spans="2:30">
      <c r="B19" s="89"/>
      <c r="C19" s="90"/>
      <c r="D19" s="90"/>
      <c r="E19" s="90"/>
      <c r="F19" s="91"/>
      <c r="G19" s="89"/>
      <c r="H19" s="136"/>
      <c r="I19" s="90"/>
      <c r="J19" s="91"/>
      <c r="K19" s="89"/>
      <c r="L19" s="94"/>
      <c r="M19" s="89"/>
      <c r="N19" s="90"/>
      <c r="O19" s="90"/>
      <c r="P19" s="282"/>
      <c r="Q19" s="136"/>
      <c r="R19" s="94"/>
      <c r="S19" s="95"/>
      <c r="T19" s="136"/>
      <c r="U19" s="91"/>
      <c r="V19" s="95"/>
      <c r="W19" s="89"/>
      <c r="X19" s="90"/>
      <c r="Y19" s="90"/>
      <c r="Z19" s="90"/>
      <c r="AA19" s="91"/>
      <c r="AD19" s="2" t="s">
        <v>125</v>
      </c>
    </row>
    <row r="20" spans="2:30">
      <c r="B20" s="29"/>
      <c r="C20" s="9"/>
      <c r="D20" s="9"/>
      <c r="E20" s="9"/>
      <c r="F20" s="60"/>
      <c r="G20" s="59"/>
      <c r="H20" s="135"/>
      <c r="I20" s="8"/>
      <c r="J20" s="60"/>
      <c r="K20" s="59"/>
      <c r="L20" s="138"/>
      <c r="M20" s="59"/>
      <c r="N20" s="8"/>
      <c r="O20" s="8"/>
      <c r="P20" s="280"/>
      <c r="Q20" s="135"/>
      <c r="R20" s="138"/>
      <c r="S20" s="5"/>
      <c r="T20" s="141"/>
      <c r="U20" s="60"/>
      <c r="V20" s="26"/>
      <c r="W20" s="29"/>
      <c r="X20" s="9"/>
      <c r="Y20" s="9"/>
      <c r="Z20" s="9"/>
      <c r="AA20" s="60"/>
      <c r="AD20" s="2" t="s">
        <v>126</v>
      </c>
    </row>
    <row r="21" spans="2:30">
      <c r="B21" s="89"/>
      <c r="C21" s="90"/>
      <c r="D21" s="90"/>
      <c r="E21" s="90"/>
      <c r="F21" s="91"/>
      <c r="G21" s="89"/>
      <c r="H21" s="90"/>
      <c r="I21" s="90"/>
      <c r="J21" s="91"/>
      <c r="K21" s="89"/>
      <c r="L21" s="94"/>
      <c r="M21" s="89"/>
      <c r="N21" s="90"/>
      <c r="O21" s="90"/>
      <c r="P21" s="282"/>
      <c r="Q21" s="136"/>
      <c r="R21" s="94"/>
      <c r="S21" s="95"/>
      <c r="T21" s="136"/>
      <c r="U21" s="91"/>
      <c r="V21" s="95"/>
      <c r="W21" s="89"/>
      <c r="X21" s="90"/>
      <c r="Y21" s="90"/>
      <c r="Z21" s="90"/>
      <c r="AA21" s="91"/>
      <c r="AD21" s="2" t="s">
        <v>128</v>
      </c>
    </row>
    <row r="22" spans="2:30">
      <c r="B22" s="29"/>
      <c r="C22" s="9"/>
      <c r="D22" s="9"/>
      <c r="E22" s="9"/>
      <c r="F22" s="60"/>
      <c r="G22" s="59"/>
      <c r="H22" s="8"/>
      <c r="I22" s="8"/>
      <c r="J22" s="60"/>
      <c r="K22" s="59"/>
      <c r="L22" s="138"/>
      <c r="M22" s="59"/>
      <c r="N22" s="8"/>
      <c r="O22" s="8"/>
      <c r="P22" s="280"/>
      <c r="Q22" s="135"/>
      <c r="R22" s="138"/>
      <c r="S22" s="5"/>
      <c r="T22" s="141"/>
      <c r="U22" s="60"/>
      <c r="V22" s="26"/>
      <c r="W22" s="29"/>
      <c r="X22" s="9"/>
      <c r="Y22" s="9"/>
      <c r="Z22" s="9"/>
      <c r="AA22" s="60"/>
      <c r="AD22" s="2" t="s">
        <v>127</v>
      </c>
    </row>
    <row r="23" spans="2:30">
      <c r="B23" s="89"/>
      <c r="C23" s="90"/>
      <c r="D23" s="90"/>
      <c r="E23" s="90"/>
      <c r="F23" s="91"/>
      <c r="G23" s="89"/>
      <c r="H23" s="90"/>
      <c r="I23" s="90"/>
      <c r="J23" s="91"/>
      <c r="K23" s="89"/>
      <c r="L23" s="94"/>
      <c r="M23" s="89"/>
      <c r="N23" s="90"/>
      <c r="O23" s="90"/>
      <c r="P23" s="282"/>
      <c r="Q23" s="136"/>
      <c r="R23" s="94"/>
      <c r="S23" s="95"/>
      <c r="T23" s="136"/>
      <c r="U23" s="91"/>
      <c r="V23" s="95"/>
      <c r="W23" s="89"/>
      <c r="X23" s="90"/>
      <c r="Y23" s="90"/>
      <c r="Z23" s="90"/>
      <c r="AA23" s="91"/>
    </row>
    <row r="24" spans="2:30">
      <c r="B24" s="29"/>
      <c r="C24" s="9"/>
      <c r="D24" s="9"/>
      <c r="E24" s="9"/>
      <c r="F24" s="60"/>
      <c r="G24" s="59"/>
      <c r="H24" s="8"/>
      <c r="I24" s="8"/>
      <c r="J24" s="60"/>
      <c r="K24" s="59"/>
      <c r="L24" s="138"/>
      <c r="M24" s="59"/>
      <c r="N24" s="8"/>
      <c r="O24" s="8"/>
      <c r="P24" s="280"/>
      <c r="Q24" s="135"/>
      <c r="R24" s="138"/>
      <c r="S24" s="5"/>
      <c r="T24" s="141"/>
      <c r="U24" s="60"/>
      <c r="V24" s="26"/>
      <c r="W24" s="29"/>
      <c r="X24" s="9"/>
      <c r="Y24" s="9"/>
      <c r="Z24" s="9"/>
      <c r="AA24" s="60"/>
      <c r="AD24" s="2"/>
    </row>
    <row r="25" spans="2:30">
      <c r="B25" s="89"/>
      <c r="C25" s="90"/>
      <c r="D25" s="90"/>
      <c r="E25" s="90"/>
      <c r="F25" s="91"/>
      <c r="G25" s="89"/>
      <c r="H25" s="90"/>
      <c r="I25" s="90"/>
      <c r="J25" s="91"/>
      <c r="K25" s="89"/>
      <c r="L25" s="94"/>
      <c r="M25" s="89"/>
      <c r="N25" s="90"/>
      <c r="O25" s="90"/>
      <c r="P25" s="282"/>
      <c r="Q25" s="136"/>
      <c r="R25" s="94"/>
      <c r="S25" s="95"/>
      <c r="T25" s="136"/>
      <c r="U25" s="91"/>
      <c r="V25" s="95"/>
      <c r="W25" s="89"/>
      <c r="X25" s="90"/>
      <c r="Y25" s="90"/>
      <c r="Z25" s="90"/>
      <c r="AA25" s="91"/>
    </row>
    <row r="26" spans="2:30">
      <c r="B26" s="29"/>
      <c r="C26" s="9"/>
      <c r="D26" s="9"/>
      <c r="E26" s="9"/>
      <c r="F26" s="60"/>
      <c r="G26" s="59"/>
      <c r="H26" s="8"/>
      <c r="I26" s="8"/>
      <c r="J26" s="60"/>
      <c r="K26" s="59"/>
      <c r="L26" s="138"/>
      <c r="M26" s="59"/>
      <c r="N26" s="8"/>
      <c r="O26" s="8"/>
      <c r="P26" s="280"/>
      <c r="Q26" s="135"/>
      <c r="R26" s="138"/>
      <c r="S26" s="5"/>
      <c r="T26" s="141"/>
      <c r="U26" s="60"/>
      <c r="V26" s="26"/>
      <c r="W26" s="29"/>
      <c r="X26" s="9"/>
      <c r="Y26" s="9"/>
      <c r="Z26" s="9"/>
      <c r="AA26" s="60"/>
    </row>
    <row r="27" spans="2:30">
      <c r="B27" s="89"/>
      <c r="C27" s="90"/>
      <c r="D27" s="90"/>
      <c r="E27" s="90"/>
      <c r="F27" s="91"/>
      <c r="G27" s="89"/>
      <c r="H27" s="90"/>
      <c r="I27" s="90"/>
      <c r="J27" s="91"/>
      <c r="K27" s="89"/>
      <c r="L27" s="94"/>
      <c r="M27" s="89"/>
      <c r="N27" s="90"/>
      <c r="O27" s="90"/>
      <c r="P27" s="282"/>
      <c r="Q27" s="136"/>
      <c r="R27" s="94"/>
      <c r="S27" s="95"/>
      <c r="T27" s="136"/>
      <c r="U27" s="91"/>
      <c r="V27" s="95"/>
      <c r="W27" s="89"/>
      <c r="X27" s="90"/>
      <c r="Y27" s="90"/>
      <c r="Z27" s="90"/>
      <c r="AA27" s="91"/>
    </row>
    <row r="28" spans="2:30">
      <c r="B28" s="29"/>
      <c r="C28" s="9"/>
      <c r="D28" s="9"/>
      <c r="E28" s="9"/>
      <c r="F28" s="60"/>
      <c r="G28" s="59"/>
      <c r="H28" s="8"/>
      <c r="I28" s="8"/>
      <c r="J28" s="60"/>
      <c r="K28" s="59"/>
      <c r="L28" s="138"/>
      <c r="M28" s="59"/>
      <c r="N28" s="8"/>
      <c r="O28" s="8"/>
      <c r="P28" s="280"/>
      <c r="Q28" s="135"/>
      <c r="R28" s="138"/>
      <c r="S28" s="5"/>
      <c r="T28" s="141"/>
      <c r="U28" s="60"/>
      <c r="V28" s="26"/>
      <c r="W28" s="29"/>
      <c r="X28" s="9"/>
      <c r="Y28" s="9"/>
      <c r="Z28" s="9"/>
      <c r="AA28" s="60"/>
    </row>
    <row r="29" spans="2:30">
      <c r="B29" s="89"/>
      <c r="C29" s="90"/>
      <c r="D29" s="90"/>
      <c r="E29" s="90"/>
      <c r="F29" s="91"/>
      <c r="G29" s="89"/>
      <c r="H29" s="90"/>
      <c r="I29" s="90"/>
      <c r="J29" s="91"/>
      <c r="K29" s="89"/>
      <c r="L29" s="94"/>
      <c r="M29" s="89"/>
      <c r="N29" s="90"/>
      <c r="O29" s="90"/>
      <c r="P29" s="282"/>
      <c r="Q29" s="136"/>
      <c r="R29" s="94"/>
      <c r="S29" s="95"/>
      <c r="T29" s="136"/>
      <c r="U29" s="91"/>
      <c r="V29" s="95"/>
      <c r="W29" s="89"/>
      <c r="X29" s="90"/>
      <c r="Y29" s="90"/>
      <c r="Z29" s="90"/>
      <c r="AA29" s="91"/>
    </row>
    <row r="30" spans="2:30">
      <c r="B30" s="29"/>
      <c r="C30" s="9"/>
      <c r="D30" s="9"/>
      <c r="E30" s="9"/>
      <c r="F30" s="60"/>
      <c r="G30" s="59"/>
      <c r="H30" s="8"/>
      <c r="I30" s="8"/>
      <c r="J30" s="60"/>
      <c r="K30" s="59"/>
      <c r="L30" s="138"/>
      <c r="M30" s="59"/>
      <c r="N30" s="8"/>
      <c r="O30" s="8"/>
      <c r="P30" s="280"/>
      <c r="Q30" s="135"/>
      <c r="R30" s="138"/>
      <c r="S30" s="5"/>
      <c r="T30" s="141"/>
      <c r="U30" s="60"/>
      <c r="V30" s="26"/>
      <c r="W30" s="29"/>
      <c r="X30" s="9"/>
      <c r="Y30" s="9"/>
      <c r="Z30" s="9"/>
      <c r="AA30" s="60"/>
    </row>
    <row r="31" spans="2:30">
      <c r="B31" s="89"/>
      <c r="C31" s="90"/>
      <c r="D31" s="90"/>
      <c r="E31" s="90"/>
      <c r="F31" s="91"/>
      <c r="G31" s="89"/>
      <c r="H31" s="90"/>
      <c r="I31" s="90"/>
      <c r="J31" s="91"/>
      <c r="K31" s="89"/>
      <c r="L31" s="94"/>
      <c r="M31" s="89"/>
      <c r="N31" s="90"/>
      <c r="O31" s="90"/>
      <c r="P31" s="282"/>
      <c r="Q31" s="136"/>
      <c r="R31" s="94"/>
      <c r="S31" s="95"/>
      <c r="T31" s="136"/>
      <c r="U31" s="91"/>
      <c r="V31" s="95"/>
      <c r="W31" s="89"/>
      <c r="X31" s="90"/>
      <c r="Y31" s="90"/>
      <c r="Z31" s="90"/>
      <c r="AA31" s="91"/>
    </row>
    <row r="32" spans="2:30">
      <c r="B32" s="29"/>
      <c r="C32" s="9"/>
      <c r="D32" s="9"/>
      <c r="E32" s="9"/>
      <c r="F32" s="60"/>
      <c r="G32" s="59"/>
      <c r="H32" s="8"/>
      <c r="I32" s="8"/>
      <c r="J32" s="60"/>
      <c r="K32" s="59"/>
      <c r="L32" s="138"/>
      <c r="M32" s="59"/>
      <c r="N32" s="8"/>
      <c r="O32" s="8"/>
      <c r="P32" s="280"/>
      <c r="Q32" s="135"/>
      <c r="R32" s="138"/>
      <c r="S32" s="5"/>
      <c r="T32" s="141"/>
      <c r="U32" s="60"/>
      <c r="V32" s="26"/>
      <c r="W32" s="29"/>
      <c r="X32" s="9"/>
      <c r="Y32" s="9"/>
      <c r="Z32" s="9"/>
      <c r="AA32" s="60"/>
    </row>
    <row r="33" spans="2:27">
      <c r="B33" s="89"/>
      <c r="C33" s="90"/>
      <c r="D33" s="90"/>
      <c r="E33" s="90"/>
      <c r="F33" s="91"/>
      <c r="G33" s="89"/>
      <c r="H33" s="90"/>
      <c r="I33" s="90"/>
      <c r="J33" s="91"/>
      <c r="K33" s="89"/>
      <c r="L33" s="94"/>
      <c r="M33" s="89"/>
      <c r="N33" s="90"/>
      <c r="O33" s="90"/>
      <c r="P33" s="282"/>
      <c r="Q33" s="136"/>
      <c r="R33" s="94"/>
      <c r="S33" s="95"/>
      <c r="T33" s="136"/>
      <c r="U33" s="91"/>
      <c r="V33" s="95"/>
      <c r="W33" s="89"/>
      <c r="X33" s="90"/>
      <c r="Y33" s="90"/>
      <c r="Z33" s="90"/>
      <c r="AA33" s="91"/>
    </row>
    <row r="34" spans="2:27" ht="15.75" thickBot="1">
      <c r="B34" s="31"/>
      <c r="C34" s="32"/>
      <c r="D34" s="32"/>
      <c r="E34" s="32"/>
      <c r="F34" s="96"/>
      <c r="G34" s="97"/>
      <c r="H34" s="98"/>
      <c r="I34" s="98"/>
      <c r="J34" s="96"/>
      <c r="K34" s="97"/>
      <c r="L34" s="140"/>
      <c r="M34" s="97"/>
      <c r="N34" s="98"/>
      <c r="O34" s="98"/>
      <c r="P34" s="283"/>
      <c r="Q34" s="276"/>
      <c r="R34" s="140"/>
      <c r="S34" s="6"/>
      <c r="T34" s="142"/>
      <c r="U34" s="96"/>
      <c r="V34" s="22"/>
      <c r="W34" s="31"/>
      <c r="X34" s="32"/>
      <c r="Y34" s="32"/>
      <c r="Z34" s="32"/>
      <c r="AA34" s="96"/>
    </row>
  </sheetData>
  <mergeCells count="12">
    <mergeCell ref="B8:B9"/>
    <mergeCell ref="G3:I3"/>
    <mergeCell ref="G4:I4"/>
    <mergeCell ref="T8:U8"/>
    <mergeCell ref="K8:L8"/>
    <mergeCell ref="M8:O8"/>
    <mergeCell ref="Q8:R8"/>
    <mergeCell ref="AD11:AE12"/>
    <mergeCell ref="AD13:AE13"/>
    <mergeCell ref="W8:AA8"/>
    <mergeCell ref="L2:T5"/>
    <mergeCell ref="C3:D3"/>
  </mergeCells>
  <dataValidations count="1">
    <dataValidation type="list" allowBlank="1" showInputMessage="1" showErrorMessage="1" sqref="AD11:AE12">
      <formula1>NumCloison</formula1>
    </dataValidation>
  </dataValidations>
  <printOptions horizontalCentered="1"/>
  <pageMargins left="0.19685039370078741" right="0.19685039370078741" top="0.74803149606299213" bottom="0.74803149606299213" header="0.31496062992125984" footer="0.31496062992125984"/>
  <pageSetup paperSize="9" scale="8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workbookViewId="0">
      <selection activeCell="J15" sqref="J15"/>
    </sheetView>
  </sheetViews>
  <sheetFormatPr baseColWidth="10" defaultRowHeight="15"/>
  <cols>
    <col min="1" max="1" width="16" customWidth="1"/>
    <col min="5" max="5" width="17.5703125" customWidth="1"/>
    <col min="6" max="6" width="2.7109375" customWidth="1"/>
    <col min="12" max="12" width="15.140625" customWidth="1"/>
    <col min="37" max="37" width="15.5703125" customWidth="1"/>
    <col min="38" max="38" width="11.85546875" customWidth="1"/>
  </cols>
  <sheetData>
    <row r="1" spans="1:18">
      <c r="A1" s="3" t="s">
        <v>14</v>
      </c>
      <c r="B1" s="99" t="s">
        <v>15</v>
      </c>
      <c r="C1" s="100" t="s">
        <v>104</v>
      </c>
      <c r="E1" s="4" t="s">
        <v>16</v>
      </c>
      <c r="H1" s="4" t="s">
        <v>23</v>
      </c>
      <c r="J1" s="4" t="s">
        <v>29</v>
      </c>
      <c r="L1" s="4" t="s">
        <v>35</v>
      </c>
      <c r="N1" s="4" t="s">
        <v>72</v>
      </c>
      <c r="P1" s="19" t="s">
        <v>77</v>
      </c>
      <c r="R1" s="9" t="s">
        <v>119</v>
      </c>
    </row>
    <row r="2" spans="1:18">
      <c r="A2" s="5" t="s">
        <v>1</v>
      </c>
      <c r="B2" s="24">
        <v>1.2</v>
      </c>
      <c r="C2" s="60">
        <v>2</v>
      </c>
      <c r="E2" s="24">
        <v>2.5</v>
      </c>
      <c r="F2" s="74">
        <f>IF(E2&lt;E$14,0,1)</f>
        <v>1</v>
      </c>
      <c r="G2" s="23"/>
      <c r="H2" s="5" t="s">
        <v>28</v>
      </c>
      <c r="J2" s="5" t="s">
        <v>30</v>
      </c>
      <c r="L2" s="5" t="s">
        <v>36</v>
      </c>
      <c r="N2" s="20" t="s">
        <v>101</v>
      </c>
      <c r="P2" s="26">
        <v>1</v>
      </c>
      <c r="R2" s="9">
        <v>1</v>
      </c>
    </row>
    <row r="3" spans="1:18" ht="15.75" thickBot="1">
      <c r="A3" s="5" t="s">
        <v>5</v>
      </c>
      <c r="B3" s="24">
        <v>1.2</v>
      </c>
      <c r="C3" s="60">
        <v>2</v>
      </c>
      <c r="E3" s="24">
        <v>2.6</v>
      </c>
      <c r="F3" s="74">
        <f>IF(E3&lt;E$14,0,2)</f>
        <v>2</v>
      </c>
      <c r="G3" s="23"/>
      <c r="H3" s="5" t="s">
        <v>17</v>
      </c>
      <c r="J3" s="5" t="s">
        <v>18</v>
      </c>
      <c r="L3" s="5" t="s">
        <v>37</v>
      </c>
      <c r="N3" s="21" t="s">
        <v>102</v>
      </c>
      <c r="P3" s="26">
        <v>2</v>
      </c>
      <c r="R3" s="9">
        <v>2</v>
      </c>
    </row>
    <row r="4" spans="1:18" ht="15.75" thickBot="1">
      <c r="A4" s="5" t="s">
        <v>9</v>
      </c>
      <c r="B4" s="24">
        <v>1.2</v>
      </c>
      <c r="C4" s="60">
        <v>2</v>
      </c>
      <c r="E4" s="24">
        <v>2.7</v>
      </c>
      <c r="F4" s="74">
        <f>IF(E4&lt;E$14,0,3)</f>
        <v>3</v>
      </c>
      <c r="G4" s="23"/>
      <c r="H4" s="5" t="s">
        <v>19</v>
      </c>
      <c r="J4" s="5" t="s">
        <v>20</v>
      </c>
      <c r="L4" s="5" t="s">
        <v>39</v>
      </c>
      <c r="P4" s="22">
        <v>4</v>
      </c>
      <c r="R4" s="9">
        <v>3</v>
      </c>
    </row>
    <row r="5" spans="1:18">
      <c r="A5" s="5" t="s">
        <v>2</v>
      </c>
      <c r="B5" s="24">
        <v>0.9</v>
      </c>
      <c r="C5" s="60">
        <v>1</v>
      </c>
      <c r="E5" s="24">
        <v>2.8</v>
      </c>
      <c r="F5" s="74">
        <f>IF(E5&lt;E$14,0,4)</f>
        <v>4</v>
      </c>
      <c r="G5" s="23"/>
      <c r="H5" s="5" t="s">
        <v>24</v>
      </c>
      <c r="J5" s="5" t="s">
        <v>31</v>
      </c>
      <c r="L5" s="5" t="s">
        <v>40</v>
      </c>
      <c r="R5" s="9">
        <v>4</v>
      </c>
    </row>
    <row r="6" spans="1:18">
      <c r="A6" s="5" t="s">
        <v>6</v>
      </c>
      <c r="B6" s="24">
        <v>0.9</v>
      </c>
      <c r="C6" s="60">
        <v>1</v>
      </c>
      <c r="E6" s="24">
        <v>2.9</v>
      </c>
      <c r="F6" s="74">
        <f>IF(E6&lt;E$14,0,5)</f>
        <v>5</v>
      </c>
      <c r="G6" s="23"/>
      <c r="H6" s="5" t="s">
        <v>25</v>
      </c>
      <c r="J6" s="5" t="s">
        <v>32</v>
      </c>
      <c r="L6" s="5"/>
      <c r="R6" s="9">
        <v>5</v>
      </c>
    </row>
    <row r="7" spans="1:18" ht="15.75" thickBot="1">
      <c r="A7" s="5" t="s">
        <v>10</v>
      </c>
      <c r="B7" s="24">
        <v>0.9</v>
      </c>
      <c r="C7" s="60">
        <v>1</v>
      </c>
      <c r="E7" s="25">
        <v>3</v>
      </c>
      <c r="F7" s="74">
        <f>IF(E7&lt;E$14,0,6)</f>
        <v>6</v>
      </c>
      <c r="G7" s="23"/>
      <c r="H7" s="5" t="s">
        <v>26</v>
      </c>
      <c r="J7" s="5" t="s">
        <v>33</v>
      </c>
      <c r="L7" s="6"/>
      <c r="R7" s="9">
        <v>6</v>
      </c>
    </row>
    <row r="8" spans="1:18">
      <c r="A8" s="5" t="s">
        <v>4</v>
      </c>
      <c r="B8" s="24">
        <v>1.2</v>
      </c>
      <c r="C8" s="60">
        <v>2</v>
      </c>
      <c r="F8" s="74">
        <f t="array" ref="F8">MIN(IF(F2:F7&lt;&gt;0,F2:F7))</f>
        <v>1</v>
      </c>
      <c r="G8" s="23"/>
      <c r="H8" s="5" t="s">
        <v>27</v>
      </c>
      <c r="J8" s="5" t="s">
        <v>34</v>
      </c>
      <c r="R8" s="9">
        <v>7</v>
      </c>
    </row>
    <row r="9" spans="1:18">
      <c r="A9" s="5" t="s">
        <v>7</v>
      </c>
      <c r="B9" s="24">
        <v>1.2</v>
      </c>
      <c r="C9" s="60">
        <v>2</v>
      </c>
      <c r="H9" s="5"/>
      <c r="J9" s="5"/>
      <c r="R9" s="9">
        <v>8</v>
      </c>
    </row>
    <row r="10" spans="1:18" ht="15.75" thickBot="1">
      <c r="A10" s="5" t="s">
        <v>11</v>
      </c>
      <c r="B10" s="24">
        <v>1.2</v>
      </c>
      <c r="C10" s="60">
        <v>2</v>
      </c>
      <c r="H10" s="26" t="s">
        <v>118</v>
      </c>
      <c r="J10" s="5"/>
      <c r="R10" s="9">
        <v>9</v>
      </c>
    </row>
    <row r="11" spans="1:18" ht="15.75" thickBot="1">
      <c r="A11" s="5" t="s">
        <v>3</v>
      </c>
      <c r="B11" s="24">
        <v>0.9</v>
      </c>
      <c r="C11" s="60">
        <v>1</v>
      </c>
      <c r="E11" s="72" t="s">
        <v>74</v>
      </c>
      <c r="H11" s="18"/>
      <c r="J11" s="6"/>
      <c r="R11" s="9">
        <v>10</v>
      </c>
    </row>
    <row r="12" spans="1:18" ht="15.75" thickBot="1">
      <c r="A12" s="5" t="s">
        <v>8</v>
      </c>
      <c r="B12" s="24">
        <v>0.9</v>
      </c>
      <c r="C12" s="60">
        <v>1</v>
      </c>
      <c r="E12" s="73">
        <f>MAX(HtrPlaques)</f>
        <v>3</v>
      </c>
      <c r="R12" s="9">
        <v>11</v>
      </c>
    </row>
    <row r="13" spans="1:18">
      <c r="A13" s="5" t="s">
        <v>12</v>
      </c>
      <c r="B13" s="24">
        <v>0.9</v>
      </c>
      <c r="C13" s="60">
        <v>1</v>
      </c>
      <c r="E13" s="75" t="s">
        <v>75</v>
      </c>
      <c r="R13" s="9">
        <v>12</v>
      </c>
    </row>
    <row r="14" spans="1:18">
      <c r="A14" s="5" t="s">
        <v>13</v>
      </c>
      <c r="B14" s="24">
        <v>1.2</v>
      </c>
      <c r="C14" s="60">
        <v>2</v>
      </c>
      <c r="E14" s="76">
        <f>Métré!D10</f>
        <v>0</v>
      </c>
      <c r="R14" s="9">
        <v>13</v>
      </c>
    </row>
    <row r="15" spans="1:18">
      <c r="A15" s="5" t="s">
        <v>21</v>
      </c>
      <c r="B15" s="24">
        <v>0.9</v>
      </c>
      <c r="C15" s="60">
        <v>1</v>
      </c>
      <c r="E15" s="75" t="s">
        <v>76</v>
      </c>
      <c r="R15" s="9">
        <v>14</v>
      </c>
    </row>
    <row r="16" spans="1:18" ht="15.75" thickBot="1">
      <c r="A16" s="6" t="s">
        <v>22</v>
      </c>
      <c r="B16" s="25">
        <v>0.9</v>
      </c>
      <c r="C16" s="96">
        <v>1</v>
      </c>
      <c r="E16" s="73">
        <f>IF(F8&gt;0,INDEX(HtrPlaques,F8),"Cloison trop haute")</f>
        <v>2.5</v>
      </c>
      <c r="R16" s="9">
        <v>15</v>
      </c>
    </row>
    <row r="17" spans="3:18">
      <c r="R17" s="9">
        <v>16</v>
      </c>
    </row>
    <row r="18" spans="3:18">
      <c r="R18" s="9">
        <v>17</v>
      </c>
    </row>
    <row r="19" spans="3:18">
      <c r="R19" s="9">
        <v>18</v>
      </c>
    </row>
    <row r="20" spans="3:18" ht="18.75">
      <c r="C20" s="10" t="s">
        <v>51</v>
      </c>
      <c r="R20" s="9">
        <v>19</v>
      </c>
    </row>
    <row r="21" spans="3:18" ht="18.75">
      <c r="C21" s="10"/>
      <c r="R21" s="9">
        <v>20</v>
      </c>
    </row>
    <row r="22" spans="3:18" ht="18.75">
      <c r="C22" s="10" t="s">
        <v>123</v>
      </c>
      <c r="R22" s="9">
        <v>21</v>
      </c>
    </row>
    <row r="23" spans="3:18">
      <c r="R23" s="9">
        <v>22</v>
      </c>
    </row>
    <row r="24" spans="3:18">
      <c r="R24" s="9">
        <v>23</v>
      </c>
    </row>
    <row r="25" spans="3:18">
      <c r="R25" s="9">
        <v>24</v>
      </c>
    </row>
    <row r="26" spans="3:18">
      <c r="R26" s="9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Métré</vt:lpstr>
      <vt:lpstr>Recap Fournitures</vt:lpstr>
      <vt:lpstr>Recap Simplifiée Fournitures</vt:lpstr>
      <vt:lpstr>Recap Chantier</vt:lpstr>
      <vt:lpstr>Base Données</vt:lpstr>
      <vt:lpstr>HtrPlaques</vt:lpstr>
      <vt:lpstr>Isolants</vt:lpstr>
      <vt:lpstr>Montants</vt:lpstr>
      <vt:lpstr>NbPlaques</vt:lpstr>
      <vt:lpstr>NumCloison</vt:lpstr>
      <vt:lpstr>Plaques</vt:lpstr>
      <vt:lpstr>Rails</vt:lpstr>
      <vt:lpstr>SimpDoub</vt:lpstr>
      <vt:lpstr>'Recap Chantier'!Zone_d_impression</vt:lpstr>
      <vt:lpstr>'Recap Simplifiée Fournitures'!Zone_d_impression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Enzo PARQUET</dc:creator>
  <cp:lastModifiedBy>Toukoul</cp:lastModifiedBy>
  <cp:lastPrinted>2020-06-19T13:24:06Z</cp:lastPrinted>
  <dcterms:created xsi:type="dcterms:W3CDTF">2019-12-03T10:20:26Z</dcterms:created>
  <dcterms:modified xsi:type="dcterms:W3CDTF">2020-06-19T17:35:22Z</dcterms:modified>
</cp:coreProperties>
</file>