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0640" windowHeight="11760"/>
  </bookViews>
  <sheets>
    <sheet name="SIMULATION REMBOUSEMENT CHORUM" sheetId="1" r:id="rId1"/>
    <sheet name="Feuil2" sheetId="2" r:id="rId2"/>
    <sheet name="Feuil3" sheetId="3" r:id="rId3"/>
  </sheets>
  <definedNames>
    <definedName name="Base_de_prestation">'SIMULATION REMBOUSEMENT CHORUM'!$G$20</definedName>
    <definedName name="Date_debut">'SIMULATION REMBOUSEMENT CHORUM'!$H$11</definedName>
    <definedName name="Date_fin">'SIMULATION REMBOUSEMENT CHORUM'!$I$11</definedName>
    <definedName name="jours_totals">'SIMULATION REMBOUSEMENT CHORUM'!$J$11</definedName>
    <definedName name="jrs_indemnisés">'SIMULATION REMBOUSEMENT CHORUM'!$H$13</definedName>
    <definedName name="nombre_de_jours_indeminisés">'SIMULATION REMBOUSEMENT CHORUM'!$C$18:$C$21</definedName>
    <definedName name="Salaire_journalier_secu">'SIMULATION REMBOUSEMENT CHORUM'!$F$20</definedName>
    <definedName name="salaire_reference">'SIMULATION REMBOUSEMENT CHORUM'!$E$12</definedName>
    <definedName name="Taux_indemnisation">'SIMULATION REMBOUSEMENT CHORUM'!$E$20</definedName>
    <definedName name="trois_jrs_carences">'SIMULATION REMBOUSEMENT CHORUM'!$H$8</definedName>
  </definedNames>
  <calcPr calcId="125725" calcMode="autoNoTable"/>
</workbook>
</file>

<file path=xl/calcChain.xml><?xml version="1.0" encoding="utf-8"?>
<calcChain xmlns="http://schemas.openxmlformats.org/spreadsheetml/2006/main">
  <c r="B20" i="1"/>
  <c r="C19" s="1"/>
  <c r="H19" l="1"/>
  <c r="G19"/>
  <c r="F19"/>
  <c r="C20"/>
  <c r="E20"/>
  <c r="I19" l="1"/>
  <c r="N16"/>
  <c r="N18" s="1"/>
  <c r="H13" l="1"/>
  <c r="E12"/>
  <c r="M14" l="1"/>
  <c r="F20" s="1"/>
  <c r="G20" s="1"/>
  <c r="H20" s="1"/>
  <c r="I20" s="1"/>
  <c r="D19"/>
  <c r="D20" s="1"/>
  <c r="M16"/>
  <c r="M15" l="1"/>
  <c r="M17"/>
  <c r="M18" s="1"/>
</calcChain>
</file>

<file path=xl/sharedStrings.xml><?xml version="1.0" encoding="utf-8"?>
<sst xmlns="http://schemas.openxmlformats.org/spreadsheetml/2006/main" count="32" uniqueCount="32">
  <si>
    <t>CAS MATEO  SANDRINE GROUP BOISCHAUD NORD</t>
  </si>
  <si>
    <t>taux</t>
  </si>
  <si>
    <t>Montant IJ journalier 50%</t>
  </si>
  <si>
    <t>base de prestation</t>
  </si>
  <si>
    <t>charges patronales</t>
  </si>
  <si>
    <t>Prestations</t>
  </si>
  <si>
    <t>Elements de calcul</t>
  </si>
  <si>
    <t>remboursement chorum</t>
  </si>
  <si>
    <t>N</t>
  </si>
  <si>
    <t>N-1</t>
  </si>
  <si>
    <t>N-2</t>
  </si>
  <si>
    <t>Calcul salaire brut des 3 derniers mois</t>
  </si>
  <si>
    <t>total brut/3</t>
  </si>
  <si>
    <t>carences</t>
  </si>
  <si>
    <t>jours indeminisés</t>
  </si>
  <si>
    <t>Dates Arrêt</t>
  </si>
  <si>
    <t>Debut</t>
  </si>
  <si>
    <t>Fin</t>
  </si>
  <si>
    <t>Jours total</t>
  </si>
  <si>
    <t>montant totat payé par chorum</t>
  </si>
  <si>
    <t>verifications IJ total</t>
  </si>
  <si>
    <t>salaire journalier 100%</t>
  </si>
  <si>
    <t>Montant total à 100%</t>
  </si>
  <si>
    <t>remboursement CHORUM</t>
  </si>
  <si>
    <t>verifier</t>
  </si>
  <si>
    <t>montant maitientà 90% avec</t>
  </si>
  <si>
    <t>si deduction 3jrs de carence cpam( arret&lt;15jours</t>
  </si>
  <si>
    <t>nombre  de jours indeminisé</t>
  </si>
  <si>
    <t>tranche</t>
  </si>
  <si>
    <t>A</t>
  </si>
  <si>
    <t>je voudrais que si jourstotal  est&gt;15 JOURS ALORS  QUE LA CASE A ET  la case B s'affcihe s// et si  jours total&lt;15 dans se cas je voudrais que la case b s'affiche seulement</t>
  </si>
  <si>
    <t>je voudrais déclencher udes lignes : si nombre de jour total est &gt;15jours , il doit avoir 2 lignes : 1 ere ligne c'est 3 jours et l’autre ligne s'affiche la différence entre le nombre jours totale -3jours et si jours total est&lt;15 alors juste une ligne qui s'affiche et qui correspond seulement une case (jours total-3 jours ).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</si>
</sst>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00"/>
    <numFmt numFmtId="166" formatCode="0.0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39997558519241921"/>
      <name val="Comic Sans MS"/>
      <family val="4"/>
    </font>
    <font>
      <sz val="11"/>
      <color rgb="FF006100"/>
      <name val="Calibri"/>
      <family val="2"/>
      <scheme val="minor"/>
    </font>
    <font>
      <b/>
      <sz val="16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4A5359"/>
      <name val="Roboto"/>
    </font>
  </fonts>
  <fills count="9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9" fontId="4" fillId="0" borderId="0" applyFont="0" applyFill="0" applyBorder="0" applyAlignment="0" applyProtection="0"/>
    <xf numFmtId="0" fontId="5" fillId="2" borderId="0" applyNumberFormat="0" applyBorder="0" applyAlignment="0" applyProtection="0"/>
    <xf numFmtId="0" fontId="7" fillId="5" borderId="0" applyNumberFormat="0" applyBorder="0" applyAlignment="0" applyProtection="0"/>
    <xf numFmtId="0" fontId="9" fillId="6" borderId="0" applyNumberFormat="0" applyBorder="0" applyAlignment="0" applyProtection="0"/>
  </cellStyleXfs>
  <cellXfs count="58">
    <xf numFmtId="0" fontId="0" fillId="0" borderId="0" xfId="0"/>
    <xf numFmtId="2" fontId="2" fillId="0" borderId="1" xfId="0" applyNumberFormat="1" applyFont="1" applyBorder="1" applyProtection="1">
      <protection hidden="1"/>
    </xf>
    <xf numFmtId="2" fontId="2" fillId="3" borderId="1" xfId="0" applyNumberFormat="1" applyFont="1" applyFill="1" applyBorder="1" applyProtection="1">
      <protection hidden="1"/>
    </xf>
    <xf numFmtId="0" fontId="2" fillId="3" borderId="1" xfId="0" applyFont="1" applyFill="1" applyBorder="1" applyProtection="1">
      <protection hidden="1"/>
    </xf>
    <xf numFmtId="9" fontId="2" fillId="0" borderId="1" xfId="1" applyNumberFormat="1" applyFont="1" applyBorder="1" applyProtection="1">
      <protection hidden="1"/>
    </xf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8" fillId="5" borderId="0" xfId="3" applyFont="1" applyProtection="1">
      <protection hidden="1"/>
    </xf>
    <xf numFmtId="0" fontId="3" fillId="3" borderId="1" xfId="0" applyFont="1" applyFill="1" applyBorder="1" applyProtection="1">
      <protection hidden="1"/>
    </xf>
    <xf numFmtId="0" fontId="2" fillId="0" borderId="1" xfId="0" applyFont="1" applyBorder="1" applyProtection="1">
      <protection hidden="1"/>
    </xf>
    <xf numFmtId="0" fontId="3" fillId="0" borderId="1" xfId="0" applyFont="1" applyBorder="1" applyProtection="1">
      <protection hidden="1"/>
    </xf>
    <xf numFmtId="2" fontId="3" fillId="0" borderId="1" xfId="0" applyNumberFormat="1" applyFont="1" applyBorder="1" applyProtection="1">
      <protection hidden="1"/>
    </xf>
    <xf numFmtId="0" fontId="3" fillId="0" borderId="0" xfId="0" applyFo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protection hidden="1"/>
    </xf>
    <xf numFmtId="14" fontId="2" fillId="0" borderId="0" xfId="0" applyNumberFormat="1" applyFont="1" applyProtection="1">
      <protection hidden="1"/>
    </xf>
    <xf numFmtId="2" fontId="2" fillId="0" borderId="0" xfId="0" applyNumberFormat="1" applyFont="1" applyProtection="1">
      <protection hidden="1"/>
    </xf>
    <xf numFmtId="0" fontId="3" fillId="4" borderId="0" xfId="0" applyFont="1" applyFill="1" applyAlignment="1" applyProtection="1">
      <alignment horizontal="center"/>
      <protection hidden="1"/>
    </xf>
    <xf numFmtId="0" fontId="3" fillId="4" borderId="0" xfId="0" applyFont="1" applyFill="1" applyProtection="1">
      <protection hidden="1"/>
    </xf>
    <xf numFmtId="2" fontId="2" fillId="0" borderId="1" xfId="0" applyNumberFormat="1" applyFont="1" applyBorder="1" applyAlignment="1" applyProtection="1">
      <alignment horizontal="center" vertical="top" wrapText="1"/>
      <protection hidden="1"/>
    </xf>
    <xf numFmtId="2" fontId="2" fillId="0" borderId="1" xfId="0" applyNumberFormat="1" applyFont="1" applyBorder="1" applyAlignment="1" applyProtection="1">
      <alignment horizontal="center" vertical="center"/>
      <protection hidden="1"/>
    </xf>
    <xf numFmtId="2" fontId="2" fillId="0" borderId="1" xfId="0" applyNumberFormat="1" applyFont="1" applyBorder="1" applyAlignment="1" applyProtection="1">
      <alignment wrapText="1"/>
      <protection hidden="1"/>
    </xf>
    <xf numFmtId="0" fontId="6" fillId="0" borderId="1" xfId="0" applyFont="1" applyBorder="1" applyAlignment="1" applyProtection="1">
      <alignment vertical="center" wrapText="1"/>
      <protection hidden="1"/>
    </xf>
    <xf numFmtId="0" fontId="2" fillId="0" borderId="1" xfId="0" applyFont="1" applyBorder="1" applyAlignment="1" applyProtection="1">
      <alignment horizontal="center" wrapText="1"/>
      <protection hidden="1"/>
    </xf>
    <xf numFmtId="0" fontId="0" fillId="0" borderId="0" xfId="0" applyFont="1" applyProtection="1">
      <protection hidden="1"/>
    </xf>
    <xf numFmtId="2" fontId="0" fillId="0" borderId="0" xfId="0" applyNumberFormat="1" applyFont="1" applyProtection="1">
      <protection hidden="1"/>
    </xf>
    <xf numFmtId="2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14" fontId="2" fillId="0" borderId="1" xfId="0" applyNumberFormat="1" applyFont="1" applyBorder="1" applyProtection="1">
      <protection locked="0"/>
    </xf>
    <xf numFmtId="2" fontId="2" fillId="0" borderId="1" xfId="0" applyNumberFormat="1" applyFont="1" applyBorder="1" applyAlignment="1" applyProtection="1">
      <alignment horizontal="right"/>
      <protection locked="0"/>
    </xf>
    <xf numFmtId="0" fontId="12" fillId="0" borderId="0" xfId="0" applyFont="1" applyProtection="1">
      <protection hidden="1"/>
    </xf>
    <xf numFmtId="0" fontId="1" fillId="0" borderId="3" xfId="0" applyFont="1" applyBorder="1" applyProtection="1">
      <protection hidden="1"/>
    </xf>
    <xf numFmtId="2" fontId="0" fillId="0" borderId="3" xfId="0" applyNumberFormat="1" applyFont="1" applyBorder="1" applyProtection="1">
      <protection hidden="1"/>
    </xf>
    <xf numFmtId="0" fontId="10" fillId="6" borderId="3" xfId="4" applyFont="1" applyBorder="1" applyProtection="1">
      <protection hidden="1"/>
    </xf>
    <xf numFmtId="164" fontId="11" fillId="5" borderId="3" xfId="3" applyNumberFormat="1" applyFont="1" applyBorder="1" applyAlignment="1" applyProtection="1">
      <alignment vertical="center" wrapText="1"/>
      <protection hidden="1"/>
    </xf>
    <xf numFmtId="0" fontId="12" fillId="0" borderId="4" xfId="0" applyFont="1" applyBorder="1" applyProtection="1">
      <protection hidden="1"/>
    </xf>
    <xf numFmtId="2" fontId="13" fillId="0" borderId="4" xfId="0" applyNumberFormat="1" applyFont="1" applyBorder="1" applyProtection="1">
      <protection hidden="1"/>
    </xf>
    <xf numFmtId="2" fontId="13" fillId="6" borderId="3" xfId="4" applyNumberFormat="1" applyFont="1" applyBorder="1" applyProtection="1">
      <protection hidden="1"/>
    </xf>
    <xf numFmtId="0" fontId="1" fillId="0" borderId="5" xfId="0" applyFont="1" applyBorder="1" applyAlignment="1" applyProtection="1">
      <protection hidden="1"/>
    </xf>
    <xf numFmtId="0" fontId="1" fillId="0" borderId="6" xfId="0" applyFont="1" applyBorder="1" applyAlignment="1" applyProtection="1">
      <protection hidden="1"/>
    </xf>
    <xf numFmtId="0" fontId="2" fillId="0" borderId="0" xfId="0" applyFont="1" applyAlignment="1" applyProtection="1">
      <alignment wrapText="1"/>
      <protection hidden="1"/>
    </xf>
    <xf numFmtId="1" fontId="2" fillId="0" borderId="1" xfId="0" applyNumberFormat="1" applyFont="1" applyBorder="1" applyProtection="1">
      <protection hidden="1"/>
    </xf>
    <xf numFmtId="166" fontId="11" fillId="5" borderId="3" xfId="3" applyNumberFormat="1" applyFont="1" applyBorder="1" applyAlignment="1" applyProtection="1">
      <alignment vertical="center"/>
      <protection hidden="1"/>
    </xf>
    <xf numFmtId="0" fontId="12" fillId="0" borderId="0" xfId="0" applyFont="1" applyBorder="1" applyProtection="1">
      <protection hidden="1"/>
    </xf>
    <xf numFmtId="2" fontId="13" fillId="0" borderId="0" xfId="0" applyNumberFormat="1" applyFont="1" applyBorder="1" applyProtection="1">
      <protection hidden="1"/>
    </xf>
    <xf numFmtId="2" fontId="2" fillId="7" borderId="1" xfId="0" applyNumberFormat="1" applyFont="1" applyFill="1" applyBorder="1" applyProtection="1">
      <protection hidden="1"/>
    </xf>
    <xf numFmtId="2" fontId="14" fillId="0" borderId="0" xfId="0" applyNumberFormat="1" applyFont="1" applyProtection="1">
      <protection hidden="1"/>
    </xf>
    <xf numFmtId="0" fontId="14" fillId="0" borderId="0" xfId="0" applyFont="1" applyProtection="1">
      <protection hidden="1"/>
    </xf>
    <xf numFmtId="0" fontId="2" fillId="8" borderId="1" xfId="0" applyFont="1" applyFill="1" applyBorder="1" applyProtection="1">
      <protection hidden="1"/>
    </xf>
    <xf numFmtId="0" fontId="2" fillId="4" borderId="1" xfId="0" applyFont="1" applyFill="1" applyBorder="1" applyProtection="1"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2" fontId="3" fillId="3" borderId="1" xfId="2" applyNumberFormat="1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5" fillId="0" borderId="0" xfId="0" applyFont="1" applyAlignment="1">
      <alignment wrapText="1"/>
    </xf>
    <xf numFmtId="0" fontId="0" fillId="0" borderId="0" xfId="0" applyAlignment="1">
      <alignment wrapText="1"/>
    </xf>
    <xf numFmtId="0" fontId="2" fillId="0" borderId="1" xfId="0" applyFont="1" applyFill="1" applyBorder="1" applyProtection="1">
      <protection hidden="1"/>
    </xf>
  </cellXfs>
  <cellStyles count="5">
    <cellStyle name="Accent6" xfId="2" builtinId="49"/>
    <cellStyle name="Neutre" xfId="4" builtinId="28"/>
    <cellStyle name="Normal" xfId="0" builtinId="0"/>
    <cellStyle name="Pourcentage" xfId="1" builtinId="5"/>
    <cellStyle name="Satisfaisant" xfId="3" builtinId="26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4"/>
  <sheetViews>
    <sheetView tabSelected="1" topLeftCell="A4" workbookViewId="0">
      <selection activeCell="J12" sqref="J12"/>
    </sheetView>
  </sheetViews>
  <sheetFormatPr baseColWidth="10" defaultRowHeight="15"/>
  <cols>
    <col min="1" max="1" width="5.5703125" style="5" customWidth="1"/>
    <col min="2" max="2" width="20.7109375" style="5" customWidth="1"/>
    <col min="3" max="4" width="21.42578125" style="5" customWidth="1"/>
    <col min="5" max="5" width="20.140625" style="5" customWidth="1"/>
    <col min="6" max="6" width="17.140625" style="5" customWidth="1"/>
    <col min="7" max="7" width="20.42578125" style="5" customWidth="1"/>
    <col min="8" max="8" width="24.85546875" style="5" customWidth="1"/>
    <col min="9" max="9" width="21.28515625" style="5" customWidth="1"/>
    <col min="10" max="10" width="16" style="5" customWidth="1"/>
    <col min="11" max="11" width="16.7109375" style="5" customWidth="1"/>
    <col min="12" max="12" width="38.28515625" style="5" customWidth="1"/>
    <col min="13" max="13" width="19.42578125" style="5" customWidth="1"/>
    <col min="14" max="16384" width="11.42578125" style="5"/>
  </cols>
  <sheetData>
    <row r="1" spans="1:14">
      <c r="A1" s="51" t="s">
        <v>0</v>
      </c>
      <c r="B1" s="51"/>
    </row>
    <row r="3" spans="1:14" ht="16.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4" spans="1:14" ht="21">
      <c r="A4" s="7"/>
      <c r="B4" s="7"/>
      <c r="C4" s="7"/>
      <c r="D4" s="7"/>
      <c r="E4" s="7"/>
      <c r="F4" s="7" t="s">
        <v>7</v>
      </c>
      <c r="G4" s="7"/>
      <c r="H4" s="7"/>
      <c r="I4" s="7"/>
      <c r="J4" s="6"/>
      <c r="K4" s="6"/>
      <c r="L4" s="6"/>
      <c r="M4" s="6"/>
    </row>
    <row r="5" spans="1:14" ht="16.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</row>
    <row r="6" spans="1:14" ht="16.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17.25" thickBot="1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</row>
    <row r="8" spans="1:14" ht="18.75" thickBot="1">
      <c r="A8" s="6"/>
      <c r="B8" s="6"/>
      <c r="C8" s="53" t="s">
        <v>11</v>
      </c>
      <c r="D8" s="53"/>
      <c r="E8" s="53"/>
      <c r="F8" s="6"/>
      <c r="G8" s="8" t="s">
        <v>13</v>
      </c>
      <c r="H8" s="9">
        <v>3</v>
      </c>
      <c r="I8" s="6"/>
      <c r="J8" s="6"/>
      <c r="K8" s="6"/>
      <c r="L8" s="6"/>
      <c r="M8" s="6"/>
    </row>
    <row r="9" spans="1:14" ht="17.25" thickBot="1">
      <c r="A9" s="6"/>
      <c r="B9" s="6"/>
      <c r="C9" s="9" t="s">
        <v>8</v>
      </c>
      <c r="D9" s="9"/>
      <c r="E9" s="29">
        <v>1422.85</v>
      </c>
      <c r="F9" s="6"/>
      <c r="G9" s="6"/>
      <c r="H9" s="6"/>
      <c r="I9" s="6"/>
      <c r="J9" s="6"/>
      <c r="K9" s="6"/>
      <c r="L9" s="6"/>
      <c r="M9" s="6"/>
    </row>
    <row r="10" spans="1:14" ht="17.25" thickBot="1">
      <c r="A10" s="6"/>
      <c r="B10" s="6"/>
      <c r="C10" s="9" t="s">
        <v>9</v>
      </c>
      <c r="D10" s="9"/>
      <c r="E10" s="29">
        <v>1422.85</v>
      </c>
      <c r="F10" s="6"/>
      <c r="G10" s="9" t="s">
        <v>15</v>
      </c>
      <c r="H10" s="9" t="s">
        <v>16</v>
      </c>
      <c r="I10" s="9" t="s">
        <v>17</v>
      </c>
      <c r="J10" s="9" t="s">
        <v>18</v>
      </c>
      <c r="K10" s="6"/>
      <c r="L10" s="6"/>
      <c r="M10" s="6"/>
    </row>
    <row r="11" spans="1:14" ht="50.25" thickBot="1">
      <c r="A11" s="6"/>
      <c r="B11" s="6"/>
      <c r="C11" s="9" t="s">
        <v>10</v>
      </c>
      <c r="D11" s="9"/>
      <c r="E11" s="29">
        <v>1422.85</v>
      </c>
      <c r="F11" s="6"/>
      <c r="G11" s="3"/>
      <c r="H11" s="28">
        <v>43646</v>
      </c>
      <c r="I11" s="28">
        <v>43708</v>
      </c>
      <c r="J11" s="49">
        <v>25</v>
      </c>
      <c r="K11" s="6"/>
      <c r="L11" s="6"/>
      <c r="M11" s="40" t="s">
        <v>26</v>
      </c>
    </row>
    <row r="12" spans="1:14" ht="18.75" thickBot="1">
      <c r="A12" s="54"/>
      <c r="B12" s="54"/>
      <c r="C12" s="10" t="s">
        <v>12</v>
      </c>
      <c r="D12" s="10"/>
      <c r="E12" s="11">
        <f>SUM(E9:E11)/3</f>
        <v>1422.8499999999997</v>
      </c>
      <c r="F12" s="12"/>
      <c r="G12" s="13"/>
      <c r="H12" s="6"/>
      <c r="I12" s="14"/>
      <c r="J12" s="14"/>
      <c r="K12" s="12"/>
      <c r="L12" s="38"/>
      <c r="M12" s="39"/>
    </row>
    <row r="13" spans="1:14" ht="18">
      <c r="A13" s="15"/>
      <c r="B13" s="15"/>
      <c r="C13" s="16"/>
      <c r="D13" s="16"/>
      <c r="E13" s="16"/>
      <c r="F13" s="16"/>
      <c r="G13" s="17" t="s">
        <v>14</v>
      </c>
      <c r="H13" s="18">
        <f>IF(jours_totals&gt;15,jours_totals,jours_totals-trois_jrs_carences)</f>
        <v>25</v>
      </c>
      <c r="I13" s="15"/>
      <c r="J13" s="15"/>
      <c r="K13" s="6"/>
      <c r="L13" s="50" t="s">
        <v>20</v>
      </c>
      <c r="M13" s="50"/>
    </row>
    <row r="14" spans="1:14" ht="18">
      <c r="A14" s="15"/>
      <c r="B14" s="15"/>
      <c r="C14" s="16"/>
      <c r="D14" s="16"/>
      <c r="E14" s="16"/>
      <c r="F14" s="16"/>
      <c r="G14" s="13"/>
      <c r="H14" s="6"/>
      <c r="I14" s="15"/>
      <c r="J14" s="15"/>
      <c r="K14" s="6"/>
      <c r="L14" s="31" t="s">
        <v>21</v>
      </c>
      <c r="M14" s="32">
        <f>salaire_reference/30.42</f>
        <v>46.773504273504258</v>
      </c>
    </row>
    <row r="15" spans="1:14" ht="18.75" thickBot="1">
      <c r="A15" s="15"/>
      <c r="B15" s="15"/>
      <c r="C15" s="16"/>
      <c r="D15" s="16"/>
      <c r="E15" s="16"/>
      <c r="F15" s="16"/>
      <c r="G15" s="13"/>
      <c r="H15" s="6"/>
      <c r="I15" s="15"/>
      <c r="J15" s="15"/>
      <c r="K15" s="6"/>
      <c r="L15" s="33" t="s">
        <v>22</v>
      </c>
      <c r="M15" s="37">
        <f>M14*jrs_indemnisés</f>
        <v>1169.3376068376065</v>
      </c>
    </row>
    <row r="16" spans="1:14" ht="18.75" thickBot="1">
      <c r="A16" s="15"/>
      <c r="B16" s="52" t="s">
        <v>6</v>
      </c>
      <c r="C16" s="52"/>
      <c r="D16" s="52"/>
      <c r="E16" s="52"/>
      <c r="F16" s="52"/>
      <c r="G16" s="52" t="s">
        <v>5</v>
      </c>
      <c r="H16" s="52"/>
      <c r="I16" s="52"/>
      <c r="J16" s="15"/>
      <c r="K16" s="6"/>
      <c r="L16" s="31" t="s">
        <v>25</v>
      </c>
      <c r="M16" s="32">
        <f>salaire_reference/30.42*90%*jrs_indemnisés</f>
        <v>1052.4038461538457</v>
      </c>
      <c r="N16" s="5">
        <f>81.67</f>
        <v>81.67</v>
      </c>
    </row>
    <row r="17" spans="1:14" ht="33.75" thickBot="1">
      <c r="A17" s="6"/>
      <c r="B17" s="9"/>
      <c r="C17" s="19" t="s">
        <v>27</v>
      </c>
      <c r="D17" s="19" t="s">
        <v>28</v>
      </c>
      <c r="E17" s="20" t="s">
        <v>1</v>
      </c>
      <c r="F17" s="21" t="s">
        <v>2</v>
      </c>
      <c r="G17" s="20" t="s">
        <v>3</v>
      </c>
      <c r="H17" s="22" t="s">
        <v>4</v>
      </c>
      <c r="I17" s="23" t="s">
        <v>19</v>
      </c>
      <c r="J17" s="15"/>
      <c r="K17" s="6"/>
      <c r="L17" s="34" t="s">
        <v>23</v>
      </c>
      <c r="M17" s="42">
        <f>I20</f>
        <v>617.41025641025647</v>
      </c>
      <c r="N17" s="5">
        <v>47.35</v>
      </c>
    </row>
    <row r="18" spans="1:14" ht="17.25" thickBot="1">
      <c r="A18" s="6"/>
      <c r="B18" s="9"/>
      <c r="C18" s="1"/>
      <c r="D18" s="1"/>
      <c r="E18" s="2"/>
      <c r="F18" s="2"/>
      <c r="G18" s="2"/>
      <c r="H18" s="3"/>
      <c r="I18" s="3"/>
      <c r="J18" s="6"/>
      <c r="K18" s="6"/>
      <c r="L18" s="35" t="s">
        <v>24</v>
      </c>
      <c r="M18" s="36">
        <f>SUM(M16:M17)</f>
        <v>1669.8141025641021</v>
      </c>
      <c r="N18" s="30">
        <f>N16+N17</f>
        <v>129.02000000000001</v>
      </c>
    </row>
    <row r="19" spans="1:14" ht="17.25" thickBot="1">
      <c r="A19" s="6"/>
      <c r="B19" s="48" t="s">
        <v>29</v>
      </c>
      <c r="C19" s="1">
        <f>IF(B20&lt;&gt;"",trois_jrs_carences,jours_totals-3)</f>
        <v>3</v>
      </c>
      <c r="D19" s="1">
        <f>salaire_reference</f>
        <v>1422.8499999999997</v>
      </c>
      <c r="E19" s="4">
        <v>0.9</v>
      </c>
      <c r="F19" s="45" t="str">
        <f>IF(B20&lt;&gt;"","",M14/2)</f>
        <v/>
      </c>
      <c r="G19" s="45">
        <f>IF(B20&lt;&gt;"",salaire_reference*Taux_indemnisation/30.42*C19,((salaire_reference*E19/30.42)-F19)*C19)</f>
        <v>126.28846153846152</v>
      </c>
      <c r="H19" s="45">
        <f>IF(B20&lt;&gt;"",G19*50%,G19*50%)</f>
        <v>63.144230769230759</v>
      </c>
      <c r="I19" s="45">
        <f>G19+H19</f>
        <v>189.43269230769226</v>
      </c>
      <c r="J19" s="6"/>
      <c r="K19" s="6"/>
      <c r="L19" s="43"/>
      <c r="M19" s="44"/>
      <c r="N19" s="30"/>
    </row>
    <row r="20" spans="1:14" ht="17.25" thickBot="1">
      <c r="A20" s="6"/>
      <c r="B20" s="57" t="str">
        <f>IF(jours_totals&gt;15,"B","")</f>
        <v>B</v>
      </c>
      <c r="C20" s="1">
        <f>IF(B20&lt;&gt;"",jours_totals-C19,"")</f>
        <v>22</v>
      </c>
      <c r="D20" s="1">
        <f>IF(B20&lt;&gt;"",D19,"")</f>
        <v>1422.8499999999997</v>
      </c>
      <c r="E20" s="4">
        <f>IF(B20&lt;&gt;"",E19,"")</f>
        <v>0.9</v>
      </c>
      <c r="F20" s="1">
        <f>IF(B20&lt;&gt;"",M14/2,"")</f>
        <v>23.386752136752129</v>
      </c>
      <c r="G20" s="1">
        <f>IF(B20&lt;&gt;"",((salaire_reference*Taux_indemnisation/30.42)-Salaire_journalier_secu)*C20,"")</f>
        <v>411.60683760683764</v>
      </c>
      <c r="H20" s="1">
        <f>IF(B20&lt;&gt;"",Base_de_prestation*50%,"")</f>
        <v>205.80341880341882</v>
      </c>
      <c r="I20" s="1">
        <f>IF(B20&lt;&gt;"",Base_de_prestation+H20,"")</f>
        <v>617.41025641025647</v>
      </c>
      <c r="J20" s="6"/>
      <c r="K20" s="6"/>
      <c r="L20" s="43"/>
      <c r="M20" s="44"/>
      <c r="N20" s="30"/>
    </row>
    <row r="21" spans="1:14" ht="17.25" thickBot="1">
      <c r="A21" s="6"/>
      <c r="B21" s="9"/>
      <c r="C21" s="1"/>
      <c r="D21" s="1"/>
      <c r="E21" s="1"/>
      <c r="F21" s="1"/>
      <c r="G21" s="41"/>
      <c r="H21" s="9"/>
      <c r="I21" s="9"/>
      <c r="J21" s="6"/>
      <c r="K21" s="6"/>
      <c r="L21" s="6"/>
      <c r="M21" s="6"/>
    </row>
    <row r="22" spans="1:14">
      <c r="A22" s="24"/>
      <c r="B22" s="24"/>
      <c r="C22" s="25"/>
      <c r="D22" s="25"/>
      <c r="E22" s="25"/>
      <c r="F22" s="25"/>
      <c r="G22" s="25"/>
      <c r="H22" s="24"/>
      <c r="I22" s="24"/>
      <c r="J22" s="24"/>
    </row>
    <row r="23" spans="1:14">
      <c r="A23" s="24"/>
      <c r="B23" s="24"/>
      <c r="C23" s="25"/>
      <c r="D23" s="25"/>
      <c r="E23" s="25"/>
      <c r="F23" s="25"/>
      <c r="G23" s="25"/>
      <c r="H23" s="24"/>
      <c r="I23" s="24"/>
      <c r="J23" s="24"/>
    </row>
    <row r="24" spans="1:14">
      <c r="A24" s="24"/>
      <c r="B24" s="24"/>
      <c r="C24" s="25"/>
      <c r="D24" s="25"/>
      <c r="E24" s="25"/>
      <c r="F24" s="25"/>
      <c r="G24" s="25"/>
      <c r="H24" s="24"/>
      <c r="I24" s="24"/>
      <c r="J24" s="24"/>
    </row>
    <row r="25" spans="1:14">
      <c r="A25" s="24"/>
      <c r="B25" s="24"/>
      <c r="C25" s="46" t="s">
        <v>30</v>
      </c>
      <c r="D25" s="46"/>
      <c r="E25" s="46"/>
      <c r="F25" s="46"/>
      <c r="G25" s="46"/>
      <c r="H25" s="47"/>
      <c r="I25" s="47"/>
      <c r="J25" s="24"/>
    </row>
    <row r="26" spans="1:14">
      <c r="C26" s="26"/>
      <c r="D26" s="26"/>
      <c r="E26" s="26"/>
      <c r="F26" s="26"/>
      <c r="G26" s="26"/>
    </row>
    <row r="27" spans="1:14">
      <c r="C27" s="26"/>
      <c r="D27" s="26"/>
      <c r="E27" s="26"/>
      <c r="F27" s="26"/>
      <c r="G27" s="26"/>
    </row>
    <row r="28" spans="1:14">
      <c r="C28" s="55" t="s">
        <v>31</v>
      </c>
      <c r="D28" s="56"/>
      <c r="E28" s="56"/>
      <c r="F28" s="56"/>
      <c r="G28" s="56"/>
      <c r="H28" s="56"/>
      <c r="I28" s="56"/>
    </row>
    <row r="29" spans="1:14">
      <c r="C29" s="56"/>
      <c r="D29" s="56"/>
      <c r="E29" s="56"/>
      <c r="F29" s="56"/>
      <c r="G29" s="56"/>
      <c r="H29" s="56"/>
      <c r="I29" s="56"/>
    </row>
    <row r="30" spans="1:14">
      <c r="C30" s="56"/>
      <c r="D30" s="56"/>
      <c r="E30" s="56"/>
      <c r="F30" s="56"/>
      <c r="G30" s="56"/>
      <c r="H30" s="56"/>
      <c r="I30" s="56"/>
    </row>
    <row r="31" spans="1:14">
      <c r="C31" s="26"/>
      <c r="D31" s="26"/>
      <c r="E31" s="26"/>
      <c r="F31" s="26"/>
      <c r="G31" s="26"/>
      <c r="K31" s="27"/>
      <c r="L31" s="27"/>
    </row>
    <row r="32" spans="1:14">
      <c r="C32" s="26"/>
      <c r="D32" s="26"/>
      <c r="E32" s="26"/>
      <c r="F32" s="26"/>
      <c r="G32" s="26"/>
    </row>
    <row r="33" spans="3:12">
      <c r="C33" s="26"/>
      <c r="D33" s="26"/>
      <c r="E33" s="26"/>
      <c r="F33" s="26"/>
      <c r="G33" s="26"/>
      <c r="L33" s="27"/>
    </row>
    <row r="34" spans="3:12">
      <c r="C34" s="26"/>
      <c r="D34" s="26"/>
      <c r="E34" s="26"/>
      <c r="F34" s="26"/>
      <c r="G34" s="26"/>
    </row>
  </sheetData>
  <mergeCells count="7">
    <mergeCell ref="C28:I30"/>
    <mergeCell ref="L13:M13"/>
    <mergeCell ref="A1:B1"/>
    <mergeCell ref="B16:F16"/>
    <mergeCell ref="G16:I16"/>
    <mergeCell ref="C8:E8"/>
    <mergeCell ref="A12:B12"/>
  </mergeCells>
  <conditionalFormatting sqref="B20">
    <cfRule type="notContainsBlanks" dxfId="0" priority="1">
      <formula>LEN(TRIM(B20))&gt;0</formula>
    </cfRule>
  </conditionalFormatting>
  <pageMargins left="0.23622047244094491" right="0.23622047244094491" top="0.74803149606299213" bottom="0.74803149606299213" header="0.31496062992125984" footer="0.31496062992125984"/>
  <pageSetup paperSize="9" scale="8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SIMULATION REMBOUSEMENT CHORUM</vt:lpstr>
      <vt:lpstr>Feuil2</vt:lpstr>
      <vt:lpstr>Feuil3</vt:lpstr>
      <vt:lpstr>Base_de_prestation</vt:lpstr>
      <vt:lpstr>Date_debut</vt:lpstr>
      <vt:lpstr>Date_fin</vt:lpstr>
      <vt:lpstr>jours_totals</vt:lpstr>
      <vt:lpstr>jrs_indemnisés</vt:lpstr>
      <vt:lpstr>nombre_de_jours_indeminisés</vt:lpstr>
      <vt:lpstr>Salaire_journalier_secu</vt:lpstr>
      <vt:lpstr>salaire_reference</vt:lpstr>
      <vt:lpstr>Taux_indemnisation</vt:lpstr>
      <vt:lpstr>trois_jrs_carences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VARLENE MIAKA</dc:creator>
  <cp:lastModifiedBy>Toukoul</cp:lastModifiedBy>
  <cp:lastPrinted>2019-12-13T09:50:10Z</cp:lastPrinted>
  <dcterms:created xsi:type="dcterms:W3CDTF">2019-12-13T09:05:05Z</dcterms:created>
  <dcterms:modified xsi:type="dcterms:W3CDTF">2020-06-19T20:17:55Z</dcterms:modified>
</cp:coreProperties>
</file>