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8800" windowHeight="12435"/>
  </bookViews>
  <sheets>
    <sheet name="Feuil1" sheetId="1" r:id="rId1"/>
  </sheets>
  <definedNames>
    <definedName name="Années">Feuil1!$P$3:$P$11</definedName>
    <definedName name="Individus">Feuil1!$O$3:$O$11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a="1"/>
  <c r="L4" s="1"/>
  <c r="L5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L12" a="1"/>
  <c r="L12" s="1"/>
  <c r="L13" a="1"/>
  <c r="L13" s="1"/>
  <c r="L14" a="1"/>
  <c r="L14" s="1"/>
  <c r="L3" a="1"/>
  <c r="L3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3" a="1"/>
  <c r="K3" s="1"/>
  <c r="J4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3" a="1"/>
  <c r="J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3" a="1"/>
  <c r="I3" s="1"/>
  <c r="B9" a="1"/>
  <c r="B9" s="1"/>
  <c r="L65" l="1"/>
  <c r="L64"/>
  <c r="L63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18"/>
  <c r="L19"/>
  <c r="L20"/>
  <c r="L21"/>
  <c r="L22"/>
  <c r="L23"/>
  <c r="L24"/>
  <c r="L25"/>
  <c r="L26"/>
  <c r="L27"/>
  <c r="L28"/>
  <c r="L29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</calcChain>
</file>

<file path=xl/sharedStrings.xml><?xml version="1.0" encoding="utf-8"?>
<sst xmlns="http://schemas.openxmlformats.org/spreadsheetml/2006/main" count="137" uniqueCount="40">
  <si>
    <t>Prénom/Nom</t>
  </si>
  <si>
    <t>Totaux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</si>
  <si>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</si>
  <si>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</si>
  <si>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</si>
  <si>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</si>
  <si>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</si>
  <si>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</si>
  <si>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</si>
  <si>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</si>
  <si>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</si>
  <si>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</si>
  <si>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</si>
  <si>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</si>
  <si>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franck</t>
  </si>
  <si>
    <t>Stéphanie</t>
  </si>
  <si>
    <t>Année</t>
  </si>
  <si>
    <t>N+1</t>
  </si>
  <si>
    <t>Mois</t>
  </si>
  <si>
    <t>S(a)</t>
  </si>
  <si>
    <t>IK(a)</t>
  </si>
  <si>
    <t>IE(a)</t>
  </si>
  <si>
    <t>IR(a)</t>
  </si>
  <si>
    <t xml:space="preserve">(b)              </t>
  </si>
  <si>
    <t>(c)</t>
  </si>
  <si>
    <t>(d)</t>
  </si>
  <si>
    <t>S + IK + IE + IR</t>
  </si>
  <si>
    <t>B x 2€</t>
  </si>
  <si>
    <t>C x 30€</t>
  </si>
  <si>
    <t>D x 3,75€</t>
  </si>
  <si>
    <t>J'aimerai remplir le tableau ci-contre après avoir filtré le tableau ci-dessous comme suit:</t>
  </si>
  <si>
    <t>1: Filtre d'un prénom (manuellement)</t>
  </si>
  <si>
    <t>2: Filtre d'une année (manuellement)</t>
  </si>
  <si>
    <t>3: Récuperer les données des 12 mois et les coller dans le tableau ci-contre automatiquement et celui-ci se trouverai dans un autre onglet</t>
  </si>
  <si>
    <t>Individus :</t>
  </si>
  <si>
    <t>Années</t>
  </si>
  <si>
    <t>Individu:</t>
  </si>
  <si>
    <t xml:space="preserve">Année : </t>
  </si>
  <si>
    <t>CHOIX :</t>
  </si>
  <si>
    <t>J'ai utilisé des formules matricielles, elles se valident par la série de touche Ctrl + Maj + Entrée</t>
  </si>
</sst>
</file>

<file path=xl/styles.xml><?xml version="1.0" encoding="utf-8"?>
<styleSheet xmlns="http://schemas.openxmlformats.org/spreadsheetml/2006/main">
  <numFmts count="7">
    <numFmt numFmtId="43" formatCode="_-* #,##0.00\ _€_-;\-* #,##0.00\ _€_-;_-* &quot;-&quot;??\ _€_-;_-@_-"/>
    <numFmt numFmtId="164" formatCode="[$-40C]mmmm\-yy;@"/>
    <numFmt numFmtId="165" formatCode="0#&quot; &quot;##&quot; &quot;##&quot; &quot;##&quot; &quot;##"/>
    <numFmt numFmtId="166" formatCode="[$-F800]dddd\,\ mmmm\ dd\,\ yyyy"/>
    <numFmt numFmtId="167" formatCode="[$-40C]d\-mmm\-yy;@"/>
    <numFmt numFmtId="168" formatCode="0;;;"/>
    <numFmt numFmtId="169" formatCode="_-* #,##0.00\ [$€-40C]_-;\-* #,##0.00\ [$€-40C]_-;_-* &quot;-&quot;??\ [$€-40C]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sz val="12"/>
      <name val="Times New Roman"/>
      <family val="1"/>
    </font>
    <font>
      <b/>
      <sz val="12"/>
      <color theme="1"/>
      <name val="Calibri"/>
      <family val="2"/>
      <scheme val="minor"/>
    </font>
    <font>
      <b/>
      <sz val="12"/>
      <color rgb="FF555555"/>
      <name val="Open Sans"/>
      <family val="2"/>
    </font>
  </fonts>
  <fills count="9">
    <fill>
      <patternFill patternType="none"/>
    </fill>
    <fill>
      <patternFill patternType="gray125"/>
    </fill>
    <fill>
      <patternFill patternType="solid">
        <fgColor rgb="FFFFC000"/>
        <bgColor rgb="FFE48312"/>
      </patternFill>
    </fill>
    <fill>
      <patternFill patternType="solid">
        <fgColor rgb="FFE48312"/>
        <bgColor rgb="FFE48312"/>
      </patternFill>
    </fill>
    <fill>
      <patternFill patternType="solid">
        <fgColor rgb="FFFFC000"/>
        <bgColor rgb="FF000000"/>
      </patternFill>
    </fill>
    <fill>
      <patternFill patternType="solid">
        <fgColor rgb="FFF8CE9C"/>
        <bgColor rgb="FFF8CE9C"/>
      </patternFill>
    </fill>
    <fill>
      <patternFill patternType="solid">
        <fgColor rgb="FFFBE7CE"/>
        <bgColor rgb="FFFBE7CE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4.9989318521683403E-2"/>
        <bgColor indexed="64"/>
      </patternFill>
    </fill>
  </fills>
  <borders count="27">
    <border>
      <left/>
      <right/>
      <top/>
      <bottom/>
      <diagonal/>
    </border>
    <border>
      <left/>
      <right style="thin">
        <color rgb="FFFFFFFF"/>
      </right>
      <top/>
      <bottom style="thick">
        <color rgb="FFFFFFFF"/>
      </bottom>
      <diagonal/>
    </border>
    <border>
      <left style="thin">
        <color rgb="FFFFFFFF"/>
      </left>
      <right style="thin">
        <color rgb="FFFFFFFF"/>
      </right>
      <top/>
      <bottom style="thick">
        <color rgb="FFFFFFFF"/>
      </bottom>
      <diagonal/>
    </border>
    <border>
      <left style="thin">
        <color rgb="FFFFFFFF"/>
      </left>
      <right/>
      <top/>
      <bottom style="thick">
        <color rgb="FFFFFFFF"/>
      </bottom>
      <diagonal/>
    </border>
    <border>
      <left/>
      <right style="thin">
        <color rgb="FFFFFFFF"/>
      </right>
      <top style="thick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ck">
        <color rgb="FFFFFFFF"/>
      </top>
      <bottom style="thin">
        <color rgb="FFFFFFFF"/>
      </bottom>
      <diagonal/>
    </border>
    <border>
      <left style="thin">
        <color rgb="FFFFFFFF"/>
      </left>
      <right/>
      <top style="thick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ck">
        <color rgb="FFFFFF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7">
    <xf numFmtId="0" fontId="0" fillId="0" borderId="0" xfId="0"/>
    <xf numFmtId="166" fontId="3" fillId="2" borderId="1" xfId="0" applyNumberFormat="1" applyFont="1" applyFill="1" applyBorder="1" applyAlignment="1">
      <alignment horizontal="center" vertical="center" wrapText="1" shrinkToFit="1"/>
    </xf>
    <xf numFmtId="1" fontId="3" fillId="2" borderId="2" xfId="0" applyNumberFormat="1" applyFont="1" applyFill="1" applyBorder="1" applyAlignment="1">
      <alignment horizontal="center" vertical="center" wrapText="1" shrinkToFit="1"/>
    </xf>
    <xf numFmtId="164" fontId="3" fillId="2" borderId="2" xfId="0" applyNumberFormat="1" applyFont="1" applyFill="1" applyBorder="1" applyAlignment="1">
      <alignment horizontal="center" vertical="center" wrapText="1" shrinkToFit="1"/>
    </xf>
    <xf numFmtId="164" fontId="3" fillId="3" borderId="2" xfId="0" applyNumberFormat="1" applyFont="1" applyFill="1" applyBorder="1" applyAlignment="1">
      <alignment horizontal="center" vertical="center" wrapText="1" shrinkToFit="1"/>
    </xf>
    <xf numFmtId="165" fontId="3" fillId="3" borderId="2" xfId="0" applyNumberFormat="1" applyFont="1" applyFill="1" applyBorder="1" applyAlignment="1">
      <alignment horizontal="center" vertical="center" wrapText="1" shrinkToFit="1"/>
    </xf>
    <xf numFmtId="49" fontId="3" fillId="3" borderId="2" xfId="0" applyNumberFormat="1" applyFont="1" applyFill="1" applyBorder="1" applyAlignment="1">
      <alignment horizontal="center" vertical="center" wrapText="1" shrinkToFit="1"/>
    </xf>
    <xf numFmtId="166" fontId="3" fillId="3" borderId="2" xfId="0" applyNumberFormat="1" applyFont="1" applyFill="1" applyBorder="1" applyAlignment="1">
      <alignment horizontal="center" vertical="center" wrapText="1" shrinkToFit="1"/>
    </xf>
    <xf numFmtId="14" fontId="3" fillId="3" borderId="2" xfId="0" applyNumberFormat="1" applyFont="1" applyFill="1" applyBorder="1" applyAlignment="1">
      <alignment horizontal="center" vertical="center" wrapText="1" shrinkToFit="1"/>
    </xf>
    <xf numFmtId="167" fontId="3" fillId="3" borderId="3" xfId="0" applyNumberFormat="1" applyFont="1" applyFill="1" applyBorder="1" applyAlignment="1">
      <alignment horizontal="center" vertical="center" wrapText="1" shrinkToFit="1"/>
    </xf>
    <xf numFmtId="0" fontId="4" fillId="4" borderId="4" xfId="0" applyNumberFormat="1" applyFont="1" applyFill="1" applyBorder="1" applyAlignment="1">
      <alignment horizontal="center" vertical="center" wrapText="1" shrinkToFit="1"/>
    </xf>
    <xf numFmtId="1" fontId="4" fillId="4" borderId="5" xfId="1" applyNumberFormat="1" applyFont="1" applyFill="1" applyBorder="1" applyAlignment="1">
      <alignment horizontal="center" vertical="center" wrapText="1" shrinkToFit="1"/>
    </xf>
    <xf numFmtId="164" fontId="4" fillId="4" borderId="5" xfId="0" applyNumberFormat="1" applyFont="1" applyFill="1" applyBorder="1" applyAlignment="1">
      <alignment horizontal="center" vertical="center" wrapText="1" shrinkToFit="1"/>
    </xf>
    <xf numFmtId="168" fontId="4" fillId="5" borderId="5" xfId="0" applyNumberFormat="1" applyFont="1" applyFill="1" applyBorder="1" applyAlignment="1">
      <alignment horizontal="center" vertical="center" wrapText="1" shrinkToFit="1"/>
    </xf>
    <xf numFmtId="169" fontId="4" fillId="5" borderId="5" xfId="0" applyNumberFormat="1" applyFont="1" applyFill="1" applyBorder="1" applyAlignment="1">
      <alignment horizontal="center" vertical="center" wrapText="1" shrinkToFit="1"/>
    </xf>
    <xf numFmtId="0" fontId="4" fillId="5" borderId="5" xfId="1" applyNumberFormat="1" applyFont="1" applyFill="1" applyBorder="1" applyAlignment="1">
      <alignment horizontal="center" vertical="center" wrapText="1" shrinkToFit="1"/>
    </xf>
    <xf numFmtId="169" fontId="4" fillId="5" borderId="6" xfId="0" applyNumberFormat="1" applyFont="1" applyFill="1" applyBorder="1" applyAlignment="1">
      <alignment horizontal="center" vertical="center" wrapText="1" shrinkToFit="1"/>
    </xf>
    <xf numFmtId="0" fontId="4" fillId="4" borderId="7" xfId="0" applyNumberFormat="1" applyFont="1" applyFill="1" applyBorder="1" applyAlignment="1">
      <alignment horizontal="center" vertical="center" wrapText="1" shrinkToFit="1"/>
    </xf>
    <xf numFmtId="1" fontId="4" fillId="4" borderId="8" xfId="1" applyNumberFormat="1" applyFont="1" applyFill="1" applyBorder="1" applyAlignment="1">
      <alignment horizontal="center" vertical="center" wrapText="1" shrinkToFit="1"/>
    </xf>
    <xf numFmtId="168" fontId="4" fillId="6" borderId="8" xfId="0" applyNumberFormat="1" applyFont="1" applyFill="1" applyBorder="1" applyAlignment="1">
      <alignment horizontal="center" vertical="center" wrapText="1" shrinkToFit="1"/>
    </xf>
    <xf numFmtId="169" fontId="4" fillId="6" borderId="8" xfId="0" applyNumberFormat="1" applyFont="1" applyFill="1" applyBorder="1" applyAlignment="1">
      <alignment horizontal="center" vertical="center" wrapText="1" shrinkToFit="1"/>
    </xf>
    <xf numFmtId="0" fontId="4" fillId="6" borderId="8" xfId="1" applyNumberFormat="1" applyFont="1" applyFill="1" applyBorder="1" applyAlignment="1">
      <alignment horizontal="center" vertical="center" wrapText="1" shrinkToFit="1"/>
    </xf>
    <xf numFmtId="169" fontId="4" fillId="6" borderId="6" xfId="0" applyNumberFormat="1" applyFont="1" applyFill="1" applyBorder="1" applyAlignment="1">
      <alignment horizontal="center" vertical="center" wrapText="1" shrinkToFit="1"/>
    </xf>
    <xf numFmtId="168" fontId="4" fillId="5" borderId="8" xfId="0" applyNumberFormat="1" applyFont="1" applyFill="1" applyBorder="1" applyAlignment="1">
      <alignment horizontal="center" vertical="center" wrapText="1" shrinkToFit="1"/>
    </xf>
    <xf numFmtId="169" fontId="4" fillId="5" borderId="8" xfId="0" applyNumberFormat="1" applyFont="1" applyFill="1" applyBorder="1" applyAlignment="1">
      <alignment horizontal="center" vertical="center" wrapText="1" shrinkToFit="1"/>
    </xf>
    <xf numFmtId="0" fontId="4" fillId="5" borderId="8" xfId="1" applyNumberFormat="1" applyFont="1" applyFill="1" applyBorder="1" applyAlignment="1">
      <alignment horizontal="center" vertical="center" wrapText="1" shrinkToFit="1"/>
    </xf>
    <xf numFmtId="0" fontId="4" fillId="4" borderId="9" xfId="0" applyNumberFormat="1" applyFont="1" applyFill="1" applyBorder="1" applyAlignment="1">
      <alignment horizontal="center" vertical="center" wrapText="1" shrinkToFi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5" fillId="0" borderId="19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7" borderId="18" xfId="0" applyFill="1" applyBorder="1" applyAlignment="1">
      <alignment horizontal="center"/>
    </xf>
    <xf numFmtId="0" fontId="6" fillId="0" borderId="0" xfId="0" applyFont="1"/>
    <xf numFmtId="169" fontId="5" fillId="0" borderId="10" xfId="0" applyNumberFormat="1" applyFont="1" applyBorder="1" applyAlignment="1" applyProtection="1">
      <alignment vertical="center"/>
    </xf>
    <xf numFmtId="169" fontId="5" fillId="0" borderId="14" xfId="0" applyNumberFormat="1" applyFont="1" applyBorder="1" applyAlignment="1" applyProtection="1">
      <alignment vertical="center"/>
    </xf>
    <xf numFmtId="169" fontId="5" fillId="0" borderId="24" xfId="0" applyNumberFormat="1" applyFont="1" applyBorder="1" applyAlignment="1" applyProtection="1">
      <alignment vertical="center"/>
    </xf>
    <xf numFmtId="169" fontId="5" fillId="0" borderId="16" xfId="0" applyNumberFormat="1" applyFont="1" applyBorder="1" applyAlignment="1" applyProtection="1">
      <alignment vertical="center"/>
    </xf>
    <xf numFmtId="169" fontId="5" fillId="0" borderId="25" xfId="0" applyNumberFormat="1" applyFont="1" applyBorder="1" applyAlignment="1" applyProtection="1">
      <alignment vertical="center"/>
    </xf>
    <xf numFmtId="169" fontId="5" fillId="0" borderId="26" xfId="0" applyNumberFormat="1" applyFont="1" applyBorder="1" applyAlignment="1" applyProtection="1">
      <alignment vertical="center"/>
    </xf>
    <xf numFmtId="0" fontId="2" fillId="8" borderId="11" xfId="0" applyFont="1" applyFill="1" applyBorder="1" applyAlignment="1" applyProtection="1">
      <alignment horizontal="center" vertical="center"/>
    </xf>
    <xf numFmtId="0" fontId="2" fillId="8" borderId="13" xfId="0" applyFont="1" applyFill="1" applyBorder="1" applyAlignment="1" applyProtection="1">
      <alignment horizontal="center" vertical="center"/>
    </xf>
    <xf numFmtId="0" fontId="2" fillId="8" borderId="15" xfId="0" applyFont="1" applyFill="1" applyBorder="1" applyAlignment="1" applyProtection="1">
      <alignment horizontal="center" vertical="center"/>
    </xf>
    <xf numFmtId="0" fontId="2" fillId="8" borderId="11" xfId="0" applyFont="1" applyFill="1" applyBorder="1"/>
    <xf numFmtId="0" fontId="2" fillId="8" borderId="23" xfId="0" applyFont="1" applyFill="1" applyBorder="1" applyAlignment="1">
      <alignment horizontal="center"/>
    </xf>
    <xf numFmtId="0" fontId="2" fillId="8" borderId="12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9" formatCode="_-* #,##0.00\ [$€-40C]_-;\-* #,##0.00\ [$€-40C]_-;_-* &quot;-&quot;??\ [$€-40C]_-;_-@_-"/>
      <fill>
        <patternFill patternType="none">
          <fgColor rgb="FFFBE7CE"/>
          <bgColor auto="1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rgb="FFFFFFFF"/>
        </left>
        <right/>
        <top style="thick">
          <color rgb="FFFFFFFF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rgb="FFFBE7CE"/>
          <bgColor auto="1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rgb="FFFFFFFF"/>
        </left>
        <right/>
        <top style="thin">
          <color rgb="FFFFFFFF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rgb="FFFBE7CE"/>
          <bgColor auto="1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rgb="FFFFFFFF"/>
        </left>
        <right/>
        <top style="thin">
          <color rgb="FFFFFFFF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rgb="FFFBE7CE"/>
          <bgColor auto="1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rgb="FFFFFFFF"/>
        </left>
        <right/>
        <top style="thin">
          <color rgb="FFFFFFFF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9" formatCode="_-* #,##0.00\ [$€-40C]_-;\-* #,##0.00\ [$€-40C]_-;_-* &quot;-&quot;??\ [$€-40C]_-;_-@_-"/>
      <fill>
        <patternFill patternType="none">
          <fgColor rgb="FFFBE7CE"/>
          <bgColor auto="1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rgb="FFFFFFFF"/>
        </left>
        <right/>
        <top style="thin">
          <color rgb="FFFFFFFF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9" formatCode="_-* #,##0.00\ [$€-40C]_-;\-* #,##0.00\ [$€-40C]_-;_-* &quot;-&quot;??\ [$€-40C]_-;_-@_-"/>
      <fill>
        <patternFill patternType="none">
          <fgColor rgb="FFFBE7CE"/>
          <bgColor auto="1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rgb="FFFFFFFF"/>
        </left>
        <right/>
        <top style="thin">
          <color rgb="FFFFFFFF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9" formatCode="_-* #,##0.00\ [$€-40C]_-;\-* #,##0.00\ [$€-40C]_-;_-* &quot;-&quot;??\ [$€-40C]_-;_-@_-"/>
      <fill>
        <patternFill patternType="none">
          <fgColor rgb="FFFBE7CE"/>
          <bgColor auto="1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rgb="FFFFFFFF"/>
        </left>
        <right/>
        <top style="thin">
          <color rgb="FFFFFFFF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9" formatCode="_-* #,##0.00\ [$€-40C]_-;\-* #,##0.00\ [$€-40C]_-;_-* &quot;-&quot;??\ [$€-40C]_-;_-@_-"/>
      <fill>
        <patternFill patternType="none">
          <fgColor rgb="FFFBE7CE"/>
          <bgColor auto="1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rgb="FFFFFFFF"/>
        </left>
        <right/>
        <top style="thin">
          <color rgb="FFFFFFFF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8" formatCode="0;;;"/>
      <fill>
        <patternFill patternType="none">
          <fgColor rgb="FFFBE7CE"/>
          <bgColor auto="1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rgb="FFFFFFFF"/>
        </left>
        <right/>
        <top style="thin">
          <color rgb="FFFFFFFF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$-40C]mmmm\-yy;@"/>
      <fill>
        <patternFill patternType="none">
          <fgColor rgb="FFFBE7CE"/>
          <bgColor auto="1"/>
        </patternFill>
      </fill>
      <alignment horizontal="center" vertical="center" textRotation="0" wrapText="1" indent="0" relativeIndent="255" justifyLastLine="0" shrinkToFit="1" readingOrder="0"/>
      <border diagonalUp="0" diagonalDown="0">
        <left/>
        <right/>
        <top style="thin">
          <color rgb="FFFFFFFF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" formatCode="0"/>
      <fill>
        <patternFill patternType="solid">
          <fgColor rgb="FF000000"/>
          <bgColor rgb="FFFFC000"/>
        </patternFill>
      </fill>
      <alignment horizontal="center" vertical="center" textRotation="0" wrapText="1" indent="0" relativeIndent="255" justifyLastLine="0" shrinkToFit="1" readingOrder="0"/>
      <border diagonalUp="0" diagonalDown="0">
        <left/>
        <right/>
        <top style="thin">
          <color rgb="FFFFFFFF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rgb="FF000000"/>
          <bgColor rgb="FFFFC000"/>
        </patternFill>
      </fill>
      <alignment horizontal="center" vertical="center" textRotation="0" wrapText="1" indent="0" relativeIndent="255" justifyLastLine="0" shrinkToFit="1" readingOrder="0"/>
      <border diagonalUp="0" diagonalDown="0">
        <left/>
        <right/>
        <top style="thin">
          <color rgb="FFFFFFFF"/>
        </top>
        <bottom style="thick">
          <color rgb="FFFFFFFF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rgb="FFFBE7CE"/>
          <bgColor auto="1"/>
        </patternFill>
      </fill>
      <alignment horizontal="center" vertical="center" textRotation="0" wrapText="1" indent="0" relativeIndent="255" justifyLastLine="0" shrinkToFit="1" readingOrder="0"/>
      <protection locked="0" hidden="0"/>
    </dxf>
    <dxf>
      <protection locked="0" hidden="0"/>
    </dxf>
    <dxf>
      <fill>
        <patternFill patternType="solid">
          <fgColor rgb="FFF8CE9C"/>
          <bgColor rgb="FFF8CE9C"/>
        </patternFill>
      </fill>
    </dxf>
    <dxf>
      <fill>
        <patternFill patternType="solid">
          <fgColor rgb="FFF8CE9C"/>
          <bgColor rgb="FFF8CE9C"/>
        </patternFill>
      </fill>
    </dxf>
    <dxf>
      <font>
        <b/>
        <color rgb="FFFFFFFF"/>
      </font>
      <fill>
        <patternFill patternType="solid">
          <fgColor rgb="FFE48312"/>
          <bgColor rgb="FFE48312"/>
        </patternFill>
      </fill>
    </dxf>
    <dxf>
      <font>
        <b/>
        <color rgb="FFFFFFFF"/>
      </font>
      <fill>
        <patternFill patternType="solid">
          <fgColor rgb="FFE48312"/>
          <bgColor rgb="FFE48312"/>
        </patternFill>
      </fill>
    </dxf>
    <dxf>
      <font>
        <b/>
        <color rgb="FFFFFFFF"/>
      </font>
      <fill>
        <patternFill patternType="solid">
          <fgColor rgb="FFE48312"/>
          <bgColor rgb="FFE48312"/>
        </patternFill>
      </fill>
      <border>
        <top style="thick">
          <color rgb="FFFFFFFF"/>
        </top>
      </border>
    </dxf>
    <dxf>
      <font>
        <b/>
        <color rgb="FFFFFFFF"/>
      </font>
      <fill>
        <patternFill patternType="solid">
          <fgColor rgb="FFE48312"/>
          <bgColor rgb="FFE48312"/>
        </patternFill>
      </fill>
      <border>
        <bottom style="thick">
          <color rgb="FFFFFFFF"/>
        </bottom>
      </border>
    </dxf>
    <dxf>
      <font>
        <color rgb="FF000000"/>
      </font>
      <fill>
        <patternFill patternType="solid">
          <fgColor rgb="FFFBE7CE"/>
          <bgColor rgb="FFFBE7CE"/>
        </patternFill>
      </fill>
      <border>
        <vertical style="thin">
          <color rgb="FFFFFFFF"/>
        </vertical>
        <horizontal style="thin">
          <color rgb="FFFFFFFF"/>
        </horizontal>
      </border>
    </dxf>
  </dxfs>
  <tableStyles count="1" defaultTableStyle="TableStyleMedium2" defaultPivotStyle="PivotStyleLight16">
    <tableStyle name="TableStyleMedium9 2" pivot="0" count="7">
      <tableStyleElement type="wholeTable" dxfId="20"/>
      <tableStyleElement type="headerRow" dxfId="19"/>
      <tableStyleElement type="totalRow" dxfId="18"/>
      <tableStyleElement type="firstColumn" dxfId="17"/>
      <tableStyleElement type="lastColumn" dxfId="16"/>
      <tableStyleElement type="firstRowStripe" dxfId="15"/>
      <tableStyleElement type="firstColumnStripe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9" displayName="Tableau9" ref="A17:L65" totalsRowShown="0" headerRowDxfId="13" dataDxfId="12" dataCellStyle="Milliers">
  <tableColumns count="12">
    <tableColumn id="1" name="Prénom/Nom" dataDxfId="11"/>
    <tableColumn id="3" name="Année" dataDxfId="10" dataCellStyle="Milliers"/>
    <tableColumn id="4" name="Mois" dataDxfId="9"/>
    <tableColumn id="5" name="N+1" dataDxfId="8">
      <calculatedColumnFormula>IF(B18&gt;1500,B18+1,"")</calculatedColumnFormula>
    </tableColumn>
    <tableColumn id="6" name="S(a)" dataDxfId="7"/>
    <tableColumn id="7" name="IK(a)" dataDxfId="6"/>
    <tableColumn id="8" name="IE(a)" dataDxfId="5"/>
    <tableColumn id="9" name="IR(a)" dataDxfId="4"/>
    <tableColumn id="10" name="(b)              " dataDxfId="3" dataCellStyle="Milliers"/>
    <tableColumn id="11" name="(c)" dataDxfId="2" dataCellStyle="Milliers"/>
    <tableColumn id="12" name="(d)" dataDxfId="1" dataCellStyle="Milliers"/>
    <tableColumn id="13" name="Totaux" dataDxfId="0">
      <calculatedColumnFormula>Tableau9[[#This Row],[S(a)]]+Tableau9[[#This Row],[IK(a)]]+Tableau9[[#This Row],[IE(a)]]+Tableau9[[#This Row],[IR(a)]]+Tableau9[[#This Row],[(b)              ]]*2+Tableau9[[#This Row],[(c)]]*30.09+Tableau9[[#This Row],[(d)]]*3.76</calculatedColumnFormula>
    </tableColumn>
  </tableColumns>
  <tableStyleInfo name="TableStyleMedium9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65"/>
  <sheetViews>
    <sheetView tabSelected="1" workbookViewId="0">
      <selection activeCell="N26" sqref="N26"/>
    </sheetView>
  </sheetViews>
  <sheetFormatPr baseColWidth="10" defaultRowHeight="15"/>
  <cols>
    <col min="2" max="2" width="12.28515625" bestFit="1" customWidth="1"/>
    <col min="9" max="9" width="12.5703125" bestFit="1" customWidth="1"/>
  </cols>
  <sheetData>
    <row r="1" spans="1:16" ht="15.75" thickBot="1"/>
    <row r="2" spans="1:16" ht="15.75" thickBot="1">
      <c r="I2" s="54" t="s">
        <v>26</v>
      </c>
      <c r="J2" s="55" t="s">
        <v>27</v>
      </c>
      <c r="K2" s="55" t="s">
        <v>28</v>
      </c>
      <c r="L2" s="56" t="s">
        <v>29</v>
      </c>
      <c r="O2" s="31" t="s">
        <v>34</v>
      </c>
      <c r="P2" s="31" t="s">
        <v>35</v>
      </c>
    </row>
    <row r="3" spans="1:16" ht="15.75">
      <c r="B3" s="38" t="s">
        <v>38</v>
      </c>
      <c r="C3" s="39"/>
      <c r="H3" s="51" t="s">
        <v>2</v>
      </c>
      <c r="I3" s="49">
        <f t="array" ref="I3">INDEX(E$18:E$1000,MATCH(B$5&amp;C$5&amp;H3,A$18:A$1000&amp;B$18:B$1000&amp;C$18:C$1000,0))+INDEX(F$18:F$1000,MATCH(B$5&amp;C$5&amp;H3,A$18:A$1000&amp;B$18:B$1000&amp;C$18:C$1000,0))+INDEX(G$18:G$1000,MATCH(B$5&amp;C$5&amp;H3,A$18:A$1000&amp;B$18:B$1000&amp;C$18:C$1000,0))+INDEX(H$18:H$1000,MATCH(B$5&amp;C$5&amp;H3,A$18:A$1000&amp;B$18:B$1000&amp;C$18:C$1000,0))</f>
        <v>151.69999999999999</v>
      </c>
      <c r="J3" s="49">
        <f t="array" ref="J3">INDEX(I$18:I$1000,MATCH(B$5&amp;C$5&amp;H3,A$18:A$1000&amp;B$18:B$1000&amp;C$18:C$1000,0))*2</f>
        <v>38</v>
      </c>
      <c r="K3" s="49">
        <f t="array" ref="K3">INDEX(J$18:J$1000,MATCH(B$5&amp;C$5&amp;H3,A$18:A$1000&amp;B$18:B$1000&amp;C$18:C$1000,0))*30</f>
        <v>450</v>
      </c>
      <c r="L3" s="50">
        <f t="array" ref="L3">INDEX(K$18:K$1000,MATCH(B$5&amp;C$5&amp;H3,A$18:A$1000&amp;B$18:B$1000&amp;C$18:C$1000,0))*3.75</f>
        <v>86.25</v>
      </c>
      <c r="O3" s="32" t="s">
        <v>14</v>
      </c>
      <c r="P3" s="33">
        <v>2019</v>
      </c>
    </row>
    <row r="4" spans="1:16" ht="16.5" thickBot="1">
      <c r="B4" s="40" t="s">
        <v>36</v>
      </c>
      <c r="C4" s="41" t="s">
        <v>37</v>
      </c>
      <c r="H4" s="52" t="s">
        <v>3</v>
      </c>
      <c r="I4" s="45">
        <f t="array" ref="I4">INDEX(E$18:E$1000,MATCH(B$5&amp;C$5&amp;H4,A$18:A$1000&amp;B$18:B$1000&amp;C$18:C$1000,0))+INDEX(F$18:F$1000,MATCH(B$5&amp;C$5&amp;H4,A$18:A$1000&amp;B$18:B$1000&amp;C$18:C$1000,0))+INDEX(G$18:G$1000,MATCH(B$5&amp;C$5&amp;H4,A$18:A$1000&amp;B$18:B$1000&amp;C$18:C$1000,0))+INDEX(H$18:H$1000,MATCH(B$5&amp;C$5&amp;H4,A$18:A$1000&amp;B$18:B$1000&amp;C$18:C$1000,0))</f>
        <v>575.83999999999992</v>
      </c>
      <c r="J4" s="45">
        <f t="array" ref="J4">INDEX(I$18:I$1000,MATCH(B$5&amp;C$5&amp;H4,A$18:A$1000&amp;B$18:B$1000&amp;C$18:C$1000,0))*2</f>
        <v>34</v>
      </c>
      <c r="K4" s="45">
        <f t="array" ref="K4">INDEX(J$18:J$1000,MATCH(B$5&amp;C$5&amp;H4,A$18:A$1000&amp;B$18:B$1000&amp;C$18:C$1000,0))*30</f>
        <v>420</v>
      </c>
      <c r="L4" s="46">
        <f t="array" ref="L4">INDEX(K$18:K$1000,MATCH(B$5&amp;C$5&amp;H4,A$18:A$1000&amp;B$18:B$1000&amp;C$18:C$1000,0))*3.75</f>
        <v>64.6875</v>
      </c>
      <c r="O4" s="34" t="s">
        <v>15</v>
      </c>
      <c r="P4" s="35">
        <v>2020</v>
      </c>
    </row>
    <row r="5" spans="1:16" ht="16.5" thickBot="1">
      <c r="B5" s="42" t="s">
        <v>15</v>
      </c>
      <c r="C5" s="43">
        <v>2019</v>
      </c>
      <c r="H5" s="52" t="s">
        <v>4</v>
      </c>
      <c r="I5" s="45">
        <f t="array" ref="I5">INDEX(E$18:E$1000,MATCH(B$5&amp;C$5&amp;H5,A$18:A$1000&amp;B$18:B$1000&amp;C$18:C$1000,0))+INDEX(F$18:F$1000,MATCH(B$5&amp;C$5&amp;H5,A$18:A$1000&amp;B$18:B$1000&amp;C$18:C$1000,0))+INDEX(G$18:G$1000,MATCH(B$5&amp;C$5&amp;H5,A$18:A$1000&amp;B$18:B$1000&amp;C$18:C$1000,0))+INDEX(H$18:H$1000,MATCH(B$5&amp;C$5&amp;H5,A$18:A$1000&amp;B$18:B$1000&amp;C$18:C$1000,0))</f>
        <v>591.70000000000005</v>
      </c>
      <c r="J5" s="45">
        <f t="array" ref="J5">INDEX(I$18:I$1000,MATCH(B$5&amp;C$5&amp;H5,A$18:A$1000&amp;B$18:B$1000&amp;C$18:C$1000,0))*2</f>
        <v>42</v>
      </c>
      <c r="K5" s="45">
        <f t="array" ref="K5">INDEX(J$18:J$1000,MATCH(B$5&amp;C$5&amp;H5,A$18:A$1000&amp;B$18:B$1000&amp;C$18:C$1000,0))*30</f>
        <v>510</v>
      </c>
      <c r="L5" s="46">
        <f t="array" ref="L5">INDEX(K$18:K$1000,MATCH(B$5&amp;C$5&amp;H5,A$18:A$1000&amp;B$18:B$1000&amp;C$18:C$1000,0))*3.75</f>
        <v>90</v>
      </c>
      <c r="O5" s="34"/>
      <c r="P5" s="35"/>
    </row>
    <row r="6" spans="1:16" ht="15.75">
      <c r="H6" s="52" t="s">
        <v>5</v>
      </c>
      <c r="I6" s="45">
        <f t="array" ref="I6">INDEX(E$18:E$1000,MATCH(B$5&amp;C$5&amp;H6,A$18:A$1000&amp;B$18:B$1000&amp;C$18:C$1000,0))+INDEX(F$18:F$1000,MATCH(B$5&amp;C$5&amp;H6,A$18:A$1000&amp;B$18:B$1000&amp;C$18:C$1000,0))+INDEX(G$18:G$1000,MATCH(B$5&amp;C$5&amp;H6,A$18:A$1000&amp;B$18:B$1000&amp;C$18:C$1000,0))+INDEX(H$18:H$1000,MATCH(B$5&amp;C$5&amp;H6,A$18:A$1000&amp;B$18:B$1000&amp;C$18:C$1000,0))</f>
        <v>581.16</v>
      </c>
      <c r="J6" s="45">
        <f t="array" ref="J6">INDEX(I$18:I$1000,MATCH(B$5&amp;C$5&amp;H6,A$18:A$1000&amp;B$18:B$1000&amp;C$18:C$1000,0))*2</f>
        <v>34</v>
      </c>
      <c r="K6" s="45">
        <f t="array" ref="K6">INDEX(J$18:J$1000,MATCH(B$5&amp;C$5&amp;H6,A$18:A$1000&amp;B$18:B$1000&amp;C$18:C$1000,0))*30</f>
        <v>420</v>
      </c>
      <c r="L6" s="46">
        <f t="array" ref="L6">INDEX(K$18:K$1000,MATCH(B$5&amp;C$5&amp;H6,A$18:A$1000&amp;B$18:B$1000&amp;C$18:C$1000,0))*3.75</f>
        <v>67.5</v>
      </c>
      <c r="O6" s="34"/>
      <c r="P6" s="35"/>
    </row>
    <row r="7" spans="1:16" ht="15.75">
      <c r="H7" s="52" t="s">
        <v>6</v>
      </c>
      <c r="I7" s="45">
        <f t="array" ref="I7">INDEX(E$18:E$1000,MATCH(B$5&amp;C$5&amp;H7,A$18:A$1000&amp;B$18:B$1000&amp;C$18:C$1000,0))+INDEX(F$18:F$1000,MATCH(B$5&amp;C$5&amp;H7,A$18:A$1000&amp;B$18:B$1000&amp;C$18:C$1000,0))+INDEX(G$18:G$1000,MATCH(B$5&amp;C$5&amp;H7,A$18:A$1000&amp;B$18:B$1000&amp;C$18:C$1000,0))+INDEX(H$18:H$1000,MATCH(B$5&amp;C$5&amp;H7,A$18:A$1000&amp;B$18:B$1000&amp;C$18:C$1000,0))</f>
        <v>583.68999999999994</v>
      </c>
      <c r="J7" s="45">
        <f t="array" ref="J7">INDEX(I$18:I$1000,MATCH(B$5&amp;C$5&amp;H7,A$18:A$1000&amp;B$18:B$1000&amp;C$18:C$1000,0))*2</f>
        <v>36</v>
      </c>
      <c r="K7" s="45">
        <f t="array" ref="K7">INDEX(J$18:J$1000,MATCH(B$5&amp;C$5&amp;H7,A$18:A$1000&amp;B$18:B$1000&amp;C$18:C$1000,0))*30</f>
        <v>480</v>
      </c>
      <c r="L7" s="46">
        <f t="array" ref="L7">INDEX(K$18:K$1000,MATCH(B$5&amp;C$5&amp;H7,A$18:A$1000&amp;B$18:B$1000&amp;C$18:C$1000,0))*3.75</f>
        <v>45</v>
      </c>
      <c r="O7" s="34"/>
      <c r="P7" s="35"/>
    </row>
    <row r="8" spans="1:16" ht="15.75">
      <c r="H8" s="52" t="s">
        <v>7</v>
      </c>
      <c r="I8" s="45">
        <f t="array" ref="I8">INDEX(E$18:E$1000,MATCH(B$5&amp;C$5&amp;H8,A$18:A$1000&amp;B$18:B$1000&amp;C$18:C$1000,0))+INDEX(F$18:F$1000,MATCH(B$5&amp;C$5&amp;H8,A$18:A$1000&amp;B$18:B$1000&amp;C$18:C$1000,0))+INDEX(G$18:G$1000,MATCH(B$5&amp;C$5&amp;H8,A$18:A$1000&amp;B$18:B$1000&amp;C$18:C$1000,0))+INDEX(H$18:H$1000,MATCH(B$5&amp;C$5&amp;H8,A$18:A$1000&amp;B$18:B$1000&amp;C$18:C$1000,0))</f>
        <v>553.02</v>
      </c>
      <c r="J8" s="45">
        <f t="array" ref="J8">INDEX(I$18:I$1000,MATCH(B$5&amp;C$5&amp;H8,A$18:A$1000&amp;B$18:B$1000&amp;C$18:C$1000,0))*2</f>
        <v>30</v>
      </c>
      <c r="K8" s="45">
        <f t="array" ref="K8">INDEX(J$18:J$1000,MATCH(B$5&amp;C$5&amp;H8,A$18:A$1000&amp;B$18:B$1000&amp;C$18:C$1000,0))*30</f>
        <v>450</v>
      </c>
      <c r="L8" s="46">
        <f t="array" ref="L8">INDEX(K$18:K$1000,MATCH(B$5&amp;C$5&amp;H8,A$18:A$1000&amp;B$18:B$1000&amp;C$18:C$1000,0))*3.75</f>
        <v>0</v>
      </c>
      <c r="O8" s="34"/>
      <c r="P8" s="35"/>
    </row>
    <row r="9" spans="1:16" ht="18">
      <c r="B9" s="44">
        <f t="array" ref="B9">INDEX(E18:E1000,MATCH(B5&amp;C5&amp;H3,A18:A1000&amp;B18:B1000&amp;C18:C1000,0))+INDEX(F18:F1000,MATCH(B5&amp;C5&amp;H3,A18:A1000&amp;B18:B1000&amp;C18:C1000,0))+INDEX(G18:G1000,MATCH(B5&amp;C5&amp;H3,A18:A1000&amp;B18:B1000&amp;C18:C1000,0))+INDEX(H18:H1000,MATCH(B5&amp;C5&amp;H3,A18:A1000&amp;B18:B1000&amp;C18:C1000,0))</f>
        <v>151.69999999999999</v>
      </c>
      <c r="H9" s="52" t="s">
        <v>8</v>
      </c>
      <c r="I9" s="45">
        <f t="array" ref="I9">INDEX(E$18:E$1000,MATCH(B$5&amp;C$5&amp;H9,A$18:A$1000&amp;B$18:B$1000&amp;C$18:C$1000,0))+INDEX(F$18:F$1000,MATCH(B$5&amp;C$5&amp;H9,A$18:A$1000&amp;B$18:B$1000&amp;C$18:C$1000,0))+INDEX(G$18:G$1000,MATCH(B$5&amp;C$5&amp;H9,A$18:A$1000&amp;B$18:B$1000&amp;C$18:C$1000,0))+INDEX(H$18:H$1000,MATCH(B$5&amp;C$5&amp;H9,A$18:A$1000&amp;B$18:B$1000&amp;C$18:C$1000,0))</f>
        <v>532.32000000000005</v>
      </c>
      <c r="J9" s="45">
        <f t="array" ref="J9">INDEX(I$18:I$1000,MATCH(B$5&amp;C$5&amp;H9,A$18:A$1000&amp;B$18:B$1000&amp;C$18:C$1000,0))*2</f>
        <v>20</v>
      </c>
      <c r="K9" s="45">
        <f t="array" ref="K9">INDEX(J$18:J$1000,MATCH(B$5&amp;C$5&amp;H9,A$18:A$1000&amp;B$18:B$1000&amp;C$18:C$1000,0))*30</f>
        <v>300</v>
      </c>
      <c r="L9" s="46">
        <f t="array" ref="L9">INDEX(K$18:K$1000,MATCH(B$5&amp;C$5&amp;H9,A$18:A$1000&amp;B$18:B$1000&amp;C$18:C$1000,0))*3.75</f>
        <v>0</v>
      </c>
      <c r="O9" s="34"/>
      <c r="P9" s="35"/>
    </row>
    <row r="10" spans="1:16" ht="15.75">
      <c r="H10" s="52" t="s">
        <v>9</v>
      </c>
      <c r="I10" s="45">
        <f t="array" ref="I10">INDEX(E$18:E$1000,MATCH(B$5&amp;C$5&amp;H10,A$18:A$1000&amp;B$18:B$1000&amp;C$18:C$1000,0))+INDEX(F$18:F$1000,MATCH(B$5&amp;C$5&amp;H10,A$18:A$1000&amp;B$18:B$1000&amp;C$18:C$1000,0))+INDEX(G$18:G$1000,MATCH(B$5&amp;C$5&amp;H10,A$18:A$1000&amp;B$18:B$1000&amp;C$18:C$1000,0))+INDEX(H$18:H$1000,MATCH(B$5&amp;C$5&amp;H10,A$18:A$1000&amp;B$18:B$1000&amp;C$18:C$1000,0))</f>
        <v>580.21</v>
      </c>
      <c r="J10" s="45">
        <f t="array" ref="J10">INDEX(I$18:I$1000,MATCH(B$5&amp;C$5&amp;H10,A$18:A$1000&amp;B$18:B$1000&amp;C$18:C$1000,0))*2</f>
        <v>16</v>
      </c>
      <c r="K10" s="45">
        <f t="array" ref="K10">INDEX(J$18:J$1000,MATCH(B$5&amp;C$5&amp;H10,A$18:A$1000&amp;B$18:B$1000&amp;C$18:C$1000,0))*30</f>
        <v>240</v>
      </c>
      <c r="L10" s="46">
        <f t="array" ref="L10">INDEX(K$18:K$1000,MATCH(B$5&amp;C$5&amp;H10,A$18:A$1000&amp;B$18:B$1000&amp;C$18:C$1000,0))*3.75</f>
        <v>0</v>
      </c>
      <c r="O10" s="34"/>
      <c r="P10" s="35"/>
    </row>
    <row r="11" spans="1:16" ht="16.5" thickBot="1">
      <c r="A11" s="27"/>
      <c r="B11" s="27"/>
      <c r="C11" s="27"/>
      <c r="D11" s="27"/>
      <c r="E11" s="27"/>
      <c r="F11" s="27"/>
      <c r="H11" s="52" t="s">
        <v>10</v>
      </c>
      <c r="I11" s="45">
        <f t="array" ref="I11">INDEX(E$18:E$1000,MATCH(B$5&amp;C$5&amp;H11,A$18:A$1000&amp;B$18:B$1000&amp;C$18:C$1000,0))+INDEX(F$18:F$1000,MATCH(B$5&amp;C$5&amp;H11,A$18:A$1000&amp;B$18:B$1000&amp;C$18:C$1000,0))+INDEX(G$18:G$1000,MATCH(B$5&amp;C$5&amp;H11,A$18:A$1000&amp;B$18:B$1000&amp;C$18:C$1000,0))+INDEX(H$18:H$1000,MATCH(B$5&amp;C$5&amp;H11,A$18:A$1000&amp;B$18:B$1000&amp;C$18:C$1000,0))</f>
        <v>526.14</v>
      </c>
      <c r="J11" s="45">
        <f t="array" ref="J11">INDEX(I$18:I$1000,MATCH(B$5&amp;C$5&amp;H11,A$18:A$1000&amp;B$18:B$1000&amp;C$18:C$1000,0))*2</f>
        <v>30</v>
      </c>
      <c r="K11" s="45">
        <f t="array" ref="K11">INDEX(J$18:J$1000,MATCH(B$5&amp;C$5&amp;H11,A$18:A$1000&amp;B$18:B$1000&amp;C$18:C$1000,0))*30</f>
        <v>450</v>
      </c>
      <c r="L11" s="46">
        <f t="array" ref="L11">INDEX(K$18:K$1000,MATCH(B$5&amp;C$5&amp;H11,A$18:A$1000&amp;B$18:B$1000&amp;C$18:C$1000,0))*3.75</f>
        <v>0</v>
      </c>
      <c r="O11" s="36"/>
      <c r="P11" s="37"/>
    </row>
    <row r="12" spans="1:16" ht="15.75">
      <c r="A12" s="27"/>
      <c r="B12" s="27"/>
      <c r="C12" s="27"/>
      <c r="D12" s="27"/>
      <c r="E12" s="27"/>
      <c r="F12" s="27"/>
      <c r="H12" s="52" t="s">
        <v>11</v>
      </c>
      <c r="I12" s="45">
        <f t="array" ref="I12">INDEX(E$18:E$1000,MATCH(B$5&amp;C$5&amp;H12,A$18:A$1000&amp;B$18:B$1000&amp;C$18:C$1000,0))+INDEX(F$18:F$1000,MATCH(B$5&amp;C$5&amp;H12,A$18:A$1000&amp;B$18:B$1000&amp;C$18:C$1000,0))+INDEX(G$18:G$1000,MATCH(B$5&amp;C$5&amp;H12,A$18:A$1000&amp;B$18:B$1000&amp;C$18:C$1000,0))+INDEX(H$18:H$1000,MATCH(B$5&amp;C$5&amp;H12,A$18:A$1000&amp;B$18:B$1000&amp;C$18:C$1000,0))</f>
        <v>448.55</v>
      </c>
      <c r="J12" s="45">
        <f t="array" ref="J12">INDEX(I$18:I$1000,MATCH(B$5&amp;C$5&amp;H12,A$18:A$1000&amp;B$18:B$1000&amp;C$18:C$1000,0))*2</f>
        <v>20</v>
      </c>
      <c r="K12" s="45">
        <f t="array" ref="K12">INDEX(J$18:J$1000,MATCH(B$5&amp;C$5&amp;H12,A$18:A$1000&amp;B$18:B$1000&amp;C$18:C$1000,0))*30</f>
        <v>300</v>
      </c>
      <c r="L12" s="46">
        <f t="array" ref="L12">INDEX(K$18:K$1000,MATCH(B$5&amp;C$5&amp;H12,A$18:A$1000&amp;B$18:B$1000&amp;C$18:C$1000,0))*3.75</f>
        <v>0</v>
      </c>
    </row>
    <row r="13" spans="1:16" ht="15.75">
      <c r="A13" s="27"/>
      <c r="B13" s="27"/>
      <c r="C13" s="27"/>
      <c r="D13" s="27"/>
      <c r="E13" s="27"/>
      <c r="F13" s="27"/>
      <c r="H13" s="52" t="s">
        <v>12</v>
      </c>
      <c r="I13" s="45">
        <f t="array" ref="I13">INDEX(E$18:E$1000,MATCH(B$5&amp;C$5&amp;H13,A$18:A$1000&amp;B$18:B$1000&amp;C$18:C$1000,0))+INDEX(F$18:F$1000,MATCH(B$5&amp;C$5&amp;H13,A$18:A$1000&amp;B$18:B$1000&amp;C$18:C$1000,0))+INDEX(G$18:G$1000,MATCH(B$5&amp;C$5&amp;H13,A$18:A$1000&amp;B$18:B$1000&amp;C$18:C$1000,0))+INDEX(H$18:H$1000,MATCH(B$5&amp;C$5&amp;H13,A$18:A$1000&amp;B$18:B$1000&amp;C$18:C$1000,0))</f>
        <v>580.30000000000007</v>
      </c>
      <c r="J13" s="45">
        <f t="array" ref="J13">INDEX(I$18:I$1000,MATCH(B$5&amp;C$5&amp;H13,A$18:A$1000&amp;B$18:B$1000&amp;C$18:C$1000,0))*2</f>
        <v>30</v>
      </c>
      <c r="K13" s="45">
        <f t="array" ref="K13">INDEX(J$18:J$1000,MATCH(B$5&amp;C$5&amp;H13,A$18:A$1000&amp;B$18:B$1000&amp;C$18:C$1000,0))*30</f>
        <v>450</v>
      </c>
      <c r="L13" s="46">
        <f t="array" ref="L13">INDEX(K$18:K$1000,MATCH(B$5&amp;C$5&amp;H13,A$18:A$1000&amp;B$18:B$1000&amp;C$18:C$1000,0))*3.75</f>
        <v>0</v>
      </c>
    </row>
    <row r="14" spans="1:16" ht="16.5" thickBot="1">
      <c r="A14" s="27"/>
      <c r="B14" s="27"/>
      <c r="C14" s="27"/>
      <c r="D14" s="27"/>
      <c r="E14" s="27"/>
      <c r="F14" s="27"/>
      <c r="H14" s="53" t="s">
        <v>13</v>
      </c>
      <c r="I14" s="47">
        <f t="array" ref="I14">INDEX(E$18:E$1000,MATCH(B$5&amp;C$5&amp;H14,A$18:A$1000&amp;B$18:B$1000&amp;C$18:C$1000,0))+INDEX(F$18:F$1000,MATCH(B$5&amp;C$5&amp;H14,A$18:A$1000&amp;B$18:B$1000&amp;C$18:C$1000,0))+INDEX(G$18:G$1000,MATCH(B$5&amp;C$5&amp;H14,A$18:A$1000&amp;B$18:B$1000&amp;C$18:C$1000,0))+INDEX(H$18:H$1000,MATCH(B$5&amp;C$5&amp;H14,A$18:A$1000&amp;B$18:B$1000&amp;C$18:C$1000,0))</f>
        <v>577.83000000000004</v>
      </c>
      <c r="J14" s="47">
        <f t="array" ref="J14">INDEX(I$18:I$1000,MATCH(B$5&amp;C$5&amp;H14,A$18:A$1000&amp;B$18:B$1000&amp;C$18:C$1000,0))*2</f>
        <v>24</v>
      </c>
      <c r="K14" s="47">
        <f t="array" ref="K14">INDEX(J$18:J$1000,MATCH(B$5&amp;C$5&amp;H14,A$18:A$1000&amp;B$18:B$1000&amp;C$18:C$1000,0))*30</f>
        <v>360</v>
      </c>
      <c r="L14" s="48">
        <f t="array" ref="L14">INDEX(K$18:K$1000,MATCH(B$5&amp;C$5&amp;H14,A$18:A$1000&amp;B$18:B$1000&amp;C$18:C$1000,0))*3.75</f>
        <v>0</v>
      </c>
    </row>
    <row r="15" spans="1:16">
      <c r="N15" t="s">
        <v>39</v>
      </c>
    </row>
    <row r="17" spans="1:19" ht="32.25" thickBot="1">
      <c r="A17" s="1" t="s">
        <v>0</v>
      </c>
      <c r="B17" s="2" t="s">
        <v>16</v>
      </c>
      <c r="C17" s="3" t="s">
        <v>18</v>
      </c>
      <c r="D17" s="4" t="s">
        <v>17</v>
      </c>
      <c r="E17" s="5" t="s">
        <v>19</v>
      </c>
      <c r="F17" s="6" t="s">
        <v>20</v>
      </c>
      <c r="G17" s="7" t="s">
        <v>21</v>
      </c>
      <c r="H17" s="7" t="s">
        <v>22</v>
      </c>
      <c r="I17" s="7" t="s">
        <v>23</v>
      </c>
      <c r="J17" s="6" t="s">
        <v>24</v>
      </c>
      <c r="K17" s="8" t="s">
        <v>25</v>
      </c>
      <c r="L17" s="9" t="s">
        <v>1</v>
      </c>
    </row>
    <row r="18" spans="1:19" ht="17.25" thickTop="1" thickBot="1">
      <c r="A18" s="10" t="s">
        <v>14</v>
      </c>
      <c r="B18" s="11">
        <v>2019</v>
      </c>
      <c r="C18" s="12" t="s">
        <v>2</v>
      </c>
      <c r="D18" s="13">
        <f>IF(B18&gt;1500,B18+1,"")</f>
        <v>2020</v>
      </c>
      <c r="E18" s="14">
        <v>529.54</v>
      </c>
      <c r="F18" s="14">
        <v>0</v>
      </c>
      <c r="G18" s="14">
        <v>51.7</v>
      </c>
      <c r="H18" s="14">
        <v>0</v>
      </c>
      <c r="I18" s="15">
        <v>19</v>
      </c>
      <c r="J18" s="15">
        <v>15</v>
      </c>
      <c r="K18" s="15">
        <v>23</v>
      </c>
      <c r="L18" s="16">
        <f>Tableau9[[#This Row],[S(a)]]+Tableau9[[#This Row],[IK(a)]]+Tableau9[[#This Row],[IE(a)]]+Tableau9[[#This Row],[IR(a)]]+Tableau9[[#This Row],[(b)              ]]*2+Tableau9[[#This Row],[(c)]]*30.09+Tableau9[[#This Row],[(d)]]*3.76</f>
        <v>1157.0700000000002</v>
      </c>
      <c r="N18" s="29" t="s">
        <v>30</v>
      </c>
      <c r="O18" s="29"/>
      <c r="P18" s="29"/>
      <c r="Q18" s="29"/>
      <c r="R18" s="29"/>
      <c r="S18" s="29"/>
    </row>
    <row r="19" spans="1:19" ht="17.25" thickTop="1" thickBot="1">
      <c r="A19" s="17" t="s">
        <v>14</v>
      </c>
      <c r="B19" s="18">
        <v>2019</v>
      </c>
      <c r="C19" s="12" t="s">
        <v>3</v>
      </c>
      <c r="D19" s="19">
        <f t="shared" ref="D19:D65" si="0">IF(B19&gt;1500,B19+1,"")</f>
        <v>2020</v>
      </c>
      <c r="E19" s="20">
        <v>529.53</v>
      </c>
      <c r="F19" s="20">
        <v>46.31</v>
      </c>
      <c r="G19" s="20">
        <v>0</v>
      </c>
      <c r="H19" s="20">
        <v>0</v>
      </c>
      <c r="I19" s="21">
        <v>17</v>
      </c>
      <c r="J19" s="21">
        <v>14</v>
      </c>
      <c r="K19" s="21">
        <v>17.25</v>
      </c>
      <c r="L19" s="22">
        <f>Tableau9[[#This Row],[S(a)]]+Tableau9[[#This Row],[IK(a)]]+Tableau9[[#This Row],[IE(a)]]+Tableau9[[#This Row],[IR(a)]]+Tableau9[[#This Row],[(b)              ]]*2+Tableau9[[#This Row],[(c)]]*30.09+Tableau9[[#This Row],[(d)]]*3.76</f>
        <v>1095.9599999999998</v>
      </c>
      <c r="N19" s="29"/>
      <c r="O19" s="29"/>
      <c r="P19" s="29"/>
      <c r="Q19" s="29"/>
      <c r="R19" s="29"/>
      <c r="S19" s="29"/>
    </row>
    <row r="20" spans="1:19" ht="17.25" thickTop="1" thickBot="1">
      <c r="A20" s="17" t="s">
        <v>14</v>
      </c>
      <c r="B20" s="18">
        <v>2019</v>
      </c>
      <c r="C20" s="12" t="s">
        <v>4</v>
      </c>
      <c r="D20" s="23">
        <f t="shared" si="0"/>
        <v>2020</v>
      </c>
      <c r="E20" s="24">
        <v>534.36</v>
      </c>
      <c r="F20" s="24">
        <v>57.34</v>
      </c>
      <c r="G20" s="24">
        <v>0</v>
      </c>
      <c r="H20" s="24">
        <v>0</v>
      </c>
      <c r="I20" s="25">
        <v>21</v>
      </c>
      <c r="J20" s="25">
        <v>17</v>
      </c>
      <c r="K20" s="25">
        <v>24</v>
      </c>
      <c r="L20" s="16">
        <f>Tableau9[[#This Row],[S(a)]]+Tableau9[[#This Row],[IK(a)]]+Tableau9[[#This Row],[IE(a)]]+Tableau9[[#This Row],[IR(a)]]+Tableau9[[#This Row],[(b)              ]]*2+Tableau9[[#This Row],[(c)]]*30.09+Tableau9[[#This Row],[(d)]]*3.76</f>
        <v>1235.47</v>
      </c>
      <c r="N20" s="30"/>
      <c r="O20" s="30"/>
      <c r="P20" s="30"/>
      <c r="Q20" s="30"/>
      <c r="R20" s="30"/>
      <c r="S20" s="30"/>
    </row>
    <row r="21" spans="1:19" ht="17.25" thickTop="1" thickBot="1">
      <c r="A21" s="17" t="s">
        <v>14</v>
      </c>
      <c r="B21" s="18">
        <v>2019</v>
      </c>
      <c r="C21" s="12" t="s">
        <v>5</v>
      </c>
      <c r="D21" s="19">
        <f t="shared" si="0"/>
        <v>2020</v>
      </c>
      <c r="E21" s="20">
        <v>534.41999999999996</v>
      </c>
      <c r="F21" s="20">
        <v>46.74</v>
      </c>
      <c r="G21" s="20">
        <v>0</v>
      </c>
      <c r="H21" s="20">
        <v>0</v>
      </c>
      <c r="I21" s="21">
        <v>17</v>
      </c>
      <c r="J21" s="21">
        <v>14</v>
      </c>
      <c r="K21" s="21">
        <v>18</v>
      </c>
      <c r="L21" s="22">
        <f>Tableau9[[#This Row],[S(a)]]+Tableau9[[#This Row],[IK(a)]]+Tableau9[[#This Row],[IE(a)]]+Tableau9[[#This Row],[IR(a)]]+Tableau9[[#This Row],[(b)              ]]*2+Tableau9[[#This Row],[(c)]]*30.09+Tableau9[[#This Row],[(d)]]*3.76</f>
        <v>1104.1000000000001</v>
      </c>
      <c r="N21" s="27" t="s">
        <v>31</v>
      </c>
      <c r="O21" s="27"/>
      <c r="P21" s="27"/>
      <c r="Q21" s="27"/>
      <c r="R21" s="27"/>
      <c r="S21" s="27"/>
    </row>
    <row r="22" spans="1:19" ht="17.25" thickTop="1" thickBot="1">
      <c r="A22" s="26" t="s">
        <v>14</v>
      </c>
      <c r="B22" s="18">
        <v>2019</v>
      </c>
      <c r="C22" s="12" t="s">
        <v>6</v>
      </c>
      <c r="D22" s="23">
        <f t="shared" si="0"/>
        <v>2020</v>
      </c>
      <c r="E22" s="24">
        <v>534.64</v>
      </c>
      <c r="F22" s="24">
        <v>49.05</v>
      </c>
      <c r="G22" s="24">
        <v>0</v>
      </c>
      <c r="H22" s="24">
        <v>0</v>
      </c>
      <c r="I22" s="25">
        <v>18</v>
      </c>
      <c r="J22" s="25">
        <v>16</v>
      </c>
      <c r="K22" s="25">
        <v>12</v>
      </c>
      <c r="L22" s="16">
        <f>Tableau9[[#This Row],[S(a)]]+Tableau9[[#This Row],[IK(a)]]+Tableau9[[#This Row],[IE(a)]]+Tableau9[[#This Row],[IR(a)]]+Tableau9[[#This Row],[(b)              ]]*2+Tableau9[[#This Row],[(c)]]*30.09+Tableau9[[#This Row],[(d)]]*3.76</f>
        <v>1146.2499999999998</v>
      </c>
      <c r="N22" s="27" t="s">
        <v>32</v>
      </c>
      <c r="O22" s="27"/>
      <c r="P22" s="27"/>
      <c r="Q22" s="27"/>
      <c r="R22" s="27"/>
      <c r="S22" s="27"/>
    </row>
    <row r="23" spans="1:19" ht="17.25" thickTop="1" thickBot="1">
      <c r="A23" s="10" t="s">
        <v>14</v>
      </c>
      <c r="B23" s="18">
        <v>2019</v>
      </c>
      <c r="C23" s="12" t="s">
        <v>7</v>
      </c>
      <c r="D23" s="19">
        <f t="shared" si="0"/>
        <v>2020</v>
      </c>
      <c r="E23" s="20">
        <v>509.98</v>
      </c>
      <c r="F23" s="20">
        <v>43.04</v>
      </c>
      <c r="G23" s="20">
        <v>0</v>
      </c>
      <c r="H23" s="20">
        <v>0</v>
      </c>
      <c r="I23" s="21">
        <v>15</v>
      </c>
      <c r="J23" s="21">
        <v>15</v>
      </c>
      <c r="K23" s="21">
        <v>0</v>
      </c>
      <c r="L23" s="22">
        <f>Tableau9[[#This Row],[S(a)]]+Tableau9[[#This Row],[IK(a)]]+Tableau9[[#This Row],[IE(a)]]+Tableau9[[#This Row],[IR(a)]]+Tableau9[[#This Row],[(b)              ]]*2+Tableau9[[#This Row],[(c)]]*30.09+Tableau9[[#This Row],[(d)]]*3.76</f>
        <v>1034.3699999999999</v>
      </c>
      <c r="N23" s="28" t="s">
        <v>33</v>
      </c>
      <c r="O23" s="28"/>
      <c r="P23" s="28"/>
      <c r="Q23" s="28"/>
      <c r="R23" s="28"/>
      <c r="S23" s="28"/>
    </row>
    <row r="24" spans="1:19" ht="17.25" thickTop="1" thickBot="1">
      <c r="A24" s="17" t="s">
        <v>14</v>
      </c>
      <c r="B24" s="18">
        <v>2019</v>
      </c>
      <c r="C24" s="12" t="s">
        <v>8</v>
      </c>
      <c r="D24" s="23">
        <f t="shared" si="0"/>
        <v>2020</v>
      </c>
      <c r="E24" s="24">
        <v>504.13</v>
      </c>
      <c r="F24" s="24">
        <v>28.19</v>
      </c>
      <c r="G24" s="24">
        <v>0</v>
      </c>
      <c r="H24" s="24">
        <v>0</v>
      </c>
      <c r="I24" s="25">
        <v>10</v>
      </c>
      <c r="J24" s="25">
        <v>10</v>
      </c>
      <c r="K24" s="25">
        <v>0</v>
      </c>
      <c r="L24" s="16">
        <f>Tableau9[[#This Row],[S(a)]]+Tableau9[[#This Row],[IK(a)]]+Tableau9[[#This Row],[IE(a)]]+Tableau9[[#This Row],[IR(a)]]+Tableau9[[#This Row],[(b)              ]]*2+Tableau9[[#This Row],[(c)]]*30.09+Tableau9[[#This Row],[(d)]]*3.76</f>
        <v>853.22</v>
      </c>
      <c r="N24" s="28"/>
      <c r="O24" s="28"/>
      <c r="P24" s="28"/>
      <c r="Q24" s="28"/>
      <c r="R24" s="28"/>
      <c r="S24" s="28"/>
    </row>
    <row r="25" spans="1:19" ht="17.25" thickTop="1" thickBot="1">
      <c r="A25" s="17" t="s">
        <v>14</v>
      </c>
      <c r="B25" s="18">
        <v>2019</v>
      </c>
      <c r="C25" s="12" t="s">
        <v>9</v>
      </c>
      <c r="D25" s="19">
        <f t="shared" si="0"/>
        <v>2020</v>
      </c>
      <c r="E25" s="20">
        <v>534.01</v>
      </c>
      <c r="F25" s="20">
        <v>46.2</v>
      </c>
      <c r="G25" s="20">
        <v>0</v>
      </c>
      <c r="H25" s="20">
        <v>0</v>
      </c>
      <c r="I25" s="21">
        <v>8</v>
      </c>
      <c r="J25" s="21">
        <v>8</v>
      </c>
      <c r="K25" s="21">
        <v>0</v>
      </c>
      <c r="L25" s="22">
        <f>Tableau9[[#This Row],[S(a)]]+Tableau9[[#This Row],[IK(a)]]+Tableau9[[#This Row],[IE(a)]]+Tableau9[[#This Row],[IR(a)]]+Tableau9[[#This Row],[(b)              ]]*2+Tableau9[[#This Row],[(c)]]*30.09+Tableau9[[#This Row],[(d)]]*3.76</f>
        <v>836.93000000000006</v>
      </c>
    </row>
    <row r="26" spans="1:19" ht="17.25" thickTop="1" thickBot="1">
      <c r="A26" s="17" t="s">
        <v>14</v>
      </c>
      <c r="B26" s="18">
        <v>2019</v>
      </c>
      <c r="C26" s="12" t="s">
        <v>10</v>
      </c>
      <c r="D26" s="23">
        <f t="shared" si="0"/>
        <v>2020</v>
      </c>
      <c r="E26" s="24">
        <v>503.59</v>
      </c>
      <c r="F26" s="24">
        <v>22.55</v>
      </c>
      <c r="G26" s="24">
        <v>0</v>
      </c>
      <c r="H26" s="24">
        <v>0</v>
      </c>
      <c r="I26" s="25">
        <v>15</v>
      </c>
      <c r="J26" s="25">
        <v>15</v>
      </c>
      <c r="K26" s="25">
        <v>0</v>
      </c>
      <c r="L26" s="16">
        <f>Tableau9[[#This Row],[S(a)]]+Tableau9[[#This Row],[IK(a)]]+Tableau9[[#This Row],[IE(a)]]+Tableau9[[#This Row],[IR(a)]]+Tableau9[[#This Row],[(b)              ]]*2+Tableau9[[#This Row],[(c)]]*30.09+Tableau9[[#This Row],[(d)]]*3.76</f>
        <v>1007.49</v>
      </c>
    </row>
    <row r="27" spans="1:19" ht="17.25" thickTop="1" thickBot="1">
      <c r="A27" s="26" t="s">
        <v>14</v>
      </c>
      <c r="B27" s="18">
        <v>2019</v>
      </c>
      <c r="C27" s="12" t="s">
        <v>11</v>
      </c>
      <c r="D27" s="19">
        <f t="shared" si="0"/>
        <v>2020</v>
      </c>
      <c r="E27" s="20">
        <v>414.67</v>
      </c>
      <c r="F27" s="20">
        <v>33.880000000000003</v>
      </c>
      <c r="G27" s="20">
        <v>0</v>
      </c>
      <c r="H27" s="20">
        <v>0</v>
      </c>
      <c r="I27" s="21">
        <v>10</v>
      </c>
      <c r="J27" s="21">
        <v>10</v>
      </c>
      <c r="K27" s="21">
        <v>0</v>
      </c>
      <c r="L27" s="22">
        <f>Tableau9[[#This Row],[S(a)]]+Tableau9[[#This Row],[IK(a)]]+Tableau9[[#This Row],[IE(a)]]+Tableau9[[#This Row],[IR(a)]]+Tableau9[[#This Row],[(b)              ]]*2+Tableau9[[#This Row],[(c)]]*30.09+Tableau9[[#This Row],[(d)]]*3.76</f>
        <v>769.45</v>
      </c>
    </row>
    <row r="28" spans="1:19" ht="17.25" thickTop="1" thickBot="1">
      <c r="A28" s="10" t="s">
        <v>14</v>
      </c>
      <c r="B28" s="18">
        <v>2019</v>
      </c>
      <c r="C28" s="12" t="s">
        <v>12</v>
      </c>
      <c r="D28" s="23">
        <f t="shared" si="0"/>
        <v>2020</v>
      </c>
      <c r="E28" s="24">
        <v>534.1</v>
      </c>
      <c r="F28" s="24">
        <v>46.2</v>
      </c>
      <c r="G28" s="24">
        <v>0</v>
      </c>
      <c r="H28" s="24">
        <v>0</v>
      </c>
      <c r="I28" s="25">
        <v>15</v>
      </c>
      <c r="J28" s="25">
        <v>15</v>
      </c>
      <c r="K28" s="25">
        <v>0</v>
      </c>
      <c r="L28" s="16">
        <f>Tableau9[[#This Row],[S(a)]]+Tableau9[[#This Row],[IK(a)]]+Tableau9[[#This Row],[IE(a)]]+Tableau9[[#This Row],[IR(a)]]+Tableau9[[#This Row],[(b)              ]]*2+Tableau9[[#This Row],[(c)]]*30.09+Tableau9[[#This Row],[(d)]]*3.76</f>
        <v>1061.6500000000001</v>
      </c>
    </row>
    <row r="29" spans="1:19" ht="17.25" thickTop="1" thickBot="1">
      <c r="A29" s="17" t="s">
        <v>14</v>
      </c>
      <c r="B29" s="18">
        <v>2019</v>
      </c>
      <c r="C29" s="12" t="s">
        <v>13</v>
      </c>
      <c r="D29" s="19">
        <f t="shared" si="0"/>
        <v>2020</v>
      </c>
      <c r="E29" s="20">
        <v>540.87</v>
      </c>
      <c r="F29" s="20">
        <v>36.96</v>
      </c>
      <c r="G29" s="20">
        <v>0</v>
      </c>
      <c r="H29" s="20">
        <v>0</v>
      </c>
      <c r="I29" s="21">
        <v>12</v>
      </c>
      <c r="J29" s="21">
        <v>12</v>
      </c>
      <c r="K29" s="21">
        <v>0</v>
      </c>
      <c r="L29" s="22">
        <f>Tableau9[[#This Row],[S(a)]]+Tableau9[[#This Row],[IK(a)]]+Tableau9[[#This Row],[IE(a)]]+Tableau9[[#This Row],[IR(a)]]+Tableau9[[#This Row],[(b)              ]]*2+Tableau9[[#This Row],[(c)]]*30.09+Tableau9[[#This Row],[(d)]]*3.76</f>
        <v>962.91000000000008</v>
      </c>
    </row>
    <row r="30" spans="1:19" ht="17.25" thickTop="1" thickBot="1">
      <c r="A30" s="17" t="s">
        <v>15</v>
      </c>
      <c r="B30" s="11">
        <v>2019</v>
      </c>
      <c r="C30" s="12" t="s">
        <v>2</v>
      </c>
      <c r="D30" s="23">
        <f t="shared" si="0"/>
        <v>2020</v>
      </c>
      <c r="E30" s="14">
        <v>100</v>
      </c>
      <c r="F30" s="14">
        <v>0</v>
      </c>
      <c r="G30" s="14">
        <v>51.7</v>
      </c>
      <c r="H30" s="14">
        <v>0</v>
      </c>
      <c r="I30" s="15">
        <v>19</v>
      </c>
      <c r="J30" s="15">
        <v>15</v>
      </c>
      <c r="K30" s="15">
        <v>23</v>
      </c>
      <c r="L30" s="16">
        <f>Tableau9[[#This Row],[S(a)]]+Tableau9[[#This Row],[IK(a)]]+Tableau9[[#This Row],[IE(a)]]+Tableau9[[#This Row],[IR(a)]]+Tableau9[[#This Row],[(b)              ]]*2+Tableau9[[#This Row],[(c)]]*30.09+Tableau9[[#This Row],[(d)]]*3.76</f>
        <v>727.53</v>
      </c>
    </row>
    <row r="31" spans="1:19" ht="17.25" thickTop="1" thickBot="1">
      <c r="A31" s="17" t="s">
        <v>15</v>
      </c>
      <c r="B31" s="18">
        <v>2019</v>
      </c>
      <c r="C31" s="12" t="s">
        <v>3</v>
      </c>
      <c r="D31" s="19">
        <f t="shared" si="0"/>
        <v>2020</v>
      </c>
      <c r="E31" s="20">
        <v>529.53</v>
      </c>
      <c r="F31" s="20">
        <v>46.31</v>
      </c>
      <c r="G31" s="20">
        <v>0</v>
      </c>
      <c r="H31" s="20">
        <v>0</v>
      </c>
      <c r="I31" s="21">
        <v>17</v>
      </c>
      <c r="J31" s="21">
        <v>14</v>
      </c>
      <c r="K31" s="21">
        <v>17.25</v>
      </c>
      <c r="L31" s="22">
        <f>Tableau9[[#This Row],[S(a)]]+Tableau9[[#This Row],[IK(a)]]+Tableau9[[#This Row],[IE(a)]]+Tableau9[[#This Row],[IR(a)]]+Tableau9[[#This Row],[(b)              ]]*2+Tableau9[[#This Row],[(c)]]*30.09+Tableau9[[#This Row],[(d)]]*3.76</f>
        <v>1095.9599999999998</v>
      </c>
    </row>
    <row r="32" spans="1:19" ht="17.25" thickTop="1" thickBot="1">
      <c r="A32" s="17" t="s">
        <v>15</v>
      </c>
      <c r="B32" s="18">
        <v>2019</v>
      </c>
      <c r="C32" s="12" t="s">
        <v>4</v>
      </c>
      <c r="D32" s="23">
        <f t="shared" si="0"/>
        <v>2020</v>
      </c>
      <c r="E32" s="24">
        <v>534.36</v>
      </c>
      <c r="F32" s="24">
        <v>57.34</v>
      </c>
      <c r="G32" s="24">
        <v>0</v>
      </c>
      <c r="H32" s="24">
        <v>0</v>
      </c>
      <c r="I32" s="25">
        <v>21</v>
      </c>
      <c r="J32" s="25">
        <v>17</v>
      </c>
      <c r="K32" s="25">
        <v>24</v>
      </c>
      <c r="L32" s="16">
        <f>Tableau9[[#This Row],[S(a)]]+Tableau9[[#This Row],[IK(a)]]+Tableau9[[#This Row],[IE(a)]]+Tableau9[[#This Row],[IR(a)]]+Tableau9[[#This Row],[(b)              ]]*2+Tableau9[[#This Row],[(c)]]*30.09+Tableau9[[#This Row],[(d)]]*3.76</f>
        <v>1235.47</v>
      </c>
    </row>
    <row r="33" spans="1:12" ht="17.25" thickTop="1" thickBot="1">
      <c r="A33" s="17" t="s">
        <v>15</v>
      </c>
      <c r="B33" s="18">
        <v>2019</v>
      </c>
      <c r="C33" s="12" t="s">
        <v>5</v>
      </c>
      <c r="D33" s="19">
        <f t="shared" si="0"/>
        <v>2020</v>
      </c>
      <c r="E33" s="20">
        <v>534.41999999999996</v>
      </c>
      <c r="F33" s="20">
        <v>46.74</v>
      </c>
      <c r="G33" s="20">
        <v>0</v>
      </c>
      <c r="H33" s="20">
        <v>0</v>
      </c>
      <c r="I33" s="21">
        <v>17</v>
      </c>
      <c r="J33" s="21">
        <v>14</v>
      </c>
      <c r="K33" s="21">
        <v>18</v>
      </c>
      <c r="L33" s="22">
        <f>Tableau9[[#This Row],[S(a)]]+Tableau9[[#This Row],[IK(a)]]+Tableau9[[#This Row],[IE(a)]]+Tableau9[[#This Row],[IR(a)]]+Tableau9[[#This Row],[(b)              ]]*2+Tableau9[[#This Row],[(c)]]*30.09+Tableau9[[#This Row],[(d)]]*3.76</f>
        <v>1104.1000000000001</v>
      </c>
    </row>
    <row r="34" spans="1:12" ht="17.25" thickTop="1" thickBot="1">
      <c r="A34" s="17" t="s">
        <v>15</v>
      </c>
      <c r="B34" s="18">
        <v>2019</v>
      </c>
      <c r="C34" s="12" t="s">
        <v>6</v>
      </c>
      <c r="D34" s="23">
        <f t="shared" si="0"/>
        <v>2020</v>
      </c>
      <c r="E34" s="24">
        <v>534.64</v>
      </c>
      <c r="F34" s="24">
        <v>49.05</v>
      </c>
      <c r="G34" s="24">
        <v>0</v>
      </c>
      <c r="H34" s="24">
        <v>0</v>
      </c>
      <c r="I34" s="25">
        <v>18</v>
      </c>
      <c r="J34" s="25">
        <v>16</v>
      </c>
      <c r="K34" s="25">
        <v>12</v>
      </c>
      <c r="L34" s="16">
        <f>Tableau9[[#This Row],[S(a)]]+Tableau9[[#This Row],[IK(a)]]+Tableau9[[#This Row],[IE(a)]]+Tableau9[[#This Row],[IR(a)]]+Tableau9[[#This Row],[(b)              ]]*2+Tableau9[[#This Row],[(c)]]*30.09+Tableau9[[#This Row],[(d)]]*3.76</f>
        <v>1146.2499999999998</v>
      </c>
    </row>
    <row r="35" spans="1:12" ht="17.25" thickTop="1" thickBot="1">
      <c r="A35" s="17" t="s">
        <v>15</v>
      </c>
      <c r="B35" s="18">
        <v>2019</v>
      </c>
      <c r="C35" s="12" t="s">
        <v>7</v>
      </c>
      <c r="D35" s="19">
        <f t="shared" si="0"/>
        <v>2020</v>
      </c>
      <c r="E35" s="20">
        <v>509.98</v>
      </c>
      <c r="F35" s="20">
        <v>43.04</v>
      </c>
      <c r="G35" s="20">
        <v>0</v>
      </c>
      <c r="H35" s="20">
        <v>0</v>
      </c>
      <c r="I35" s="21">
        <v>15</v>
      </c>
      <c r="J35" s="21">
        <v>15</v>
      </c>
      <c r="K35" s="21">
        <v>0</v>
      </c>
      <c r="L35" s="22">
        <f>Tableau9[[#This Row],[S(a)]]+Tableau9[[#This Row],[IK(a)]]+Tableau9[[#This Row],[IE(a)]]+Tableau9[[#This Row],[IR(a)]]+Tableau9[[#This Row],[(b)              ]]*2+Tableau9[[#This Row],[(c)]]*30.09+Tableau9[[#This Row],[(d)]]*3.76</f>
        <v>1034.3699999999999</v>
      </c>
    </row>
    <row r="36" spans="1:12" ht="17.25" thickTop="1" thickBot="1">
      <c r="A36" s="17" t="s">
        <v>15</v>
      </c>
      <c r="B36" s="18">
        <v>2019</v>
      </c>
      <c r="C36" s="12" t="s">
        <v>8</v>
      </c>
      <c r="D36" s="23">
        <f t="shared" si="0"/>
        <v>2020</v>
      </c>
      <c r="E36" s="24">
        <v>504.13</v>
      </c>
      <c r="F36" s="24">
        <v>28.19</v>
      </c>
      <c r="G36" s="24">
        <v>0</v>
      </c>
      <c r="H36" s="24">
        <v>0</v>
      </c>
      <c r="I36" s="25">
        <v>10</v>
      </c>
      <c r="J36" s="25">
        <v>10</v>
      </c>
      <c r="K36" s="25">
        <v>0</v>
      </c>
      <c r="L36" s="16">
        <f>Tableau9[[#This Row],[S(a)]]+Tableau9[[#This Row],[IK(a)]]+Tableau9[[#This Row],[IE(a)]]+Tableau9[[#This Row],[IR(a)]]+Tableau9[[#This Row],[(b)              ]]*2+Tableau9[[#This Row],[(c)]]*30.09+Tableau9[[#This Row],[(d)]]*3.76</f>
        <v>853.22</v>
      </c>
    </row>
    <row r="37" spans="1:12" ht="17.25" thickTop="1" thickBot="1">
      <c r="A37" s="17" t="s">
        <v>15</v>
      </c>
      <c r="B37" s="18">
        <v>2019</v>
      </c>
      <c r="C37" s="12" t="s">
        <v>9</v>
      </c>
      <c r="D37" s="19">
        <f t="shared" si="0"/>
        <v>2020</v>
      </c>
      <c r="E37" s="20">
        <v>534.01</v>
      </c>
      <c r="F37" s="20">
        <v>46.2</v>
      </c>
      <c r="G37" s="20">
        <v>0</v>
      </c>
      <c r="H37" s="20">
        <v>0</v>
      </c>
      <c r="I37" s="21">
        <v>8</v>
      </c>
      <c r="J37" s="21">
        <v>8</v>
      </c>
      <c r="K37" s="21">
        <v>0</v>
      </c>
      <c r="L37" s="22">
        <f>Tableau9[[#This Row],[S(a)]]+Tableau9[[#This Row],[IK(a)]]+Tableau9[[#This Row],[IE(a)]]+Tableau9[[#This Row],[IR(a)]]+Tableau9[[#This Row],[(b)              ]]*2+Tableau9[[#This Row],[(c)]]*30.09+Tableau9[[#This Row],[(d)]]*3.76</f>
        <v>836.93000000000006</v>
      </c>
    </row>
    <row r="38" spans="1:12" ht="17.25" thickTop="1" thickBot="1">
      <c r="A38" s="17" t="s">
        <v>15</v>
      </c>
      <c r="B38" s="18">
        <v>2019</v>
      </c>
      <c r="C38" s="12" t="s">
        <v>10</v>
      </c>
      <c r="D38" s="23">
        <f t="shared" si="0"/>
        <v>2020</v>
      </c>
      <c r="E38" s="24">
        <v>503.59</v>
      </c>
      <c r="F38" s="24">
        <v>22.55</v>
      </c>
      <c r="G38" s="24">
        <v>0</v>
      </c>
      <c r="H38" s="24">
        <v>0</v>
      </c>
      <c r="I38" s="25">
        <v>15</v>
      </c>
      <c r="J38" s="25">
        <v>15</v>
      </c>
      <c r="K38" s="25">
        <v>0</v>
      </c>
      <c r="L38" s="16">
        <f>Tableau9[[#This Row],[S(a)]]+Tableau9[[#This Row],[IK(a)]]+Tableau9[[#This Row],[IE(a)]]+Tableau9[[#This Row],[IR(a)]]+Tableau9[[#This Row],[(b)              ]]*2+Tableau9[[#This Row],[(c)]]*30.09+Tableau9[[#This Row],[(d)]]*3.76</f>
        <v>1007.49</v>
      </c>
    </row>
    <row r="39" spans="1:12" ht="17.25" thickTop="1" thickBot="1">
      <c r="A39" s="17" t="s">
        <v>15</v>
      </c>
      <c r="B39" s="18">
        <v>2019</v>
      </c>
      <c r="C39" s="12" t="s">
        <v>11</v>
      </c>
      <c r="D39" s="19">
        <f t="shared" si="0"/>
        <v>2020</v>
      </c>
      <c r="E39" s="20">
        <v>414.67</v>
      </c>
      <c r="F39" s="20">
        <v>33.880000000000003</v>
      </c>
      <c r="G39" s="20">
        <v>0</v>
      </c>
      <c r="H39" s="20">
        <v>0</v>
      </c>
      <c r="I39" s="21">
        <v>10</v>
      </c>
      <c r="J39" s="21">
        <v>10</v>
      </c>
      <c r="K39" s="21">
        <v>0</v>
      </c>
      <c r="L39" s="22">
        <f>Tableau9[[#This Row],[S(a)]]+Tableau9[[#This Row],[IK(a)]]+Tableau9[[#This Row],[IE(a)]]+Tableau9[[#This Row],[IR(a)]]+Tableau9[[#This Row],[(b)              ]]*2+Tableau9[[#This Row],[(c)]]*30.09+Tableau9[[#This Row],[(d)]]*3.76</f>
        <v>769.45</v>
      </c>
    </row>
    <row r="40" spans="1:12" ht="17.25" thickTop="1" thickBot="1">
      <c r="A40" s="17" t="s">
        <v>15</v>
      </c>
      <c r="B40" s="18">
        <v>2019</v>
      </c>
      <c r="C40" s="12" t="s">
        <v>12</v>
      </c>
      <c r="D40" s="23">
        <f t="shared" si="0"/>
        <v>2020</v>
      </c>
      <c r="E40" s="24">
        <v>534.1</v>
      </c>
      <c r="F40" s="24">
        <v>46.2</v>
      </c>
      <c r="G40" s="24">
        <v>0</v>
      </c>
      <c r="H40" s="24">
        <v>0</v>
      </c>
      <c r="I40" s="25">
        <v>15</v>
      </c>
      <c r="J40" s="25">
        <v>15</v>
      </c>
      <c r="K40" s="25">
        <v>0</v>
      </c>
      <c r="L40" s="16">
        <f>Tableau9[[#This Row],[S(a)]]+Tableau9[[#This Row],[IK(a)]]+Tableau9[[#This Row],[IE(a)]]+Tableau9[[#This Row],[IR(a)]]+Tableau9[[#This Row],[(b)              ]]*2+Tableau9[[#This Row],[(c)]]*30.09+Tableau9[[#This Row],[(d)]]*3.76</f>
        <v>1061.6500000000001</v>
      </c>
    </row>
    <row r="41" spans="1:12" ht="17.25" thickTop="1" thickBot="1">
      <c r="A41" s="17" t="s">
        <v>15</v>
      </c>
      <c r="B41" s="18">
        <v>2019</v>
      </c>
      <c r="C41" s="12" t="s">
        <v>13</v>
      </c>
      <c r="D41" s="19">
        <f t="shared" si="0"/>
        <v>2020</v>
      </c>
      <c r="E41" s="20">
        <v>540.87</v>
      </c>
      <c r="F41" s="20">
        <v>36.96</v>
      </c>
      <c r="G41" s="20">
        <v>0</v>
      </c>
      <c r="H41" s="20">
        <v>0</v>
      </c>
      <c r="I41" s="21">
        <v>12</v>
      </c>
      <c r="J41" s="21">
        <v>12</v>
      </c>
      <c r="K41" s="21">
        <v>0</v>
      </c>
      <c r="L41" s="22">
        <f>Tableau9[[#This Row],[S(a)]]+Tableau9[[#This Row],[IK(a)]]+Tableau9[[#This Row],[IE(a)]]+Tableau9[[#This Row],[IR(a)]]+Tableau9[[#This Row],[(b)              ]]*2+Tableau9[[#This Row],[(c)]]*30.09+Tableau9[[#This Row],[(d)]]*3.76</f>
        <v>962.91000000000008</v>
      </c>
    </row>
    <row r="42" spans="1:12" ht="17.25" thickTop="1" thickBot="1">
      <c r="A42" s="17" t="s">
        <v>14</v>
      </c>
      <c r="B42" s="18">
        <v>2020</v>
      </c>
      <c r="C42" s="12" t="s">
        <v>2</v>
      </c>
      <c r="D42" s="23">
        <f t="shared" si="0"/>
        <v>2021</v>
      </c>
      <c r="E42" s="14">
        <v>529.54</v>
      </c>
      <c r="F42" s="14">
        <v>0</v>
      </c>
      <c r="G42" s="14">
        <v>51.7</v>
      </c>
      <c r="H42" s="14">
        <v>0</v>
      </c>
      <c r="I42" s="15">
        <v>19</v>
      </c>
      <c r="J42" s="15">
        <v>15</v>
      </c>
      <c r="K42" s="15">
        <v>23</v>
      </c>
      <c r="L42" s="16">
        <f>Tableau9[[#This Row],[S(a)]]+Tableau9[[#This Row],[IK(a)]]+Tableau9[[#This Row],[IE(a)]]+Tableau9[[#This Row],[IR(a)]]+Tableau9[[#This Row],[(b)              ]]*2+Tableau9[[#This Row],[(c)]]*30.09+Tableau9[[#This Row],[(d)]]*3.76</f>
        <v>1157.0700000000002</v>
      </c>
    </row>
    <row r="43" spans="1:12" ht="17.25" thickTop="1" thickBot="1">
      <c r="A43" s="17" t="s">
        <v>14</v>
      </c>
      <c r="B43" s="18">
        <v>2020</v>
      </c>
      <c r="C43" s="12" t="s">
        <v>3</v>
      </c>
      <c r="D43" s="19">
        <f t="shared" si="0"/>
        <v>2021</v>
      </c>
      <c r="E43" s="20">
        <v>529.53</v>
      </c>
      <c r="F43" s="20">
        <v>46.31</v>
      </c>
      <c r="G43" s="20">
        <v>0</v>
      </c>
      <c r="H43" s="20">
        <v>0</v>
      </c>
      <c r="I43" s="21">
        <v>17</v>
      </c>
      <c r="J43" s="21">
        <v>14</v>
      </c>
      <c r="K43" s="21">
        <v>17.25</v>
      </c>
      <c r="L43" s="22">
        <f>Tableau9[[#This Row],[S(a)]]+Tableau9[[#This Row],[IK(a)]]+Tableau9[[#This Row],[IE(a)]]+Tableau9[[#This Row],[IR(a)]]+Tableau9[[#This Row],[(b)              ]]*2+Tableau9[[#This Row],[(c)]]*30.09+Tableau9[[#This Row],[(d)]]*3.76</f>
        <v>1095.9599999999998</v>
      </c>
    </row>
    <row r="44" spans="1:12" ht="17.25" thickTop="1" thickBot="1">
      <c r="A44" s="17" t="s">
        <v>14</v>
      </c>
      <c r="B44" s="18">
        <v>2020</v>
      </c>
      <c r="C44" s="12" t="s">
        <v>4</v>
      </c>
      <c r="D44" s="23">
        <f t="shared" si="0"/>
        <v>2021</v>
      </c>
      <c r="E44" s="24">
        <v>534.36</v>
      </c>
      <c r="F44" s="24">
        <v>57.34</v>
      </c>
      <c r="G44" s="24">
        <v>0</v>
      </c>
      <c r="H44" s="24">
        <v>0</v>
      </c>
      <c r="I44" s="25">
        <v>21</v>
      </c>
      <c r="J44" s="25">
        <v>17</v>
      </c>
      <c r="K44" s="25">
        <v>24</v>
      </c>
      <c r="L44" s="16">
        <f>Tableau9[[#This Row],[S(a)]]+Tableau9[[#This Row],[IK(a)]]+Tableau9[[#This Row],[IE(a)]]+Tableau9[[#This Row],[IR(a)]]+Tableau9[[#This Row],[(b)              ]]*2+Tableau9[[#This Row],[(c)]]*30.09+Tableau9[[#This Row],[(d)]]*3.76</f>
        <v>1235.47</v>
      </c>
    </row>
    <row r="45" spans="1:12" ht="17.25" thickTop="1" thickBot="1">
      <c r="A45" s="17" t="s">
        <v>14</v>
      </c>
      <c r="B45" s="18">
        <v>2020</v>
      </c>
      <c r="C45" s="12" t="s">
        <v>5</v>
      </c>
      <c r="D45" s="19">
        <f t="shared" si="0"/>
        <v>2021</v>
      </c>
      <c r="E45" s="20">
        <v>534.41999999999996</v>
      </c>
      <c r="F45" s="20">
        <v>46.74</v>
      </c>
      <c r="G45" s="20">
        <v>0</v>
      </c>
      <c r="H45" s="20">
        <v>0</v>
      </c>
      <c r="I45" s="21">
        <v>17</v>
      </c>
      <c r="J45" s="21">
        <v>14</v>
      </c>
      <c r="K45" s="21">
        <v>18</v>
      </c>
      <c r="L45" s="22">
        <f>Tableau9[[#This Row],[S(a)]]+Tableau9[[#This Row],[IK(a)]]+Tableau9[[#This Row],[IE(a)]]+Tableau9[[#This Row],[IR(a)]]+Tableau9[[#This Row],[(b)              ]]*2+Tableau9[[#This Row],[(c)]]*30.09+Tableau9[[#This Row],[(d)]]*3.76</f>
        <v>1104.1000000000001</v>
      </c>
    </row>
    <row r="46" spans="1:12" ht="17.25" thickTop="1" thickBot="1">
      <c r="A46" s="17" t="s">
        <v>14</v>
      </c>
      <c r="B46" s="18">
        <v>2020</v>
      </c>
      <c r="C46" s="12" t="s">
        <v>6</v>
      </c>
      <c r="D46" s="23">
        <f t="shared" si="0"/>
        <v>2021</v>
      </c>
      <c r="E46" s="24">
        <v>534.64</v>
      </c>
      <c r="F46" s="24">
        <v>49.05</v>
      </c>
      <c r="G46" s="24">
        <v>0</v>
      </c>
      <c r="H46" s="24">
        <v>0</v>
      </c>
      <c r="I46" s="25">
        <v>18</v>
      </c>
      <c r="J46" s="25">
        <v>16</v>
      </c>
      <c r="K46" s="25">
        <v>12</v>
      </c>
      <c r="L46" s="16">
        <f>Tableau9[[#This Row],[S(a)]]+Tableau9[[#This Row],[IK(a)]]+Tableau9[[#This Row],[IE(a)]]+Tableau9[[#This Row],[IR(a)]]+Tableau9[[#This Row],[(b)              ]]*2+Tableau9[[#This Row],[(c)]]*30.09+Tableau9[[#This Row],[(d)]]*3.76</f>
        <v>1146.2499999999998</v>
      </c>
    </row>
    <row r="47" spans="1:12" ht="17.25" thickTop="1" thickBot="1">
      <c r="A47" s="17" t="s">
        <v>14</v>
      </c>
      <c r="B47" s="18">
        <v>2020</v>
      </c>
      <c r="C47" s="12" t="s">
        <v>7</v>
      </c>
      <c r="D47" s="19">
        <f t="shared" si="0"/>
        <v>2021</v>
      </c>
      <c r="E47" s="20">
        <v>509.98</v>
      </c>
      <c r="F47" s="20">
        <v>43.04</v>
      </c>
      <c r="G47" s="20">
        <v>0</v>
      </c>
      <c r="H47" s="20">
        <v>0</v>
      </c>
      <c r="I47" s="21">
        <v>15</v>
      </c>
      <c r="J47" s="21">
        <v>15</v>
      </c>
      <c r="K47" s="21">
        <v>0</v>
      </c>
      <c r="L47" s="22">
        <f>Tableau9[[#This Row],[S(a)]]+Tableau9[[#This Row],[IK(a)]]+Tableau9[[#This Row],[IE(a)]]+Tableau9[[#This Row],[IR(a)]]+Tableau9[[#This Row],[(b)              ]]*2+Tableau9[[#This Row],[(c)]]*30.09+Tableau9[[#This Row],[(d)]]*3.76</f>
        <v>1034.3699999999999</v>
      </c>
    </row>
    <row r="48" spans="1:12" ht="17.25" thickTop="1" thickBot="1">
      <c r="A48" s="17" t="s">
        <v>14</v>
      </c>
      <c r="B48" s="18">
        <v>2020</v>
      </c>
      <c r="C48" s="12" t="s">
        <v>8</v>
      </c>
      <c r="D48" s="23">
        <f t="shared" si="0"/>
        <v>2021</v>
      </c>
      <c r="E48" s="24">
        <v>504.13</v>
      </c>
      <c r="F48" s="24">
        <v>28.19</v>
      </c>
      <c r="G48" s="24">
        <v>0</v>
      </c>
      <c r="H48" s="24">
        <v>0</v>
      </c>
      <c r="I48" s="25">
        <v>10</v>
      </c>
      <c r="J48" s="25">
        <v>10</v>
      </c>
      <c r="K48" s="25">
        <v>0</v>
      </c>
      <c r="L48" s="16">
        <f>Tableau9[[#This Row],[S(a)]]+Tableau9[[#This Row],[IK(a)]]+Tableau9[[#This Row],[IE(a)]]+Tableau9[[#This Row],[IR(a)]]+Tableau9[[#This Row],[(b)              ]]*2+Tableau9[[#This Row],[(c)]]*30.09+Tableau9[[#This Row],[(d)]]*3.76</f>
        <v>853.22</v>
      </c>
    </row>
    <row r="49" spans="1:12" ht="17.25" thickTop="1" thickBot="1">
      <c r="A49" s="17" t="s">
        <v>14</v>
      </c>
      <c r="B49" s="18">
        <v>2020</v>
      </c>
      <c r="C49" s="12" t="s">
        <v>9</v>
      </c>
      <c r="D49" s="19">
        <f t="shared" si="0"/>
        <v>2021</v>
      </c>
      <c r="E49" s="20">
        <v>534.01</v>
      </c>
      <c r="F49" s="20">
        <v>46.2</v>
      </c>
      <c r="G49" s="20">
        <v>0</v>
      </c>
      <c r="H49" s="20">
        <v>0</v>
      </c>
      <c r="I49" s="21">
        <v>8</v>
      </c>
      <c r="J49" s="21">
        <v>8</v>
      </c>
      <c r="K49" s="21">
        <v>0</v>
      </c>
      <c r="L49" s="22">
        <f>Tableau9[[#This Row],[S(a)]]+Tableau9[[#This Row],[IK(a)]]+Tableau9[[#This Row],[IE(a)]]+Tableau9[[#This Row],[IR(a)]]+Tableau9[[#This Row],[(b)              ]]*2+Tableau9[[#This Row],[(c)]]*30.09+Tableau9[[#This Row],[(d)]]*3.76</f>
        <v>836.93000000000006</v>
      </c>
    </row>
    <row r="50" spans="1:12" ht="17.25" thickTop="1" thickBot="1">
      <c r="A50" s="17" t="s">
        <v>14</v>
      </c>
      <c r="B50" s="18">
        <v>2020</v>
      </c>
      <c r="C50" s="12" t="s">
        <v>10</v>
      </c>
      <c r="D50" s="23">
        <f t="shared" si="0"/>
        <v>2021</v>
      </c>
      <c r="E50" s="24">
        <v>503.59</v>
      </c>
      <c r="F50" s="24">
        <v>22.55</v>
      </c>
      <c r="G50" s="24">
        <v>0</v>
      </c>
      <c r="H50" s="24">
        <v>0</v>
      </c>
      <c r="I50" s="25">
        <v>15</v>
      </c>
      <c r="J50" s="25">
        <v>15</v>
      </c>
      <c r="K50" s="25">
        <v>0</v>
      </c>
      <c r="L50" s="16">
        <f>Tableau9[[#This Row],[S(a)]]+Tableau9[[#This Row],[IK(a)]]+Tableau9[[#This Row],[IE(a)]]+Tableau9[[#This Row],[IR(a)]]+Tableau9[[#This Row],[(b)              ]]*2+Tableau9[[#This Row],[(c)]]*30.09+Tableau9[[#This Row],[(d)]]*3.76</f>
        <v>1007.49</v>
      </c>
    </row>
    <row r="51" spans="1:12" ht="17.25" thickTop="1" thickBot="1">
      <c r="A51" s="17" t="s">
        <v>14</v>
      </c>
      <c r="B51" s="18">
        <v>2020</v>
      </c>
      <c r="C51" s="12" t="s">
        <v>11</v>
      </c>
      <c r="D51" s="19">
        <f t="shared" si="0"/>
        <v>2021</v>
      </c>
      <c r="E51" s="20">
        <v>414.67</v>
      </c>
      <c r="F51" s="20">
        <v>33.880000000000003</v>
      </c>
      <c r="G51" s="20">
        <v>0</v>
      </c>
      <c r="H51" s="20">
        <v>0</v>
      </c>
      <c r="I51" s="21">
        <v>10</v>
      </c>
      <c r="J51" s="21">
        <v>10</v>
      </c>
      <c r="K51" s="21">
        <v>0</v>
      </c>
      <c r="L51" s="22">
        <f>Tableau9[[#This Row],[S(a)]]+Tableau9[[#This Row],[IK(a)]]+Tableau9[[#This Row],[IE(a)]]+Tableau9[[#This Row],[IR(a)]]+Tableau9[[#This Row],[(b)              ]]*2+Tableau9[[#This Row],[(c)]]*30.09+Tableau9[[#This Row],[(d)]]*3.76</f>
        <v>769.45</v>
      </c>
    </row>
    <row r="52" spans="1:12" ht="17.25" thickTop="1" thickBot="1">
      <c r="A52" s="17" t="s">
        <v>14</v>
      </c>
      <c r="B52" s="18">
        <v>2020</v>
      </c>
      <c r="C52" s="12" t="s">
        <v>12</v>
      </c>
      <c r="D52" s="23">
        <f t="shared" si="0"/>
        <v>2021</v>
      </c>
      <c r="E52" s="24">
        <v>534.1</v>
      </c>
      <c r="F52" s="24">
        <v>46.2</v>
      </c>
      <c r="G52" s="24">
        <v>0</v>
      </c>
      <c r="H52" s="24">
        <v>0</v>
      </c>
      <c r="I52" s="25">
        <v>15</v>
      </c>
      <c r="J52" s="25">
        <v>15</v>
      </c>
      <c r="K52" s="25">
        <v>0</v>
      </c>
      <c r="L52" s="16">
        <f>Tableau9[[#This Row],[S(a)]]+Tableau9[[#This Row],[IK(a)]]+Tableau9[[#This Row],[IE(a)]]+Tableau9[[#This Row],[IR(a)]]+Tableau9[[#This Row],[(b)              ]]*2+Tableau9[[#This Row],[(c)]]*30.09+Tableau9[[#This Row],[(d)]]*3.76</f>
        <v>1061.6500000000001</v>
      </c>
    </row>
    <row r="53" spans="1:12" ht="17.25" thickTop="1" thickBot="1">
      <c r="A53" s="17" t="s">
        <v>14</v>
      </c>
      <c r="B53" s="18">
        <v>2020</v>
      </c>
      <c r="C53" s="12" t="s">
        <v>13</v>
      </c>
      <c r="D53" s="19">
        <f t="shared" si="0"/>
        <v>2021</v>
      </c>
      <c r="E53" s="20">
        <v>540.87</v>
      </c>
      <c r="F53" s="20">
        <v>36.96</v>
      </c>
      <c r="G53" s="20">
        <v>0</v>
      </c>
      <c r="H53" s="20">
        <v>0</v>
      </c>
      <c r="I53" s="21">
        <v>12</v>
      </c>
      <c r="J53" s="21">
        <v>12</v>
      </c>
      <c r="K53" s="21">
        <v>0</v>
      </c>
      <c r="L53" s="22">
        <f>Tableau9[[#This Row],[S(a)]]+Tableau9[[#This Row],[IK(a)]]+Tableau9[[#This Row],[IE(a)]]+Tableau9[[#This Row],[IR(a)]]+Tableau9[[#This Row],[(b)              ]]*2+Tableau9[[#This Row],[(c)]]*30.09+Tableau9[[#This Row],[(d)]]*3.76</f>
        <v>962.91000000000008</v>
      </c>
    </row>
    <row r="54" spans="1:12" ht="17.25" thickTop="1" thickBot="1">
      <c r="A54" s="17" t="s">
        <v>15</v>
      </c>
      <c r="B54" s="18">
        <v>2020</v>
      </c>
      <c r="C54" s="12" t="s">
        <v>2</v>
      </c>
      <c r="D54" s="23">
        <f t="shared" si="0"/>
        <v>2021</v>
      </c>
      <c r="E54" s="14">
        <v>529.54</v>
      </c>
      <c r="F54" s="14">
        <v>0</v>
      </c>
      <c r="G54" s="14">
        <v>51.7</v>
      </c>
      <c r="H54" s="14">
        <v>0</v>
      </c>
      <c r="I54" s="15">
        <v>19</v>
      </c>
      <c r="J54" s="15">
        <v>15</v>
      </c>
      <c r="K54" s="15">
        <v>23</v>
      </c>
      <c r="L54" s="16">
        <f>Tableau9[[#This Row],[S(a)]]+Tableau9[[#This Row],[IK(a)]]+Tableau9[[#This Row],[IE(a)]]+Tableau9[[#This Row],[IR(a)]]+Tableau9[[#This Row],[(b)              ]]*2+Tableau9[[#This Row],[(c)]]*30.09+Tableau9[[#This Row],[(d)]]*3.76</f>
        <v>1157.0700000000002</v>
      </c>
    </row>
    <row r="55" spans="1:12" ht="17.25" thickTop="1" thickBot="1">
      <c r="A55" s="17" t="s">
        <v>15</v>
      </c>
      <c r="B55" s="18">
        <v>2020</v>
      </c>
      <c r="C55" s="12" t="s">
        <v>3</v>
      </c>
      <c r="D55" s="19">
        <f t="shared" si="0"/>
        <v>2021</v>
      </c>
      <c r="E55" s="20">
        <v>529.53</v>
      </c>
      <c r="F55" s="20">
        <v>46.31</v>
      </c>
      <c r="G55" s="20">
        <v>0</v>
      </c>
      <c r="H55" s="20">
        <v>0</v>
      </c>
      <c r="I55" s="21">
        <v>17</v>
      </c>
      <c r="J55" s="21">
        <v>14</v>
      </c>
      <c r="K55" s="21">
        <v>17.25</v>
      </c>
      <c r="L55" s="22">
        <f>Tableau9[[#This Row],[S(a)]]+Tableau9[[#This Row],[IK(a)]]+Tableau9[[#This Row],[IE(a)]]+Tableau9[[#This Row],[IR(a)]]+Tableau9[[#This Row],[(b)              ]]*2+Tableau9[[#This Row],[(c)]]*30.09+Tableau9[[#This Row],[(d)]]*3.76</f>
        <v>1095.9599999999998</v>
      </c>
    </row>
    <row r="56" spans="1:12" ht="17.25" thickTop="1" thickBot="1">
      <c r="A56" s="17" t="s">
        <v>15</v>
      </c>
      <c r="B56" s="18">
        <v>2020</v>
      </c>
      <c r="C56" s="12" t="s">
        <v>4</v>
      </c>
      <c r="D56" s="23">
        <f t="shared" si="0"/>
        <v>2021</v>
      </c>
      <c r="E56" s="24">
        <v>534.36</v>
      </c>
      <c r="F56" s="24">
        <v>57.34</v>
      </c>
      <c r="G56" s="24">
        <v>0</v>
      </c>
      <c r="H56" s="24">
        <v>0</v>
      </c>
      <c r="I56" s="25">
        <v>21</v>
      </c>
      <c r="J56" s="25">
        <v>17</v>
      </c>
      <c r="K56" s="25">
        <v>24</v>
      </c>
      <c r="L56" s="16">
        <f>Tableau9[[#This Row],[S(a)]]+Tableau9[[#This Row],[IK(a)]]+Tableau9[[#This Row],[IE(a)]]+Tableau9[[#This Row],[IR(a)]]+Tableau9[[#This Row],[(b)              ]]*2+Tableau9[[#This Row],[(c)]]*30.09+Tableau9[[#This Row],[(d)]]*3.76</f>
        <v>1235.47</v>
      </c>
    </row>
    <row r="57" spans="1:12" ht="17.25" thickTop="1" thickBot="1">
      <c r="A57" s="17" t="s">
        <v>15</v>
      </c>
      <c r="B57" s="18">
        <v>2020</v>
      </c>
      <c r="C57" s="12" t="s">
        <v>5</v>
      </c>
      <c r="D57" s="19">
        <f t="shared" si="0"/>
        <v>2021</v>
      </c>
      <c r="E57" s="20">
        <v>534.41999999999996</v>
      </c>
      <c r="F57" s="20">
        <v>46.74</v>
      </c>
      <c r="G57" s="20">
        <v>0</v>
      </c>
      <c r="H57" s="20">
        <v>0</v>
      </c>
      <c r="I57" s="21">
        <v>17</v>
      </c>
      <c r="J57" s="21">
        <v>14</v>
      </c>
      <c r="K57" s="21">
        <v>18</v>
      </c>
      <c r="L57" s="22">
        <f>Tableau9[[#This Row],[S(a)]]+Tableau9[[#This Row],[IK(a)]]+Tableau9[[#This Row],[IE(a)]]+Tableau9[[#This Row],[IR(a)]]+Tableau9[[#This Row],[(b)              ]]*2+Tableau9[[#This Row],[(c)]]*30.09+Tableau9[[#This Row],[(d)]]*3.76</f>
        <v>1104.1000000000001</v>
      </c>
    </row>
    <row r="58" spans="1:12" ht="17.25" thickTop="1" thickBot="1">
      <c r="A58" s="17" t="s">
        <v>15</v>
      </c>
      <c r="B58" s="18">
        <v>2020</v>
      </c>
      <c r="C58" s="12" t="s">
        <v>6</v>
      </c>
      <c r="D58" s="23">
        <f t="shared" si="0"/>
        <v>2021</v>
      </c>
      <c r="E58" s="24">
        <v>534.64</v>
      </c>
      <c r="F58" s="24">
        <v>49.05</v>
      </c>
      <c r="G58" s="24">
        <v>0</v>
      </c>
      <c r="H58" s="24">
        <v>0</v>
      </c>
      <c r="I58" s="25">
        <v>18</v>
      </c>
      <c r="J58" s="25">
        <v>16</v>
      </c>
      <c r="K58" s="25">
        <v>12</v>
      </c>
      <c r="L58" s="16">
        <f>Tableau9[[#This Row],[S(a)]]+Tableau9[[#This Row],[IK(a)]]+Tableau9[[#This Row],[IE(a)]]+Tableau9[[#This Row],[IR(a)]]+Tableau9[[#This Row],[(b)              ]]*2+Tableau9[[#This Row],[(c)]]*30.09+Tableau9[[#This Row],[(d)]]*3.76</f>
        <v>1146.2499999999998</v>
      </c>
    </row>
    <row r="59" spans="1:12" ht="17.25" thickTop="1" thickBot="1">
      <c r="A59" s="17" t="s">
        <v>15</v>
      </c>
      <c r="B59" s="18">
        <v>2020</v>
      </c>
      <c r="C59" s="12" t="s">
        <v>7</v>
      </c>
      <c r="D59" s="19">
        <f t="shared" si="0"/>
        <v>2021</v>
      </c>
      <c r="E59" s="20">
        <v>509.98</v>
      </c>
      <c r="F59" s="20">
        <v>43.04</v>
      </c>
      <c r="G59" s="20">
        <v>0</v>
      </c>
      <c r="H59" s="20">
        <v>0</v>
      </c>
      <c r="I59" s="21">
        <v>15</v>
      </c>
      <c r="J59" s="21">
        <v>15</v>
      </c>
      <c r="K59" s="21">
        <v>0</v>
      </c>
      <c r="L59" s="22">
        <f>Tableau9[[#This Row],[S(a)]]+Tableau9[[#This Row],[IK(a)]]+Tableau9[[#This Row],[IE(a)]]+Tableau9[[#This Row],[IR(a)]]+Tableau9[[#This Row],[(b)              ]]*2+Tableau9[[#This Row],[(c)]]*30.09+Tableau9[[#This Row],[(d)]]*3.76</f>
        <v>1034.3699999999999</v>
      </c>
    </row>
    <row r="60" spans="1:12" ht="17.25" thickTop="1" thickBot="1">
      <c r="A60" s="17" t="s">
        <v>15</v>
      </c>
      <c r="B60" s="18">
        <v>2020</v>
      </c>
      <c r="C60" s="12" t="s">
        <v>8</v>
      </c>
      <c r="D60" s="23">
        <f t="shared" si="0"/>
        <v>2021</v>
      </c>
      <c r="E60" s="24">
        <v>504.13</v>
      </c>
      <c r="F60" s="24">
        <v>28.19</v>
      </c>
      <c r="G60" s="24">
        <v>0</v>
      </c>
      <c r="H60" s="24">
        <v>0</v>
      </c>
      <c r="I60" s="25">
        <v>10</v>
      </c>
      <c r="J60" s="25">
        <v>10</v>
      </c>
      <c r="K60" s="25">
        <v>0</v>
      </c>
      <c r="L60" s="16">
        <f>Tableau9[[#This Row],[S(a)]]+Tableau9[[#This Row],[IK(a)]]+Tableau9[[#This Row],[IE(a)]]+Tableau9[[#This Row],[IR(a)]]+Tableau9[[#This Row],[(b)              ]]*2+Tableau9[[#This Row],[(c)]]*30.09+Tableau9[[#This Row],[(d)]]*3.76</f>
        <v>853.22</v>
      </c>
    </row>
    <row r="61" spans="1:12" ht="17.25" thickTop="1" thickBot="1">
      <c r="A61" s="17" t="s">
        <v>15</v>
      </c>
      <c r="B61" s="18">
        <v>2020</v>
      </c>
      <c r="C61" s="12" t="s">
        <v>9</v>
      </c>
      <c r="D61" s="19">
        <f t="shared" si="0"/>
        <v>2021</v>
      </c>
      <c r="E61" s="20">
        <v>534.01</v>
      </c>
      <c r="F61" s="20">
        <v>46.2</v>
      </c>
      <c r="G61" s="20">
        <v>0</v>
      </c>
      <c r="H61" s="20">
        <v>0</v>
      </c>
      <c r="I61" s="21">
        <v>8</v>
      </c>
      <c r="J61" s="21">
        <v>8</v>
      </c>
      <c r="K61" s="21">
        <v>0</v>
      </c>
      <c r="L61" s="22">
        <f>Tableau9[[#This Row],[S(a)]]+Tableau9[[#This Row],[IK(a)]]+Tableau9[[#This Row],[IE(a)]]+Tableau9[[#This Row],[IR(a)]]+Tableau9[[#This Row],[(b)              ]]*2+Tableau9[[#This Row],[(c)]]*30.09+Tableau9[[#This Row],[(d)]]*3.76</f>
        <v>836.93000000000006</v>
      </c>
    </row>
    <row r="62" spans="1:12" ht="17.25" thickTop="1" thickBot="1">
      <c r="A62" s="17" t="s">
        <v>15</v>
      </c>
      <c r="B62" s="18">
        <v>2020</v>
      </c>
      <c r="C62" s="12" t="s">
        <v>10</v>
      </c>
      <c r="D62" s="23">
        <f t="shared" si="0"/>
        <v>2021</v>
      </c>
      <c r="E62" s="24">
        <v>503.59</v>
      </c>
      <c r="F62" s="24">
        <v>22.55</v>
      </c>
      <c r="G62" s="24">
        <v>0</v>
      </c>
      <c r="H62" s="24">
        <v>0</v>
      </c>
      <c r="I62" s="25">
        <v>15</v>
      </c>
      <c r="J62" s="25">
        <v>15</v>
      </c>
      <c r="K62" s="25">
        <v>0</v>
      </c>
      <c r="L62" s="16">
        <f>Tableau9[[#This Row],[S(a)]]+Tableau9[[#This Row],[IK(a)]]+Tableau9[[#This Row],[IE(a)]]+Tableau9[[#This Row],[IR(a)]]+Tableau9[[#This Row],[(b)              ]]*2+Tableau9[[#This Row],[(c)]]*30.09+Tableau9[[#This Row],[(d)]]*3.76</f>
        <v>1007.49</v>
      </c>
    </row>
    <row r="63" spans="1:12" ht="17.25" thickTop="1" thickBot="1">
      <c r="A63" s="17" t="s">
        <v>15</v>
      </c>
      <c r="B63" s="18">
        <v>2020</v>
      </c>
      <c r="C63" s="12" t="s">
        <v>11</v>
      </c>
      <c r="D63" s="19">
        <f t="shared" si="0"/>
        <v>2021</v>
      </c>
      <c r="E63" s="20">
        <v>414.67</v>
      </c>
      <c r="F63" s="20">
        <v>33.880000000000003</v>
      </c>
      <c r="G63" s="20">
        <v>0</v>
      </c>
      <c r="H63" s="20">
        <v>0</v>
      </c>
      <c r="I63" s="21">
        <v>10</v>
      </c>
      <c r="J63" s="21">
        <v>10</v>
      </c>
      <c r="K63" s="21">
        <v>0</v>
      </c>
      <c r="L63" s="22">
        <f>Tableau9[[#This Row],[S(a)]]+Tableau9[[#This Row],[IK(a)]]+Tableau9[[#This Row],[IE(a)]]+Tableau9[[#This Row],[IR(a)]]+Tableau9[[#This Row],[(b)              ]]*2+Tableau9[[#This Row],[(c)]]*30.09+Tableau9[[#This Row],[(d)]]*3.76</f>
        <v>769.45</v>
      </c>
    </row>
    <row r="64" spans="1:12" ht="17.25" thickTop="1" thickBot="1">
      <c r="A64" s="17" t="s">
        <v>15</v>
      </c>
      <c r="B64" s="18">
        <v>2020</v>
      </c>
      <c r="C64" s="12" t="s">
        <v>12</v>
      </c>
      <c r="D64" s="23">
        <f t="shared" si="0"/>
        <v>2021</v>
      </c>
      <c r="E64" s="24">
        <v>534.1</v>
      </c>
      <c r="F64" s="24">
        <v>46.2</v>
      </c>
      <c r="G64" s="24">
        <v>0</v>
      </c>
      <c r="H64" s="24">
        <v>0</v>
      </c>
      <c r="I64" s="25">
        <v>15</v>
      </c>
      <c r="J64" s="25">
        <v>15</v>
      </c>
      <c r="K64" s="25">
        <v>0</v>
      </c>
      <c r="L64" s="16">
        <f>Tableau9[[#This Row],[S(a)]]+Tableau9[[#This Row],[IK(a)]]+Tableau9[[#This Row],[IE(a)]]+Tableau9[[#This Row],[IR(a)]]+Tableau9[[#This Row],[(b)              ]]*2+Tableau9[[#This Row],[(c)]]*30.09+Tableau9[[#This Row],[(d)]]*3.76</f>
        <v>1061.6500000000001</v>
      </c>
    </row>
    <row r="65" spans="1:12" ht="16.5" thickTop="1">
      <c r="A65" s="17" t="s">
        <v>15</v>
      </c>
      <c r="B65" s="18">
        <v>2020</v>
      </c>
      <c r="C65" s="12" t="s">
        <v>13</v>
      </c>
      <c r="D65" s="19">
        <f t="shared" si="0"/>
        <v>2021</v>
      </c>
      <c r="E65" s="20">
        <v>540.87</v>
      </c>
      <c r="F65" s="20">
        <v>36.96</v>
      </c>
      <c r="G65" s="20">
        <v>0</v>
      </c>
      <c r="H65" s="20">
        <v>0</v>
      </c>
      <c r="I65" s="21">
        <v>12</v>
      </c>
      <c r="J65" s="21">
        <v>12</v>
      </c>
      <c r="K65" s="21">
        <v>0</v>
      </c>
      <c r="L65" s="22">
        <f>Tableau9[[#This Row],[S(a)]]+Tableau9[[#This Row],[IK(a)]]+Tableau9[[#This Row],[IE(a)]]+Tableau9[[#This Row],[IR(a)]]+Tableau9[[#This Row],[(b)              ]]*2+Tableau9[[#This Row],[(c)]]*30.09+Tableau9[[#This Row],[(d)]]*3.76</f>
        <v>962.91000000000008</v>
      </c>
    </row>
  </sheetData>
  <mergeCells count="10">
    <mergeCell ref="B3:C3"/>
    <mergeCell ref="A14:F14"/>
    <mergeCell ref="N23:S24"/>
    <mergeCell ref="N18:S19"/>
    <mergeCell ref="N20:S20"/>
    <mergeCell ref="N21:S21"/>
    <mergeCell ref="N22:S22"/>
    <mergeCell ref="A11:F11"/>
    <mergeCell ref="A12:F12"/>
    <mergeCell ref="A13:F13"/>
  </mergeCells>
  <dataValidations count="4">
    <dataValidation type="list" allowBlank="1" showInputMessage="1" showErrorMessage="1" sqref="H18:H65">
      <formula1>statut_intervention</formula1>
    </dataValidation>
    <dataValidation allowBlank="1" showInputMessage="1" showErrorMessage="1" error="Veuillez choisir un statut dans le menu déroulant" sqref="J18:J65"/>
    <dataValidation type="list" allowBlank="1" showInputMessage="1" showErrorMessage="1" sqref="B5">
      <formula1>Individus</formula1>
    </dataValidation>
    <dataValidation type="list" allowBlank="1" showInputMessage="1" showErrorMessage="1" sqref="C5">
      <formula1>Années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Années</vt:lpstr>
      <vt:lpstr>Individus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siddi</dc:creator>
  <cp:lastModifiedBy>Toukoul</cp:lastModifiedBy>
  <dcterms:created xsi:type="dcterms:W3CDTF">2020-06-05T00:19:21Z</dcterms:created>
  <dcterms:modified xsi:type="dcterms:W3CDTF">2020-06-05T08:13:57Z</dcterms:modified>
</cp:coreProperties>
</file>