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-120" yWindow="-120" windowWidth="29040" windowHeight="15840"/>
  </bookViews>
  <sheets>
    <sheet name="Métré" sheetId="3" r:id="rId1"/>
    <sheet name="Recap Fournitures" sheetId="4" r:id="rId2"/>
    <sheet name="Recap Chantier" sheetId="5" r:id="rId3"/>
    <sheet name="Base Données" sheetId="6" r:id="rId4"/>
  </sheets>
  <definedNames>
    <definedName name="HtrPlaques">'Base Données'!$E$2:$E$7</definedName>
    <definedName name="Isolants">'Base Données'!$L$2:$L$7</definedName>
    <definedName name="Montants">'Base Données'!$J$2:$J$11</definedName>
    <definedName name="NbPlaques">'Base Données'!$P$2:$P$4</definedName>
    <definedName name="NumCloison">'Base Données'!$R$2:$R$26</definedName>
    <definedName name="Plaques">'Base Données'!$A$2:$A$16</definedName>
    <definedName name="Rails">'Base Données'!$H$2:$H$11</definedName>
    <definedName name="SimpDoub">'Base Données'!$N$2:$N$3</definedName>
    <definedName name="_xlnm.Print_Area" localSheetId="2">'Recap Chantier'!$B$1:$AA$34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M2" i="5"/>
  <c r="C39" i="3"/>
  <c r="C38"/>
  <c r="C37"/>
  <c r="D40"/>
  <c r="D17"/>
  <c r="AD8" i="5"/>
  <c r="AD13" s="1"/>
  <c r="H1" i="3"/>
  <c r="I36"/>
  <c r="G16" i="4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F35"/>
  <c r="G35" s="1"/>
  <c r="C34" i="3"/>
  <c r="N13" i="4"/>
  <c r="N14"/>
  <c r="N15"/>
  <c r="N16"/>
  <c r="N17"/>
  <c r="N18"/>
  <c r="N19"/>
  <c r="N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G13"/>
  <c r="G14"/>
  <c r="G15"/>
  <c r="K12"/>
  <c r="G12"/>
  <c r="C3"/>
  <c r="C3" i="5" l="1"/>
  <c r="E30" i="3"/>
  <c r="C3"/>
  <c r="D19" l="1"/>
  <c r="D14"/>
  <c r="D37"/>
  <c r="C36"/>
  <c r="E14" i="6"/>
  <c r="F7" s="1"/>
  <c r="E12"/>
  <c r="H10" i="3"/>
  <c r="J19" l="1"/>
  <c r="D18"/>
  <c r="D39"/>
  <c r="D15"/>
  <c r="F5" i="6"/>
  <c r="F2"/>
  <c r="F6"/>
  <c r="F3"/>
  <c r="F4"/>
  <c r="D38" i="3" l="1"/>
  <c r="D36"/>
  <c r="F8" i="6" a="1"/>
  <c r="F8" s="1"/>
  <c r="E16" s="1"/>
  <c r="J10" i="3" s="1"/>
  <c r="F12" l="1"/>
  <c r="F36"/>
</calcChain>
</file>

<file path=xl/sharedStrings.xml><?xml version="1.0" encoding="utf-8"?>
<sst xmlns="http://schemas.openxmlformats.org/spreadsheetml/2006/main" count="406" uniqueCount="181">
  <si>
    <t>QUANTITATIF</t>
  </si>
  <si>
    <t>BA13 STD</t>
  </si>
  <si>
    <t>BA13S STD</t>
  </si>
  <si>
    <t>BA18S STD</t>
  </si>
  <si>
    <t>BA18 STD</t>
  </si>
  <si>
    <t>BA13 HYDRO</t>
  </si>
  <si>
    <t>BA13S HYDRO</t>
  </si>
  <si>
    <t>BA18 HYDRO</t>
  </si>
  <si>
    <t>BA18S HYDRO</t>
  </si>
  <si>
    <t>BA13 WAB</t>
  </si>
  <si>
    <t>BA13S WAB</t>
  </si>
  <si>
    <t>BA18 WAB</t>
  </si>
  <si>
    <t>BA18S WAB</t>
  </si>
  <si>
    <t>BA25</t>
  </si>
  <si>
    <t>TYPES DE PLAQUE</t>
  </si>
  <si>
    <t>LARGEUR</t>
  </si>
  <si>
    <t>HAUTEUR PLAQUE</t>
  </si>
  <si>
    <t>R48</t>
  </si>
  <si>
    <t>M48</t>
  </si>
  <si>
    <t>R62</t>
  </si>
  <si>
    <t>M62</t>
  </si>
  <si>
    <t>BA25S</t>
  </si>
  <si>
    <t>BA25S TWIN</t>
  </si>
  <si>
    <t>RAIL</t>
  </si>
  <si>
    <t>R70</t>
  </si>
  <si>
    <t>R84</t>
  </si>
  <si>
    <t>R90</t>
  </si>
  <si>
    <t>R100</t>
  </si>
  <si>
    <t>R36</t>
  </si>
  <si>
    <t>MONTANT</t>
  </si>
  <si>
    <t>M36</t>
  </si>
  <si>
    <t>M70</t>
  </si>
  <si>
    <t>M84</t>
  </si>
  <si>
    <t>M90</t>
  </si>
  <si>
    <t>M100</t>
  </si>
  <si>
    <t>PAR</t>
  </si>
  <si>
    <t>PAR45 en 0.90</t>
  </si>
  <si>
    <t>PAR45 en 1.20</t>
  </si>
  <si>
    <t>Plaques</t>
  </si>
  <si>
    <t>PAR60 en 0.90</t>
  </si>
  <si>
    <t>PAR60 en 1.20</t>
  </si>
  <si>
    <t xml:space="preserve">N° Dossier : </t>
  </si>
  <si>
    <t xml:space="preserve">Affaire : </t>
  </si>
  <si>
    <t xml:space="preserve">Hauteur : </t>
  </si>
  <si>
    <t xml:space="preserve">Longueur : </t>
  </si>
  <si>
    <t>M</t>
  </si>
  <si>
    <t>Ml</t>
  </si>
  <si>
    <t xml:space="preserve">Cloison : </t>
  </si>
  <si>
    <t>Type de Plaque :</t>
  </si>
  <si>
    <t>Largeur : M</t>
  </si>
  <si>
    <t>M2/U</t>
  </si>
  <si>
    <t>Cette feuille servira de base de données pour les choix</t>
  </si>
  <si>
    <t>N° cloison</t>
  </si>
  <si>
    <t>Hauteur</t>
  </si>
  <si>
    <t>Rails</t>
  </si>
  <si>
    <t>Portes</t>
  </si>
  <si>
    <t>m²</t>
  </si>
  <si>
    <t>Bottes</t>
  </si>
  <si>
    <t>Unité</t>
  </si>
  <si>
    <t>Quantités</t>
  </si>
  <si>
    <t>Description</t>
  </si>
  <si>
    <t>Isolant</t>
  </si>
  <si>
    <t>Montants</t>
  </si>
  <si>
    <t>Isolation</t>
  </si>
  <si>
    <t>Fenêtres</t>
  </si>
  <si>
    <t>Nb :</t>
  </si>
  <si>
    <t>M2</t>
  </si>
  <si>
    <t>Type</t>
  </si>
  <si>
    <t>Htr Plaques</t>
  </si>
  <si>
    <t xml:space="preserve">Cloison N° : </t>
  </si>
  <si>
    <t xml:space="preserve">Nb. de Plaques sur l'épaisseur de la cloison : </t>
  </si>
  <si>
    <t xml:space="preserve">Nb. de Plaques nécessaires à la cloison : </t>
  </si>
  <si>
    <t xml:space="preserve">Nb de fenêtres : </t>
  </si>
  <si>
    <t>Montants :</t>
  </si>
  <si>
    <t>Hauteur : M</t>
  </si>
  <si>
    <t>Htr Max.</t>
  </si>
  <si>
    <t>Cloison :</t>
  </si>
  <si>
    <t>Choisie :</t>
  </si>
  <si>
    <t>NB. Plaques</t>
  </si>
  <si>
    <t>( Montants )</t>
  </si>
  <si>
    <t>u</t>
  </si>
  <si>
    <t>m2</t>
  </si>
  <si>
    <t xml:space="preserve">Surface des Fenêtres : </t>
  </si>
  <si>
    <t xml:space="preserve">Surface des portes : </t>
  </si>
  <si>
    <t>Largeur</t>
  </si>
  <si>
    <t>Long.</t>
  </si>
  <si>
    <t>Total</t>
  </si>
  <si>
    <t>U</t>
  </si>
  <si>
    <t>RAISON SOCIALE</t>
  </si>
  <si>
    <t>Le:</t>
  </si>
  <si>
    <t>Nota:</t>
  </si>
  <si>
    <t>La surface des portes et des fenêtre est enlevée de la surface de l'isolant</t>
  </si>
  <si>
    <t>La surface des portes et des fenêtres n'est PAS enlevée à la surface des plaques!</t>
  </si>
  <si>
    <t>Nb de portes en 0.93 :</t>
  </si>
  <si>
    <t>Nb de portes en 0.83 :</t>
  </si>
  <si>
    <t>Nb de portes en 0.73 :</t>
  </si>
  <si>
    <t>Surf. AUTRES ouvertures</t>
  </si>
  <si>
    <t xml:space="preserve">m2  </t>
  </si>
  <si>
    <t>Nb de portes en 0.63 :</t>
  </si>
  <si>
    <t xml:space="preserve">La largeur des portes est enlevée (une fois au sol) à la longueur des rails </t>
  </si>
  <si>
    <t>u  2.1m2</t>
  </si>
  <si>
    <t>u 1.68m2</t>
  </si>
  <si>
    <t>u  1.89m2</t>
  </si>
  <si>
    <t>u 1.47m2</t>
  </si>
  <si>
    <t>Autres</t>
  </si>
  <si>
    <t>Ouv.</t>
  </si>
  <si>
    <t>Simple</t>
  </si>
  <si>
    <t>Double</t>
  </si>
  <si>
    <t>Htr.</t>
  </si>
  <si>
    <t>Nb Montants</t>
  </si>
  <si>
    <t>Le nombre de montants est :  (Longueur Cloison/Largeurplaque)(multiplié par 2 si largeur 1.2m) (multiplié par 2 si montants doubles)*1.05</t>
  </si>
  <si>
    <t>Il y a 10 montants par botte</t>
  </si>
  <si>
    <t>La présence de portes ou fenêtres n'influe pas sur la quantité de montants</t>
  </si>
  <si>
    <t>Le nombre de montants est augmenté de 1 pour le montant d'extrémité</t>
  </si>
  <si>
    <t>Il y a 10 rails par botte</t>
  </si>
  <si>
    <t>La dimension des portes est prise HORS cadre soit :</t>
  </si>
  <si>
    <t>Portes en :</t>
  </si>
  <si>
    <t>0.63 : 2.1m*0.7m</t>
  </si>
  <si>
    <t>0.73 : 2.1m*0.8m</t>
  </si>
  <si>
    <t>0.83 : 2.1m*0.9m</t>
  </si>
  <si>
    <t>0.93 : 2.1m*1.0m</t>
  </si>
  <si>
    <t>Ces dimensions permettent d'enlever la surface à la quantité d'isolant</t>
  </si>
  <si>
    <t xml:space="preserve">Surf. brute : </t>
  </si>
  <si>
    <t xml:space="preserve">Surf. Nette : </t>
  </si>
  <si>
    <t xml:space="preserve">Dossier : </t>
  </si>
  <si>
    <t>N°</t>
  </si>
  <si>
    <t>Surf.Brut.</t>
  </si>
  <si>
    <t>Surf. Net.</t>
  </si>
  <si>
    <t>Plaques :</t>
  </si>
  <si>
    <t>Htr</t>
  </si>
  <si>
    <t>Nb</t>
  </si>
  <si>
    <t>RECAPITULATION DES FOURNITURES</t>
  </si>
  <si>
    <t>Mortier</t>
  </si>
  <si>
    <t>Adhésif</t>
  </si>
  <si>
    <t>Sacs de 25kg</t>
  </si>
  <si>
    <t>Nombre de cloisons</t>
  </si>
  <si>
    <t>Surface Brutte cloisons</t>
  </si>
  <si>
    <t>Surface Nette cloisons</t>
  </si>
  <si>
    <t>Nombre Fenêtres</t>
  </si>
  <si>
    <t>Nombre Portes</t>
  </si>
  <si>
    <t>Surf. Totale Ouvertures</t>
  </si>
  <si>
    <t>*</t>
  </si>
  <si>
    <t>Les données minimum pour pouvoir déverser une cloison sont :</t>
  </si>
  <si>
    <t>N° Dossier       et Nom de l'Affaire</t>
  </si>
  <si>
    <t>N° de cloison, sa hauteur et sa longueur</t>
  </si>
  <si>
    <t>Type de plaque utilisé et le nombre sur l'épaisseur</t>
  </si>
  <si>
    <t>MAP</t>
  </si>
  <si>
    <t>(25kg)</t>
  </si>
  <si>
    <t>U   (25Kg)</t>
  </si>
  <si>
    <t>(25Kg)</t>
  </si>
  <si>
    <t xml:space="preserve">(MAP) Mortier Adhésif : </t>
  </si>
  <si>
    <t>N° Cloison :</t>
  </si>
  <si>
    <t>l'épaisseur</t>
  </si>
  <si>
    <t>sur</t>
  </si>
  <si>
    <t>de cloison</t>
  </si>
  <si>
    <t xml:space="preserve">Total : </t>
  </si>
  <si>
    <t>MAP : Après recherche sur le net j'ai vu que c'était des sac de mortier</t>
  </si>
  <si>
    <t>Je n'ai pas de liaison entre la quantité de MAP et les autres produits</t>
  </si>
  <si>
    <t>Voulez vous voir apparaitre le total des bottes de Rails et montants?</t>
  </si>
  <si>
    <t>Voulez vous voir la surface totale d'isolant?</t>
  </si>
  <si>
    <t>Les cellules BLEUES sont des cellules d'Excel qui servent aux calculs, NE PAS MODIFIER</t>
  </si>
  <si>
    <t xml:space="preserve">CLOISON : </t>
  </si>
  <si>
    <t>Vous pouvez supprimer une ligne puis aller à Métré</t>
  </si>
  <si>
    <t>et la refaire</t>
  </si>
  <si>
    <t>Je n'ai pas créé la possibilité de modifier une ligne</t>
  </si>
  <si>
    <t>La Récap Fourniture se met à jour</t>
  </si>
  <si>
    <t>Le nombre de rails est : 1.05 * longueur de cloison * 2 divisé par 3(mètres)</t>
  </si>
  <si>
    <t>Et c'est dans la feuille "Recap Fournitures" que l'arrondi se ferait</t>
  </si>
  <si>
    <t>Il y aurait moins de risque de se retrouver avec trop de bottes sur chantier!</t>
  </si>
  <si>
    <t>Arrondir les bottes sur cette feuille me semble prématuré, il devrait y avoir le nombre, avec le coef. De 1.05, non arrondi</t>
  </si>
  <si>
    <t>(Très important lorsqu'il y a 7 ou 10 cloisons avec les mêmes montants)</t>
  </si>
  <si>
    <t>Le nombre maximum de cloisons est de 25.</t>
  </si>
  <si>
    <t>Attention ces divers totaux totaliseraient des bottes de nature ou longueur différentes!</t>
  </si>
  <si>
    <t>Ce serait juste pour la vérif au sorti du dépôt</t>
  </si>
  <si>
    <t>Oss007</t>
  </si>
  <si>
    <t>James Bond</t>
  </si>
  <si>
    <t>Je n'ai pas protégé les feuilles, faites des essais, après je protègerai les feuilles, surtout "Métré", pour éviter les fausses manips (sans mot de passe c'est plus facile à enlever)</t>
  </si>
  <si>
    <t>Voulez vous que certaines valeurs restent à l'ancienne valeur saisie :</t>
  </si>
  <si>
    <t xml:space="preserve">Lors du déversement cette feuille se réinitialise </t>
  </si>
  <si>
    <t>Exemple : la hauteur cloison, rails, montants (simple ou double), isolant et Nb de plaques sur l'épaisseur</t>
  </si>
  <si>
    <t>Lorsque vous voyez une erreur, enregistrez le fichier dans l'état et envoyez moi le.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</si>
</sst>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 val="double"/>
      <sz val="16"/>
      <color theme="1"/>
      <name val="Calibri"/>
      <family val="2"/>
      <scheme val="minor"/>
    </font>
    <font>
      <b/>
      <sz val="11"/>
      <color theme="9" tint="-0.499984740745262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14996795556505021"/>
        <bgColor indexed="64"/>
      </patternFill>
    </fill>
  </fills>
  <borders count="7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97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2" fillId="0" borderId="9" xfId="0" applyFont="1" applyBorder="1" applyAlignment="1">
      <alignment horizontal="right"/>
    </xf>
    <xf numFmtId="0" fontId="2" fillId="0" borderId="12" xfId="0" applyFont="1" applyBorder="1" applyAlignment="1">
      <alignment horizontal="right"/>
    </xf>
    <xf numFmtId="0" fontId="1" fillId="0" borderId="0" xfId="0" applyFont="1"/>
    <xf numFmtId="0" fontId="1" fillId="0" borderId="24" xfId="0" applyFont="1" applyBorder="1" applyAlignment="1">
      <alignment horizontal="center" vertical="center"/>
    </xf>
    <xf numFmtId="0" fontId="1" fillId="0" borderId="24" xfId="0" applyFont="1" applyBorder="1"/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5" fillId="0" borderId="0" xfId="0" applyFont="1"/>
    <xf numFmtId="0" fontId="1" fillId="0" borderId="27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/>
    </xf>
    <xf numFmtId="0" fontId="3" fillId="0" borderId="0" xfId="0" applyFont="1" applyAlignment="1">
      <alignment horizontal="left" vertical="center"/>
    </xf>
    <xf numFmtId="0" fontId="1" fillId="0" borderId="0" xfId="0" applyFont="1" applyBorder="1"/>
    <xf numFmtId="0" fontId="1" fillId="3" borderId="27" xfId="0" applyFont="1" applyFill="1" applyBorder="1" applyAlignment="1">
      <alignment horizontal="center"/>
    </xf>
    <xf numFmtId="0" fontId="1" fillId="3" borderId="31" xfId="0" applyFont="1" applyFill="1" applyBorder="1" applyAlignment="1">
      <alignment horizontal="center"/>
    </xf>
    <xf numFmtId="0" fontId="2" fillId="4" borderId="9" xfId="0" applyFont="1" applyFill="1" applyBorder="1" applyAlignment="1">
      <alignment horizontal="right"/>
    </xf>
    <xf numFmtId="0" fontId="2" fillId="4" borderId="12" xfId="0" applyFont="1" applyFill="1" applyBorder="1" applyAlignment="1">
      <alignment horizontal="right"/>
    </xf>
    <xf numFmtId="0" fontId="2" fillId="4" borderId="37" xfId="0" applyFont="1" applyFill="1" applyBorder="1" applyAlignment="1">
      <alignment horizontal="right"/>
    </xf>
    <xf numFmtId="0" fontId="1" fillId="0" borderId="0" xfId="0" applyFont="1" applyAlignment="1"/>
    <xf numFmtId="0" fontId="0" fillId="0" borderId="25" xfId="0" applyBorder="1"/>
    <xf numFmtId="0" fontId="0" fillId="0" borderId="26" xfId="0" applyBorder="1"/>
    <xf numFmtId="0" fontId="0" fillId="0" borderId="24" xfId="0" applyBorder="1"/>
    <xf numFmtId="0" fontId="1" fillId="0" borderId="25" xfId="0" applyFont="1" applyBorder="1"/>
    <xf numFmtId="0" fontId="1" fillId="0" borderId="26" xfId="0" applyFont="1" applyBorder="1"/>
    <xf numFmtId="0" fontId="1" fillId="0" borderId="26" xfId="0" applyFont="1" applyBorder="1" applyAlignment="1">
      <alignment horizontal="center"/>
    </xf>
    <xf numFmtId="0" fontId="0" fillId="0" borderId="0" xfId="0" applyAlignment="1">
      <alignment horizontal="left"/>
    </xf>
    <xf numFmtId="2" fontId="1" fillId="0" borderId="19" xfId="0" applyNumberFormat="1" applyFont="1" applyBorder="1" applyAlignment="1">
      <alignment horizontal="center" vertical="center"/>
    </xf>
    <xf numFmtId="2" fontId="1" fillId="0" borderId="17" xfId="0" applyNumberFormat="1" applyFont="1" applyBorder="1" applyAlignment="1">
      <alignment horizontal="center" vertical="center"/>
    </xf>
    <xf numFmtId="0" fontId="1" fillId="0" borderId="25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30" xfId="0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43" xfId="0" applyFont="1" applyBorder="1" applyAlignment="1">
      <alignment horizontal="center"/>
    </xf>
    <xf numFmtId="0" fontId="1" fillId="5" borderId="11" xfId="0" applyFont="1" applyFill="1" applyBorder="1" applyAlignment="1">
      <alignment horizontal="center"/>
    </xf>
    <xf numFmtId="0" fontId="1" fillId="5" borderId="31" xfId="0" applyFont="1" applyFill="1" applyBorder="1" applyAlignment="1">
      <alignment horizontal="center"/>
    </xf>
    <xf numFmtId="0" fontId="1" fillId="5" borderId="39" xfId="0" applyFont="1" applyFill="1" applyBorder="1" applyAlignment="1">
      <alignment horizontal="center"/>
    </xf>
    <xf numFmtId="0" fontId="1" fillId="3" borderId="30" xfId="0" applyFont="1" applyFill="1" applyBorder="1" applyAlignment="1">
      <alignment horizontal="center"/>
    </xf>
    <xf numFmtId="0" fontId="1" fillId="0" borderId="34" xfId="0" applyFont="1" applyBorder="1" applyAlignment="1">
      <alignment horizontal="center"/>
    </xf>
    <xf numFmtId="0" fontId="1" fillId="6" borderId="44" xfId="0" applyFont="1" applyFill="1" applyBorder="1"/>
    <xf numFmtId="0" fontId="1" fillId="6" borderId="45" xfId="0" applyFont="1" applyFill="1" applyBorder="1"/>
    <xf numFmtId="0" fontId="1" fillId="6" borderId="46" xfId="0" applyFont="1" applyFill="1" applyBorder="1"/>
    <xf numFmtId="0" fontId="1" fillId="6" borderId="48" xfId="0" applyFont="1" applyFill="1" applyBorder="1"/>
    <xf numFmtId="0" fontId="1" fillId="6" borderId="51" xfId="0" applyFont="1" applyFill="1" applyBorder="1"/>
    <xf numFmtId="0" fontId="1" fillId="6" borderId="47" xfId="0" applyFont="1" applyFill="1" applyBorder="1"/>
    <xf numFmtId="0" fontId="1" fillId="6" borderId="49" xfId="0" applyFont="1" applyFill="1" applyBorder="1"/>
    <xf numFmtId="0" fontId="0" fillId="6" borderId="0" xfId="0" applyFill="1" applyBorder="1" applyAlignment="1">
      <alignment horizontal="center"/>
    </xf>
    <xf numFmtId="0" fontId="0" fillId="6" borderId="0" xfId="0" applyFill="1" applyBorder="1"/>
    <xf numFmtId="0" fontId="1" fillId="6" borderId="0" xfId="0" applyFont="1" applyFill="1" applyBorder="1"/>
    <xf numFmtId="0" fontId="1" fillId="6" borderId="50" xfId="0" applyFont="1" applyFill="1" applyBorder="1"/>
    <xf numFmtId="0" fontId="1" fillId="6" borderId="8" xfId="0" applyFont="1" applyFill="1" applyBorder="1"/>
    <xf numFmtId="0" fontId="1" fillId="6" borderId="1" xfId="0" applyFont="1" applyFill="1" applyBorder="1"/>
    <xf numFmtId="0" fontId="1" fillId="6" borderId="0" xfId="0" quotePrefix="1" applyFont="1" applyFill="1" applyBorder="1"/>
    <xf numFmtId="0" fontId="1" fillId="6" borderId="21" xfId="0" applyFont="1" applyFill="1" applyBorder="1"/>
    <xf numFmtId="0" fontId="1" fillId="6" borderId="22" xfId="0" applyFont="1" applyFill="1" applyBorder="1"/>
    <xf numFmtId="0" fontId="2" fillId="6" borderId="19" xfId="0" applyFont="1" applyFill="1" applyBorder="1" applyAlignment="1">
      <alignment horizontal="right"/>
    </xf>
    <xf numFmtId="0" fontId="1" fillId="6" borderId="20" xfId="0" applyFont="1" applyFill="1" applyBorder="1"/>
    <xf numFmtId="0" fontId="1" fillId="3" borderId="33" xfId="0" applyFont="1" applyFill="1" applyBorder="1" applyAlignment="1">
      <alignment horizontal="center"/>
    </xf>
    <xf numFmtId="0" fontId="1" fillId="3" borderId="53" xfId="0" applyFont="1" applyFill="1" applyBorder="1" applyAlignment="1">
      <alignment horizontal="center"/>
    </xf>
    <xf numFmtId="0" fontId="1" fillId="3" borderId="38" xfId="0" applyFont="1" applyFill="1" applyBorder="1" applyAlignment="1">
      <alignment horizontal="center"/>
    </xf>
    <xf numFmtId="0" fontId="1" fillId="3" borderId="32" xfId="0" applyFont="1" applyFill="1" applyBorder="1" applyAlignment="1">
      <alignment horizontal="center"/>
    </xf>
    <xf numFmtId="0" fontId="1" fillId="3" borderId="37" xfId="0" applyFont="1" applyFill="1" applyBorder="1" applyAlignment="1">
      <alignment horizontal="center"/>
    </xf>
    <xf numFmtId="0" fontId="1" fillId="3" borderId="34" xfId="0" applyFont="1" applyFill="1" applyBorder="1" applyAlignment="1">
      <alignment horizontal="center"/>
    </xf>
    <xf numFmtId="0" fontId="1" fillId="0" borderId="30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/>
    </xf>
    <xf numFmtId="0" fontId="1" fillId="3" borderId="34" xfId="0" applyFont="1" applyFill="1" applyBorder="1" applyAlignment="1">
      <alignment horizontal="center"/>
    </xf>
    <xf numFmtId="0" fontId="1" fillId="2" borderId="9" xfId="0" applyFont="1" applyFill="1" applyBorder="1" applyAlignment="1" applyProtection="1">
      <alignment horizontal="center" vertical="center"/>
      <protection locked="0"/>
    </xf>
    <xf numFmtId="0" fontId="1" fillId="2" borderId="30" xfId="0" applyFont="1" applyFill="1" applyBorder="1" applyAlignment="1" applyProtection="1">
      <alignment horizontal="center" vertical="center"/>
      <protection locked="0"/>
    </xf>
    <xf numFmtId="0" fontId="1" fillId="2" borderId="23" xfId="0" applyFont="1" applyFill="1" applyBorder="1" applyAlignment="1" applyProtection="1">
      <alignment horizontal="center"/>
      <protection locked="0"/>
    </xf>
    <xf numFmtId="0" fontId="1" fillId="2" borderId="58" xfId="0" applyFont="1" applyFill="1" applyBorder="1" applyAlignment="1" applyProtection="1">
      <alignment horizontal="center" vertical="center"/>
      <protection locked="0"/>
    </xf>
    <xf numFmtId="0" fontId="1" fillId="2" borderId="4" xfId="0" applyFont="1" applyFill="1" applyBorder="1" applyAlignment="1" applyProtection="1">
      <alignment horizontal="center" vertical="center"/>
      <protection locked="0"/>
    </xf>
    <xf numFmtId="0" fontId="1" fillId="6" borderId="4" xfId="0" applyFont="1" applyFill="1" applyBorder="1"/>
    <xf numFmtId="0" fontId="7" fillId="0" borderId="0" xfId="0" applyFont="1"/>
    <xf numFmtId="0" fontId="1" fillId="3" borderId="27" xfId="0" applyFont="1" applyFill="1" applyBorder="1"/>
    <xf numFmtId="0" fontId="1" fillId="3" borderId="24" xfId="0" applyFont="1" applyFill="1" applyBorder="1" applyAlignment="1">
      <alignment horizontal="center"/>
    </xf>
    <xf numFmtId="0" fontId="1" fillId="3" borderId="25" xfId="0" applyFont="1" applyFill="1" applyBorder="1" applyAlignment="1">
      <alignment horizontal="center"/>
    </xf>
    <xf numFmtId="0" fontId="1" fillId="7" borderId="24" xfId="0" applyFont="1" applyFill="1" applyBorder="1" applyAlignment="1">
      <alignment horizontal="center"/>
    </xf>
    <xf numFmtId="0" fontId="1" fillId="7" borderId="26" xfId="0" applyFont="1" applyFill="1" applyBorder="1" applyAlignment="1">
      <alignment horizontal="center"/>
    </xf>
    <xf numFmtId="0" fontId="0" fillId="7" borderId="27" xfId="0" applyFill="1" applyBorder="1" applyAlignment="1">
      <alignment horizontal="left"/>
    </xf>
    <xf numFmtId="0" fontId="0" fillId="7" borderId="7" xfId="0" applyFill="1" applyBorder="1"/>
    <xf numFmtId="0" fontId="1" fillId="7" borderId="25" xfId="0" applyFont="1" applyFill="1" applyBorder="1" applyAlignment="1">
      <alignment horizontal="center"/>
    </xf>
    <xf numFmtId="0" fontId="1" fillId="6" borderId="36" xfId="0" applyFont="1" applyFill="1" applyBorder="1" applyAlignment="1">
      <alignment horizontal="center"/>
    </xf>
    <xf numFmtId="0" fontId="1" fillId="6" borderId="15" xfId="0" applyFont="1" applyFill="1" applyBorder="1" applyAlignment="1">
      <alignment horizontal="center"/>
    </xf>
    <xf numFmtId="0" fontId="0" fillId="6" borderId="0" xfId="0" applyFill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/>
    </xf>
    <xf numFmtId="0" fontId="0" fillId="6" borderId="59" xfId="0" applyFill="1" applyBorder="1"/>
    <xf numFmtId="0" fontId="0" fillId="6" borderId="61" xfId="0" applyFill="1" applyBorder="1"/>
    <xf numFmtId="0" fontId="0" fillId="6" borderId="60" xfId="0" applyFill="1" applyBorder="1"/>
    <xf numFmtId="0" fontId="0" fillId="6" borderId="62" xfId="0" applyFill="1" applyBorder="1"/>
    <xf numFmtId="0" fontId="0" fillId="6" borderId="63" xfId="0" applyFill="1" applyBorder="1"/>
    <xf numFmtId="0" fontId="1" fillId="6" borderId="62" xfId="0" applyFont="1" applyFill="1" applyBorder="1" applyAlignment="1">
      <alignment horizontal="right"/>
    </xf>
    <xf numFmtId="0" fontId="1" fillId="6" borderId="54" xfId="0" applyFont="1" applyFill="1" applyBorder="1"/>
    <xf numFmtId="0" fontId="1" fillId="6" borderId="15" xfId="0" applyFont="1" applyFill="1" applyBorder="1"/>
    <xf numFmtId="0" fontId="1" fillId="6" borderId="55" xfId="0" applyFont="1" applyFill="1" applyBorder="1" applyAlignment="1">
      <alignment horizontal="center"/>
    </xf>
    <xf numFmtId="0" fontId="1" fillId="8" borderId="30" xfId="0" applyFont="1" applyFill="1" applyBorder="1" applyAlignment="1">
      <alignment horizontal="center"/>
    </xf>
    <xf numFmtId="0" fontId="1" fillId="8" borderId="27" xfId="0" applyFont="1" applyFill="1" applyBorder="1" applyAlignment="1">
      <alignment horizontal="center"/>
    </xf>
    <xf numFmtId="0" fontId="1" fillId="8" borderId="31" xfId="0" applyFont="1" applyFill="1" applyBorder="1" applyAlignment="1">
      <alignment horizontal="center"/>
    </xf>
    <xf numFmtId="0" fontId="1" fillId="8" borderId="30" xfId="0" applyFont="1" applyFill="1" applyBorder="1" applyAlignment="1">
      <alignment horizontal="center" vertical="center"/>
    </xf>
    <xf numFmtId="0" fontId="1" fillId="8" borderId="27" xfId="0" applyFont="1" applyFill="1" applyBorder="1" applyAlignment="1">
      <alignment horizontal="center" vertical="center"/>
    </xf>
    <xf numFmtId="0" fontId="8" fillId="8" borderId="27" xfId="0" applyFont="1" applyFill="1" applyBorder="1" applyAlignment="1">
      <alignment horizontal="center" vertical="center"/>
    </xf>
    <xf numFmtId="0" fontId="1" fillId="8" borderId="28" xfId="0" applyFont="1" applyFill="1" applyBorder="1" applyAlignment="1">
      <alignment horizontal="center"/>
    </xf>
    <xf numFmtId="0" fontId="1" fillId="8" borderId="25" xfId="0" applyFont="1" applyFill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0" fillId="0" borderId="11" xfId="0" applyBorder="1"/>
    <xf numFmtId="0" fontId="1" fillId="0" borderId="0" xfId="0" applyFont="1" applyBorder="1" applyAlignment="1">
      <alignment horizontal="left"/>
    </xf>
    <xf numFmtId="0" fontId="2" fillId="4" borderId="30" xfId="0" applyFont="1" applyFill="1" applyBorder="1" applyAlignment="1">
      <alignment horizontal="right"/>
    </xf>
    <xf numFmtId="0" fontId="1" fillId="6" borderId="40" xfId="0" applyFont="1" applyFill="1" applyBorder="1"/>
    <xf numFmtId="0" fontId="1" fillId="6" borderId="41" xfId="0" applyFont="1" applyFill="1" applyBorder="1"/>
    <xf numFmtId="2" fontId="2" fillId="2" borderId="38" xfId="0" applyNumberFormat="1" applyFont="1" applyFill="1" applyBorder="1" applyAlignment="1" applyProtection="1">
      <alignment horizontal="center"/>
      <protection locked="0"/>
    </xf>
    <xf numFmtId="2" fontId="2" fillId="5" borderId="31" xfId="0" applyNumberFormat="1" applyFont="1" applyFill="1" applyBorder="1" applyAlignment="1" applyProtection="1">
      <alignment horizontal="center"/>
    </xf>
    <xf numFmtId="2" fontId="2" fillId="5" borderId="14" xfId="0" applyNumberFormat="1" applyFont="1" applyFill="1" applyBorder="1" applyAlignment="1" applyProtection="1">
      <alignment horizontal="center"/>
    </xf>
    <xf numFmtId="2" fontId="2" fillId="2" borderId="31" xfId="0" applyNumberFormat="1" applyFont="1" applyFill="1" applyBorder="1" applyAlignment="1" applyProtection="1">
      <alignment horizontal="center"/>
      <protection locked="0"/>
    </xf>
    <xf numFmtId="0" fontId="1" fillId="3" borderId="64" xfId="0" applyFont="1" applyFill="1" applyBorder="1" applyAlignment="1">
      <alignment horizontal="center"/>
    </xf>
    <xf numFmtId="0" fontId="9" fillId="6" borderId="0" xfId="0" applyFont="1" applyFill="1" applyBorder="1" applyAlignment="1">
      <alignment horizontal="right"/>
    </xf>
    <xf numFmtId="0" fontId="8" fillId="3" borderId="33" xfId="0" applyFont="1" applyFill="1" applyBorder="1" applyAlignment="1">
      <alignment horizontal="center"/>
    </xf>
    <xf numFmtId="0" fontId="8" fillId="3" borderId="56" xfId="0" applyFont="1" applyFill="1" applyBorder="1" applyAlignment="1">
      <alignment horizontal="center"/>
    </xf>
    <xf numFmtId="0" fontId="6" fillId="6" borderId="0" xfId="0" applyFont="1" applyFill="1" applyBorder="1"/>
    <xf numFmtId="0" fontId="1" fillId="6" borderId="59" xfId="0" applyFont="1" applyFill="1" applyBorder="1"/>
    <xf numFmtId="0" fontId="1" fillId="6" borderId="61" xfId="0" applyFont="1" applyFill="1" applyBorder="1"/>
    <xf numFmtId="0" fontId="1" fillId="6" borderId="60" xfId="0" applyFont="1" applyFill="1" applyBorder="1"/>
    <xf numFmtId="0" fontId="1" fillId="6" borderId="63" xfId="0" applyFont="1" applyFill="1" applyBorder="1"/>
    <xf numFmtId="0" fontId="1" fillId="6" borderId="62" xfId="0" applyFont="1" applyFill="1" applyBorder="1"/>
    <xf numFmtId="0" fontId="2" fillId="6" borderId="0" xfId="0" applyFont="1" applyFill="1" applyBorder="1" applyAlignment="1">
      <alignment horizontal="right"/>
    </xf>
    <xf numFmtId="0" fontId="8" fillId="6" borderId="0" xfId="0" applyFont="1" applyFill="1" applyBorder="1"/>
    <xf numFmtId="0" fontId="1" fillId="6" borderId="64" xfId="0" applyFont="1" applyFill="1" applyBorder="1"/>
    <xf numFmtId="0" fontId="1" fillId="6" borderId="68" xfId="0" applyFont="1" applyFill="1" applyBorder="1"/>
    <xf numFmtId="0" fontId="1" fillId="6" borderId="69" xfId="0" applyFont="1" applyFill="1" applyBorder="1"/>
    <xf numFmtId="0" fontId="1" fillId="7" borderId="32" xfId="0" applyFont="1" applyFill="1" applyBorder="1" applyAlignment="1">
      <alignment horizontal="center"/>
    </xf>
    <xf numFmtId="0" fontId="1" fillId="7" borderId="33" xfId="0" applyFont="1" applyFill="1" applyBorder="1" applyAlignment="1">
      <alignment horizontal="center"/>
    </xf>
    <xf numFmtId="0" fontId="1" fillId="7" borderId="34" xfId="0" applyFont="1" applyFill="1" applyBorder="1" applyAlignment="1">
      <alignment horizontal="center"/>
    </xf>
    <xf numFmtId="0" fontId="8" fillId="6" borderId="15" xfId="0" applyFont="1" applyFill="1" applyBorder="1"/>
    <xf numFmtId="0" fontId="1" fillId="3" borderId="70" xfId="0" applyFont="1" applyFill="1" applyBorder="1" applyAlignment="1">
      <alignment horizontal="center"/>
    </xf>
    <xf numFmtId="0" fontId="8" fillId="3" borderId="42" xfId="0" applyFont="1" applyFill="1" applyBorder="1" applyAlignment="1">
      <alignment horizontal="center"/>
    </xf>
    <xf numFmtId="0" fontId="8" fillId="3" borderId="64" xfId="0" applyFont="1" applyFill="1" applyBorder="1" applyAlignment="1">
      <alignment horizontal="center"/>
    </xf>
    <xf numFmtId="0" fontId="1" fillId="5" borderId="23" xfId="0" applyFont="1" applyFill="1" applyBorder="1" applyAlignment="1" applyProtection="1">
      <alignment horizontal="center"/>
    </xf>
    <xf numFmtId="0" fontId="1" fillId="6" borderId="45" xfId="0" applyFont="1" applyFill="1" applyBorder="1" applyAlignment="1">
      <alignment horizontal="center"/>
    </xf>
    <xf numFmtId="0" fontId="1" fillId="2" borderId="11" xfId="0" applyFont="1" applyFill="1" applyBorder="1" applyAlignment="1" applyProtection="1">
      <alignment horizontal="center"/>
      <protection locked="0"/>
    </xf>
    <xf numFmtId="0" fontId="1" fillId="2" borderId="31" xfId="0" applyFont="1" applyFill="1" applyBorder="1" applyAlignment="1" applyProtection="1">
      <alignment horizontal="center"/>
      <protection locked="0"/>
    </xf>
    <xf numFmtId="0" fontId="1" fillId="2" borderId="14" xfId="0" applyFont="1" applyFill="1" applyBorder="1" applyAlignment="1" applyProtection="1">
      <alignment horizontal="center"/>
      <protection locked="0"/>
    </xf>
    <xf numFmtId="0" fontId="8" fillId="8" borderId="27" xfId="0" applyFont="1" applyFill="1" applyBorder="1" applyAlignment="1">
      <alignment horizontal="center"/>
    </xf>
    <xf numFmtId="0" fontId="1" fillId="9" borderId="30" xfId="0" applyFont="1" applyFill="1" applyBorder="1" applyAlignment="1">
      <alignment horizontal="center"/>
    </xf>
    <xf numFmtId="0" fontId="1" fillId="9" borderId="27" xfId="0" applyFont="1" applyFill="1" applyBorder="1" applyAlignment="1">
      <alignment horizontal="center"/>
    </xf>
    <xf numFmtId="0" fontId="1" fillId="9" borderId="31" xfId="0" applyFont="1" applyFill="1" applyBorder="1" applyAlignment="1">
      <alignment horizontal="center"/>
    </xf>
    <xf numFmtId="0" fontId="1" fillId="9" borderId="12" xfId="0" applyFont="1" applyFill="1" applyBorder="1" applyAlignment="1">
      <alignment horizontal="center"/>
    </xf>
    <xf numFmtId="0" fontId="1" fillId="9" borderId="14" xfId="0" applyFont="1" applyFill="1" applyBorder="1" applyAlignment="1">
      <alignment horizontal="center"/>
    </xf>
    <xf numFmtId="0" fontId="1" fillId="8" borderId="70" xfId="0" applyFont="1" applyFill="1" applyBorder="1" applyAlignment="1">
      <alignment horizontal="center" vertical="center"/>
    </xf>
    <xf numFmtId="0" fontId="1" fillId="0" borderId="70" xfId="0" applyFont="1" applyBorder="1" applyAlignment="1">
      <alignment horizontal="center" vertical="center"/>
    </xf>
    <xf numFmtId="0" fontId="1" fillId="8" borderId="70" xfId="0" applyFont="1" applyFill="1" applyBorder="1" applyAlignment="1">
      <alignment horizontal="center"/>
    </xf>
    <xf numFmtId="0" fontId="1" fillId="3" borderId="28" xfId="0" applyFont="1" applyFill="1" applyBorder="1" applyAlignment="1">
      <alignment horizontal="center"/>
    </xf>
    <xf numFmtId="0" fontId="1" fillId="0" borderId="28" xfId="0" applyFont="1" applyBorder="1" applyAlignment="1">
      <alignment horizontal="center" vertical="center"/>
    </xf>
    <xf numFmtId="0" fontId="1" fillId="8" borderId="28" xfId="0" applyFont="1" applyFill="1" applyBorder="1" applyAlignment="1">
      <alignment horizontal="center" vertical="center"/>
    </xf>
    <xf numFmtId="0" fontId="1" fillId="0" borderId="43" xfId="0" applyFont="1" applyBorder="1" applyAlignment="1">
      <alignment horizontal="center" vertical="center"/>
    </xf>
    <xf numFmtId="0" fontId="1" fillId="0" borderId="70" xfId="0" applyFont="1" applyBorder="1" applyAlignment="1">
      <alignment horizontal="center"/>
    </xf>
    <xf numFmtId="0" fontId="1" fillId="0" borderId="66" xfId="0" applyFont="1" applyBorder="1" applyAlignment="1">
      <alignment horizontal="center"/>
    </xf>
    <xf numFmtId="0" fontId="1" fillId="8" borderId="25" xfId="0" applyFont="1" applyFill="1" applyBorder="1" applyAlignment="1">
      <alignment horizontal="center" vertical="center"/>
    </xf>
    <xf numFmtId="0" fontId="12" fillId="6" borderId="0" xfId="0" applyFont="1" applyFill="1" applyBorder="1"/>
    <xf numFmtId="0" fontId="1" fillId="9" borderId="23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6" borderId="0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2" borderId="17" xfId="0" applyFont="1" applyFill="1" applyBorder="1" applyAlignment="1" applyProtection="1">
      <alignment horizontal="center"/>
      <protection locked="0"/>
    </xf>
    <xf numFmtId="0" fontId="2" fillId="2" borderId="67" xfId="0" applyFont="1" applyFill="1" applyBorder="1" applyAlignment="1" applyProtection="1">
      <alignment horizontal="center"/>
      <protection locked="0"/>
    </xf>
    <xf numFmtId="0" fontId="1" fillId="4" borderId="8" xfId="0" applyFont="1" applyFill="1" applyBorder="1" applyAlignment="1">
      <alignment horizontal="center"/>
    </xf>
    <xf numFmtId="0" fontId="1" fillId="4" borderId="42" xfId="0" applyFont="1" applyFill="1" applyBorder="1" applyAlignment="1">
      <alignment horizontal="center"/>
    </xf>
    <xf numFmtId="0" fontId="4" fillId="11" borderId="4" xfId="0" applyFont="1" applyFill="1" applyBorder="1" applyAlignment="1">
      <alignment horizontal="center" vertical="center"/>
    </xf>
    <xf numFmtId="0" fontId="4" fillId="11" borderId="5" xfId="0" applyFont="1" applyFill="1" applyBorder="1" applyAlignment="1">
      <alignment horizontal="center" vertical="center"/>
    </xf>
    <xf numFmtId="0" fontId="4" fillId="11" borderId="6" xfId="0" applyFont="1" applyFill="1" applyBorder="1" applyAlignment="1">
      <alignment horizontal="center" vertical="center"/>
    </xf>
    <xf numFmtId="14" fontId="1" fillId="6" borderId="4" xfId="0" applyNumberFormat="1" applyFont="1" applyFill="1" applyBorder="1" applyAlignment="1">
      <alignment horizontal="center"/>
    </xf>
    <xf numFmtId="14" fontId="1" fillId="6" borderId="6" xfId="0" applyNumberFormat="1" applyFont="1" applyFill="1" applyBorder="1" applyAlignment="1">
      <alignment horizontal="center"/>
    </xf>
    <xf numFmtId="0" fontId="2" fillId="2" borderId="10" xfId="0" applyFont="1" applyFill="1" applyBorder="1" applyAlignment="1" applyProtection="1">
      <alignment horizontal="center"/>
      <protection locked="0"/>
    </xf>
    <xf numFmtId="0" fontId="2" fillId="2" borderId="11" xfId="0" applyFont="1" applyFill="1" applyBorder="1" applyAlignment="1" applyProtection="1">
      <alignment horizontal="center"/>
      <protection locked="0"/>
    </xf>
    <xf numFmtId="0" fontId="2" fillId="2" borderId="13" xfId="0" applyFont="1" applyFill="1" applyBorder="1" applyAlignment="1" applyProtection="1">
      <alignment horizontal="center"/>
      <protection locked="0"/>
    </xf>
    <xf numFmtId="0" fontId="2" fillId="2" borderId="14" xfId="0" applyFont="1" applyFill="1" applyBorder="1" applyAlignment="1" applyProtection="1">
      <alignment horizontal="center"/>
      <protection locked="0"/>
    </xf>
    <xf numFmtId="0" fontId="2" fillId="4" borderId="21" xfId="0" applyFont="1" applyFill="1" applyBorder="1" applyAlignment="1">
      <alignment horizontal="center"/>
    </xf>
    <xf numFmtId="0" fontId="2" fillId="4" borderId="22" xfId="0" applyFont="1" applyFill="1" applyBorder="1" applyAlignment="1">
      <alignment horizontal="center"/>
    </xf>
    <xf numFmtId="0" fontId="3" fillId="4" borderId="32" xfId="0" applyFont="1" applyFill="1" applyBorder="1" applyAlignment="1">
      <alignment horizontal="center" vertical="center" wrapText="1"/>
    </xf>
    <xf numFmtId="0" fontId="3" fillId="4" borderId="33" xfId="0" applyFont="1" applyFill="1" applyBorder="1" applyAlignment="1">
      <alignment horizontal="center" vertical="center" wrapText="1"/>
    </xf>
    <xf numFmtId="0" fontId="3" fillId="4" borderId="35" xfId="0" applyFont="1" applyFill="1" applyBorder="1" applyAlignment="1">
      <alignment horizontal="center" vertical="center" wrapText="1"/>
    </xf>
    <xf numFmtId="0" fontId="3" fillId="4" borderId="36" xfId="0" applyFont="1" applyFill="1" applyBorder="1" applyAlignment="1">
      <alignment horizontal="center" vertical="center" wrapText="1"/>
    </xf>
    <xf numFmtId="0" fontId="1" fillId="4" borderId="56" xfId="0" applyFont="1" applyFill="1" applyBorder="1" applyAlignment="1">
      <alignment horizontal="center"/>
    </xf>
    <xf numFmtId="0" fontId="1" fillId="4" borderId="57" xfId="0" applyFont="1" applyFill="1" applyBorder="1" applyAlignment="1">
      <alignment horizontal="center"/>
    </xf>
    <xf numFmtId="0" fontId="2" fillId="5" borderId="43" xfId="0" applyFont="1" applyFill="1" applyBorder="1" applyAlignment="1">
      <alignment horizontal="center"/>
    </xf>
    <xf numFmtId="0" fontId="2" fillId="5" borderId="66" xfId="0" applyFont="1" applyFill="1" applyBorder="1" applyAlignment="1">
      <alignment horizontal="center"/>
    </xf>
    <xf numFmtId="0" fontId="1" fillId="4" borderId="16" xfId="0" applyFont="1" applyFill="1" applyBorder="1" applyAlignment="1">
      <alignment horizontal="center"/>
    </xf>
    <xf numFmtId="0" fontId="2" fillId="5" borderId="67" xfId="0" applyFont="1" applyFill="1" applyBorder="1" applyAlignment="1">
      <alignment horizontal="center"/>
    </xf>
    <xf numFmtId="0" fontId="2" fillId="5" borderId="18" xfId="0" applyFont="1" applyFill="1" applyBorder="1" applyAlignment="1">
      <alignment horizontal="center"/>
    </xf>
    <xf numFmtId="0" fontId="1" fillId="4" borderId="4" xfId="0" applyFont="1" applyFill="1" applyBorder="1" applyAlignment="1">
      <alignment horizontal="right"/>
    </xf>
    <xf numFmtId="0" fontId="1" fillId="4" borderId="5" xfId="0" applyFont="1" applyFill="1" applyBorder="1" applyAlignment="1">
      <alignment horizontal="right"/>
    </xf>
    <xf numFmtId="0" fontId="1" fillId="4" borderId="9" xfId="0" applyFont="1" applyFill="1" applyBorder="1" applyAlignment="1">
      <alignment horizontal="right"/>
    </xf>
    <xf numFmtId="0" fontId="1" fillId="4" borderId="10" xfId="0" applyFont="1" applyFill="1" applyBorder="1" applyAlignment="1">
      <alignment horizontal="right"/>
    </xf>
    <xf numFmtId="0" fontId="2" fillId="4" borderId="4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center"/>
    </xf>
    <xf numFmtId="0" fontId="2" fillId="4" borderId="6" xfId="0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0" fontId="2" fillId="5" borderId="14" xfId="0" applyFont="1" applyFill="1" applyBorder="1" applyAlignment="1">
      <alignment horizontal="center"/>
    </xf>
    <xf numFmtId="0" fontId="2" fillId="2" borderId="18" xfId="0" applyFont="1" applyFill="1" applyBorder="1" applyAlignment="1" applyProtection="1">
      <alignment horizontal="center"/>
      <protection locked="0"/>
    </xf>
    <xf numFmtId="0" fontId="1" fillId="4" borderId="8" xfId="0" applyFont="1" applyFill="1" applyBorder="1" applyAlignment="1">
      <alignment horizontal="center" wrapText="1"/>
    </xf>
    <xf numFmtId="0" fontId="0" fillId="0" borderId="16" xfId="0" applyFont="1" applyBorder="1" applyAlignment="1">
      <alignment horizontal="center" wrapText="1"/>
    </xf>
    <xf numFmtId="0" fontId="0" fillId="0" borderId="40" xfId="0" applyFont="1" applyBorder="1" applyAlignment="1">
      <alignment horizontal="center" wrapText="1"/>
    </xf>
    <xf numFmtId="0" fontId="0" fillId="0" borderId="41" xfId="0" applyFont="1" applyBorder="1" applyAlignment="1">
      <alignment horizontal="center" wrapText="1"/>
    </xf>
    <xf numFmtId="0" fontId="1" fillId="4" borderId="30" xfId="0" applyFont="1" applyFill="1" applyBorder="1" applyAlignment="1">
      <alignment horizontal="right"/>
    </xf>
    <xf numFmtId="0" fontId="1" fillId="4" borderId="27" xfId="0" applyFont="1" applyFill="1" applyBorder="1" applyAlignment="1">
      <alignment horizontal="right"/>
    </xf>
    <xf numFmtId="0" fontId="1" fillId="4" borderId="12" xfId="0" applyFont="1" applyFill="1" applyBorder="1" applyAlignment="1">
      <alignment horizontal="right"/>
    </xf>
    <xf numFmtId="0" fontId="1" fillId="4" borderId="13" xfId="0" applyFont="1" applyFill="1" applyBorder="1" applyAlignment="1">
      <alignment horizontal="right"/>
    </xf>
    <xf numFmtId="0" fontId="1" fillId="3" borderId="21" xfId="0" applyFont="1" applyFill="1" applyBorder="1" applyAlignment="1">
      <alignment horizontal="center"/>
    </xf>
    <xf numFmtId="0" fontId="0" fillId="3" borderId="22" xfId="0" applyFill="1" applyBorder="1" applyAlignment="1">
      <alignment horizontal="center"/>
    </xf>
    <xf numFmtId="0" fontId="1" fillId="9" borderId="4" xfId="0" applyFont="1" applyFill="1" applyBorder="1" applyAlignment="1">
      <alignment horizontal="center"/>
    </xf>
    <xf numFmtId="0" fontId="1" fillId="9" borderId="5" xfId="0" applyFont="1" applyFill="1" applyBorder="1" applyAlignment="1">
      <alignment horizontal="center"/>
    </xf>
    <xf numFmtId="14" fontId="2" fillId="0" borderId="4" xfId="0" applyNumberFormat="1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52" xfId="0" applyFont="1" applyFill="1" applyBorder="1" applyAlignment="1">
      <alignment horizontal="center"/>
    </xf>
    <xf numFmtId="0" fontId="1" fillId="0" borderId="29" xfId="0" applyFont="1" applyBorder="1" applyAlignment="1"/>
    <xf numFmtId="0" fontId="1" fillId="0" borderId="22" xfId="0" applyFont="1" applyBorder="1" applyAlignment="1"/>
    <xf numFmtId="0" fontId="2" fillId="0" borderId="43" xfId="0" applyFont="1" applyFill="1" applyBorder="1" applyAlignment="1">
      <alignment horizontal="center"/>
    </xf>
    <xf numFmtId="0" fontId="1" fillId="0" borderId="67" xfId="0" applyFont="1" applyBorder="1" applyAlignment="1"/>
    <xf numFmtId="0" fontId="1" fillId="0" borderId="18" xfId="0" applyFont="1" applyBorder="1" applyAlignment="1"/>
    <xf numFmtId="0" fontId="2" fillId="3" borderId="21" xfId="0" applyFont="1" applyFill="1" applyBorder="1" applyAlignment="1">
      <alignment horizontal="right"/>
    </xf>
    <xf numFmtId="0" fontId="1" fillId="3" borderId="65" xfId="0" applyFont="1" applyFill="1" applyBorder="1" applyAlignment="1"/>
    <xf numFmtId="0" fontId="2" fillId="3" borderId="17" xfId="0" applyFont="1" applyFill="1" applyBorder="1" applyAlignment="1">
      <alignment horizontal="right"/>
    </xf>
    <xf numFmtId="0" fontId="1" fillId="3" borderId="66" xfId="0" applyFont="1" applyFill="1" applyBorder="1" applyAlignment="1"/>
    <xf numFmtId="0" fontId="1" fillId="0" borderId="17" xfId="0" applyFont="1" applyFill="1" applyBorder="1" applyAlignment="1">
      <alignment horizontal="center"/>
    </xf>
    <xf numFmtId="0" fontId="1" fillId="0" borderId="18" xfId="0" applyFont="1" applyFill="1" applyBorder="1" applyAlignment="1">
      <alignment horizontal="center"/>
    </xf>
    <xf numFmtId="0" fontId="10" fillId="0" borderId="71" xfId="0" applyFont="1" applyFill="1" applyBorder="1" applyAlignment="1">
      <alignment horizontal="center" vertical="center"/>
    </xf>
    <xf numFmtId="0" fontId="11" fillId="0" borderId="7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9" borderId="17" xfId="0" applyFont="1" applyFill="1" applyBorder="1" applyAlignment="1">
      <alignment horizontal="center"/>
    </xf>
    <xf numFmtId="0" fontId="1" fillId="9" borderId="18" xfId="0" applyFont="1" applyFill="1" applyBorder="1" applyAlignment="1">
      <alignment horizontal="center"/>
    </xf>
    <xf numFmtId="0" fontId="1" fillId="3" borderId="32" xfId="0" applyFont="1" applyFill="1" applyBorder="1" applyAlignment="1">
      <alignment horizontal="center" vertical="center" wrapText="1"/>
    </xf>
    <xf numFmtId="0" fontId="1" fillId="3" borderId="37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0" fillId="0" borderId="67" xfId="0" applyBorder="1"/>
    <xf numFmtId="0" fontId="0" fillId="0" borderId="18" xfId="0" applyBorder="1"/>
    <xf numFmtId="0" fontId="1" fillId="3" borderId="65" xfId="0" applyFont="1" applyFill="1" applyBorder="1" applyAlignment="1">
      <alignment horizontal="center"/>
    </xf>
    <xf numFmtId="0" fontId="1" fillId="3" borderId="11" xfId="0" applyFont="1" applyFill="1" applyBorder="1" applyAlignment="1">
      <alignment horizontal="center"/>
    </xf>
    <xf numFmtId="0" fontId="1" fillId="3" borderId="9" xfId="0" applyFont="1" applyFill="1" applyBorder="1" applyAlignment="1">
      <alignment horizontal="center" vertical="center"/>
    </xf>
    <xf numFmtId="0" fontId="1" fillId="3" borderId="29" xfId="0" applyFont="1" applyFill="1" applyBorder="1" applyAlignment="1">
      <alignment horizontal="center" vertical="center"/>
    </xf>
    <xf numFmtId="0" fontId="1" fillId="3" borderId="29" xfId="0" applyFont="1" applyFill="1" applyBorder="1" applyAlignment="1">
      <alignment horizontal="center"/>
    </xf>
    <xf numFmtId="0" fontId="1" fillId="3" borderId="9" xfId="0" applyFont="1" applyFill="1" applyBorder="1" applyAlignment="1">
      <alignment horizontal="center"/>
    </xf>
    <xf numFmtId="0" fontId="1" fillId="3" borderId="52" xfId="0" applyFont="1" applyFill="1" applyBorder="1" applyAlignment="1">
      <alignment horizontal="center"/>
    </xf>
    <xf numFmtId="0" fontId="13" fillId="10" borderId="44" xfId="0" applyFont="1" applyFill="1" applyBorder="1" applyAlignment="1" applyProtection="1">
      <alignment horizontal="center" vertical="center"/>
      <protection locked="0"/>
    </xf>
    <xf numFmtId="0" fontId="13" fillId="10" borderId="46" xfId="0" applyFont="1" applyFill="1" applyBorder="1" applyAlignment="1" applyProtection="1">
      <alignment horizontal="center" vertical="center"/>
      <protection locked="0"/>
    </xf>
    <xf numFmtId="0" fontId="13" fillId="10" borderId="49" xfId="0" applyFont="1" applyFill="1" applyBorder="1" applyAlignment="1" applyProtection="1">
      <alignment horizontal="center" vertical="center"/>
      <protection locked="0"/>
    </xf>
    <xf numFmtId="0" fontId="13" fillId="10" borderId="51" xfId="0" applyFont="1" applyFill="1" applyBorder="1" applyAlignment="1" applyProtection="1">
      <alignment horizontal="center" vertical="center"/>
      <protection locked="0"/>
    </xf>
    <xf numFmtId="0" fontId="14" fillId="0" borderId="45" xfId="0" applyFont="1" applyBorder="1" applyAlignment="1">
      <alignment horizontal="center"/>
    </xf>
    <xf numFmtId="0" fontId="1" fillId="0" borderId="29" xfId="0" applyFont="1" applyBorder="1" applyAlignment="1">
      <alignment horizontal="center"/>
    </xf>
    <xf numFmtId="0" fontId="0" fillId="0" borderId="22" xfId="0" applyBorder="1" applyAlignment="1">
      <alignment horizontal="center"/>
    </xf>
    <xf numFmtId="14" fontId="1" fillId="0" borderId="4" xfId="0" applyNumberFormat="1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6" fillId="2" borderId="56" xfId="0" applyFont="1" applyFill="1" applyBorder="1" applyAlignment="1" applyProtection="1">
      <alignment horizontal="center" vertical="center"/>
      <protection locked="0"/>
    </xf>
    <xf numFmtId="0" fontId="0" fillId="2" borderId="16" xfId="0" applyFill="1" applyBorder="1" applyAlignment="1" applyProtection="1">
      <alignment horizontal="center" vertical="center"/>
      <protection locked="0"/>
    </xf>
    <xf numFmtId="0" fontId="0" fillId="2" borderId="54" xfId="0" applyFill="1" applyBorder="1" applyAlignment="1" applyProtection="1">
      <alignment horizontal="center" vertical="center"/>
      <protection locked="0"/>
    </xf>
    <xf numFmtId="0" fontId="0" fillId="2" borderId="3" xfId="0" applyFill="1" applyBorder="1" applyAlignment="1" applyProtection="1">
      <alignment horizontal="center" vertical="center"/>
      <protection locked="0"/>
    </xf>
    <xf numFmtId="0" fontId="3" fillId="0" borderId="44" xfId="0" applyFont="1" applyBorder="1" applyAlignment="1" applyProtection="1">
      <alignment horizontal="center" vertical="center" wrapText="1"/>
      <protection locked="0"/>
    </xf>
    <xf numFmtId="0" fontId="1" fillId="0" borderId="45" xfId="0" applyFont="1" applyBorder="1" applyAlignment="1" applyProtection="1">
      <alignment horizontal="center" vertical="center" wrapText="1"/>
      <protection locked="0"/>
    </xf>
    <xf numFmtId="0" fontId="1" fillId="0" borderId="46" xfId="0" applyFont="1" applyBorder="1" applyAlignment="1" applyProtection="1">
      <alignment horizontal="center" vertical="center" wrapText="1"/>
      <protection locked="0"/>
    </xf>
    <xf numFmtId="0" fontId="1" fillId="0" borderId="47" xfId="0" applyFont="1" applyBorder="1" applyAlignment="1" applyProtection="1">
      <alignment horizontal="center" vertical="center" wrapText="1"/>
      <protection locked="0"/>
    </xf>
    <xf numFmtId="0" fontId="1" fillId="0" borderId="0" xfId="0" applyFont="1" applyBorder="1" applyAlignment="1" applyProtection="1">
      <alignment horizontal="center" vertical="center" wrapText="1"/>
      <protection locked="0"/>
    </xf>
    <xf numFmtId="0" fontId="1" fillId="0" borderId="48" xfId="0" applyFont="1" applyBorder="1" applyAlignment="1" applyProtection="1">
      <alignment horizontal="center" vertical="center" wrapText="1"/>
      <protection locked="0"/>
    </xf>
    <xf numFmtId="0" fontId="1" fillId="0" borderId="49" xfId="0" applyFont="1" applyBorder="1" applyAlignment="1" applyProtection="1">
      <alignment horizontal="center" vertical="center" wrapText="1"/>
      <protection locked="0"/>
    </xf>
    <xf numFmtId="0" fontId="1" fillId="0" borderId="50" xfId="0" applyFont="1" applyBorder="1" applyAlignment="1" applyProtection="1">
      <alignment horizontal="center" vertical="center" wrapText="1"/>
      <protection locked="0"/>
    </xf>
    <xf numFmtId="0" fontId="1" fillId="0" borderId="51" xfId="0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>
      <alignment wrapText="1"/>
    </xf>
    <xf numFmtId="0" fontId="3" fillId="0" borderId="44" xfId="0" applyFont="1" applyBorder="1" applyAlignment="1" applyProtection="1">
      <alignment horizontal="center" vertical="center" wrapText="1"/>
    </xf>
    <xf numFmtId="0" fontId="0" fillId="0" borderId="45" xfId="0" applyBorder="1" applyAlignment="1" applyProtection="1">
      <alignment horizontal="center" vertical="center" wrapText="1"/>
    </xf>
    <xf numFmtId="0" fontId="0" fillId="0" borderId="46" xfId="0" applyBorder="1" applyAlignment="1" applyProtection="1">
      <alignment horizontal="center" vertical="center" wrapText="1"/>
    </xf>
    <xf numFmtId="0" fontId="0" fillId="0" borderId="47" xfId="0" applyBorder="1" applyAlignment="1" applyProtection="1">
      <alignment horizontal="center" vertical="center" wrapText="1"/>
    </xf>
    <xf numFmtId="0" fontId="0" fillId="0" borderId="0" xfId="0" applyBorder="1" applyAlignment="1" applyProtection="1">
      <alignment horizontal="center" vertical="center" wrapText="1"/>
    </xf>
    <xf numFmtId="0" fontId="0" fillId="0" borderId="48" xfId="0" applyBorder="1" applyAlignment="1" applyProtection="1">
      <alignment horizontal="center" vertical="center" wrapText="1"/>
    </xf>
    <xf numFmtId="0" fontId="0" fillId="0" borderId="49" xfId="0" applyBorder="1" applyAlignment="1" applyProtection="1">
      <alignment horizontal="center" vertical="center" wrapText="1"/>
    </xf>
    <xf numFmtId="0" fontId="0" fillId="0" borderId="50" xfId="0" applyBorder="1" applyAlignment="1" applyProtection="1">
      <alignment horizontal="center" vertical="center" wrapText="1"/>
    </xf>
    <xf numFmtId="0" fontId="0" fillId="0" borderId="51" xfId="0" applyBorder="1" applyAlignment="1" applyProtection="1">
      <alignment horizontal="center" vertical="center" wrapText="1"/>
    </xf>
    <xf numFmtId="0" fontId="13" fillId="5" borderId="71" xfId="0" applyFont="1" applyFill="1" applyBorder="1" applyAlignment="1">
      <alignment horizontal="center" vertical="center"/>
    </xf>
    <xf numFmtId="0" fontId="13" fillId="5" borderId="72" xfId="0" applyFont="1" applyFill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 wrapText="1"/>
    </xf>
    <xf numFmtId="0" fontId="9" fillId="0" borderId="61" xfId="0" applyFont="1" applyBorder="1" applyAlignment="1">
      <alignment horizontal="center" vertical="center" wrapText="1"/>
    </xf>
    <xf numFmtId="0" fontId="9" fillId="0" borderId="60" xfId="0" applyFont="1" applyBorder="1" applyAlignment="1">
      <alignment horizontal="center" vertical="center" wrapText="1"/>
    </xf>
    <xf numFmtId="0" fontId="9" fillId="0" borderId="62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63" xfId="0" applyFont="1" applyBorder="1" applyAlignment="1">
      <alignment horizontal="center" vertical="center" wrapText="1"/>
    </xf>
    <xf numFmtId="0" fontId="9" fillId="0" borderId="64" xfId="0" applyFont="1" applyBorder="1" applyAlignment="1">
      <alignment horizontal="center" vertical="center" wrapText="1"/>
    </xf>
    <xf numFmtId="0" fontId="9" fillId="0" borderId="68" xfId="0" applyFont="1" applyBorder="1" applyAlignment="1">
      <alignment horizontal="center" vertical="center" wrapText="1"/>
    </xf>
    <xf numFmtId="0" fontId="9" fillId="0" borderId="69" xfId="0" applyFont="1" applyBorder="1" applyAlignment="1">
      <alignment horizontal="center" vertical="center" wrapText="1"/>
    </xf>
    <xf numFmtId="0" fontId="1" fillId="3" borderId="73" xfId="0" applyFont="1" applyFill="1" applyBorder="1" applyAlignment="1">
      <alignment horizontal="center"/>
    </xf>
    <xf numFmtId="0" fontId="1" fillId="3" borderId="74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#'Recap Chantier'!A1"/><Relationship Id="rId1" Type="http://schemas.openxmlformats.org/officeDocument/2006/relationships/hyperlink" Target="#'Recap Fournitures'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M&#233;tr&#233;!A1"/><Relationship Id="rId1" Type="http://schemas.openxmlformats.org/officeDocument/2006/relationships/hyperlink" Target="#'Recap Chantier'!A1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hyperlink" Target="#M&#233;tr&#233;!A1"/><Relationship Id="rId1" Type="http://schemas.openxmlformats.org/officeDocument/2006/relationships/hyperlink" Target="#'Recap Fournitures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704850</xdr:colOff>
      <xdr:row>36</xdr:row>
      <xdr:rowOff>85726</xdr:rowOff>
    </xdr:from>
    <xdr:to>
      <xdr:col>11</xdr:col>
      <xdr:colOff>9525</xdr:colOff>
      <xdr:row>38</xdr:row>
      <xdr:rowOff>180976</xdr:rowOff>
    </xdr:to>
    <xdr:sp macro="[0]!deverser" textlink="">
      <xdr:nvSpPr>
        <xdr:cNvPr id="2" name="Arrondir un rectangle à un seul coin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>
          <a:off x="5143500" y="7362826"/>
          <a:ext cx="2352675" cy="476250"/>
        </a:xfrm>
        <a:prstGeom prst="round1Rect">
          <a:avLst/>
        </a:prstGeom>
        <a:solidFill>
          <a:schemeClr val="accent1">
            <a:lumMod val="20000"/>
            <a:lumOff val="80000"/>
          </a:schemeClr>
        </a:solidFill>
        <a:ln>
          <a:solidFill>
            <a:schemeClr val="tx1"/>
          </a:solidFill>
        </a:ln>
        <a:effectLst>
          <a:outerShdw blurRad="254000" dist="1778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olidFill>
                <a:schemeClr val="tx1"/>
              </a:solidFill>
            </a:rPr>
            <a:t>Déverser Cloison</a:t>
          </a:r>
        </a:p>
      </xdr:txBody>
    </xdr:sp>
    <xdr:clientData fPrintsWithSheet="0"/>
  </xdr:twoCellAnchor>
  <xdr:twoCellAnchor>
    <xdr:from>
      <xdr:col>13</xdr:col>
      <xdr:colOff>0</xdr:colOff>
      <xdr:row>0</xdr:row>
      <xdr:rowOff>114300</xdr:rowOff>
    </xdr:from>
    <xdr:to>
      <xdr:col>16</xdr:col>
      <xdr:colOff>66675</xdr:colOff>
      <xdr:row>1</xdr:row>
      <xdr:rowOff>381000</xdr:rowOff>
    </xdr:to>
    <xdr:sp macro="" textlink="">
      <xdr:nvSpPr>
        <xdr:cNvPr id="3" name="Arrondir un rectangle à un seul coin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>
          <a:off x="7981950" y="114300"/>
          <a:ext cx="2352675" cy="476250"/>
        </a:xfrm>
        <a:prstGeom prst="round1Rect">
          <a:avLst/>
        </a:prstGeom>
        <a:solidFill>
          <a:schemeClr val="accent1">
            <a:lumMod val="20000"/>
            <a:lumOff val="80000"/>
          </a:schemeClr>
        </a:solidFill>
        <a:ln>
          <a:solidFill>
            <a:schemeClr val="tx1"/>
          </a:solidFill>
        </a:ln>
        <a:effectLst>
          <a:outerShdw blurRad="254000" dist="1778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olidFill>
                <a:schemeClr val="tx1"/>
              </a:solidFill>
            </a:rPr>
            <a:t>Récap.</a:t>
          </a:r>
          <a:r>
            <a:rPr lang="fr-FR" sz="2000" b="1" baseline="0">
              <a:solidFill>
                <a:schemeClr val="tx1"/>
              </a:solidFill>
            </a:rPr>
            <a:t> Fournitures</a:t>
          </a:r>
          <a:endParaRPr lang="fr-FR" sz="2000" b="1">
            <a:solidFill>
              <a:schemeClr val="tx1"/>
            </a:solidFill>
          </a:endParaRPr>
        </a:p>
      </xdr:txBody>
    </xdr:sp>
    <xdr:clientData fPrintsWithSheet="0"/>
  </xdr:twoCellAnchor>
  <xdr:twoCellAnchor>
    <xdr:from>
      <xdr:col>16</xdr:col>
      <xdr:colOff>352425</xdr:colOff>
      <xdr:row>0</xdr:row>
      <xdr:rowOff>114300</xdr:rowOff>
    </xdr:from>
    <xdr:to>
      <xdr:col>19</xdr:col>
      <xdr:colOff>276225</xdr:colOff>
      <xdr:row>1</xdr:row>
      <xdr:rowOff>381000</xdr:rowOff>
    </xdr:to>
    <xdr:sp macro="" textlink="">
      <xdr:nvSpPr>
        <xdr:cNvPr id="4" name="Arrondir un rectangle à un seul coin 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>
          <a:off x="10620375" y="114300"/>
          <a:ext cx="2352675" cy="476250"/>
        </a:xfrm>
        <a:prstGeom prst="round1Rect">
          <a:avLst/>
        </a:prstGeom>
        <a:solidFill>
          <a:schemeClr val="accent1">
            <a:lumMod val="20000"/>
            <a:lumOff val="80000"/>
          </a:schemeClr>
        </a:solidFill>
        <a:ln>
          <a:solidFill>
            <a:schemeClr val="tx1"/>
          </a:solidFill>
        </a:ln>
        <a:effectLst>
          <a:outerShdw blurRad="254000" dist="1778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olidFill>
                <a:schemeClr val="tx1"/>
              </a:solidFill>
            </a:rPr>
            <a:t>Récap. Chantier</a:t>
          </a:r>
        </a:p>
      </xdr:txBody>
    </xdr:sp>
    <xdr:clientData fPrintsWithSheet="0"/>
  </xdr:twoCellAnchor>
  <xdr:twoCellAnchor>
    <xdr:from>
      <xdr:col>19</xdr:col>
      <xdr:colOff>647700</xdr:colOff>
      <xdr:row>0</xdr:row>
      <xdr:rowOff>114300</xdr:rowOff>
    </xdr:from>
    <xdr:to>
      <xdr:col>22</xdr:col>
      <xdr:colOff>600075</xdr:colOff>
      <xdr:row>1</xdr:row>
      <xdr:rowOff>381000</xdr:rowOff>
    </xdr:to>
    <xdr:sp macro="[0]!RemiseAZero" textlink="">
      <xdr:nvSpPr>
        <xdr:cNvPr id="6" name="Arrondir un rectangle à un seul coin 5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>
          <a:off x="13344525" y="114300"/>
          <a:ext cx="2352675" cy="476250"/>
        </a:xfrm>
        <a:prstGeom prst="round1Rect">
          <a:avLst/>
        </a:prstGeom>
        <a:solidFill>
          <a:schemeClr val="accent6">
            <a:lumMod val="60000"/>
            <a:lumOff val="40000"/>
          </a:schemeClr>
        </a:solidFill>
        <a:ln>
          <a:solidFill>
            <a:schemeClr val="tx1"/>
          </a:solidFill>
        </a:ln>
        <a:effectLst>
          <a:outerShdw blurRad="254000" dist="1778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olidFill>
                <a:schemeClr val="tx1"/>
              </a:solidFill>
            </a:rPr>
            <a:t>Remise à Zéro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361950</xdr:colOff>
      <xdr:row>0</xdr:row>
      <xdr:rowOff>133350</xdr:rowOff>
    </xdr:from>
    <xdr:to>
      <xdr:col>24</xdr:col>
      <xdr:colOff>428625</xdr:colOff>
      <xdr:row>3</xdr:row>
      <xdr:rowOff>0</xdr:rowOff>
    </xdr:to>
    <xdr:sp macro="" textlink="">
      <xdr:nvSpPr>
        <xdr:cNvPr id="2" name="Arrondir un rectangle à un seul coin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>
          <a:off x="13344525" y="133350"/>
          <a:ext cx="2352675" cy="476250"/>
        </a:xfrm>
        <a:prstGeom prst="round1Rect">
          <a:avLst/>
        </a:prstGeom>
        <a:solidFill>
          <a:schemeClr val="accent1">
            <a:lumMod val="20000"/>
            <a:lumOff val="80000"/>
          </a:schemeClr>
        </a:solidFill>
        <a:ln>
          <a:solidFill>
            <a:schemeClr val="tx1"/>
          </a:solidFill>
        </a:ln>
        <a:effectLst>
          <a:outerShdw blurRad="254000" dist="1778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olidFill>
                <a:schemeClr val="tx1"/>
              </a:solidFill>
            </a:rPr>
            <a:t>Récap. Chantier</a:t>
          </a:r>
        </a:p>
      </xdr:txBody>
    </xdr:sp>
    <xdr:clientData fPrintsWithSheet="0"/>
  </xdr:twoCellAnchor>
  <xdr:twoCellAnchor>
    <xdr:from>
      <xdr:col>21</xdr:col>
      <xdr:colOff>381000</xdr:colOff>
      <xdr:row>3</xdr:row>
      <xdr:rowOff>190500</xdr:rowOff>
    </xdr:from>
    <xdr:to>
      <xdr:col>24</xdr:col>
      <xdr:colOff>447675</xdr:colOff>
      <xdr:row>6</xdr:row>
      <xdr:rowOff>57150</xdr:rowOff>
    </xdr:to>
    <xdr:sp macro="" textlink="">
      <xdr:nvSpPr>
        <xdr:cNvPr id="3" name="Arrondir un rectangle à un seul coin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>
          <a:off x="13363575" y="800100"/>
          <a:ext cx="2352675" cy="476250"/>
        </a:xfrm>
        <a:prstGeom prst="round1Rect">
          <a:avLst/>
        </a:prstGeom>
        <a:solidFill>
          <a:schemeClr val="accent1">
            <a:lumMod val="20000"/>
            <a:lumOff val="80000"/>
          </a:schemeClr>
        </a:solidFill>
        <a:ln>
          <a:solidFill>
            <a:schemeClr val="tx1"/>
          </a:solidFill>
        </a:ln>
        <a:effectLst>
          <a:outerShdw blurRad="254000" dist="1778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olidFill>
                <a:schemeClr val="tx1"/>
              </a:solidFill>
            </a:rPr>
            <a:t>Métré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599208</xdr:colOff>
      <xdr:row>0</xdr:row>
      <xdr:rowOff>103909</xdr:rowOff>
    </xdr:from>
    <xdr:to>
      <xdr:col>31</xdr:col>
      <xdr:colOff>701387</xdr:colOff>
      <xdr:row>2</xdr:row>
      <xdr:rowOff>173182</xdr:rowOff>
    </xdr:to>
    <xdr:sp macro="" textlink="">
      <xdr:nvSpPr>
        <xdr:cNvPr id="2" name="Arrondir un rectangle à un seul coin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>
          <a:off x="12817185" y="103909"/>
          <a:ext cx="2388179" cy="476250"/>
        </a:xfrm>
        <a:prstGeom prst="round1Rect">
          <a:avLst/>
        </a:prstGeom>
        <a:solidFill>
          <a:schemeClr val="accent1">
            <a:lumMod val="20000"/>
            <a:lumOff val="80000"/>
          </a:schemeClr>
        </a:solidFill>
        <a:ln>
          <a:solidFill>
            <a:schemeClr val="tx1"/>
          </a:solidFill>
        </a:ln>
        <a:effectLst>
          <a:outerShdw blurRad="254000" dist="1778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olidFill>
                <a:schemeClr val="tx1"/>
              </a:solidFill>
            </a:rPr>
            <a:t>Récap.</a:t>
          </a:r>
          <a:r>
            <a:rPr lang="fr-FR" sz="2000" b="1" baseline="0">
              <a:solidFill>
                <a:schemeClr val="tx1"/>
              </a:solidFill>
            </a:rPr>
            <a:t> Fournitures</a:t>
          </a:r>
          <a:endParaRPr lang="fr-FR" sz="2000" b="1">
            <a:solidFill>
              <a:schemeClr val="tx1"/>
            </a:solidFill>
          </a:endParaRPr>
        </a:p>
      </xdr:txBody>
    </xdr:sp>
    <xdr:clientData fPrintsWithSheet="0"/>
  </xdr:twoCellAnchor>
  <xdr:twoCellAnchor>
    <xdr:from>
      <xdr:col>28</xdr:col>
      <xdr:colOff>607866</xdr:colOff>
      <xdr:row>3</xdr:row>
      <xdr:rowOff>60612</xdr:rowOff>
    </xdr:from>
    <xdr:to>
      <xdr:col>31</xdr:col>
      <xdr:colOff>710045</xdr:colOff>
      <xdr:row>5</xdr:row>
      <xdr:rowOff>129884</xdr:rowOff>
    </xdr:to>
    <xdr:sp macro="" textlink="">
      <xdr:nvSpPr>
        <xdr:cNvPr id="3" name="Arrondir un rectangle à un seul coin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>
          <a:off x="12825843" y="675407"/>
          <a:ext cx="2388179" cy="476250"/>
        </a:xfrm>
        <a:prstGeom prst="round1Rect">
          <a:avLst/>
        </a:prstGeom>
        <a:solidFill>
          <a:schemeClr val="accent1">
            <a:lumMod val="20000"/>
            <a:lumOff val="80000"/>
          </a:schemeClr>
        </a:solidFill>
        <a:ln>
          <a:solidFill>
            <a:schemeClr val="tx1"/>
          </a:solidFill>
        </a:ln>
        <a:effectLst>
          <a:outerShdw blurRad="254000" dist="1778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olidFill>
                <a:schemeClr val="tx1"/>
              </a:solidFill>
            </a:rPr>
            <a:t>Métré</a:t>
          </a:r>
        </a:p>
      </xdr:txBody>
    </xdr:sp>
    <xdr:clientData fPrintsWithSheet="0"/>
  </xdr:twoCellAnchor>
  <xdr:twoCellAnchor>
    <xdr:from>
      <xdr:col>28</xdr:col>
      <xdr:colOff>615660</xdr:colOff>
      <xdr:row>7</xdr:row>
      <xdr:rowOff>8659</xdr:rowOff>
    </xdr:from>
    <xdr:to>
      <xdr:col>31</xdr:col>
      <xdr:colOff>153265</xdr:colOff>
      <xdr:row>9</xdr:row>
      <xdr:rowOff>103909</xdr:rowOff>
    </xdr:to>
    <xdr:sp macro="[0]!EffacerLigne" textlink="">
      <xdr:nvSpPr>
        <xdr:cNvPr id="4" name="Arrondir un rectangle à un seul coin 3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>
          <a:off x="12833637" y="1428750"/>
          <a:ext cx="1823605" cy="476250"/>
        </a:xfrm>
        <a:prstGeom prst="round1Rect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tx1"/>
          </a:solidFill>
        </a:ln>
        <a:effectLst>
          <a:outerShdw blurRad="254000" dist="1778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olidFill>
                <a:schemeClr val="tx1"/>
              </a:solidFill>
            </a:rPr>
            <a:t>EFFACER LIGNE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B1:Y45"/>
  <sheetViews>
    <sheetView showGridLines="0" tabSelected="1" workbookViewId="0"/>
  </sheetViews>
  <sheetFormatPr baseColWidth="10" defaultRowHeight="15"/>
  <cols>
    <col min="1" max="1" width="6.5703125" style="4" customWidth="1"/>
    <col min="2" max="2" width="4.42578125" style="4" customWidth="1"/>
    <col min="3" max="3" width="14.28515625" style="4" customWidth="1"/>
    <col min="4" max="4" width="11.42578125" style="4"/>
    <col min="5" max="5" width="7" style="4" customWidth="1"/>
    <col min="6" max="11" width="11.42578125" style="4"/>
    <col min="12" max="12" width="4.140625" style="4" customWidth="1"/>
    <col min="13" max="13" width="3.28515625" style="4" customWidth="1"/>
    <col min="14" max="18" width="11.42578125" style="4"/>
    <col min="19" max="19" width="13.5703125" style="4" customWidth="1"/>
    <col min="20" max="20" width="13.140625" style="4" customWidth="1"/>
    <col min="21" max="16384" width="11.42578125" style="4"/>
  </cols>
  <sheetData>
    <row r="1" spans="2:25" ht="16.5" thickTop="1" thickBot="1">
      <c r="B1" s="42"/>
      <c r="C1" s="43"/>
      <c r="D1" s="43"/>
      <c r="E1" s="43"/>
      <c r="F1" s="43"/>
      <c r="G1" s="43"/>
      <c r="H1" s="142">
        <f>IF(AND(D5&lt;&gt;"",D6&lt;&gt;"",J5&gt;0,D10&gt;0,D12&gt;0,F10&lt;&gt;"",J14&gt;0,J4=""),"Peu être déversé",0)</f>
        <v>0</v>
      </c>
      <c r="I1" s="43"/>
      <c r="J1" s="43"/>
      <c r="K1" s="43"/>
      <c r="L1" s="44"/>
    </row>
    <row r="2" spans="2:25" ht="39.75" customHeight="1" thickBot="1">
      <c r="B2" s="47"/>
      <c r="C2" s="172" t="s">
        <v>0</v>
      </c>
      <c r="D2" s="173"/>
      <c r="E2" s="173"/>
      <c r="F2" s="173"/>
      <c r="G2" s="173"/>
      <c r="H2" s="173"/>
      <c r="I2" s="173"/>
      <c r="J2" s="173"/>
      <c r="K2" s="174"/>
      <c r="L2" s="45"/>
    </row>
    <row r="3" spans="2:25" ht="15.75" thickBot="1">
      <c r="B3" s="47"/>
      <c r="C3" s="175">
        <f ca="1">TODAY()</f>
        <v>43996</v>
      </c>
      <c r="D3" s="176"/>
      <c r="E3" s="51"/>
      <c r="F3" s="51"/>
      <c r="G3" s="51"/>
      <c r="H3" s="51"/>
      <c r="I3" s="51"/>
      <c r="J3" s="51"/>
      <c r="K3" s="51"/>
      <c r="L3" s="45"/>
    </row>
    <row r="4" spans="2:25" ht="19.5" thickBot="1">
      <c r="B4" s="47"/>
      <c r="C4" s="51"/>
      <c r="D4" s="51"/>
      <c r="E4" s="51"/>
      <c r="F4" s="51"/>
      <c r="G4" s="51"/>
      <c r="H4" s="51"/>
      <c r="I4" s="51"/>
      <c r="J4" s="162"/>
      <c r="K4" s="51"/>
      <c r="L4" s="45"/>
      <c r="N4" s="9" t="s">
        <v>90</v>
      </c>
    </row>
    <row r="5" spans="2:25" ht="15.75">
      <c r="B5" s="47"/>
      <c r="C5" s="16" t="s">
        <v>41</v>
      </c>
      <c r="D5" s="177" t="s">
        <v>174</v>
      </c>
      <c r="E5" s="177"/>
      <c r="F5" s="178"/>
      <c r="G5" s="51"/>
      <c r="H5" s="183" t="s">
        <v>69</v>
      </c>
      <c r="I5" s="184"/>
      <c r="J5" s="258"/>
      <c r="K5" s="259"/>
      <c r="L5" s="45"/>
      <c r="M5" s="13"/>
      <c r="N5" s="13" t="s">
        <v>92</v>
      </c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</row>
    <row r="6" spans="2:25" ht="16.5" thickBot="1">
      <c r="B6" s="47"/>
      <c r="C6" s="17" t="s">
        <v>42</v>
      </c>
      <c r="D6" s="179" t="s">
        <v>175</v>
      </c>
      <c r="E6" s="179"/>
      <c r="F6" s="180"/>
      <c r="G6" s="51"/>
      <c r="H6" s="185"/>
      <c r="I6" s="186"/>
      <c r="J6" s="260"/>
      <c r="K6" s="261"/>
      <c r="L6" s="45"/>
      <c r="M6" s="13"/>
      <c r="N6" s="13" t="s">
        <v>91</v>
      </c>
      <c r="O6" s="13"/>
      <c r="P6" s="13"/>
      <c r="Q6" s="13"/>
      <c r="R6" s="13"/>
      <c r="S6" s="13"/>
      <c r="T6" s="13"/>
      <c r="U6" s="1"/>
      <c r="V6" s="13"/>
      <c r="W6" s="13"/>
      <c r="X6" s="13"/>
      <c r="Y6" s="13"/>
    </row>
    <row r="7" spans="2:25">
      <c r="B7" s="47"/>
      <c r="C7" s="51"/>
      <c r="D7" s="51"/>
      <c r="E7" s="51"/>
      <c r="F7" s="51"/>
      <c r="G7" s="51"/>
      <c r="H7" s="51"/>
      <c r="I7" s="51"/>
      <c r="J7" s="51"/>
      <c r="K7" s="51"/>
      <c r="L7" s="45"/>
      <c r="M7" s="13"/>
      <c r="O7" s="13"/>
      <c r="P7" s="13"/>
      <c r="Q7" s="13"/>
      <c r="R7" s="13"/>
      <c r="S7" s="13"/>
      <c r="T7" s="13"/>
      <c r="U7" s="1"/>
      <c r="V7" s="1"/>
      <c r="W7" s="1"/>
      <c r="X7" s="13"/>
      <c r="Y7" s="13"/>
    </row>
    <row r="8" spans="2:25" ht="15.75" thickBot="1">
      <c r="B8" s="47"/>
      <c r="C8" s="51"/>
      <c r="D8" s="51"/>
      <c r="E8" s="51"/>
      <c r="F8" s="51"/>
      <c r="G8" s="51"/>
      <c r="H8" s="51"/>
      <c r="I8" s="51"/>
      <c r="J8" s="51"/>
      <c r="K8" s="51"/>
      <c r="L8" s="45"/>
      <c r="M8" s="13"/>
      <c r="N8" s="111" t="s">
        <v>110</v>
      </c>
      <c r="O8" s="13"/>
      <c r="P8" s="13"/>
      <c r="Q8" s="13"/>
      <c r="R8" s="13"/>
      <c r="S8" s="1"/>
      <c r="T8" s="13"/>
      <c r="U8" s="1"/>
      <c r="V8" s="1"/>
      <c r="W8" s="1"/>
      <c r="X8" s="13"/>
      <c r="Y8" s="13"/>
    </row>
    <row r="9" spans="2:25" ht="15.75">
      <c r="B9" s="47"/>
      <c r="C9" s="181" t="s">
        <v>47</v>
      </c>
      <c r="D9" s="182"/>
      <c r="E9" s="51"/>
      <c r="F9" s="170" t="s">
        <v>48</v>
      </c>
      <c r="G9" s="171"/>
      <c r="H9" s="187" t="s">
        <v>49</v>
      </c>
      <c r="I9" s="188"/>
      <c r="J9" s="171" t="s">
        <v>74</v>
      </c>
      <c r="K9" s="191"/>
      <c r="L9" s="45"/>
      <c r="M9" s="13"/>
      <c r="N9" s="13" t="s">
        <v>113</v>
      </c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</row>
    <row r="10" spans="2:25" ht="16.5" thickBot="1">
      <c r="B10" s="47"/>
      <c r="C10" s="18" t="s">
        <v>43</v>
      </c>
      <c r="D10" s="115"/>
      <c r="E10" s="51" t="s">
        <v>45</v>
      </c>
      <c r="F10" s="168" t="s">
        <v>1</v>
      </c>
      <c r="G10" s="169"/>
      <c r="H10" s="189">
        <f>VLOOKUP(F10,'Base Données'!A2:B16,2,0)</f>
        <v>1.2</v>
      </c>
      <c r="I10" s="190"/>
      <c r="J10" s="192" t="str">
        <f>IF(D10&lt;&gt;"",'Base Données'!E16,"")</f>
        <v/>
      </c>
      <c r="K10" s="193"/>
      <c r="L10" s="45"/>
      <c r="N10" s="13" t="s">
        <v>111</v>
      </c>
      <c r="O10" s="75"/>
    </row>
    <row r="11" spans="2:25" ht="3.75" customHeight="1" thickBot="1">
      <c r="B11" s="47"/>
      <c r="C11" s="58"/>
      <c r="D11" s="59"/>
      <c r="E11" s="51"/>
      <c r="F11" s="56"/>
      <c r="G11" s="57"/>
      <c r="H11" s="51"/>
      <c r="I11" s="51"/>
      <c r="J11" s="51"/>
      <c r="K11" s="51"/>
      <c r="L11" s="45"/>
    </row>
    <row r="12" spans="2:25" ht="16.5" thickBot="1">
      <c r="B12" s="47"/>
      <c r="C12" s="112" t="s">
        <v>44</v>
      </c>
      <c r="D12" s="118"/>
      <c r="E12" s="51" t="s">
        <v>46</v>
      </c>
      <c r="F12" s="201" t="str">
        <f>IF(ISNUMBER(J10),H10*J10,"")</f>
        <v/>
      </c>
      <c r="G12" s="202"/>
      <c r="H12" s="51" t="s">
        <v>50</v>
      </c>
      <c r="I12" s="51"/>
      <c r="J12" s="204" t="s">
        <v>70</v>
      </c>
      <c r="K12" s="205"/>
      <c r="L12" s="45"/>
      <c r="T12" s="4" t="s">
        <v>171</v>
      </c>
    </row>
    <row r="13" spans="2:25" ht="12.75" customHeight="1">
      <c r="B13" s="47"/>
      <c r="C13" s="113"/>
      <c r="D13" s="114"/>
      <c r="E13" s="51"/>
      <c r="F13" s="51"/>
      <c r="G13" s="51"/>
      <c r="H13" s="51"/>
      <c r="I13" s="51"/>
      <c r="J13" s="206"/>
      <c r="K13" s="207"/>
      <c r="L13" s="45"/>
      <c r="N13" s="4" t="s">
        <v>166</v>
      </c>
    </row>
    <row r="14" spans="2:25" ht="16.5" thickBot="1">
      <c r="B14" s="47"/>
      <c r="C14" s="112" t="s">
        <v>122</v>
      </c>
      <c r="D14" s="116">
        <f>D10*D12</f>
        <v>0</v>
      </c>
      <c r="E14" s="51" t="s">
        <v>66</v>
      </c>
      <c r="F14" s="51"/>
      <c r="G14" s="51"/>
      <c r="H14" s="51"/>
      <c r="I14" s="51"/>
      <c r="J14" s="168">
        <v>2</v>
      </c>
      <c r="K14" s="203"/>
      <c r="L14" s="45"/>
      <c r="N14" s="4" t="s">
        <v>114</v>
      </c>
    </row>
    <row r="15" spans="2:25" ht="16.5" thickBot="1">
      <c r="B15" s="47"/>
      <c r="C15" s="17" t="s">
        <v>123</v>
      </c>
      <c r="D15" s="117">
        <f>D14-I23-I25-E30</f>
        <v>0</v>
      </c>
      <c r="E15" s="51" t="s">
        <v>66</v>
      </c>
      <c r="F15" s="51"/>
      <c r="G15" s="51"/>
      <c r="H15" s="51"/>
      <c r="I15" s="51"/>
      <c r="J15" s="51"/>
      <c r="K15" s="51"/>
      <c r="L15" s="45"/>
      <c r="N15" s="13" t="s">
        <v>99</v>
      </c>
    </row>
    <row r="16" spans="2:25" ht="17.25" customHeight="1" thickBot="1">
      <c r="B16" s="47"/>
      <c r="C16" s="51"/>
      <c r="D16" s="51"/>
      <c r="E16" s="51"/>
      <c r="F16" s="51"/>
      <c r="G16" s="51"/>
      <c r="H16" s="51"/>
      <c r="I16" s="51"/>
      <c r="J16" s="51"/>
      <c r="K16" s="51"/>
      <c r="L16" s="45"/>
      <c r="N16" s="4" t="s">
        <v>115</v>
      </c>
      <c r="O16" s="19"/>
      <c r="P16" s="19"/>
      <c r="Q16" s="19"/>
      <c r="R16" s="4" t="s">
        <v>116</v>
      </c>
      <c r="S16" s="4" t="s">
        <v>117</v>
      </c>
      <c r="U16" s="285" t="s">
        <v>180</v>
      </c>
      <c r="V16" s="286"/>
      <c r="W16" s="286"/>
      <c r="X16" s="287"/>
    </row>
    <row r="17" spans="2:24">
      <c r="B17" s="47"/>
      <c r="C17" s="69"/>
      <c r="D17" s="37" t="str">
        <f>IF(C17&lt;&gt;"",ROUNDUP((D12*2-(1*E25+0.9*E26+0.8*E27+0.7*E28))/3/10*1.05,0),"")</f>
        <v/>
      </c>
      <c r="E17" s="51" t="s">
        <v>57</v>
      </c>
      <c r="F17" s="51" t="s">
        <v>54</v>
      </c>
      <c r="G17" s="51"/>
      <c r="H17" s="51"/>
      <c r="I17" s="55"/>
      <c r="J17" s="204" t="s">
        <v>71</v>
      </c>
      <c r="K17" s="205"/>
      <c r="L17" s="45"/>
      <c r="O17" s="19"/>
      <c r="P17" s="19"/>
      <c r="Q17" s="19"/>
      <c r="S17" s="4" t="s">
        <v>118</v>
      </c>
      <c r="U17" s="288"/>
      <c r="V17" s="289"/>
      <c r="W17" s="289"/>
      <c r="X17" s="290"/>
    </row>
    <row r="18" spans="2:24">
      <c r="B18" s="47"/>
      <c r="C18" s="70"/>
      <c r="D18" s="38" t="str">
        <f>IF(C18&lt;&gt;"",ROUNDUP((1+1.05*D12*VLOOKUP(F10,'Base Données'!A2:C16,3)*IF(C20="Double",2,1))/(H10*10),0),"")</f>
        <v/>
      </c>
      <c r="E18" s="51" t="s">
        <v>57</v>
      </c>
      <c r="F18" s="51" t="s">
        <v>62</v>
      </c>
      <c r="G18" s="51"/>
      <c r="H18" s="51"/>
      <c r="I18" s="55"/>
      <c r="J18" s="206"/>
      <c r="K18" s="207"/>
      <c r="L18" s="45"/>
      <c r="S18" s="4" t="s">
        <v>119</v>
      </c>
      <c r="U18" s="291"/>
      <c r="V18" s="292"/>
      <c r="W18" s="292"/>
      <c r="X18" s="293"/>
    </row>
    <row r="19" spans="2:24" ht="15.75" thickBot="1">
      <c r="B19" s="47"/>
      <c r="C19" s="72"/>
      <c r="D19" s="39" t="str">
        <f>IF(C19&lt;&gt;"",ROUNDUP((D14-I23-I25-E30)*1.05,0),"")</f>
        <v/>
      </c>
      <c r="E19" s="51" t="s">
        <v>66</v>
      </c>
      <c r="F19" s="51" t="s">
        <v>61</v>
      </c>
      <c r="G19" s="51"/>
      <c r="H19" s="51"/>
      <c r="I19" s="55"/>
      <c r="J19" s="281" t="str">
        <f>IF(D12&lt;&gt;"",ROUNDUP(D12/H10*1.05*J14,0),"")</f>
        <v/>
      </c>
      <c r="K19" s="282"/>
      <c r="L19" s="45"/>
      <c r="S19" s="4" t="s">
        <v>120</v>
      </c>
    </row>
    <row r="20" spans="2:24" ht="15.75" thickBot="1">
      <c r="B20" s="47"/>
      <c r="C20" s="73" t="s">
        <v>106</v>
      </c>
      <c r="D20" s="74" t="s">
        <v>79</v>
      </c>
      <c r="E20" s="51"/>
      <c r="F20" s="51"/>
      <c r="G20" s="51"/>
      <c r="H20" s="51"/>
      <c r="I20" s="51"/>
      <c r="J20" s="283"/>
      <c r="K20" s="284"/>
      <c r="L20" s="45"/>
      <c r="N20" s="4" t="s">
        <v>121</v>
      </c>
    </row>
    <row r="21" spans="2:24">
      <c r="B21" s="47"/>
      <c r="C21" s="51"/>
      <c r="D21" s="51"/>
      <c r="E21" s="51"/>
      <c r="F21" s="51"/>
      <c r="G21" s="51"/>
      <c r="H21" s="51"/>
      <c r="I21" s="51"/>
      <c r="J21" s="51"/>
      <c r="K21" s="51"/>
      <c r="L21" s="45"/>
      <c r="N21" s="4" t="s">
        <v>112</v>
      </c>
    </row>
    <row r="22" spans="2:24" ht="15.75" thickBot="1">
      <c r="B22" s="47"/>
      <c r="C22" s="51"/>
      <c r="D22" s="51"/>
      <c r="E22" s="51"/>
      <c r="F22" s="51"/>
      <c r="G22" s="51"/>
      <c r="H22" s="51"/>
      <c r="I22" s="51"/>
      <c r="J22" s="51"/>
      <c r="K22" s="51"/>
      <c r="L22" s="45"/>
    </row>
    <row r="23" spans="2:24" ht="15.75" thickBot="1">
      <c r="B23" s="47"/>
      <c r="C23" s="194" t="s">
        <v>72</v>
      </c>
      <c r="D23" s="195"/>
      <c r="E23" s="71"/>
      <c r="F23" s="51" t="s">
        <v>80</v>
      </c>
      <c r="G23" s="194" t="s">
        <v>82</v>
      </c>
      <c r="H23" s="195"/>
      <c r="I23" s="71"/>
      <c r="J23" s="51" t="s">
        <v>81</v>
      </c>
      <c r="K23" s="51"/>
      <c r="L23" s="45"/>
      <c r="N23" s="4" t="s">
        <v>142</v>
      </c>
    </row>
    <row r="24" spans="2:24" ht="12.75" customHeight="1" thickBot="1">
      <c r="B24" s="47"/>
      <c r="C24" s="51"/>
      <c r="D24" s="51"/>
      <c r="E24" s="51"/>
      <c r="F24" s="51"/>
      <c r="G24" s="51"/>
      <c r="H24" s="51"/>
      <c r="I24" s="51"/>
      <c r="J24" s="51"/>
      <c r="K24" s="51"/>
      <c r="L24" s="45"/>
      <c r="O24" s="4" t="s">
        <v>143</v>
      </c>
    </row>
    <row r="25" spans="2:24" ht="15.75" thickBot="1">
      <c r="B25" s="47"/>
      <c r="C25" s="196" t="s">
        <v>93</v>
      </c>
      <c r="D25" s="197"/>
      <c r="E25" s="143"/>
      <c r="F25" s="51" t="s">
        <v>100</v>
      </c>
      <c r="G25" s="194" t="s">
        <v>96</v>
      </c>
      <c r="H25" s="195"/>
      <c r="I25" s="71"/>
      <c r="J25" s="51" t="s">
        <v>97</v>
      </c>
      <c r="K25" s="51"/>
      <c r="L25" s="45"/>
      <c r="O25" s="4" t="s">
        <v>144</v>
      </c>
    </row>
    <row r="26" spans="2:24">
      <c r="B26" s="47"/>
      <c r="C26" s="208" t="s">
        <v>94</v>
      </c>
      <c r="D26" s="209"/>
      <c r="E26" s="144"/>
      <c r="F26" s="51" t="s">
        <v>102</v>
      </c>
      <c r="G26" s="51"/>
      <c r="H26" s="51"/>
      <c r="I26" s="51"/>
      <c r="J26" s="51"/>
      <c r="K26" s="51"/>
      <c r="L26" s="45"/>
      <c r="O26" s="4" t="s">
        <v>145</v>
      </c>
    </row>
    <row r="27" spans="2:24">
      <c r="B27" s="47"/>
      <c r="C27" s="208" t="s">
        <v>95</v>
      </c>
      <c r="D27" s="209"/>
      <c r="E27" s="144"/>
      <c r="F27" s="51" t="s">
        <v>101</v>
      </c>
      <c r="G27" s="51"/>
      <c r="H27" s="51"/>
      <c r="I27" s="51"/>
      <c r="J27" s="51"/>
      <c r="K27" s="51"/>
      <c r="L27" s="45"/>
    </row>
    <row r="28" spans="2:24" ht="15.75" thickBot="1">
      <c r="B28" s="47"/>
      <c r="C28" s="210" t="s">
        <v>98</v>
      </c>
      <c r="D28" s="211"/>
      <c r="E28" s="145"/>
      <c r="F28" s="51" t="s">
        <v>103</v>
      </c>
      <c r="G28" s="51"/>
      <c r="H28" s="51"/>
      <c r="I28" s="51"/>
      <c r="J28" s="51"/>
      <c r="K28" s="51"/>
      <c r="L28" s="45"/>
      <c r="N28" s="4" t="s">
        <v>156</v>
      </c>
    </row>
    <row r="29" spans="2:24" ht="4.5" customHeight="1" thickBot="1">
      <c r="B29" s="47"/>
      <c r="C29" s="51"/>
      <c r="D29" s="51"/>
      <c r="E29" s="51"/>
      <c r="F29" s="51"/>
      <c r="G29" s="51"/>
      <c r="H29" s="51"/>
      <c r="I29" s="51"/>
      <c r="J29" s="51"/>
      <c r="K29" s="51"/>
      <c r="L29" s="45"/>
    </row>
    <row r="30" spans="2:24" ht="15.75" thickBot="1">
      <c r="B30" s="47"/>
      <c r="C30" s="194" t="s">
        <v>83</v>
      </c>
      <c r="D30" s="195"/>
      <c r="E30" s="141">
        <f>2.1*E25+1.89*E26+1.68*E27+1.47*E28</f>
        <v>0</v>
      </c>
      <c r="F30" s="51" t="s">
        <v>81</v>
      </c>
      <c r="G30" s="194" t="s">
        <v>150</v>
      </c>
      <c r="H30" s="195"/>
      <c r="I30" s="71"/>
      <c r="J30" s="51" t="s">
        <v>148</v>
      </c>
      <c r="K30" s="51"/>
      <c r="L30" s="45"/>
      <c r="N30" s="4" t="s">
        <v>157</v>
      </c>
    </row>
    <row r="31" spans="2:24">
      <c r="B31" s="47"/>
      <c r="C31" s="51"/>
      <c r="D31" s="51"/>
      <c r="E31" s="51"/>
      <c r="F31" s="51"/>
      <c r="G31" s="51"/>
      <c r="H31" s="51"/>
      <c r="I31" s="51"/>
      <c r="J31" s="51"/>
      <c r="K31" s="51"/>
      <c r="L31" s="45"/>
    </row>
    <row r="32" spans="2:24">
      <c r="B32" s="47"/>
      <c r="C32" s="51"/>
      <c r="D32" s="51"/>
      <c r="E32" s="51"/>
      <c r="F32" s="51"/>
      <c r="G32" s="51"/>
      <c r="H32" s="51"/>
      <c r="I32" s="51"/>
      <c r="J32" s="51"/>
      <c r="K32" s="51"/>
      <c r="L32" s="45"/>
      <c r="N32" s="271" t="s">
        <v>176</v>
      </c>
      <c r="O32" s="271"/>
      <c r="P32" s="271"/>
      <c r="Q32" s="271"/>
      <c r="R32" s="271"/>
      <c r="S32" s="271"/>
      <c r="T32" s="271"/>
      <c r="U32" s="271"/>
    </row>
    <row r="33" spans="2:21" ht="15.75" thickBot="1">
      <c r="B33" s="47"/>
      <c r="C33" s="51"/>
      <c r="D33" s="51"/>
      <c r="E33" s="51"/>
      <c r="F33" s="51"/>
      <c r="G33" s="51"/>
      <c r="H33" s="51"/>
      <c r="I33" s="51"/>
      <c r="J33" s="51"/>
      <c r="K33" s="51"/>
      <c r="L33" s="45"/>
      <c r="N33" s="271"/>
      <c r="O33" s="271"/>
      <c r="P33" s="271"/>
      <c r="Q33" s="271"/>
      <c r="R33" s="271"/>
      <c r="S33" s="271"/>
      <c r="T33" s="271"/>
      <c r="U33" s="271"/>
    </row>
    <row r="34" spans="2:21" ht="16.5" thickBot="1">
      <c r="B34" s="47"/>
      <c r="C34" s="198" t="str">
        <f>"Récap. Fournitures Cloison : "&amp;J5</f>
        <v xml:space="preserve">Récap. Fournitures Cloison : </v>
      </c>
      <c r="D34" s="199"/>
      <c r="E34" s="199"/>
      <c r="F34" s="200"/>
      <c r="G34" s="51"/>
      <c r="H34" s="51"/>
      <c r="I34" s="51"/>
      <c r="J34" s="51"/>
      <c r="K34" s="51"/>
      <c r="L34" s="45"/>
      <c r="N34" s="4" t="s">
        <v>169</v>
      </c>
    </row>
    <row r="35" spans="2:21" ht="15.75" thickBot="1">
      <c r="B35" s="47"/>
      <c r="C35" s="134" t="s">
        <v>60</v>
      </c>
      <c r="D35" s="135" t="s">
        <v>59</v>
      </c>
      <c r="E35" s="135" t="s">
        <v>58</v>
      </c>
      <c r="F35" s="136" t="s">
        <v>68</v>
      </c>
      <c r="G35" s="51"/>
      <c r="H35" s="51"/>
      <c r="I35" s="51"/>
      <c r="J35" s="51"/>
      <c r="K35" s="51"/>
      <c r="L35" s="45"/>
      <c r="O35" s="4" t="s">
        <v>167</v>
      </c>
    </row>
    <row r="36" spans="2:21" ht="16.5" thickBot="1">
      <c r="B36" s="47"/>
      <c r="C36" s="30" t="str">
        <f>F10</f>
        <v>BA13 STD</v>
      </c>
      <c r="D36" s="31" t="str">
        <f>J19</f>
        <v/>
      </c>
      <c r="E36" s="31" t="s">
        <v>38</v>
      </c>
      <c r="F36" s="41" t="str">
        <f>J10</f>
        <v/>
      </c>
      <c r="G36" s="51"/>
      <c r="H36" s="51"/>
      <c r="I36" s="166" t="str">
        <f>IF(AND(D5&lt;&gt;"",D6&lt;&gt;"",J5&gt;0,D10&gt;0,D12&gt;0,F10&lt;&gt;"",J14&gt;0,J4=""),"Peu être déversé","Manque Infos")</f>
        <v>Manque Infos</v>
      </c>
      <c r="J36" s="167"/>
      <c r="K36" s="166"/>
      <c r="L36" s="45"/>
      <c r="O36" s="4" t="s">
        <v>168</v>
      </c>
    </row>
    <row r="37" spans="2:21">
      <c r="B37" s="47"/>
      <c r="C37" s="32" t="str">
        <f>IF(C17="","",C17)</f>
        <v/>
      </c>
      <c r="D37" s="11" t="str">
        <f t="shared" ref="D37:D39" si="0">D17</f>
        <v/>
      </c>
      <c r="E37" s="33" t="s">
        <v>57</v>
      </c>
      <c r="F37" s="53"/>
      <c r="G37" s="51"/>
      <c r="H37" s="51"/>
      <c r="I37" s="51"/>
      <c r="J37" s="51"/>
      <c r="K37" s="51"/>
      <c r="L37" s="45"/>
      <c r="O37" s="4" t="s">
        <v>170</v>
      </c>
    </row>
    <row r="38" spans="2:21">
      <c r="B38" s="47"/>
      <c r="C38" s="32" t="str">
        <f>IF(C18="","",C18)</f>
        <v/>
      </c>
      <c r="D38" s="11" t="str">
        <f t="shared" si="0"/>
        <v/>
      </c>
      <c r="E38" s="33" t="s">
        <v>57</v>
      </c>
      <c r="F38" s="54"/>
      <c r="G38" s="51"/>
      <c r="H38" s="51"/>
      <c r="I38" s="51"/>
      <c r="J38" s="51"/>
      <c r="K38" s="51"/>
      <c r="L38" s="45"/>
      <c r="N38" s="4" t="s">
        <v>178</v>
      </c>
    </row>
    <row r="39" spans="2:21">
      <c r="B39" s="47"/>
      <c r="C39" s="32" t="str">
        <f>IF(C19="","",C19)</f>
        <v/>
      </c>
      <c r="D39" s="11" t="str">
        <f t="shared" si="0"/>
        <v/>
      </c>
      <c r="E39" s="67" t="s">
        <v>56</v>
      </c>
      <c r="F39" s="51"/>
      <c r="G39" s="51"/>
      <c r="H39" s="51"/>
      <c r="I39" s="51"/>
      <c r="J39" s="51"/>
      <c r="K39" s="51"/>
      <c r="L39" s="45"/>
      <c r="O39" s="4" t="s">
        <v>177</v>
      </c>
    </row>
    <row r="40" spans="2:21" ht="15.75" thickBot="1">
      <c r="B40" s="47"/>
      <c r="C40" s="34" t="s">
        <v>146</v>
      </c>
      <c r="D40" s="35" t="str">
        <f>IF(I30&lt;&gt;"",I30,"")</f>
        <v/>
      </c>
      <c r="E40" s="105" t="s">
        <v>58</v>
      </c>
      <c r="F40" s="51" t="s">
        <v>147</v>
      </c>
      <c r="G40" s="51"/>
      <c r="H40" s="51"/>
      <c r="I40" s="51"/>
      <c r="J40" s="51"/>
      <c r="K40" s="51"/>
      <c r="L40" s="45"/>
      <c r="O40" s="4" t="s">
        <v>179</v>
      </c>
    </row>
    <row r="41" spans="2:21">
      <c r="B41" s="47"/>
      <c r="C41" s="49"/>
      <c r="D41" s="49"/>
      <c r="E41" s="49"/>
      <c r="F41" s="50"/>
      <c r="G41" s="51"/>
      <c r="H41" s="51"/>
      <c r="I41" s="51"/>
      <c r="J41" s="51"/>
      <c r="K41" s="51"/>
      <c r="L41" s="45"/>
    </row>
    <row r="42" spans="2:21">
      <c r="B42" s="47"/>
      <c r="C42" s="49"/>
      <c r="D42" s="49"/>
      <c r="E42" s="49"/>
      <c r="F42" s="50"/>
      <c r="G42" s="51"/>
      <c r="H42" s="51"/>
      <c r="I42" s="51"/>
      <c r="J42" s="51"/>
      <c r="K42" s="51"/>
      <c r="L42" s="45"/>
    </row>
    <row r="43" spans="2:21">
      <c r="B43" s="47"/>
      <c r="C43" s="51"/>
      <c r="D43" s="51"/>
      <c r="E43" s="51"/>
      <c r="F43" s="51"/>
      <c r="G43" s="51"/>
      <c r="H43" s="51"/>
      <c r="I43" s="51"/>
      <c r="J43" s="51"/>
      <c r="K43" s="51"/>
      <c r="L43" s="45"/>
    </row>
    <row r="44" spans="2:21" ht="15.75" thickBot="1">
      <c r="B44" s="48"/>
      <c r="C44" s="52"/>
      <c r="D44" s="52"/>
      <c r="E44" s="52"/>
      <c r="F44" s="52"/>
      <c r="G44" s="52"/>
      <c r="H44" s="52"/>
      <c r="I44" s="52"/>
      <c r="J44" s="52"/>
      <c r="K44" s="52"/>
      <c r="L44" s="46"/>
    </row>
    <row r="45" spans="2:21" ht="15.75" thickTop="1"/>
  </sheetData>
  <mergeCells count="31">
    <mergeCell ref="N32:U33"/>
    <mergeCell ref="J19:K20"/>
    <mergeCell ref="U16:X18"/>
    <mergeCell ref="C25:D25"/>
    <mergeCell ref="C34:F34"/>
    <mergeCell ref="F12:G12"/>
    <mergeCell ref="J14:K14"/>
    <mergeCell ref="J12:K13"/>
    <mergeCell ref="J17:K18"/>
    <mergeCell ref="G23:H23"/>
    <mergeCell ref="G25:H25"/>
    <mergeCell ref="C26:D26"/>
    <mergeCell ref="C27:D27"/>
    <mergeCell ref="C30:D30"/>
    <mergeCell ref="C28:D28"/>
    <mergeCell ref="G30:H30"/>
    <mergeCell ref="I36:K36"/>
    <mergeCell ref="F10:G10"/>
    <mergeCell ref="F9:G9"/>
    <mergeCell ref="C2:K2"/>
    <mergeCell ref="C3:D3"/>
    <mergeCell ref="D5:F5"/>
    <mergeCell ref="D6:F6"/>
    <mergeCell ref="C9:D9"/>
    <mergeCell ref="H5:I6"/>
    <mergeCell ref="J5:K6"/>
    <mergeCell ref="H9:I9"/>
    <mergeCell ref="H10:I10"/>
    <mergeCell ref="J9:K9"/>
    <mergeCell ref="J10:K10"/>
    <mergeCell ref="C23:D23"/>
  </mergeCells>
  <conditionalFormatting sqref="D10">
    <cfRule type="cellIs" dxfId="0" priority="1" operator="greaterThan">
      <formula>3</formula>
    </cfRule>
  </conditionalFormatting>
  <dataValidations count="14">
    <dataValidation type="list" allowBlank="1" showInputMessage="1" showErrorMessage="1" sqref="F10:G10">
      <formula1>Plaques</formula1>
    </dataValidation>
    <dataValidation type="list" allowBlank="1" showInputMessage="1" showErrorMessage="1" sqref="J14:K14">
      <formula1>NbPlaques</formula1>
    </dataValidation>
    <dataValidation type="list" allowBlank="1" showInputMessage="1" showErrorMessage="1" sqref="C17">
      <formula1>Rails</formula1>
    </dataValidation>
    <dataValidation type="list" allowBlank="1" showInputMessage="1" showErrorMessage="1" sqref="C18">
      <formula1>Montants</formula1>
    </dataValidation>
    <dataValidation type="list" allowBlank="1" showInputMessage="1" showErrorMessage="1" sqref="C19">
      <formula1>Isolants</formula1>
    </dataValidation>
    <dataValidation type="list" allowBlank="1" showInputMessage="1" showErrorMessage="1" sqref="C20">
      <formula1>SimpDoub</formula1>
    </dataValidation>
    <dataValidation type="list" allowBlank="1" showInputMessage="1" showErrorMessage="1" sqref="J5">
      <formula1>NumCloison</formula1>
    </dataValidation>
    <dataValidation type="decimal" allowBlank="1" showInputMessage="1" showErrorMessage="1" error="0.1 m   à  3.00 m" sqref="D10">
      <formula1>0.1</formula1>
      <formula2>3</formula2>
    </dataValidation>
    <dataValidation type="decimal" allowBlank="1" showInputMessage="1" showErrorMessage="1" error="entre 0.5 et 50m" sqref="D12">
      <formula1>0.5</formula1>
      <formula2>50</formula2>
    </dataValidation>
    <dataValidation type="whole" allowBlank="1" showInputMessage="1" showErrorMessage="1" error="0 à 25 Fenêtres" sqref="E23">
      <formula1>0</formula1>
      <formula2>25</formula2>
    </dataValidation>
    <dataValidation type="whole" allowBlank="1" showInputMessage="1" showErrorMessage="1" error="0 à 25 portes" sqref="E25:E28">
      <formula1>0</formula1>
      <formula2>25</formula2>
    </dataValidation>
    <dataValidation type="whole" allowBlank="1" showInputMessage="1" showErrorMessage="1" error="0 a100  MAP " sqref="I30">
      <formula1>0</formula1>
      <formula2>100</formula2>
    </dataValidation>
    <dataValidation type="decimal" allowBlank="1" showInputMessage="1" showErrorMessage="1" error="0 à 99.99m2 de Fenêtres" sqref="I23">
      <formula1>0</formula1>
      <formula2>99.99</formula2>
    </dataValidation>
    <dataValidation type="decimal" allowBlank="1" showInputMessage="1" showErrorMessage="1" error="0 à 30m2 d'ouvertures diverses" sqref="I25">
      <formula1>0</formula1>
      <formula2>30</formula2>
    </dataValidation>
  </dataValidations>
  <printOptions horizontalCentered="1"/>
  <pageMargins left="0.39370078740157483" right="0.27559055118110237" top="0.74803149606299213" bottom="0.74803149606299213" header="0.31496062992125984" footer="0.31496062992125984"/>
  <pageSetup paperSize="9" scale="8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B2:AJ37"/>
  <sheetViews>
    <sheetView showGridLines="0" workbookViewId="0"/>
  </sheetViews>
  <sheetFormatPr baseColWidth="10" defaultRowHeight="15"/>
  <cols>
    <col min="1" max="2" width="4.7109375" style="4" customWidth="1"/>
    <col min="3" max="3" width="16.28515625" style="4" customWidth="1"/>
    <col min="4" max="4" width="6.42578125" style="4" customWidth="1"/>
    <col min="5" max="5" width="6.28515625" style="4" customWidth="1"/>
    <col min="6" max="6" width="6" style="4" customWidth="1"/>
    <col min="7" max="7" width="7.140625" style="4" customWidth="1"/>
    <col min="8" max="8" width="10.42578125" style="4" customWidth="1"/>
    <col min="9" max="10" width="11.42578125" style="4"/>
    <col min="11" max="11" width="6.85546875" style="4" customWidth="1"/>
    <col min="12" max="12" width="13.28515625" style="4" customWidth="1"/>
    <col min="13" max="13" width="12.140625" style="4" customWidth="1"/>
    <col min="14" max="14" width="6.5703125" style="4" customWidth="1"/>
    <col min="15" max="15" width="2.42578125" style="4" customWidth="1"/>
    <col min="16" max="16384" width="11.42578125" style="4"/>
  </cols>
  <sheetData>
    <row r="2" spans="2:36" ht="15.75" thickBot="1">
      <c r="B2" s="124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6"/>
    </row>
    <row r="3" spans="2:36" ht="17.25" thickTop="1" thickBot="1">
      <c r="B3" s="93" t="s">
        <v>89</v>
      </c>
      <c r="C3" s="216">
        <f ca="1">TODAY()</f>
        <v>43996</v>
      </c>
      <c r="D3" s="217"/>
      <c r="E3" s="51"/>
      <c r="F3" s="51"/>
      <c r="G3" s="51"/>
      <c r="H3" s="51"/>
      <c r="I3" s="51"/>
      <c r="J3" s="51"/>
      <c r="K3" s="51"/>
      <c r="L3" s="262" t="s">
        <v>88</v>
      </c>
      <c r="M3" s="263"/>
      <c r="N3" s="263"/>
      <c r="O3" s="263"/>
      <c r="P3" s="264"/>
      <c r="Q3" s="51"/>
      <c r="R3" s="127"/>
      <c r="S3" s="1"/>
    </row>
    <row r="4" spans="2:36" ht="15.75">
      <c r="B4" s="128"/>
      <c r="C4" s="51"/>
      <c r="D4" s="51"/>
      <c r="E4" s="129" t="s">
        <v>125</v>
      </c>
      <c r="F4" s="224" t="s">
        <v>124</v>
      </c>
      <c r="G4" s="225"/>
      <c r="H4" s="218" t="s">
        <v>174</v>
      </c>
      <c r="I4" s="219"/>
      <c r="J4" s="220"/>
      <c r="K4" s="51"/>
      <c r="L4" s="265"/>
      <c r="M4" s="266"/>
      <c r="N4" s="266"/>
      <c r="O4" s="266"/>
      <c r="P4" s="267"/>
      <c r="Q4" s="51"/>
      <c r="R4" s="127"/>
      <c r="S4" s="1"/>
    </row>
    <row r="5" spans="2:36" ht="16.5" thickBot="1">
      <c r="B5" s="128"/>
      <c r="C5" s="51"/>
      <c r="D5" s="51"/>
      <c r="E5" s="51"/>
      <c r="F5" s="226" t="s">
        <v>42</v>
      </c>
      <c r="G5" s="227"/>
      <c r="H5" s="221" t="s">
        <v>175</v>
      </c>
      <c r="I5" s="222"/>
      <c r="J5" s="223"/>
      <c r="K5" s="51"/>
      <c r="L5" s="265"/>
      <c r="M5" s="266"/>
      <c r="N5" s="266"/>
      <c r="O5" s="266"/>
      <c r="P5" s="267"/>
      <c r="Q5" s="51"/>
      <c r="R5" s="127"/>
      <c r="S5" s="1"/>
    </row>
    <row r="6" spans="2:36" ht="15.75" thickBot="1">
      <c r="B6" s="128"/>
      <c r="C6" s="51"/>
      <c r="D6" s="51"/>
      <c r="E6" s="51"/>
      <c r="F6" s="51"/>
      <c r="G6" s="51"/>
      <c r="H6" s="51"/>
      <c r="I6" s="51"/>
      <c r="J6" s="51"/>
      <c r="K6" s="51"/>
      <c r="L6" s="268"/>
      <c r="M6" s="269"/>
      <c r="N6" s="269"/>
      <c r="O6" s="269"/>
      <c r="P6" s="270"/>
      <c r="Q6" s="51"/>
      <c r="R6" s="127"/>
      <c r="S6" s="1"/>
    </row>
    <row r="7" spans="2:36" ht="24" thickTop="1">
      <c r="B7" s="128"/>
      <c r="C7" s="123" t="s">
        <v>131</v>
      </c>
      <c r="D7" s="51"/>
      <c r="E7" s="51"/>
      <c r="F7" s="51"/>
      <c r="G7" s="51"/>
      <c r="H7" s="51"/>
      <c r="I7" s="51"/>
      <c r="J7" s="51"/>
      <c r="K7" s="51"/>
      <c r="L7" s="51"/>
      <c r="M7" s="51"/>
      <c r="N7" s="51"/>
      <c r="O7" s="51"/>
      <c r="P7" s="51"/>
      <c r="Q7" s="51"/>
      <c r="R7" s="127"/>
    </row>
    <row r="8" spans="2:36">
      <c r="B8" s="128"/>
      <c r="C8" s="51"/>
      <c r="D8" s="51"/>
      <c r="E8" s="51"/>
      <c r="F8" s="51"/>
      <c r="G8" s="51"/>
      <c r="H8" s="51"/>
      <c r="I8" s="51"/>
      <c r="J8" s="51"/>
      <c r="K8" s="51"/>
      <c r="L8" s="51"/>
      <c r="M8" s="51"/>
      <c r="N8" s="51"/>
      <c r="O8" s="51"/>
      <c r="P8" s="51"/>
      <c r="Q8" s="51"/>
      <c r="R8" s="127"/>
    </row>
    <row r="9" spans="2:36" ht="15.75" thickBot="1">
      <c r="B9" s="128"/>
      <c r="C9" s="51"/>
      <c r="D9" s="51"/>
      <c r="E9" s="51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127"/>
    </row>
    <row r="10" spans="2:36">
      <c r="B10" s="128"/>
      <c r="C10" s="63" t="s">
        <v>128</v>
      </c>
      <c r="D10" s="60"/>
      <c r="E10" s="60" t="s">
        <v>129</v>
      </c>
      <c r="F10" s="68" t="s">
        <v>130</v>
      </c>
      <c r="G10" s="51"/>
      <c r="H10" s="63" t="s">
        <v>62</v>
      </c>
      <c r="I10" s="60" t="s">
        <v>129</v>
      </c>
      <c r="J10" s="68" t="s">
        <v>130</v>
      </c>
      <c r="K10" s="51"/>
      <c r="L10" s="63" t="s">
        <v>54</v>
      </c>
      <c r="M10" s="68" t="s">
        <v>130</v>
      </c>
      <c r="N10" s="51"/>
      <c r="O10" s="51"/>
      <c r="P10" s="212" t="s">
        <v>135</v>
      </c>
      <c r="Q10" s="213"/>
      <c r="R10" s="127"/>
    </row>
    <row r="11" spans="2:36">
      <c r="B11" s="128"/>
      <c r="C11" s="64" t="s">
        <v>67</v>
      </c>
      <c r="D11" s="61" t="s">
        <v>45</v>
      </c>
      <c r="E11" s="61" t="s">
        <v>45</v>
      </c>
      <c r="F11" s="62" t="s">
        <v>87</v>
      </c>
      <c r="G11" s="51"/>
      <c r="H11" s="64" t="s">
        <v>67</v>
      </c>
      <c r="I11" s="61" t="s">
        <v>45</v>
      </c>
      <c r="J11" s="62" t="s">
        <v>87</v>
      </c>
      <c r="K11" s="51"/>
      <c r="L11" s="64" t="s">
        <v>67</v>
      </c>
      <c r="M11" s="62" t="s">
        <v>87</v>
      </c>
      <c r="N11" s="51"/>
      <c r="O11" s="51"/>
      <c r="P11" s="230">
        <v>25</v>
      </c>
      <c r="Q11" s="231"/>
      <c r="R11" s="127"/>
    </row>
    <row r="12" spans="2:36" ht="15.75" thickBot="1">
      <c r="B12" s="128"/>
      <c r="C12" s="32" t="s">
        <v>12</v>
      </c>
      <c r="D12" s="11">
        <v>0.9</v>
      </c>
      <c r="E12" s="11">
        <v>2.7</v>
      </c>
      <c r="F12" s="67">
        <v>42</v>
      </c>
      <c r="G12" s="130" t="str">
        <f>IF(C12&lt;&gt;"","Plaques","")</f>
        <v>Plaques</v>
      </c>
      <c r="H12" s="32" t="s">
        <v>31</v>
      </c>
      <c r="I12" s="11">
        <v>2.7</v>
      </c>
      <c r="J12" s="67">
        <v>5</v>
      </c>
      <c r="K12" s="130" t="str">
        <f>IF(H12&lt;&gt;"","Bottes","")</f>
        <v>Bottes</v>
      </c>
      <c r="L12" s="32" t="s">
        <v>24</v>
      </c>
      <c r="M12" s="67">
        <v>15</v>
      </c>
      <c r="N12" s="130" t="str">
        <f>IF(L12&lt;&gt;"","Bottes","")</f>
        <v>Bottes</v>
      </c>
      <c r="O12" s="51"/>
      <c r="P12" s="232"/>
      <c r="Q12" s="233"/>
      <c r="R12" s="127"/>
      <c r="AJ12" s="4">
        <v>13</v>
      </c>
    </row>
    <row r="13" spans="2:36">
      <c r="B13" s="128"/>
      <c r="C13" s="147" t="s">
        <v>12</v>
      </c>
      <c r="D13" s="148">
        <v>0.9</v>
      </c>
      <c r="E13" s="148">
        <v>2.6</v>
      </c>
      <c r="F13" s="149">
        <v>48</v>
      </c>
      <c r="G13" s="130" t="str">
        <f t="shared" ref="G13:G34" si="0">IF(C13&lt;&gt;"","Plaques","")</f>
        <v>Plaques</v>
      </c>
      <c r="H13" s="147" t="s">
        <v>31</v>
      </c>
      <c r="I13" s="148">
        <v>2.6</v>
      </c>
      <c r="J13" s="149">
        <v>6</v>
      </c>
      <c r="K13" s="130" t="str">
        <f t="shared" ref="K13:K34" si="1">IF(H13&lt;&gt;"","Bottes","")</f>
        <v>Bottes</v>
      </c>
      <c r="L13" s="147" t="s">
        <v>25</v>
      </c>
      <c r="M13" s="149">
        <v>7</v>
      </c>
      <c r="N13" s="130" t="str">
        <f t="shared" ref="N13:N19" si="2">IF(L13&lt;&gt;"","Bottes","")</f>
        <v>Bottes</v>
      </c>
      <c r="O13" s="51"/>
      <c r="P13" s="51"/>
      <c r="Q13" s="51"/>
      <c r="R13" s="127"/>
      <c r="AJ13" s="4">
        <v>13</v>
      </c>
    </row>
    <row r="14" spans="2:36" ht="15.75" thickBot="1">
      <c r="B14" s="128"/>
      <c r="C14" s="32" t="s">
        <v>12</v>
      </c>
      <c r="D14" s="11">
        <v>0.9</v>
      </c>
      <c r="E14" s="11">
        <v>3</v>
      </c>
      <c r="F14" s="67">
        <v>29</v>
      </c>
      <c r="G14" s="130" t="str">
        <f t="shared" si="0"/>
        <v>Plaques</v>
      </c>
      <c r="H14" s="32" t="s">
        <v>32</v>
      </c>
      <c r="I14" s="11">
        <v>3</v>
      </c>
      <c r="J14" s="67">
        <v>5</v>
      </c>
      <c r="K14" s="130" t="str">
        <f t="shared" si="1"/>
        <v>Bottes</v>
      </c>
      <c r="L14" s="32" t="s">
        <v>27</v>
      </c>
      <c r="M14" s="67">
        <v>1</v>
      </c>
      <c r="N14" s="130" t="str">
        <f t="shared" si="2"/>
        <v>Bottes</v>
      </c>
      <c r="O14" s="51"/>
      <c r="P14" s="51"/>
      <c r="Q14" s="51"/>
      <c r="R14" s="127"/>
      <c r="AJ14" s="4">
        <v>13</v>
      </c>
    </row>
    <row r="15" spans="2:36">
      <c r="B15" s="128"/>
      <c r="C15" s="147" t="s">
        <v>12</v>
      </c>
      <c r="D15" s="148">
        <v>0.9</v>
      </c>
      <c r="E15" s="148">
        <v>2.9</v>
      </c>
      <c r="F15" s="149">
        <v>19</v>
      </c>
      <c r="G15" s="130" t="str">
        <f t="shared" si="0"/>
        <v>Plaques</v>
      </c>
      <c r="H15" s="147" t="s">
        <v>32</v>
      </c>
      <c r="I15" s="148">
        <v>2.9</v>
      </c>
      <c r="J15" s="149">
        <v>1</v>
      </c>
      <c r="K15" s="130" t="str">
        <f t="shared" si="1"/>
        <v>Bottes</v>
      </c>
      <c r="L15" s="147" t="s">
        <v>26</v>
      </c>
      <c r="M15" s="149">
        <v>1</v>
      </c>
      <c r="N15" s="130" t="str">
        <f t="shared" si="2"/>
        <v>Bottes</v>
      </c>
      <c r="O15" s="51"/>
      <c r="P15" s="212" t="s">
        <v>136</v>
      </c>
      <c r="Q15" s="213"/>
      <c r="R15" s="127"/>
      <c r="AJ15" s="4">
        <v>13</v>
      </c>
    </row>
    <row r="16" spans="2:36" ht="15.75" thickBot="1">
      <c r="B16" s="128"/>
      <c r="C16" s="32" t="s">
        <v>12</v>
      </c>
      <c r="D16" s="11">
        <v>0.9</v>
      </c>
      <c r="E16" s="11">
        <v>2.8</v>
      </c>
      <c r="F16" s="67">
        <v>26</v>
      </c>
      <c r="G16" s="130" t="str">
        <f t="shared" si="0"/>
        <v>Plaques</v>
      </c>
      <c r="H16" s="32" t="s">
        <v>34</v>
      </c>
      <c r="I16" s="11">
        <v>2.9</v>
      </c>
      <c r="J16" s="67">
        <v>2</v>
      </c>
      <c r="K16" s="130" t="str">
        <f t="shared" si="1"/>
        <v>Bottes</v>
      </c>
      <c r="L16" s="32"/>
      <c r="M16" s="67"/>
      <c r="N16" s="130" t="str">
        <f t="shared" si="2"/>
        <v/>
      </c>
      <c r="O16" s="51"/>
      <c r="P16" s="228">
        <v>295.29740000000004</v>
      </c>
      <c r="Q16" s="229"/>
      <c r="R16" s="127" t="s">
        <v>66</v>
      </c>
      <c r="AJ16" s="4">
        <v>13</v>
      </c>
    </row>
    <row r="17" spans="2:36" ht="15.75" thickBot="1">
      <c r="B17" s="128"/>
      <c r="C17" s="147" t="s">
        <v>12</v>
      </c>
      <c r="D17" s="148">
        <v>0.9</v>
      </c>
      <c r="E17" s="148">
        <v>2.5</v>
      </c>
      <c r="F17" s="149">
        <v>27</v>
      </c>
      <c r="G17" s="130" t="str">
        <f t="shared" si="0"/>
        <v>Plaques</v>
      </c>
      <c r="H17" s="147" t="s">
        <v>31</v>
      </c>
      <c r="I17" s="148">
        <v>2.8</v>
      </c>
      <c r="J17" s="149">
        <v>2</v>
      </c>
      <c r="K17" s="130" t="str">
        <f t="shared" si="1"/>
        <v>Bottes</v>
      </c>
      <c r="L17" s="147"/>
      <c r="M17" s="149"/>
      <c r="N17" s="130" t="str">
        <f t="shared" si="2"/>
        <v/>
      </c>
      <c r="O17" s="51"/>
      <c r="P17" s="51"/>
      <c r="Q17" s="51"/>
      <c r="R17" s="127"/>
      <c r="AJ17" s="4">
        <v>13</v>
      </c>
    </row>
    <row r="18" spans="2:36">
      <c r="B18" s="128"/>
      <c r="C18" s="32" t="s">
        <v>7</v>
      </c>
      <c r="D18" s="11">
        <v>1.2</v>
      </c>
      <c r="E18" s="11">
        <v>2.8</v>
      </c>
      <c r="F18" s="67">
        <v>20</v>
      </c>
      <c r="G18" s="130" t="str">
        <f t="shared" si="0"/>
        <v>Plaques</v>
      </c>
      <c r="H18" s="32" t="s">
        <v>32</v>
      </c>
      <c r="I18" s="11">
        <v>2.7</v>
      </c>
      <c r="J18" s="67">
        <v>2</v>
      </c>
      <c r="K18" s="130" t="str">
        <f t="shared" si="1"/>
        <v>Bottes</v>
      </c>
      <c r="L18" s="32"/>
      <c r="M18" s="67"/>
      <c r="N18" s="130" t="str">
        <f t="shared" si="2"/>
        <v/>
      </c>
      <c r="O18" s="51"/>
      <c r="P18" s="212" t="s">
        <v>137</v>
      </c>
      <c r="Q18" s="213"/>
      <c r="R18" s="127"/>
      <c r="T18" s="4" t="s">
        <v>158</v>
      </c>
      <c r="AJ18" s="4">
        <v>13</v>
      </c>
    </row>
    <row r="19" spans="2:36" ht="15.75" thickBot="1">
      <c r="B19" s="128"/>
      <c r="C19" s="147" t="s">
        <v>1</v>
      </c>
      <c r="D19" s="148">
        <v>1.2</v>
      </c>
      <c r="E19" s="148">
        <v>2.9</v>
      </c>
      <c r="F19" s="149">
        <v>7</v>
      </c>
      <c r="G19" s="130" t="str">
        <f t="shared" si="0"/>
        <v>Plaques</v>
      </c>
      <c r="H19" s="147" t="s">
        <v>33</v>
      </c>
      <c r="I19" s="148">
        <v>2.5</v>
      </c>
      <c r="J19" s="149">
        <v>2</v>
      </c>
      <c r="K19" s="130" t="str">
        <f t="shared" si="1"/>
        <v>Bottes</v>
      </c>
      <c r="L19" s="150"/>
      <c r="M19" s="151"/>
      <c r="N19" s="130" t="str">
        <f t="shared" si="2"/>
        <v/>
      </c>
      <c r="O19" s="51"/>
      <c r="P19" s="234">
        <v>234.64739999999995</v>
      </c>
      <c r="Q19" s="235"/>
      <c r="R19" s="127" t="s">
        <v>66</v>
      </c>
      <c r="T19" s="4" t="s">
        <v>159</v>
      </c>
      <c r="AJ19" s="4">
        <v>13</v>
      </c>
    </row>
    <row r="20" spans="2:36">
      <c r="B20" s="128"/>
      <c r="C20" s="32" t="s">
        <v>1</v>
      </c>
      <c r="D20" s="11">
        <v>1.2</v>
      </c>
      <c r="E20" s="11">
        <v>3</v>
      </c>
      <c r="F20" s="67">
        <v>5</v>
      </c>
      <c r="G20" s="130" t="str">
        <f t="shared" si="0"/>
        <v>Plaques</v>
      </c>
      <c r="H20" s="32" t="s">
        <v>31</v>
      </c>
      <c r="I20" s="11">
        <v>2.5</v>
      </c>
      <c r="J20" s="67">
        <v>2</v>
      </c>
      <c r="K20" s="130" t="str">
        <f t="shared" si="1"/>
        <v>Bottes</v>
      </c>
      <c r="L20" s="51"/>
      <c r="M20" s="51"/>
      <c r="N20" s="51"/>
      <c r="O20" s="51"/>
      <c r="P20" s="51"/>
      <c r="Q20" s="51"/>
      <c r="R20" s="127"/>
      <c r="T20" s="4" t="s">
        <v>172</v>
      </c>
      <c r="AJ20" s="4">
        <v>13</v>
      </c>
    </row>
    <row r="21" spans="2:36" ht="15.75" thickBot="1">
      <c r="B21" s="128"/>
      <c r="C21" s="147" t="s">
        <v>1</v>
      </c>
      <c r="D21" s="148">
        <v>1.2</v>
      </c>
      <c r="E21" s="148">
        <v>2.5</v>
      </c>
      <c r="F21" s="149">
        <v>7</v>
      </c>
      <c r="G21" s="130" t="str">
        <f t="shared" si="0"/>
        <v>Plaques</v>
      </c>
      <c r="H21" s="147" t="s">
        <v>31</v>
      </c>
      <c r="I21" s="148">
        <v>3</v>
      </c>
      <c r="J21" s="149">
        <v>1</v>
      </c>
      <c r="K21" s="130" t="str">
        <f t="shared" si="1"/>
        <v>Bottes</v>
      </c>
      <c r="L21" s="51"/>
      <c r="M21" s="51"/>
      <c r="N21" s="51"/>
      <c r="O21" s="51"/>
      <c r="P21" s="51"/>
      <c r="Q21" s="51"/>
      <c r="R21" s="127"/>
      <c r="U21" s="4" t="s">
        <v>173</v>
      </c>
    </row>
    <row r="22" spans="2:36">
      <c r="B22" s="128"/>
      <c r="C22" s="32"/>
      <c r="D22" s="11"/>
      <c r="E22" s="11"/>
      <c r="F22" s="67"/>
      <c r="G22" s="130" t="str">
        <f t="shared" si="0"/>
        <v/>
      </c>
      <c r="H22" s="32" t="s">
        <v>32</v>
      </c>
      <c r="I22" s="11">
        <v>2.5</v>
      </c>
      <c r="J22" s="67">
        <v>2</v>
      </c>
      <c r="K22" s="130" t="str">
        <f t="shared" si="1"/>
        <v>Bottes</v>
      </c>
      <c r="L22" s="63" t="s">
        <v>132</v>
      </c>
      <c r="M22" s="68" t="s">
        <v>134</v>
      </c>
      <c r="N22" s="51"/>
      <c r="O22" s="51"/>
      <c r="P22" s="212" t="s">
        <v>140</v>
      </c>
      <c r="Q22" s="213"/>
      <c r="R22" s="127"/>
    </row>
    <row r="23" spans="2:36" ht="15.75" thickBot="1">
      <c r="B23" s="128"/>
      <c r="C23" s="147"/>
      <c r="D23" s="148"/>
      <c r="E23" s="148"/>
      <c r="F23" s="149"/>
      <c r="G23" s="130" t="str">
        <f t="shared" si="0"/>
        <v/>
      </c>
      <c r="H23" s="147" t="s">
        <v>32</v>
      </c>
      <c r="I23" s="148">
        <v>2.8</v>
      </c>
      <c r="J23" s="149">
        <v>4</v>
      </c>
      <c r="K23" s="130" t="str">
        <f t="shared" si="1"/>
        <v>Bottes</v>
      </c>
      <c r="L23" s="64" t="s">
        <v>133</v>
      </c>
      <c r="M23" s="62" t="s">
        <v>87</v>
      </c>
      <c r="N23" s="51"/>
      <c r="O23" s="51"/>
      <c r="P23" s="228">
        <v>60.65</v>
      </c>
      <c r="Q23" s="229"/>
      <c r="R23" s="127" t="s">
        <v>66</v>
      </c>
    </row>
    <row r="24" spans="2:36" ht="15.75" thickBot="1">
      <c r="B24" s="128"/>
      <c r="C24" s="32"/>
      <c r="D24" s="11"/>
      <c r="E24" s="11"/>
      <c r="F24" s="67"/>
      <c r="G24" s="130" t="str">
        <f t="shared" si="0"/>
        <v/>
      </c>
      <c r="H24" s="32" t="s">
        <v>31</v>
      </c>
      <c r="I24" s="11">
        <v>2.9</v>
      </c>
      <c r="J24" s="67">
        <v>1</v>
      </c>
      <c r="K24" s="130" t="str">
        <f t="shared" si="1"/>
        <v>Bottes</v>
      </c>
      <c r="L24" s="34" t="s">
        <v>146</v>
      </c>
      <c r="M24" s="105">
        <v>52</v>
      </c>
      <c r="N24" s="51"/>
      <c r="O24" s="51"/>
      <c r="P24" s="51"/>
      <c r="Q24" s="51"/>
      <c r="R24" s="127" t="s">
        <v>141</v>
      </c>
    </row>
    <row r="25" spans="2:36">
      <c r="B25" s="128"/>
      <c r="C25" s="147"/>
      <c r="D25" s="148"/>
      <c r="E25" s="148"/>
      <c r="F25" s="149"/>
      <c r="G25" s="130" t="str">
        <f t="shared" si="0"/>
        <v/>
      </c>
      <c r="H25" s="147"/>
      <c r="I25" s="148"/>
      <c r="J25" s="149"/>
      <c r="K25" s="130" t="str">
        <f t="shared" si="1"/>
        <v/>
      </c>
      <c r="L25" s="51"/>
      <c r="M25" s="51"/>
      <c r="N25" s="51"/>
      <c r="O25" s="51"/>
      <c r="P25" s="51"/>
      <c r="Q25" s="51"/>
      <c r="R25" s="127"/>
      <c r="AJ25" s="4">
        <v>13</v>
      </c>
    </row>
    <row r="26" spans="2:36" ht="15.75" thickBot="1">
      <c r="B26" s="128"/>
      <c r="C26" s="32"/>
      <c r="D26" s="11"/>
      <c r="E26" s="11"/>
      <c r="F26" s="67"/>
      <c r="G26" s="130" t="str">
        <f t="shared" si="0"/>
        <v/>
      </c>
      <c r="H26" s="32"/>
      <c r="I26" s="11"/>
      <c r="J26" s="67"/>
      <c r="K26" s="130" t="str">
        <f t="shared" si="1"/>
        <v/>
      </c>
      <c r="L26" s="51"/>
      <c r="M26" s="51"/>
      <c r="N26" s="51"/>
      <c r="O26" s="51"/>
      <c r="P26" s="51"/>
      <c r="Q26" s="51"/>
      <c r="R26" s="127"/>
      <c r="AJ26" s="4">
        <v>13</v>
      </c>
    </row>
    <row r="27" spans="2:36">
      <c r="B27" s="128"/>
      <c r="C27" s="147"/>
      <c r="D27" s="148"/>
      <c r="E27" s="148"/>
      <c r="F27" s="149"/>
      <c r="G27" s="130" t="str">
        <f t="shared" si="0"/>
        <v/>
      </c>
      <c r="H27" s="147"/>
      <c r="I27" s="148"/>
      <c r="J27" s="149"/>
      <c r="K27" s="130" t="str">
        <f t="shared" si="1"/>
        <v/>
      </c>
      <c r="L27" s="63" t="s">
        <v>61</v>
      </c>
      <c r="M27" s="68"/>
      <c r="N27" s="51"/>
      <c r="O27" s="51"/>
      <c r="P27" s="212" t="s">
        <v>138</v>
      </c>
      <c r="Q27" s="213"/>
      <c r="R27" s="127"/>
      <c r="AJ27" s="4">
        <v>13</v>
      </c>
    </row>
    <row r="28" spans="2:36" ht="15.75" thickBot="1">
      <c r="B28" s="128"/>
      <c r="C28" s="32"/>
      <c r="D28" s="11"/>
      <c r="E28" s="11"/>
      <c r="F28" s="67"/>
      <c r="G28" s="130" t="str">
        <f t="shared" si="0"/>
        <v/>
      </c>
      <c r="H28" s="32"/>
      <c r="I28" s="11"/>
      <c r="J28" s="67"/>
      <c r="K28" s="130" t="str">
        <f t="shared" si="1"/>
        <v/>
      </c>
      <c r="L28" s="64" t="s">
        <v>67</v>
      </c>
      <c r="M28" s="62" t="s">
        <v>66</v>
      </c>
      <c r="N28" s="51"/>
      <c r="O28" s="51"/>
      <c r="P28" s="228">
        <v>4</v>
      </c>
      <c r="Q28" s="229"/>
      <c r="R28" s="127"/>
      <c r="AJ28" s="4">
        <v>13</v>
      </c>
    </row>
    <row r="29" spans="2:36" ht="15.75" thickBot="1">
      <c r="B29" s="128"/>
      <c r="C29" s="147"/>
      <c r="D29" s="148"/>
      <c r="E29" s="148"/>
      <c r="F29" s="149"/>
      <c r="G29" s="130" t="str">
        <f t="shared" si="0"/>
        <v/>
      </c>
      <c r="H29" s="147"/>
      <c r="I29" s="148"/>
      <c r="J29" s="149"/>
      <c r="K29" s="130" t="str">
        <f t="shared" si="1"/>
        <v/>
      </c>
      <c r="L29" s="147" t="s">
        <v>39</v>
      </c>
      <c r="M29" s="149">
        <v>139</v>
      </c>
      <c r="N29" s="51"/>
      <c r="O29" s="51"/>
      <c r="P29" s="51"/>
      <c r="Q29" s="51"/>
      <c r="R29" s="127"/>
      <c r="AJ29" s="4">
        <v>13</v>
      </c>
    </row>
    <row r="30" spans="2:36">
      <c r="B30" s="128"/>
      <c r="C30" s="32"/>
      <c r="D30" s="11"/>
      <c r="E30" s="11"/>
      <c r="F30" s="67"/>
      <c r="G30" s="130" t="str">
        <f t="shared" si="0"/>
        <v/>
      </c>
      <c r="H30" s="32"/>
      <c r="I30" s="11"/>
      <c r="J30" s="67"/>
      <c r="K30" s="130" t="str">
        <f t="shared" si="1"/>
        <v/>
      </c>
      <c r="L30" s="32" t="s">
        <v>40</v>
      </c>
      <c r="M30" s="67">
        <v>42</v>
      </c>
      <c r="N30" s="51"/>
      <c r="O30" s="51"/>
      <c r="P30" s="212" t="s">
        <v>139</v>
      </c>
      <c r="Q30" s="213"/>
      <c r="R30" s="127"/>
      <c r="AJ30" s="4">
        <v>13</v>
      </c>
    </row>
    <row r="31" spans="2:36" ht="15.75" thickBot="1">
      <c r="B31" s="128"/>
      <c r="C31" s="147"/>
      <c r="D31" s="148"/>
      <c r="E31" s="148"/>
      <c r="F31" s="149"/>
      <c r="G31" s="130" t="str">
        <f t="shared" si="0"/>
        <v/>
      </c>
      <c r="H31" s="147"/>
      <c r="I31" s="148"/>
      <c r="J31" s="149"/>
      <c r="K31" s="130" t="str">
        <f t="shared" si="1"/>
        <v/>
      </c>
      <c r="L31" s="147" t="s">
        <v>36</v>
      </c>
      <c r="M31" s="149">
        <v>19</v>
      </c>
      <c r="N31" s="51"/>
      <c r="O31" s="51"/>
      <c r="P31" s="228">
        <v>31</v>
      </c>
      <c r="Q31" s="229"/>
      <c r="R31" s="127"/>
      <c r="AJ31" s="4">
        <v>13</v>
      </c>
    </row>
    <row r="32" spans="2:36">
      <c r="B32" s="128"/>
      <c r="C32" s="32"/>
      <c r="D32" s="11"/>
      <c r="E32" s="11"/>
      <c r="F32" s="67"/>
      <c r="G32" s="130" t="str">
        <f t="shared" si="0"/>
        <v/>
      </c>
      <c r="H32" s="32"/>
      <c r="I32" s="11"/>
      <c r="J32" s="67"/>
      <c r="K32" s="130" t="str">
        <f t="shared" si="1"/>
        <v/>
      </c>
      <c r="L32" s="32" t="s">
        <v>37</v>
      </c>
      <c r="M32" s="67">
        <v>59</v>
      </c>
      <c r="N32" s="51"/>
      <c r="O32" s="51"/>
      <c r="P32" s="51"/>
      <c r="Q32" s="51"/>
      <c r="R32" s="127"/>
      <c r="AJ32" s="4">
        <v>13</v>
      </c>
    </row>
    <row r="33" spans="2:36">
      <c r="B33" s="128"/>
      <c r="C33" s="147"/>
      <c r="D33" s="148"/>
      <c r="E33" s="148"/>
      <c r="F33" s="149"/>
      <c r="G33" s="130" t="str">
        <f t="shared" si="0"/>
        <v/>
      </c>
      <c r="H33" s="147"/>
      <c r="I33" s="148"/>
      <c r="J33" s="149"/>
      <c r="K33" s="130" t="str">
        <f t="shared" si="1"/>
        <v/>
      </c>
      <c r="L33" s="147"/>
      <c r="M33" s="149"/>
      <c r="N33" s="51"/>
      <c r="O33" s="51"/>
      <c r="P33" s="51"/>
      <c r="Q33" s="51"/>
      <c r="R33" s="127"/>
      <c r="AJ33" s="4">
        <v>13</v>
      </c>
    </row>
    <row r="34" spans="2:36" ht="15.75" thickBot="1">
      <c r="B34" s="128"/>
      <c r="C34" s="34"/>
      <c r="D34" s="35"/>
      <c r="E34" s="35"/>
      <c r="F34" s="105"/>
      <c r="G34" s="130" t="str">
        <f t="shared" si="0"/>
        <v/>
      </c>
      <c r="H34" s="34"/>
      <c r="I34" s="35"/>
      <c r="J34" s="105"/>
      <c r="K34" s="130" t="str">
        <f t="shared" si="1"/>
        <v/>
      </c>
      <c r="L34" s="34"/>
      <c r="M34" s="105"/>
      <c r="N34" s="51"/>
      <c r="O34" s="51"/>
      <c r="P34" s="51"/>
      <c r="Q34" s="51"/>
      <c r="R34" s="127"/>
      <c r="AJ34" s="4">
        <v>13</v>
      </c>
    </row>
    <row r="35" spans="2:36" ht="15.75" thickBot="1">
      <c r="B35" s="128"/>
      <c r="C35" s="51"/>
      <c r="D35" s="214" t="s">
        <v>155</v>
      </c>
      <c r="E35" s="215"/>
      <c r="F35" s="163">
        <f>SUM(F12:F34)</f>
        <v>230</v>
      </c>
      <c r="G35" s="130" t="str">
        <f>IF(F35&lt;&gt;"","Plaques","")</f>
        <v>Plaques</v>
      </c>
      <c r="H35" s="51"/>
      <c r="I35" s="51"/>
      <c r="J35" s="51"/>
      <c r="K35" s="51"/>
      <c r="L35" s="51"/>
      <c r="M35" s="51"/>
      <c r="N35" s="51"/>
      <c r="O35" s="51"/>
      <c r="P35" s="51"/>
      <c r="Q35" s="51"/>
      <c r="R35" s="127"/>
    </row>
    <row r="36" spans="2:36">
      <c r="B36" s="128"/>
      <c r="C36" s="51"/>
      <c r="D36" s="51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  <c r="R36" s="127"/>
    </row>
    <row r="37" spans="2:36">
      <c r="B37" s="131"/>
      <c r="C37" s="132"/>
      <c r="D37" s="132"/>
      <c r="E37" s="132"/>
      <c r="F37" s="132"/>
      <c r="G37" s="132"/>
      <c r="H37" s="132"/>
      <c r="I37" s="132"/>
      <c r="J37" s="132"/>
      <c r="K37" s="132"/>
      <c r="L37" s="132"/>
      <c r="M37" s="132"/>
      <c r="N37" s="132"/>
      <c r="O37" s="132"/>
      <c r="P37" s="132"/>
      <c r="Q37" s="132"/>
      <c r="R37" s="133"/>
    </row>
  </sheetData>
  <mergeCells count="19">
    <mergeCell ref="P23:Q23"/>
    <mergeCell ref="P27:Q27"/>
    <mergeCell ref="P28:Q28"/>
    <mergeCell ref="P30:Q30"/>
    <mergeCell ref="L3:P6"/>
    <mergeCell ref="D35:E35"/>
    <mergeCell ref="C3:D3"/>
    <mergeCell ref="H4:J4"/>
    <mergeCell ref="H5:J5"/>
    <mergeCell ref="F4:G4"/>
    <mergeCell ref="F5:G5"/>
    <mergeCell ref="P31:Q31"/>
    <mergeCell ref="P11:Q12"/>
    <mergeCell ref="P10:Q10"/>
    <mergeCell ref="P15:Q15"/>
    <mergeCell ref="P18:Q18"/>
    <mergeCell ref="P16:Q16"/>
    <mergeCell ref="P19:Q19"/>
    <mergeCell ref="P22:Q22"/>
  </mergeCells>
  <pageMargins left="0.27559055118110237" right="0.27559055118110237" top="0.74803149606299213" bottom="0.74803149606299213" header="0.31496062992125984" footer="0.31496062992125984"/>
  <pageSetup paperSize="9" scale="8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B1:AE34"/>
  <sheetViews>
    <sheetView showGridLines="0" zoomScale="110" zoomScaleNormal="110" workbookViewId="0"/>
  </sheetViews>
  <sheetFormatPr baseColWidth="10" defaultRowHeight="15"/>
  <cols>
    <col min="1" max="1" width="3.5703125" customWidth="1"/>
    <col min="2" max="2" width="7" customWidth="1"/>
    <col min="3" max="3" width="5.42578125" customWidth="1"/>
    <col min="4" max="4" width="5.85546875" customWidth="1"/>
    <col min="5" max="6" width="7.140625" customWidth="1"/>
    <col min="7" max="7" width="9.85546875" customWidth="1"/>
    <col min="8" max="8" width="12.7109375" customWidth="1"/>
    <col min="9" max="10" width="7.5703125" customWidth="1"/>
    <col min="11" max="11" width="7.85546875" customWidth="1"/>
    <col min="12" max="12" width="6.85546875" customWidth="1"/>
    <col min="13" max="13" width="6.28515625" customWidth="1"/>
    <col min="14" max="14" width="6.7109375" customWidth="1"/>
    <col min="15" max="15" width="6.28515625" customWidth="1"/>
    <col min="16" max="16" width="5.85546875" customWidth="1"/>
    <col min="17" max="17" width="14" customWidth="1"/>
    <col min="18" max="18" width="6.28515625" customWidth="1"/>
    <col min="19" max="19" width="5.28515625" customWidth="1"/>
    <col min="20" max="20" width="4.42578125" customWidth="1"/>
    <col min="21" max="22" width="6.140625" customWidth="1"/>
    <col min="23" max="23" width="4.85546875" customWidth="1"/>
    <col min="24" max="24" width="5.5703125" customWidth="1"/>
    <col min="25" max="26" width="4.85546875" customWidth="1"/>
    <col min="27" max="27" width="6.140625" customWidth="1"/>
    <col min="28" max="28" width="1.140625" customWidth="1"/>
  </cols>
  <sheetData>
    <row r="1" spans="2:31" ht="15.75" thickBot="1">
      <c r="B1" s="88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9"/>
      <c r="AA1" s="90"/>
    </row>
    <row r="2" spans="2:31" ht="16.5" thickTop="1" thickBot="1">
      <c r="B2" s="91"/>
      <c r="C2" s="50"/>
      <c r="D2" s="50"/>
      <c r="E2" s="50"/>
      <c r="F2" s="50"/>
      <c r="G2" s="50"/>
      <c r="H2" s="50"/>
      <c r="I2" s="50"/>
      <c r="J2" s="50"/>
      <c r="K2" s="50"/>
      <c r="L2" s="50"/>
      <c r="M2" s="272" t="str">
        <f>'Recap Fournitures'!L3</f>
        <v>RAISON SOCIALE</v>
      </c>
      <c r="N2" s="273"/>
      <c r="O2" s="273"/>
      <c r="P2" s="273"/>
      <c r="Q2" s="273"/>
      <c r="R2" s="273"/>
      <c r="S2" s="273"/>
      <c r="T2" s="274"/>
      <c r="U2" s="50"/>
      <c r="V2" s="50"/>
      <c r="W2" s="50"/>
      <c r="X2" s="50"/>
      <c r="Y2" s="50"/>
      <c r="Z2" s="50"/>
      <c r="AA2" s="92"/>
    </row>
    <row r="3" spans="2:31" ht="16.5" thickBot="1">
      <c r="B3" s="93" t="s">
        <v>89</v>
      </c>
      <c r="C3" s="256">
        <f ca="1">TODAY()</f>
        <v>43996</v>
      </c>
      <c r="D3" s="257"/>
      <c r="E3" s="50"/>
      <c r="F3" s="120" t="s">
        <v>125</v>
      </c>
      <c r="G3" s="2" t="s">
        <v>124</v>
      </c>
      <c r="H3" s="238" t="s">
        <v>174</v>
      </c>
      <c r="I3" s="238"/>
      <c r="J3" s="239"/>
      <c r="K3" s="50"/>
      <c r="L3" s="50"/>
      <c r="M3" s="275"/>
      <c r="N3" s="276"/>
      <c r="O3" s="276"/>
      <c r="P3" s="276"/>
      <c r="Q3" s="276"/>
      <c r="R3" s="276"/>
      <c r="S3" s="276"/>
      <c r="T3" s="277"/>
      <c r="U3" s="50"/>
      <c r="V3" s="50"/>
      <c r="W3" s="50"/>
      <c r="X3" s="50"/>
      <c r="Y3" s="50"/>
      <c r="Z3" s="50"/>
      <c r="AA3" s="92"/>
    </row>
    <row r="4" spans="2:31" ht="16.5" thickBot="1">
      <c r="B4" s="91"/>
      <c r="C4" s="50"/>
      <c r="D4" s="50"/>
      <c r="E4" s="50"/>
      <c r="F4" s="50"/>
      <c r="G4" s="3" t="s">
        <v>42</v>
      </c>
      <c r="H4" s="221" t="s">
        <v>175</v>
      </c>
      <c r="I4" s="240"/>
      <c r="J4" s="241"/>
      <c r="K4" s="50"/>
      <c r="L4" s="50"/>
      <c r="M4" s="275"/>
      <c r="N4" s="276"/>
      <c r="O4" s="276"/>
      <c r="P4" s="276"/>
      <c r="Q4" s="276"/>
      <c r="R4" s="276"/>
      <c r="S4" s="276"/>
      <c r="T4" s="277"/>
      <c r="U4" s="50"/>
      <c r="V4" s="50"/>
      <c r="W4" s="50"/>
      <c r="X4" s="50"/>
      <c r="Y4" s="50"/>
      <c r="Z4" s="50"/>
      <c r="AA4" s="92"/>
    </row>
    <row r="5" spans="2:31" ht="15.75" thickBot="1">
      <c r="B5" s="91"/>
      <c r="C5" s="50"/>
      <c r="D5" s="50"/>
      <c r="E5" s="50"/>
      <c r="F5" s="50"/>
      <c r="G5" s="50"/>
      <c r="H5" s="50"/>
      <c r="I5" s="50"/>
      <c r="J5" s="50"/>
      <c r="K5" s="50"/>
      <c r="L5" s="50"/>
      <c r="M5" s="278"/>
      <c r="N5" s="279"/>
      <c r="O5" s="279"/>
      <c r="P5" s="279"/>
      <c r="Q5" s="279"/>
      <c r="R5" s="279"/>
      <c r="S5" s="279"/>
      <c r="T5" s="280"/>
      <c r="U5" s="50"/>
      <c r="V5" s="50"/>
      <c r="W5" s="50"/>
      <c r="X5" s="50"/>
      <c r="Y5" s="50"/>
      <c r="Z5" s="50"/>
      <c r="AA5" s="92"/>
    </row>
    <row r="6" spans="2:31" ht="15.75" thickTop="1">
      <c r="B6" s="91"/>
      <c r="C6" s="50"/>
      <c r="D6" s="50"/>
      <c r="E6" s="50"/>
      <c r="F6" s="50"/>
      <c r="G6" s="295" t="s">
        <v>38</v>
      </c>
      <c r="H6" s="50"/>
      <c r="I6" s="50"/>
      <c r="J6" s="50"/>
      <c r="K6" s="50"/>
      <c r="L6" s="50"/>
      <c r="M6" s="86"/>
      <c r="N6" s="86"/>
      <c r="O6" s="86"/>
      <c r="P6" s="86"/>
      <c r="Q6" s="86"/>
      <c r="R6" s="86"/>
      <c r="S6" s="86"/>
      <c r="T6" s="86"/>
      <c r="U6" s="50"/>
      <c r="V6" s="50"/>
      <c r="W6" s="50"/>
      <c r="X6" s="50"/>
      <c r="Y6" s="50"/>
      <c r="Z6" s="50"/>
      <c r="AA6" s="92"/>
    </row>
    <row r="7" spans="2:31" s="4" customFormat="1" ht="15.75" thickBot="1">
      <c r="B7" s="94"/>
      <c r="C7" s="95"/>
      <c r="D7" s="95"/>
      <c r="E7" s="95"/>
      <c r="F7" s="95"/>
      <c r="G7" s="296" t="s">
        <v>153</v>
      </c>
      <c r="H7" s="95"/>
      <c r="I7" s="84" t="s">
        <v>45</v>
      </c>
      <c r="J7" s="84" t="s">
        <v>45</v>
      </c>
      <c r="K7" s="84" t="s">
        <v>87</v>
      </c>
      <c r="L7" s="85"/>
      <c r="M7" s="84" t="s">
        <v>87</v>
      </c>
      <c r="N7" s="85"/>
      <c r="O7" s="84" t="s">
        <v>87</v>
      </c>
      <c r="P7" s="85"/>
      <c r="Q7" s="95"/>
      <c r="R7" s="95"/>
      <c r="S7" s="137" t="s">
        <v>149</v>
      </c>
      <c r="T7" s="85" t="s">
        <v>87</v>
      </c>
      <c r="U7" s="85"/>
      <c r="V7" s="85" t="s">
        <v>66</v>
      </c>
      <c r="W7" s="85" t="s">
        <v>87</v>
      </c>
      <c r="X7" s="85" t="s">
        <v>87</v>
      </c>
      <c r="Y7" s="85" t="s">
        <v>87</v>
      </c>
      <c r="Z7" s="85" t="s">
        <v>87</v>
      </c>
      <c r="AA7" s="96"/>
    </row>
    <row r="8" spans="2:31">
      <c r="B8" s="236" t="s">
        <v>52</v>
      </c>
      <c r="C8" s="60" t="s">
        <v>108</v>
      </c>
      <c r="D8" s="60" t="s">
        <v>85</v>
      </c>
      <c r="E8" s="121" t="s">
        <v>126</v>
      </c>
      <c r="F8" s="122" t="s">
        <v>127</v>
      </c>
      <c r="G8" s="294" t="s">
        <v>152</v>
      </c>
      <c r="H8" s="63" t="s">
        <v>67</v>
      </c>
      <c r="I8" s="60" t="s">
        <v>84</v>
      </c>
      <c r="J8" s="60" t="s">
        <v>53</v>
      </c>
      <c r="K8" s="65" t="s">
        <v>86</v>
      </c>
      <c r="L8" s="244" t="s">
        <v>54</v>
      </c>
      <c r="M8" s="243"/>
      <c r="N8" s="245" t="s">
        <v>62</v>
      </c>
      <c r="O8" s="246"/>
      <c r="P8" s="139" t="s">
        <v>106</v>
      </c>
      <c r="Q8" s="247" t="s">
        <v>63</v>
      </c>
      <c r="R8" s="248"/>
      <c r="S8" s="77" t="s">
        <v>146</v>
      </c>
      <c r="T8" s="242" t="s">
        <v>64</v>
      </c>
      <c r="U8" s="243"/>
      <c r="V8" s="77" t="s">
        <v>104</v>
      </c>
      <c r="W8" s="212" t="s">
        <v>55</v>
      </c>
      <c r="X8" s="254"/>
      <c r="Y8" s="254"/>
      <c r="Z8" s="254"/>
      <c r="AA8" s="255"/>
      <c r="AD8">
        <f>IF(ISERROR(MATCH(AD11,B10:B34,0)),0,MATCH(AD11,B10:B34,0)+9)</f>
        <v>0</v>
      </c>
    </row>
    <row r="9" spans="2:31">
      <c r="B9" s="237"/>
      <c r="C9" s="61" t="s">
        <v>46</v>
      </c>
      <c r="D9" s="61" t="s">
        <v>46</v>
      </c>
      <c r="E9" s="61" t="s">
        <v>66</v>
      </c>
      <c r="F9" s="119" t="s">
        <v>66</v>
      </c>
      <c r="G9" s="62" t="s">
        <v>154</v>
      </c>
      <c r="H9" s="64" t="s">
        <v>38</v>
      </c>
      <c r="I9" s="61" t="s">
        <v>38</v>
      </c>
      <c r="J9" s="61" t="s">
        <v>38</v>
      </c>
      <c r="K9" s="62" t="s">
        <v>38</v>
      </c>
      <c r="L9" s="40" t="s">
        <v>67</v>
      </c>
      <c r="M9" s="15" t="s">
        <v>57</v>
      </c>
      <c r="N9" s="138" t="s">
        <v>67</v>
      </c>
      <c r="O9" s="14" t="s">
        <v>57</v>
      </c>
      <c r="P9" s="140" t="s">
        <v>107</v>
      </c>
      <c r="Q9" s="40" t="s">
        <v>67</v>
      </c>
      <c r="R9" s="155" t="s">
        <v>66</v>
      </c>
      <c r="S9" s="78" t="s">
        <v>87</v>
      </c>
      <c r="T9" s="138" t="s">
        <v>65</v>
      </c>
      <c r="U9" s="15" t="s">
        <v>66</v>
      </c>
      <c r="V9" s="78" t="s">
        <v>105</v>
      </c>
      <c r="W9" s="40">
        <v>0.63</v>
      </c>
      <c r="X9" s="14">
        <v>0.73</v>
      </c>
      <c r="Y9" s="76">
        <v>0.83</v>
      </c>
      <c r="Z9" s="14">
        <v>0.93</v>
      </c>
      <c r="AA9" s="15" t="s">
        <v>66</v>
      </c>
    </row>
    <row r="10" spans="2:31" ht="15.75" thickBot="1">
      <c r="B10" s="32">
        <v>1</v>
      </c>
      <c r="C10" s="11">
        <v>2.68</v>
      </c>
      <c r="D10" s="11">
        <v>5</v>
      </c>
      <c r="E10" s="11">
        <v>13.4</v>
      </c>
      <c r="F10" s="33">
        <v>11.51</v>
      </c>
      <c r="G10" s="67">
        <v>2</v>
      </c>
      <c r="H10" s="66" t="s">
        <v>12</v>
      </c>
      <c r="I10" s="10">
        <v>0.9</v>
      </c>
      <c r="J10" s="10">
        <v>2.7</v>
      </c>
      <c r="K10" s="67">
        <v>12</v>
      </c>
      <c r="L10" s="66" t="s">
        <v>24</v>
      </c>
      <c r="M10" s="10">
        <v>1</v>
      </c>
      <c r="N10" s="10" t="s">
        <v>31</v>
      </c>
      <c r="O10" s="10">
        <v>1</v>
      </c>
      <c r="P10" s="87" t="s">
        <v>106</v>
      </c>
      <c r="Q10" s="10" t="s">
        <v>39</v>
      </c>
      <c r="R10" s="156">
        <v>13</v>
      </c>
      <c r="S10" s="7">
        <v>2</v>
      </c>
      <c r="T10" s="159"/>
      <c r="U10" s="67"/>
      <c r="V10" s="29"/>
      <c r="W10" s="32"/>
      <c r="X10" s="11">
        <v>1</v>
      </c>
      <c r="Y10" s="11"/>
      <c r="Z10" s="11"/>
      <c r="AA10" s="67">
        <v>1.89</v>
      </c>
    </row>
    <row r="11" spans="2:31" ht="16.5" thickTop="1">
      <c r="B11" s="97">
        <v>2</v>
      </c>
      <c r="C11" s="98">
        <v>2.6</v>
      </c>
      <c r="D11" s="98">
        <v>4</v>
      </c>
      <c r="E11" s="98">
        <v>10.4</v>
      </c>
      <c r="F11" s="103">
        <v>8.7200000000000006</v>
      </c>
      <c r="G11" s="99">
        <v>2</v>
      </c>
      <c r="H11" s="100" t="s">
        <v>12</v>
      </c>
      <c r="I11" s="152">
        <v>0.9</v>
      </c>
      <c r="J11" s="101">
        <v>2.6</v>
      </c>
      <c r="K11" s="99">
        <v>10</v>
      </c>
      <c r="L11" s="100" t="s">
        <v>24</v>
      </c>
      <c r="M11" s="101">
        <v>1</v>
      </c>
      <c r="N11" s="101" t="s">
        <v>31</v>
      </c>
      <c r="O11" s="101">
        <v>2</v>
      </c>
      <c r="P11" s="102" t="s">
        <v>107</v>
      </c>
      <c r="Q11" s="101" t="s">
        <v>39</v>
      </c>
      <c r="R11" s="157">
        <v>10</v>
      </c>
      <c r="S11" s="161">
        <v>1</v>
      </c>
      <c r="T11" s="154"/>
      <c r="U11" s="99"/>
      <c r="V11" s="104"/>
      <c r="W11" s="97"/>
      <c r="X11" s="98"/>
      <c r="Y11" s="98">
        <v>1</v>
      </c>
      <c r="Z11" s="98"/>
      <c r="AA11" s="99">
        <v>1.68</v>
      </c>
      <c r="AC11" s="164" t="s">
        <v>125</v>
      </c>
      <c r="AD11" s="249">
        <v>21</v>
      </c>
      <c r="AE11" s="250"/>
    </row>
    <row r="12" spans="2:31" ht="16.5" thickBot="1">
      <c r="B12" s="32">
        <v>7</v>
      </c>
      <c r="C12" s="11">
        <v>2.68</v>
      </c>
      <c r="D12" s="11">
        <v>8</v>
      </c>
      <c r="E12" s="11">
        <v>21.44</v>
      </c>
      <c r="F12" s="33">
        <v>16.220000000000002</v>
      </c>
      <c r="G12" s="67">
        <v>1</v>
      </c>
      <c r="H12" s="66" t="s">
        <v>12</v>
      </c>
      <c r="I12" s="153">
        <v>0.9</v>
      </c>
      <c r="J12" s="10">
        <v>2.7</v>
      </c>
      <c r="K12" s="67">
        <v>10</v>
      </c>
      <c r="L12" s="66" t="s">
        <v>24</v>
      </c>
      <c r="M12" s="10">
        <v>1</v>
      </c>
      <c r="N12" s="10" t="s">
        <v>31</v>
      </c>
      <c r="O12" s="10">
        <v>2</v>
      </c>
      <c r="P12" s="87" t="s">
        <v>106</v>
      </c>
      <c r="Q12" s="10" t="s">
        <v>39</v>
      </c>
      <c r="R12" s="156">
        <v>18</v>
      </c>
      <c r="S12" s="7">
        <v>2</v>
      </c>
      <c r="T12" s="159">
        <v>2</v>
      </c>
      <c r="U12" s="67">
        <v>1.65</v>
      </c>
      <c r="V12" s="29"/>
      <c r="W12" s="32">
        <v>1</v>
      </c>
      <c r="X12" s="11"/>
      <c r="Y12" s="11"/>
      <c r="Z12" s="11">
        <v>1</v>
      </c>
      <c r="AA12" s="67">
        <v>3.5700000000000003</v>
      </c>
      <c r="AC12" s="165" t="s">
        <v>161</v>
      </c>
      <c r="AD12" s="251"/>
      <c r="AE12" s="252"/>
    </row>
    <row r="13" spans="2:31" ht="15.75" thickTop="1">
      <c r="B13" s="97">
        <v>4</v>
      </c>
      <c r="C13" s="98">
        <v>2.69</v>
      </c>
      <c r="D13" s="98">
        <v>1</v>
      </c>
      <c r="E13" s="98">
        <v>2.69</v>
      </c>
      <c r="F13" s="103">
        <v>1.01</v>
      </c>
      <c r="G13" s="99">
        <v>2</v>
      </c>
      <c r="H13" s="100" t="s">
        <v>12</v>
      </c>
      <c r="I13" s="152">
        <v>0.9</v>
      </c>
      <c r="J13" s="101">
        <v>2.7</v>
      </c>
      <c r="K13" s="99">
        <v>3</v>
      </c>
      <c r="L13" s="100" t="s">
        <v>24</v>
      </c>
      <c r="M13" s="101">
        <v>1</v>
      </c>
      <c r="N13" s="101" t="s">
        <v>31</v>
      </c>
      <c r="O13" s="101">
        <v>1</v>
      </c>
      <c r="P13" s="102" t="s">
        <v>107</v>
      </c>
      <c r="Q13" s="101" t="s">
        <v>39</v>
      </c>
      <c r="R13" s="157">
        <v>2</v>
      </c>
      <c r="S13" s="161">
        <v>1</v>
      </c>
      <c r="T13" s="154"/>
      <c r="U13" s="99"/>
      <c r="V13" s="104"/>
      <c r="W13" s="97"/>
      <c r="X13" s="98"/>
      <c r="Y13" s="98">
        <v>1</v>
      </c>
      <c r="Z13" s="98"/>
      <c r="AA13" s="99">
        <v>1.68</v>
      </c>
      <c r="AD13" s="253" t="str">
        <f>IF(AD8=0,"Cloison N° "&amp; AD11&amp;"  n'existe pas !","")</f>
        <v>Cloison N° 21  n'existe pas !</v>
      </c>
      <c r="AE13" s="253"/>
    </row>
    <row r="14" spans="2:31">
      <c r="B14" s="32">
        <v>6</v>
      </c>
      <c r="C14" s="11">
        <v>3</v>
      </c>
      <c r="D14" s="11">
        <v>6</v>
      </c>
      <c r="E14" s="11">
        <v>18</v>
      </c>
      <c r="F14" s="33">
        <v>14.22</v>
      </c>
      <c r="G14" s="67">
        <v>1</v>
      </c>
      <c r="H14" s="66" t="s">
        <v>12</v>
      </c>
      <c r="I14" s="153">
        <v>0.9</v>
      </c>
      <c r="J14" s="10">
        <v>3</v>
      </c>
      <c r="K14" s="67">
        <v>7</v>
      </c>
      <c r="L14" s="66" t="s">
        <v>25</v>
      </c>
      <c r="M14" s="10">
        <v>1</v>
      </c>
      <c r="N14" s="10" t="s">
        <v>32</v>
      </c>
      <c r="O14" s="10">
        <v>2</v>
      </c>
      <c r="P14" s="87" t="s">
        <v>107</v>
      </c>
      <c r="Q14" s="10" t="s">
        <v>40</v>
      </c>
      <c r="R14" s="156">
        <v>15</v>
      </c>
      <c r="S14" s="7">
        <v>2</v>
      </c>
      <c r="T14" s="159"/>
      <c r="U14" s="67"/>
      <c r="V14" s="29"/>
      <c r="W14" s="32"/>
      <c r="X14" s="11">
        <v>2</v>
      </c>
      <c r="Y14" s="11"/>
      <c r="Z14" s="11"/>
      <c r="AA14" s="67">
        <v>3.78</v>
      </c>
    </row>
    <row r="15" spans="2:31">
      <c r="B15" s="97">
        <v>5</v>
      </c>
      <c r="C15" s="98">
        <v>2.82</v>
      </c>
      <c r="D15" s="98">
        <v>3</v>
      </c>
      <c r="E15" s="98">
        <v>8.4599999999999991</v>
      </c>
      <c r="F15" s="103">
        <v>6.5699999999999994</v>
      </c>
      <c r="G15" s="99">
        <v>2</v>
      </c>
      <c r="H15" s="97" t="s">
        <v>12</v>
      </c>
      <c r="I15" s="154">
        <v>0.9</v>
      </c>
      <c r="J15" s="98">
        <v>2.9</v>
      </c>
      <c r="K15" s="99">
        <v>7</v>
      </c>
      <c r="L15" s="97" t="s">
        <v>25</v>
      </c>
      <c r="M15" s="98">
        <v>1</v>
      </c>
      <c r="N15" s="98" t="s">
        <v>32</v>
      </c>
      <c r="O15" s="98">
        <v>1</v>
      </c>
      <c r="P15" s="146" t="s">
        <v>107</v>
      </c>
      <c r="Q15" s="98" t="s">
        <v>36</v>
      </c>
      <c r="R15" s="103">
        <v>7</v>
      </c>
      <c r="S15" s="104">
        <v>2</v>
      </c>
      <c r="T15" s="154"/>
      <c r="U15" s="99"/>
      <c r="V15" s="104"/>
      <c r="W15" s="97"/>
      <c r="X15" s="98">
        <v>1</v>
      </c>
      <c r="Y15" s="98"/>
      <c r="Z15" s="98"/>
      <c r="AA15" s="99">
        <v>1.89</v>
      </c>
    </row>
    <row r="16" spans="2:31">
      <c r="B16" s="32">
        <v>8</v>
      </c>
      <c r="C16" s="11">
        <v>2.58</v>
      </c>
      <c r="D16" s="11">
        <v>5</v>
      </c>
      <c r="E16" s="11">
        <v>12.9</v>
      </c>
      <c r="F16" s="33">
        <v>11.22</v>
      </c>
      <c r="G16" s="67">
        <v>2</v>
      </c>
      <c r="H16" s="66" t="s">
        <v>12</v>
      </c>
      <c r="I16" s="153">
        <v>0.9</v>
      </c>
      <c r="J16" s="10">
        <v>2.6</v>
      </c>
      <c r="K16" s="67">
        <v>12</v>
      </c>
      <c r="L16" s="66" t="s">
        <v>24</v>
      </c>
      <c r="M16" s="10">
        <v>1</v>
      </c>
      <c r="N16" s="10" t="s">
        <v>31</v>
      </c>
      <c r="O16" s="10">
        <v>1</v>
      </c>
      <c r="P16" s="87" t="s">
        <v>106</v>
      </c>
      <c r="Q16" s="10" t="s">
        <v>37</v>
      </c>
      <c r="R16" s="156">
        <v>12</v>
      </c>
      <c r="S16" s="7">
        <v>2</v>
      </c>
      <c r="T16" s="159"/>
      <c r="U16" s="67"/>
      <c r="V16" s="29"/>
      <c r="W16" s="32"/>
      <c r="X16" s="11"/>
      <c r="Y16" s="11">
        <v>1</v>
      </c>
      <c r="Z16" s="11"/>
      <c r="AA16" s="67">
        <v>1.68</v>
      </c>
    </row>
    <row r="17" spans="2:30">
      <c r="B17" s="97">
        <v>10</v>
      </c>
      <c r="C17" s="98">
        <v>2.9</v>
      </c>
      <c r="D17" s="98">
        <v>5</v>
      </c>
      <c r="E17" s="98">
        <v>14.5</v>
      </c>
      <c r="F17" s="103">
        <v>11.14</v>
      </c>
      <c r="G17" s="99">
        <v>2</v>
      </c>
      <c r="H17" s="97" t="s">
        <v>12</v>
      </c>
      <c r="I17" s="154">
        <v>0.9</v>
      </c>
      <c r="J17" s="98">
        <v>2.9</v>
      </c>
      <c r="K17" s="99">
        <v>12</v>
      </c>
      <c r="L17" s="97" t="s">
        <v>27</v>
      </c>
      <c r="M17" s="98">
        <v>1</v>
      </c>
      <c r="N17" s="98" t="s">
        <v>34</v>
      </c>
      <c r="O17" s="98">
        <v>2</v>
      </c>
      <c r="P17" s="146" t="s">
        <v>107</v>
      </c>
      <c r="Q17" s="98" t="s">
        <v>36</v>
      </c>
      <c r="R17" s="103">
        <v>12</v>
      </c>
      <c r="S17" s="104">
        <v>3</v>
      </c>
      <c r="T17" s="154"/>
      <c r="U17" s="99"/>
      <c r="V17" s="104"/>
      <c r="W17" s="97"/>
      <c r="X17" s="98"/>
      <c r="Y17" s="98">
        <v>2</v>
      </c>
      <c r="Z17" s="98"/>
      <c r="AA17" s="99">
        <v>3.36</v>
      </c>
    </row>
    <row r="18" spans="2:30">
      <c r="B18" s="32">
        <v>11</v>
      </c>
      <c r="C18" s="11">
        <v>2.75</v>
      </c>
      <c r="D18" s="11">
        <v>1.2</v>
      </c>
      <c r="E18" s="11">
        <v>3.3</v>
      </c>
      <c r="F18" s="33">
        <v>1.41</v>
      </c>
      <c r="G18" s="67">
        <v>2</v>
      </c>
      <c r="H18" s="66" t="s">
        <v>12</v>
      </c>
      <c r="I18" s="153">
        <v>0.9</v>
      </c>
      <c r="J18" s="10">
        <v>2.8</v>
      </c>
      <c r="K18" s="67">
        <v>3</v>
      </c>
      <c r="L18" s="66" t="s">
        <v>24</v>
      </c>
      <c r="M18" s="10">
        <v>1</v>
      </c>
      <c r="N18" s="10" t="s">
        <v>31</v>
      </c>
      <c r="O18" s="10">
        <v>1</v>
      </c>
      <c r="P18" s="87" t="s">
        <v>107</v>
      </c>
      <c r="Q18" s="10" t="s">
        <v>37</v>
      </c>
      <c r="R18" s="156">
        <v>2</v>
      </c>
      <c r="S18" s="7">
        <v>1</v>
      </c>
      <c r="T18" s="159"/>
      <c r="U18" s="67"/>
      <c r="V18" s="29"/>
      <c r="W18" s="32"/>
      <c r="X18" s="11">
        <v>1</v>
      </c>
      <c r="Y18" s="11"/>
      <c r="Z18" s="11"/>
      <c r="AA18" s="67">
        <v>1.89</v>
      </c>
    </row>
    <row r="19" spans="2:30">
      <c r="B19" s="97">
        <v>9</v>
      </c>
      <c r="C19" s="98">
        <v>2.77</v>
      </c>
      <c r="D19" s="98">
        <v>4.32</v>
      </c>
      <c r="E19" s="98">
        <v>11.9664</v>
      </c>
      <c r="F19" s="103">
        <v>10.0764</v>
      </c>
      <c r="G19" s="99">
        <v>2</v>
      </c>
      <c r="H19" s="97" t="s">
        <v>12</v>
      </c>
      <c r="I19" s="154">
        <v>0.9</v>
      </c>
      <c r="J19" s="98">
        <v>2.8</v>
      </c>
      <c r="K19" s="99">
        <v>11</v>
      </c>
      <c r="L19" s="97" t="s">
        <v>24</v>
      </c>
      <c r="M19" s="98">
        <v>1</v>
      </c>
      <c r="N19" s="98" t="s">
        <v>31</v>
      </c>
      <c r="O19" s="98">
        <v>1</v>
      </c>
      <c r="P19" s="146" t="s">
        <v>106</v>
      </c>
      <c r="Q19" s="98" t="s">
        <v>39</v>
      </c>
      <c r="R19" s="103">
        <v>11</v>
      </c>
      <c r="S19" s="104">
        <v>3</v>
      </c>
      <c r="T19" s="154"/>
      <c r="U19" s="99"/>
      <c r="V19" s="104"/>
      <c r="W19" s="97"/>
      <c r="X19" s="98">
        <v>1</v>
      </c>
      <c r="Y19" s="98"/>
      <c r="Z19" s="98"/>
      <c r="AA19" s="99">
        <v>1.89</v>
      </c>
      <c r="AD19" s="4" t="s">
        <v>162</v>
      </c>
    </row>
    <row r="20" spans="2:30">
      <c r="B20" s="32">
        <v>14</v>
      </c>
      <c r="C20" s="11">
        <v>2.65</v>
      </c>
      <c r="D20" s="11">
        <v>1.2</v>
      </c>
      <c r="E20" s="11">
        <v>3.1799999999999997</v>
      </c>
      <c r="F20" s="33">
        <v>1.2899999999999998</v>
      </c>
      <c r="G20" s="67">
        <v>2</v>
      </c>
      <c r="H20" s="66" t="s">
        <v>12</v>
      </c>
      <c r="I20" s="153">
        <v>0.9</v>
      </c>
      <c r="J20" s="10">
        <v>2.7</v>
      </c>
      <c r="K20" s="67">
        <v>3</v>
      </c>
      <c r="L20" s="66" t="s">
        <v>24</v>
      </c>
      <c r="M20" s="10">
        <v>1</v>
      </c>
      <c r="N20" s="10" t="s">
        <v>31</v>
      </c>
      <c r="O20" s="10">
        <v>1</v>
      </c>
      <c r="P20" s="87" t="s">
        <v>106</v>
      </c>
      <c r="Q20" s="10" t="s">
        <v>39</v>
      </c>
      <c r="R20" s="156">
        <v>2</v>
      </c>
      <c r="S20" s="7">
        <v>2</v>
      </c>
      <c r="T20" s="159"/>
      <c r="U20" s="67"/>
      <c r="V20" s="29"/>
      <c r="W20" s="32"/>
      <c r="X20" s="11">
        <v>1</v>
      </c>
      <c r="Y20" s="11"/>
      <c r="Z20" s="11"/>
      <c r="AA20" s="67">
        <v>1.89</v>
      </c>
      <c r="AD20" s="4" t="s">
        <v>163</v>
      </c>
    </row>
    <row r="21" spans="2:30">
      <c r="B21" s="97">
        <v>12</v>
      </c>
      <c r="C21" s="98">
        <v>2.5499999999999998</v>
      </c>
      <c r="D21" s="98">
        <v>8</v>
      </c>
      <c r="E21" s="98">
        <v>20.399999999999999</v>
      </c>
      <c r="F21" s="103">
        <v>15.149999999999999</v>
      </c>
      <c r="G21" s="99">
        <v>2</v>
      </c>
      <c r="H21" s="97" t="s">
        <v>12</v>
      </c>
      <c r="I21" s="98">
        <v>0.9</v>
      </c>
      <c r="J21" s="98">
        <v>2.6</v>
      </c>
      <c r="K21" s="99">
        <v>19</v>
      </c>
      <c r="L21" s="97" t="s">
        <v>24</v>
      </c>
      <c r="M21" s="98">
        <v>1</v>
      </c>
      <c r="N21" s="98" t="s">
        <v>31</v>
      </c>
      <c r="O21" s="98">
        <v>2</v>
      </c>
      <c r="P21" s="146" t="s">
        <v>107</v>
      </c>
      <c r="Q21" s="98" t="s">
        <v>37</v>
      </c>
      <c r="R21" s="103">
        <v>16</v>
      </c>
      <c r="S21" s="104">
        <v>4</v>
      </c>
      <c r="T21" s="154"/>
      <c r="U21" s="99"/>
      <c r="V21" s="104"/>
      <c r="W21" s="97"/>
      <c r="X21" s="98">
        <v>2</v>
      </c>
      <c r="Y21" s="98"/>
      <c r="Z21" s="98">
        <v>1</v>
      </c>
      <c r="AA21" s="99">
        <v>5.25</v>
      </c>
      <c r="AD21" s="4" t="s">
        <v>165</v>
      </c>
    </row>
    <row r="22" spans="2:30">
      <c r="B22" s="32">
        <v>13</v>
      </c>
      <c r="C22" s="11">
        <v>2.65</v>
      </c>
      <c r="D22" s="11">
        <v>6</v>
      </c>
      <c r="E22" s="11">
        <v>15.899999999999999</v>
      </c>
      <c r="F22" s="33">
        <v>13.799999999999999</v>
      </c>
      <c r="G22" s="67">
        <v>2</v>
      </c>
      <c r="H22" s="66" t="s">
        <v>12</v>
      </c>
      <c r="I22" s="10">
        <v>0.9</v>
      </c>
      <c r="J22" s="10">
        <v>2.7</v>
      </c>
      <c r="K22" s="67">
        <v>14</v>
      </c>
      <c r="L22" s="66" t="s">
        <v>24</v>
      </c>
      <c r="M22" s="10">
        <v>1</v>
      </c>
      <c r="N22" s="10" t="s">
        <v>32</v>
      </c>
      <c r="O22" s="10">
        <v>2</v>
      </c>
      <c r="P22" s="87" t="s">
        <v>107</v>
      </c>
      <c r="Q22" s="10" t="s">
        <v>39</v>
      </c>
      <c r="R22" s="156">
        <v>15</v>
      </c>
      <c r="S22" s="7">
        <v>5</v>
      </c>
      <c r="T22" s="159"/>
      <c r="U22" s="67"/>
      <c r="V22" s="29"/>
      <c r="W22" s="32">
        <v>1</v>
      </c>
      <c r="X22" s="11"/>
      <c r="Y22" s="11"/>
      <c r="Z22" s="11"/>
      <c r="AA22" s="67">
        <v>2.1</v>
      </c>
      <c r="AD22" s="4" t="s">
        <v>164</v>
      </c>
    </row>
    <row r="23" spans="2:30">
      <c r="B23" s="97">
        <v>15</v>
      </c>
      <c r="C23" s="98">
        <v>3</v>
      </c>
      <c r="D23" s="98">
        <v>7</v>
      </c>
      <c r="E23" s="98">
        <v>21</v>
      </c>
      <c r="F23" s="103">
        <v>15.959999999999997</v>
      </c>
      <c r="G23" s="99">
        <v>2</v>
      </c>
      <c r="H23" s="97" t="s">
        <v>12</v>
      </c>
      <c r="I23" s="98">
        <v>0.9</v>
      </c>
      <c r="J23" s="98">
        <v>3</v>
      </c>
      <c r="K23" s="99">
        <v>17</v>
      </c>
      <c r="L23" s="97" t="s">
        <v>25</v>
      </c>
      <c r="M23" s="98">
        <v>1</v>
      </c>
      <c r="N23" s="98" t="s">
        <v>32</v>
      </c>
      <c r="O23" s="98">
        <v>2</v>
      </c>
      <c r="P23" s="146" t="s">
        <v>107</v>
      </c>
      <c r="Q23" s="98" t="s">
        <v>40</v>
      </c>
      <c r="R23" s="103">
        <v>17</v>
      </c>
      <c r="S23" s="104"/>
      <c r="T23" s="154">
        <v>1</v>
      </c>
      <c r="U23" s="99">
        <v>1.21</v>
      </c>
      <c r="V23" s="104">
        <v>0.26</v>
      </c>
      <c r="W23" s="97"/>
      <c r="X23" s="98">
        <v>1</v>
      </c>
      <c r="Y23" s="98">
        <v>1</v>
      </c>
      <c r="Z23" s="98"/>
      <c r="AA23" s="99">
        <v>3.57</v>
      </c>
    </row>
    <row r="24" spans="2:30">
      <c r="B24" s="32">
        <v>16</v>
      </c>
      <c r="C24" s="11">
        <v>2.4500000000000002</v>
      </c>
      <c r="D24" s="11">
        <v>5</v>
      </c>
      <c r="E24" s="11">
        <v>12.25</v>
      </c>
      <c r="F24" s="33">
        <v>9.1</v>
      </c>
      <c r="G24" s="67">
        <v>1</v>
      </c>
      <c r="H24" s="66" t="s">
        <v>12</v>
      </c>
      <c r="I24" s="10">
        <v>0.9</v>
      </c>
      <c r="J24" s="10">
        <v>2.5</v>
      </c>
      <c r="K24" s="67">
        <v>6</v>
      </c>
      <c r="L24" s="66" t="s">
        <v>26</v>
      </c>
      <c r="M24" s="10">
        <v>1</v>
      </c>
      <c r="N24" s="10" t="s">
        <v>33</v>
      </c>
      <c r="O24" s="10">
        <v>2</v>
      </c>
      <c r="P24" s="87" t="s">
        <v>107</v>
      </c>
      <c r="Q24" s="10" t="s">
        <v>39</v>
      </c>
      <c r="R24" s="156">
        <v>10</v>
      </c>
      <c r="S24" s="7"/>
      <c r="T24" s="159"/>
      <c r="U24" s="67"/>
      <c r="V24" s="29"/>
      <c r="W24" s="32"/>
      <c r="X24" s="11"/>
      <c r="Y24" s="11">
        <v>1</v>
      </c>
      <c r="Z24" s="11">
        <v>1</v>
      </c>
      <c r="AA24" s="67">
        <v>3.15</v>
      </c>
    </row>
    <row r="25" spans="2:30">
      <c r="B25" s="97">
        <v>25</v>
      </c>
      <c r="C25" s="98">
        <v>2.1</v>
      </c>
      <c r="D25" s="98">
        <v>4.2300000000000004</v>
      </c>
      <c r="E25" s="98">
        <v>8.8830000000000009</v>
      </c>
      <c r="F25" s="103">
        <v>6.9930000000000012</v>
      </c>
      <c r="G25" s="99">
        <v>2</v>
      </c>
      <c r="H25" s="97" t="s">
        <v>12</v>
      </c>
      <c r="I25" s="98">
        <v>0.9</v>
      </c>
      <c r="J25" s="98">
        <v>2.5</v>
      </c>
      <c r="K25" s="99">
        <v>10</v>
      </c>
      <c r="L25" s="97" t="s">
        <v>24</v>
      </c>
      <c r="M25" s="98">
        <v>1</v>
      </c>
      <c r="N25" s="98" t="s">
        <v>31</v>
      </c>
      <c r="O25" s="98">
        <v>1</v>
      </c>
      <c r="P25" s="146" t="s">
        <v>106</v>
      </c>
      <c r="Q25" s="98" t="s">
        <v>37</v>
      </c>
      <c r="R25" s="103">
        <v>8</v>
      </c>
      <c r="S25" s="104">
        <v>3</v>
      </c>
      <c r="T25" s="154"/>
      <c r="U25" s="99"/>
      <c r="V25" s="104"/>
      <c r="W25" s="97"/>
      <c r="X25" s="98">
        <v>1</v>
      </c>
      <c r="Y25" s="98"/>
      <c r="Z25" s="98"/>
      <c r="AA25" s="99">
        <v>1.89</v>
      </c>
    </row>
    <row r="26" spans="2:30">
      <c r="B26" s="32">
        <v>24</v>
      </c>
      <c r="C26" s="11">
        <v>2.6</v>
      </c>
      <c r="D26" s="11">
        <v>3</v>
      </c>
      <c r="E26" s="11">
        <v>7.8000000000000007</v>
      </c>
      <c r="F26" s="33">
        <v>7.8000000000000007</v>
      </c>
      <c r="G26" s="67">
        <v>2</v>
      </c>
      <c r="H26" s="66" t="s">
        <v>12</v>
      </c>
      <c r="I26" s="10">
        <v>0.9</v>
      </c>
      <c r="J26" s="10">
        <v>2.6</v>
      </c>
      <c r="K26" s="67">
        <v>7</v>
      </c>
      <c r="L26" s="66" t="s">
        <v>24</v>
      </c>
      <c r="M26" s="10">
        <v>1</v>
      </c>
      <c r="N26" s="10" t="s">
        <v>31</v>
      </c>
      <c r="O26" s="10">
        <v>1</v>
      </c>
      <c r="P26" s="87" t="s">
        <v>107</v>
      </c>
      <c r="Q26" s="10" t="s">
        <v>39</v>
      </c>
      <c r="R26" s="156">
        <v>9</v>
      </c>
      <c r="S26" s="7">
        <v>5</v>
      </c>
      <c r="T26" s="159"/>
      <c r="U26" s="67"/>
      <c r="V26" s="29"/>
      <c r="W26" s="32"/>
      <c r="X26" s="11"/>
      <c r="Y26" s="11"/>
      <c r="Z26" s="11"/>
      <c r="AA26" s="67">
        <v>0</v>
      </c>
    </row>
    <row r="27" spans="2:30">
      <c r="B27" s="97">
        <v>17</v>
      </c>
      <c r="C27" s="98">
        <v>3</v>
      </c>
      <c r="D27" s="98">
        <v>2</v>
      </c>
      <c r="E27" s="98">
        <v>6</v>
      </c>
      <c r="F27" s="103">
        <v>6</v>
      </c>
      <c r="G27" s="99">
        <v>2</v>
      </c>
      <c r="H27" s="97" t="s">
        <v>12</v>
      </c>
      <c r="I27" s="98">
        <v>0.9</v>
      </c>
      <c r="J27" s="98">
        <v>3</v>
      </c>
      <c r="K27" s="99">
        <v>5</v>
      </c>
      <c r="L27" s="97" t="s">
        <v>24</v>
      </c>
      <c r="M27" s="98">
        <v>1</v>
      </c>
      <c r="N27" s="98" t="s">
        <v>31</v>
      </c>
      <c r="O27" s="98">
        <v>1</v>
      </c>
      <c r="P27" s="146" t="s">
        <v>106</v>
      </c>
      <c r="Q27" s="98" t="s">
        <v>37</v>
      </c>
      <c r="R27" s="103">
        <v>7</v>
      </c>
      <c r="S27" s="104">
        <v>1</v>
      </c>
      <c r="T27" s="154"/>
      <c r="U27" s="99"/>
      <c r="V27" s="104"/>
      <c r="W27" s="97"/>
      <c r="X27" s="98"/>
      <c r="Y27" s="98"/>
      <c r="Z27" s="98"/>
      <c r="AA27" s="99">
        <v>0</v>
      </c>
    </row>
    <row r="28" spans="2:30">
      <c r="B28" s="32">
        <v>18</v>
      </c>
      <c r="C28" s="11">
        <v>2.5</v>
      </c>
      <c r="D28" s="11">
        <v>4.5999999999999996</v>
      </c>
      <c r="E28" s="11">
        <v>11.5</v>
      </c>
      <c r="F28" s="33">
        <v>8.76</v>
      </c>
      <c r="G28" s="67">
        <v>2</v>
      </c>
      <c r="H28" s="66" t="s">
        <v>12</v>
      </c>
      <c r="I28" s="10">
        <v>0.9</v>
      </c>
      <c r="J28" s="10">
        <v>2.5</v>
      </c>
      <c r="K28" s="67">
        <v>11</v>
      </c>
      <c r="L28" s="66" t="s">
        <v>25</v>
      </c>
      <c r="M28" s="10">
        <v>1</v>
      </c>
      <c r="N28" s="10" t="s">
        <v>32</v>
      </c>
      <c r="O28" s="10">
        <v>2</v>
      </c>
      <c r="P28" s="87" t="s">
        <v>107</v>
      </c>
      <c r="Q28" s="10" t="s">
        <v>40</v>
      </c>
      <c r="R28" s="156">
        <v>10</v>
      </c>
      <c r="S28" s="7">
        <v>2</v>
      </c>
      <c r="T28" s="159">
        <v>1</v>
      </c>
      <c r="U28" s="67">
        <v>0.85</v>
      </c>
      <c r="V28" s="29"/>
      <c r="W28" s="32"/>
      <c r="X28" s="11">
        <v>1</v>
      </c>
      <c r="Y28" s="11"/>
      <c r="Z28" s="11"/>
      <c r="AA28" s="67">
        <v>1.89</v>
      </c>
    </row>
    <row r="29" spans="2:30">
      <c r="B29" s="97">
        <v>23</v>
      </c>
      <c r="C29" s="98">
        <v>2.8</v>
      </c>
      <c r="D29" s="98">
        <v>4.8899999999999997</v>
      </c>
      <c r="E29" s="98">
        <v>13.691999999999998</v>
      </c>
      <c r="F29" s="103">
        <v>9.7219999999999978</v>
      </c>
      <c r="G29" s="99">
        <v>2</v>
      </c>
      <c r="H29" s="97" t="s">
        <v>12</v>
      </c>
      <c r="I29" s="98">
        <v>0.9</v>
      </c>
      <c r="J29" s="98">
        <v>2.8</v>
      </c>
      <c r="K29" s="99">
        <v>12</v>
      </c>
      <c r="L29" s="97" t="s">
        <v>25</v>
      </c>
      <c r="M29" s="98">
        <v>1</v>
      </c>
      <c r="N29" s="98" t="s">
        <v>32</v>
      </c>
      <c r="O29" s="98">
        <v>1</v>
      </c>
      <c r="P29" s="146" t="s">
        <v>106</v>
      </c>
      <c r="Q29" s="98" t="s">
        <v>39</v>
      </c>
      <c r="R29" s="103">
        <v>11</v>
      </c>
      <c r="S29" s="104">
        <v>3</v>
      </c>
      <c r="T29" s="154"/>
      <c r="U29" s="99"/>
      <c r="V29" s="104">
        <v>0.4</v>
      </c>
      <c r="W29" s="97"/>
      <c r="X29" s="98">
        <v>1</v>
      </c>
      <c r="Y29" s="98">
        <v>1</v>
      </c>
      <c r="Z29" s="98"/>
      <c r="AA29" s="99">
        <v>3.57</v>
      </c>
    </row>
    <row r="30" spans="2:30">
      <c r="B30" s="32">
        <v>20</v>
      </c>
      <c r="C30" s="11">
        <v>2.8</v>
      </c>
      <c r="D30" s="11">
        <v>11.24</v>
      </c>
      <c r="E30" s="11">
        <v>31.471999999999998</v>
      </c>
      <c r="F30" s="33">
        <v>27.481999999999999</v>
      </c>
      <c r="G30" s="67">
        <v>2</v>
      </c>
      <c r="H30" s="66" t="s">
        <v>7</v>
      </c>
      <c r="I30" s="10">
        <v>1.2</v>
      </c>
      <c r="J30" s="10">
        <v>2.8</v>
      </c>
      <c r="K30" s="67">
        <v>20</v>
      </c>
      <c r="L30" s="66" t="s">
        <v>25</v>
      </c>
      <c r="M30" s="10">
        <v>1</v>
      </c>
      <c r="N30" s="10" t="s">
        <v>32</v>
      </c>
      <c r="O30" s="10">
        <v>3</v>
      </c>
      <c r="P30" s="87" t="s">
        <v>106</v>
      </c>
      <c r="Q30" s="10" t="s">
        <v>39</v>
      </c>
      <c r="R30" s="156">
        <v>29</v>
      </c>
      <c r="S30" s="7">
        <v>4</v>
      </c>
      <c r="T30" s="159"/>
      <c r="U30" s="67"/>
      <c r="V30" s="29"/>
      <c r="W30" s="32">
        <v>1</v>
      </c>
      <c r="X30" s="11">
        <v>1</v>
      </c>
      <c r="Y30" s="11"/>
      <c r="Z30" s="11"/>
      <c r="AA30" s="67">
        <v>3.99</v>
      </c>
    </row>
    <row r="31" spans="2:30">
      <c r="B31" s="97">
        <v>3</v>
      </c>
      <c r="C31" s="98">
        <v>2.81</v>
      </c>
      <c r="D31" s="98">
        <v>3.5</v>
      </c>
      <c r="E31" s="98">
        <v>9.8350000000000009</v>
      </c>
      <c r="F31" s="103">
        <v>7.9450000000000012</v>
      </c>
      <c r="G31" s="99">
        <v>2</v>
      </c>
      <c r="H31" s="97" t="s">
        <v>1</v>
      </c>
      <c r="I31" s="98">
        <v>1.2</v>
      </c>
      <c r="J31" s="98">
        <v>2.9</v>
      </c>
      <c r="K31" s="99">
        <v>7</v>
      </c>
      <c r="L31" s="97" t="s">
        <v>24</v>
      </c>
      <c r="M31" s="98">
        <v>1</v>
      </c>
      <c r="N31" s="98" t="s">
        <v>31</v>
      </c>
      <c r="O31" s="98">
        <v>1</v>
      </c>
      <c r="P31" s="146" t="s">
        <v>106</v>
      </c>
      <c r="Q31" s="98" t="s">
        <v>39</v>
      </c>
      <c r="R31" s="103">
        <v>9</v>
      </c>
      <c r="S31" s="104">
        <v>2</v>
      </c>
      <c r="T31" s="154"/>
      <c r="U31" s="99"/>
      <c r="V31" s="104"/>
      <c r="W31" s="97"/>
      <c r="X31" s="98">
        <v>1</v>
      </c>
      <c r="Y31" s="98"/>
      <c r="Z31" s="98"/>
      <c r="AA31" s="99">
        <v>1.89</v>
      </c>
    </row>
    <row r="32" spans="2:30">
      <c r="B32" s="32">
        <v>22</v>
      </c>
      <c r="C32" s="11">
        <v>3</v>
      </c>
      <c r="D32" s="11">
        <v>2.4500000000000002</v>
      </c>
      <c r="E32" s="11">
        <v>7.3500000000000005</v>
      </c>
      <c r="F32" s="33">
        <v>3.5700000000000003</v>
      </c>
      <c r="G32" s="67">
        <v>2</v>
      </c>
      <c r="H32" s="66" t="s">
        <v>1</v>
      </c>
      <c r="I32" s="10">
        <v>1.2</v>
      </c>
      <c r="J32" s="10">
        <v>3</v>
      </c>
      <c r="K32" s="67">
        <v>5</v>
      </c>
      <c r="L32" s="66" t="s">
        <v>25</v>
      </c>
      <c r="M32" s="10">
        <v>1</v>
      </c>
      <c r="N32" s="10" t="s">
        <v>32</v>
      </c>
      <c r="O32" s="10">
        <v>1</v>
      </c>
      <c r="P32" s="87" t="s">
        <v>106</v>
      </c>
      <c r="Q32" s="10" t="s">
        <v>37</v>
      </c>
      <c r="R32" s="156">
        <v>4</v>
      </c>
      <c r="S32" s="7">
        <v>2</v>
      </c>
      <c r="T32" s="159"/>
      <c r="U32" s="67"/>
      <c r="V32" s="29"/>
      <c r="W32" s="32">
        <v>1</v>
      </c>
      <c r="X32" s="11"/>
      <c r="Y32" s="11">
        <v>1</v>
      </c>
      <c r="Z32" s="11"/>
      <c r="AA32" s="67">
        <v>3.7800000000000002</v>
      </c>
    </row>
    <row r="33" spans="2:27">
      <c r="B33" s="97">
        <v>19</v>
      </c>
      <c r="C33" s="98">
        <v>2.46</v>
      </c>
      <c r="D33" s="98">
        <v>3.65</v>
      </c>
      <c r="E33" s="98">
        <v>8.9789999999999992</v>
      </c>
      <c r="F33" s="103">
        <v>8.9789999999999992</v>
      </c>
      <c r="G33" s="99">
        <v>2</v>
      </c>
      <c r="H33" s="97" t="s">
        <v>1</v>
      </c>
      <c r="I33" s="98">
        <v>1.2</v>
      </c>
      <c r="J33" s="98">
        <v>2.5</v>
      </c>
      <c r="K33" s="99">
        <v>7</v>
      </c>
      <c r="L33" s="97" t="s">
        <v>24</v>
      </c>
      <c r="M33" s="98">
        <v>1</v>
      </c>
      <c r="N33" s="98" t="s">
        <v>31</v>
      </c>
      <c r="O33" s="98">
        <v>1</v>
      </c>
      <c r="P33" s="146" t="s">
        <v>106</v>
      </c>
      <c r="Q33" s="98" t="s">
        <v>37</v>
      </c>
      <c r="R33" s="103">
        <v>10</v>
      </c>
      <c r="S33" s="104"/>
      <c r="T33" s="154"/>
      <c r="U33" s="99"/>
      <c r="V33" s="104"/>
      <c r="W33" s="97"/>
      <c r="X33" s="98"/>
      <c r="Y33" s="98"/>
      <c r="Z33" s="98"/>
      <c r="AA33" s="99">
        <v>0</v>
      </c>
    </row>
    <row r="34" spans="2:27" ht="15.75" thickBot="1">
      <c r="B34" s="34"/>
      <c r="C34" s="35"/>
      <c r="D34" s="35"/>
      <c r="E34" s="35"/>
      <c r="F34" s="36"/>
      <c r="G34" s="105"/>
      <c r="H34" s="106"/>
      <c r="I34" s="107"/>
      <c r="J34" s="107"/>
      <c r="K34" s="105"/>
      <c r="L34" s="106"/>
      <c r="M34" s="107"/>
      <c r="N34" s="107"/>
      <c r="O34" s="107"/>
      <c r="P34" s="108"/>
      <c r="Q34" s="107"/>
      <c r="R34" s="158"/>
      <c r="S34" s="8"/>
      <c r="T34" s="160"/>
      <c r="U34" s="105"/>
      <c r="V34" s="25"/>
      <c r="W34" s="34"/>
      <c r="X34" s="35"/>
      <c r="Y34" s="35"/>
      <c r="Z34" s="35"/>
      <c r="AA34" s="105"/>
    </row>
  </sheetData>
  <mergeCells count="12">
    <mergeCell ref="AD11:AE12"/>
    <mergeCell ref="AD13:AE13"/>
    <mergeCell ref="W8:AA8"/>
    <mergeCell ref="M2:T5"/>
    <mergeCell ref="C3:D3"/>
    <mergeCell ref="B8:B9"/>
    <mergeCell ref="H3:J3"/>
    <mergeCell ref="H4:J4"/>
    <mergeCell ref="T8:U8"/>
    <mergeCell ref="L8:M8"/>
    <mergeCell ref="N8:O8"/>
    <mergeCell ref="Q8:R8"/>
  </mergeCells>
  <dataValidations count="1">
    <dataValidation type="list" allowBlank="1" showInputMessage="1" showErrorMessage="1" sqref="AD11:AE12">
      <formula1>NumCloison</formula1>
    </dataValidation>
  </dataValidations>
  <printOptions horizontalCentered="1"/>
  <pageMargins left="0.19685039370078741" right="0.19685039370078741" top="0.74803149606299213" bottom="0.74803149606299213" header="0.31496062992125984" footer="0.31496062992125984"/>
  <pageSetup paperSize="9" scale="8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"/>
  <dimension ref="A1:R26"/>
  <sheetViews>
    <sheetView workbookViewId="0">
      <selection activeCell="E16" sqref="E16"/>
    </sheetView>
  </sheetViews>
  <sheetFormatPr baseColWidth="10" defaultRowHeight="15"/>
  <cols>
    <col min="1" max="1" width="16" customWidth="1"/>
    <col min="5" max="5" width="17.5703125" customWidth="1"/>
    <col min="6" max="6" width="2.7109375" customWidth="1"/>
    <col min="12" max="12" width="15.140625" customWidth="1"/>
    <col min="37" max="37" width="15.5703125" customWidth="1"/>
    <col min="38" max="38" width="11.85546875" customWidth="1"/>
  </cols>
  <sheetData>
    <row r="1" spans="1:18">
      <c r="A1" s="5" t="s">
        <v>14</v>
      </c>
      <c r="B1" s="109" t="s">
        <v>15</v>
      </c>
      <c r="C1" s="110" t="s">
        <v>109</v>
      </c>
      <c r="E1" s="6" t="s">
        <v>16</v>
      </c>
      <c r="H1" s="6" t="s">
        <v>23</v>
      </c>
      <c r="J1" s="6" t="s">
        <v>29</v>
      </c>
      <c r="L1" s="6" t="s">
        <v>35</v>
      </c>
      <c r="N1" s="6" t="s">
        <v>73</v>
      </c>
      <c r="P1" s="22" t="s">
        <v>78</v>
      </c>
      <c r="R1" s="11" t="s">
        <v>151</v>
      </c>
    </row>
    <row r="2" spans="1:18">
      <c r="A2" s="7" t="s">
        <v>1</v>
      </c>
      <c r="B2" s="27">
        <v>1.2</v>
      </c>
      <c r="C2" s="67">
        <v>2</v>
      </c>
      <c r="E2" s="27">
        <v>2.5</v>
      </c>
      <c r="F2" s="81">
        <f>IF(E2&lt;E$14,0,1)</f>
        <v>1</v>
      </c>
      <c r="G2" s="26"/>
      <c r="H2" s="7" t="s">
        <v>28</v>
      </c>
      <c r="J2" s="7" t="s">
        <v>30</v>
      </c>
      <c r="L2" s="7" t="s">
        <v>36</v>
      </c>
      <c r="N2" s="23" t="s">
        <v>106</v>
      </c>
      <c r="P2" s="29">
        <v>1</v>
      </c>
      <c r="R2" s="11">
        <v>1</v>
      </c>
    </row>
    <row r="3" spans="1:18" ht="15.75" thickBot="1">
      <c r="A3" s="7" t="s">
        <v>5</v>
      </c>
      <c r="B3" s="27">
        <v>1.2</v>
      </c>
      <c r="C3" s="67">
        <v>2</v>
      </c>
      <c r="E3" s="27">
        <v>2.6</v>
      </c>
      <c r="F3" s="81">
        <f>IF(E3&lt;E$14,0,2)</f>
        <v>2</v>
      </c>
      <c r="G3" s="26"/>
      <c r="H3" s="7" t="s">
        <v>17</v>
      </c>
      <c r="J3" s="7" t="s">
        <v>18</v>
      </c>
      <c r="L3" s="7" t="s">
        <v>37</v>
      </c>
      <c r="N3" s="24" t="s">
        <v>107</v>
      </c>
      <c r="P3" s="29">
        <v>2</v>
      </c>
      <c r="R3" s="11">
        <v>2</v>
      </c>
    </row>
    <row r="4" spans="1:18" ht="15.75" thickBot="1">
      <c r="A4" s="7" t="s">
        <v>9</v>
      </c>
      <c r="B4" s="27">
        <v>1.2</v>
      </c>
      <c r="C4" s="67">
        <v>2</v>
      </c>
      <c r="E4" s="27">
        <v>2.7</v>
      </c>
      <c r="F4" s="81">
        <f>IF(E4&lt;E$14,0,3)</f>
        <v>3</v>
      </c>
      <c r="G4" s="26"/>
      <c r="H4" s="7" t="s">
        <v>19</v>
      </c>
      <c r="J4" s="7" t="s">
        <v>20</v>
      </c>
      <c r="L4" s="7" t="s">
        <v>39</v>
      </c>
      <c r="P4" s="25">
        <v>4</v>
      </c>
      <c r="R4" s="11">
        <v>3</v>
      </c>
    </row>
    <row r="5" spans="1:18">
      <c r="A5" s="7" t="s">
        <v>2</v>
      </c>
      <c r="B5" s="27">
        <v>0.9</v>
      </c>
      <c r="C5" s="67">
        <v>1</v>
      </c>
      <c r="E5" s="27">
        <v>2.8</v>
      </c>
      <c r="F5" s="81">
        <f>IF(E5&lt;E$14,0,4)</f>
        <v>4</v>
      </c>
      <c r="G5" s="26"/>
      <c r="H5" s="7" t="s">
        <v>24</v>
      </c>
      <c r="J5" s="7" t="s">
        <v>31</v>
      </c>
      <c r="L5" s="7" t="s">
        <v>40</v>
      </c>
      <c r="R5" s="11">
        <v>4</v>
      </c>
    </row>
    <row r="6" spans="1:18">
      <c r="A6" s="7" t="s">
        <v>6</v>
      </c>
      <c r="B6" s="27">
        <v>0.9</v>
      </c>
      <c r="C6" s="67">
        <v>1</v>
      </c>
      <c r="E6" s="27">
        <v>2.9</v>
      </c>
      <c r="F6" s="81">
        <f>IF(E6&lt;E$14,0,5)</f>
        <v>5</v>
      </c>
      <c r="G6" s="26"/>
      <c r="H6" s="7" t="s">
        <v>25</v>
      </c>
      <c r="J6" s="7" t="s">
        <v>32</v>
      </c>
      <c r="L6" s="7"/>
      <c r="R6" s="11">
        <v>5</v>
      </c>
    </row>
    <row r="7" spans="1:18" ht="15.75" thickBot="1">
      <c r="A7" s="7" t="s">
        <v>10</v>
      </c>
      <c r="B7" s="27">
        <v>0.9</v>
      </c>
      <c r="C7" s="67">
        <v>1</v>
      </c>
      <c r="E7" s="28">
        <v>3</v>
      </c>
      <c r="F7" s="81">
        <f>IF(E7&lt;E$14,0,6)</f>
        <v>6</v>
      </c>
      <c r="G7" s="26"/>
      <c r="H7" s="7" t="s">
        <v>26</v>
      </c>
      <c r="J7" s="7" t="s">
        <v>33</v>
      </c>
      <c r="L7" s="8"/>
      <c r="R7" s="11">
        <v>6</v>
      </c>
    </row>
    <row r="8" spans="1:18">
      <c r="A8" s="7" t="s">
        <v>4</v>
      </c>
      <c r="B8" s="27">
        <v>1.2</v>
      </c>
      <c r="C8" s="67">
        <v>2</v>
      </c>
      <c r="F8" s="81">
        <f t="array" ref="F8">MIN(IF(F2:F7&lt;&gt;0,F2:F7))</f>
        <v>1</v>
      </c>
      <c r="G8" s="26"/>
      <c r="H8" s="7" t="s">
        <v>27</v>
      </c>
      <c r="J8" s="7" t="s">
        <v>34</v>
      </c>
      <c r="R8" s="11">
        <v>7</v>
      </c>
    </row>
    <row r="9" spans="1:18">
      <c r="A9" s="7" t="s">
        <v>7</v>
      </c>
      <c r="B9" s="27">
        <v>1.2</v>
      </c>
      <c r="C9" s="67">
        <v>2</v>
      </c>
      <c r="H9" s="7"/>
      <c r="J9" s="7"/>
      <c r="R9" s="11">
        <v>8</v>
      </c>
    </row>
    <row r="10" spans="1:18" ht="15.75" thickBot="1">
      <c r="A10" s="7" t="s">
        <v>11</v>
      </c>
      <c r="B10" s="27">
        <v>1.2</v>
      </c>
      <c r="C10" s="67">
        <v>2</v>
      </c>
      <c r="H10" s="20"/>
      <c r="J10" s="7"/>
      <c r="R10" s="11">
        <v>9</v>
      </c>
    </row>
    <row r="11" spans="1:18" ht="15.75" thickBot="1">
      <c r="A11" s="7" t="s">
        <v>3</v>
      </c>
      <c r="B11" s="27">
        <v>0.9</v>
      </c>
      <c r="C11" s="67">
        <v>1</v>
      </c>
      <c r="E11" s="79" t="s">
        <v>75</v>
      </c>
      <c r="H11" s="21"/>
      <c r="J11" s="8"/>
      <c r="R11" s="11">
        <v>10</v>
      </c>
    </row>
    <row r="12" spans="1:18" ht="15.75" thickBot="1">
      <c r="A12" s="7" t="s">
        <v>8</v>
      </c>
      <c r="B12" s="27">
        <v>0.9</v>
      </c>
      <c r="C12" s="67">
        <v>1</v>
      </c>
      <c r="E12" s="80">
        <f>MAX(HtrPlaques)</f>
        <v>3</v>
      </c>
      <c r="R12" s="11">
        <v>11</v>
      </c>
    </row>
    <row r="13" spans="1:18">
      <c r="A13" s="7" t="s">
        <v>12</v>
      </c>
      <c r="B13" s="27">
        <v>0.9</v>
      </c>
      <c r="C13" s="67">
        <v>1</v>
      </c>
      <c r="E13" s="82" t="s">
        <v>76</v>
      </c>
      <c r="R13" s="11">
        <v>12</v>
      </c>
    </row>
    <row r="14" spans="1:18">
      <c r="A14" s="7" t="s">
        <v>13</v>
      </c>
      <c r="B14" s="27">
        <v>1.2</v>
      </c>
      <c r="C14" s="67">
        <v>2</v>
      </c>
      <c r="E14" s="83">
        <f>Métré!D10</f>
        <v>0</v>
      </c>
      <c r="R14" s="11">
        <v>13</v>
      </c>
    </row>
    <row r="15" spans="1:18">
      <c r="A15" s="7" t="s">
        <v>21</v>
      </c>
      <c r="B15" s="27">
        <v>0.9</v>
      </c>
      <c r="C15" s="67">
        <v>1</v>
      </c>
      <c r="E15" s="82" t="s">
        <v>77</v>
      </c>
      <c r="R15" s="11">
        <v>14</v>
      </c>
    </row>
    <row r="16" spans="1:18" ht="15.75" thickBot="1">
      <c r="A16" s="8" t="s">
        <v>22</v>
      </c>
      <c r="B16" s="28">
        <v>0.9</v>
      </c>
      <c r="C16" s="105">
        <v>1</v>
      </c>
      <c r="E16" s="80">
        <f>IF(F8&gt;0,INDEX(HtrPlaques,F8),"Cloison trop haute")</f>
        <v>2.5</v>
      </c>
      <c r="R16" s="11">
        <v>15</v>
      </c>
    </row>
    <row r="17" spans="3:18">
      <c r="R17" s="11">
        <v>16</v>
      </c>
    </row>
    <row r="18" spans="3:18">
      <c r="R18" s="11">
        <v>17</v>
      </c>
    </row>
    <row r="19" spans="3:18">
      <c r="R19" s="11">
        <v>18</v>
      </c>
    </row>
    <row r="20" spans="3:18" ht="18.75">
      <c r="C20" s="12" t="s">
        <v>51</v>
      </c>
      <c r="R20" s="11">
        <v>19</v>
      </c>
    </row>
    <row r="21" spans="3:18" ht="18.75">
      <c r="C21" s="12"/>
      <c r="R21" s="11">
        <v>20</v>
      </c>
    </row>
    <row r="22" spans="3:18" ht="18.75">
      <c r="C22" s="12" t="s">
        <v>160</v>
      </c>
      <c r="R22" s="11">
        <v>21</v>
      </c>
    </row>
    <row r="23" spans="3:18">
      <c r="R23" s="11">
        <v>22</v>
      </c>
    </row>
    <row r="24" spans="3:18">
      <c r="R24" s="11">
        <v>23</v>
      </c>
    </row>
    <row r="25" spans="3:18">
      <c r="R25" s="11">
        <v>24</v>
      </c>
    </row>
    <row r="26" spans="3:18">
      <c r="R26" s="11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9</vt:i4>
      </vt:variant>
    </vt:vector>
  </HeadingPairs>
  <TitlesOfParts>
    <vt:vector size="13" baseType="lpstr">
      <vt:lpstr>Métré</vt:lpstr>
      <vt:lpstr>Recap Fournitures</vt:lpstr>
      <vt:lpstr>Recap Chantier</vt:lpstr>
      <vt:lpstr>Base Données</vt:lpstr>
      <vt:lpstr>HtrPlaques</vt:lpstr>
      <vt:lpstr>Isolants</vt:lpstr>
      <vt:lpstr>Montants</vt:lpstr>
      <vt:lpstr>NbPlaques</vt:lpstr>
      <vt:lpstr>NumCloison</vt:lpstr>
      <vt:lpstr>Plaques</vt:lpstr>
      <vt:lpstr>Rails</vt:lpstr>
      <vt:lpstr>SimpDoub</vt:lpstr>
      <vt:lpstr>'Recap Chantier'!Zone_d_impression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Enzo PARQUET</dc:creator>
  <cp:lastModifiedBy>Toukoul</cp:lastModifiedBy>
  <cp:lastPrinted>2020-06-13T08:10:49Z</cp:lastPrinted>
  <dcterms:created xsi:type="dcterms:W3CDTF">2019-12-03T10:20:26Z</dcterms:created>
  <dcterms:modified xsi:type="dcterms:W3CDTF">2020-06-14T19:01:52Z</dcterms:modified>
</cp:coreProperties>
</file>