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 activeTab="3"/>
  </bookViews>
  <sheets>
    <sheet name="Planning" sheetId="5" r:id="rId1"/>
    <sheet name="Fériés de l'année" sheetId="3" r:id="rId2"/>
    <sheet name="FDP" sheetId="8" r:id="rId3"/>
    <sheet name="FDP (2)" sheetId="11" r:id="rId4"/>
  </sheets>
  <functionGroups/>
  <definedNames>
    <definedName name="années">'Fériés de l''année'!$G$1:$G$24</definedName>
    <definedName name="Ferié">#REF!</definedName>
    <definedName name="Fériés">'Fériés de l''année'!$B$1:$B$14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1"/>
  <c r="U13" i="8"/>
  <c r="Y13" s="1"/>
  <c r="U13" i="11"/>
  <c r="V13" s="1"/>
  <c r="Y13" s="1"/>
  <c r="U11" i="8"/>
  <c r="Y12"/>
  <c r="U12"/>
  <c r="V19" i="11"/>
  <c r="Y19" s="1"/>
  <c r="T18"/>
  <c r="V18" s="1"/>
  <c r="Y18" s="1"/>
  <c r="T17"/>
  <c r="V17" s="1"/>
  <c r="Y17" s="1"/>
  <c r="T16"/>
  <c r="V16" s="1"/>
  <c r="Y16" s="1"/>
  <c r="U15"/>
  <c r="Y15" s="1"/>
  <c r="U14"/>
  <c r="Y14" s="1"/>
  <c r="V12"/>
  <c r="Y12" s="1"/>
  <c r="U11"/>
  <c r="Y11" s="1"/>
  <c r="U10"/>
  <c r="Y10" s="1"/>
  <c r="Y9"/>
  <c r="U9"/>
  <c r="Y8"/>
  <c r="V8"/>
  <c r="B2"/>
  <c r="V5" i="8"/>
  <c r="U15"/>
  <c r="U14"/>
  <c r="T16"/>
  <c r="T18"/>
  <c r="T17"/>
  <c r="K3" i="3"/>
  <c r="K1"/>
  <c r="K2"/>
  <c r="C5" i="11" l="1"/>
  <c r="V18" i="8"/>
  <c r="V17"/>
  <c r="V16"/>
  <c r="C6" i="11" l="1"/>
  <c r="Y18" i="8"/>
  <c r="Y17"/>
  <c r="Y16"/>
  <c r="Y15"/>
  <c r="Y14"/>
  <c r="V13"/>
  <c r="Y11"/>
  <c r="U10"/>
  <c r="Y10" s="1"/>
  <c r="U9"/>
  <c r="Y9" s="1"/>
  <c r="Y8"/>
  <c r="V8"/>
  <c r="V7"/>
  <c r="Y7" s="1"/>
  <c r="V6"/>
  <c r="Y6" s="1"/>
  <c r="Y5"/>
  <c r="C7" i="11" l="1"/>
  <c r="V19" i="8"/>
  <c r="Y19" s="1"/>
  <c r="Y20" s="1"/>
  <c r="Y21" s="1"/>
  <c r="C4"/>
  <c r="B2"/>
  <c r="C8" i="11" l="1"/>
  <c r="C5" i="8"/>
  <c r="Y34"/>
  <c r="C9" i="11" l="1"/>
  <c r="C6" i="8"/>
  <c r="W102" i="5"/>
  <c r="W103"/>
  <c r="C10" i="11" l="1"/>
  <c r="C7" i="8"/>
  <c r="W67" i="5"/>
  <c r="W37"/>
  <c r="W38"/>
  <c r="C11" i="11" l="1"/>
  <c r="C8" i="8"/>
  <c r="W10" i="5"/>
  <c r="W9"/>
  <c r="W8"/>
  <c r="W7"/>
  <c r="W5"/>
  <c r="W6"/>
  <c r="C12" i="11" l="1"/>
  <c r="C9" i="8"/>
  <c r="W11" i="5"/>
  <c r="C13" i="11" l="1"/>
  <c r="C10" i="8"/>
  <c r="W359" i="5"/>
  <c r="U359"/>
  <c r="S359"/>
  <c r="Q359"/>
  <c r="W356"/>
  <c r="W355"/>
  <c r="W354"/>
  <c r="W353"/>
  <c r="W352"/>
  <c r="W351"/>
  <c r="W328"/>
  <c r="U328"/>
  <c r="S328"/>
  <c r="Q328"/>
  <c r="W325"/>
  <c r="W324"/>
  <c r="W323"/>
  <c r="W322"/>
  <c r="W321"/>
  <c r="W320"/>
  <c r="W296"/>
  <c r="U296"/>
  <c r="S296"/>
  <c r="Q296"/>
  <c r="W293"/>
  <c r="W292"/>
  <c r="W291"/>
  <c r="W290"/>
  <c r="W289"/>
  <c r="W288"/>
  <c r="W265"/>
  <c r="U265"/>
  <c r="S265"/>
  <c r="Q265"/>
  <c r="W262"/>
  <c r="W261"/>
  <c r="W260"/>
  <c r="W259"/>
  <c r="W258"/>
  <c r="W257"/>
  <c r="W233"/>
  <c r="U233"/>
  <c r="S233"/>
  <c r="Q233"/>
  <c r="W230"/>
  <c r="W229"/>
  <c r="W228"/>
  <c r="W227"/>
  <c r="W226"/>
  <c r="W225"/>
  <c r="W201"/>
  <c r="U201"/>
  <c r="S201"/>
  <c r="Q201"/>
  <c r="W198"/>
  <c r="W197"/>
  <c r="W196"/>
  <c r="W195"/>
  <c r="W194"/>
  <c r="W193"/>
  <c r="W170"/>
  <c r="U170"/>
  <c r="S170"/>
  <c r="Q170"/>
  <c r="W167"/>
  <c r="W166"/>
  <c r="W165"/>
  <c r="W164"/>
  <c r="W163"/>
  <c r="W162"/>
  <c r="W138"/>
  <c r="U138"/>
  <c r="S138"/>
  <c r="Q138"/>
  <c r="W135"/>
  <c r="W134"/>
  <c r="W133"/>
  <c r="W132"/>
  <c r="W131"/>
  <c r="W130"/>
  <c r="W107"/>
  <c r="U107"/>
  <c r="S107"/>
  <c r="Q107"/>
  <c r="W104"/>
  <c r="W101"/>
  <c r="W100"/>
  <c r="W99"/>
  <c r="W75"/>
  <c r="U75"/>
  <c r="S75"/>
  <c r="Q75"/>
  <c r="W72"/>
  <c r="W71"/>
  <c r="W70"/>
  <c r="W69"/>
  <c r="W68"/>
  <c r="W45"/>
  <c r="U45"/>
  <c r="S45"/>
  <c r="Q45"/>
  <c r="W42"/>
  <c r="W41"/>
  <c r="W40"/>
  <c r="W39"/>
  <c r="W13"/>
  <c r="U13"/>
  <c r="S13"/>
  <c r="Q13"/>
  <c r="C14" i="11" l="1"/>
  <c r="C11" i="8"/>
  <c r="B4" i="5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C15" i="11" l="1"/>
  <c r="C12" i="8"/>
  <c r="B1" i="3"/>
  <c r="C16" i="11" l="1"/>
  <c r="C13" i="8"/>
  <c r="B3" i="3"/>
  <c r="B2"/>
  <c r="B14"/>
  <c r="B9"/>
  <c r="B11"/>
  <c r="B12"/>
  <c r="B5"/>
  <c r="B13"/>
  <c r="B10"/>
  <c r="B9" i="11" l="1"/>
  <c r="B16"/>
  <c r="C17"/>
  <c r="C14" i="8"/>
  <c r="B8" i="3"/>
  <c r="B7" i="11" s="1"/>
  <c r="B4" i="3"/>
  <c r="B10" i="11" s="1"/>
  <c r="B7" i="3"/>
  <c r="B12" i="11" l="1"/>
  <c r="B15"/>
  <c r="B6"/>
  <c r="B13"/>
  <c r="B5"/>
  <c r="B4"/>
  <c r="B14"/>
  <c r="B11"/>
  <c r="B8"/>
  <c r="B17"/>
  <c r="C18"/>
  <c r="B18" s="1"/>
  <c r="C15" i="8"/>
  <c r="C19" i="11" l="1"/>
  <c r="B19" s="1"/>
  <c r="C16" i="8"/>
  <c r="C20" i="11" l="1"/>
  <c r="B20" s="1"/>
  <c r="C17" i="8"/>
  <c r="C21" i="11" l="1"/>
  <c r="B21" s="1"/>
  <c r="C18" i="8"/>
  <c r="C22" i="11" l="1"/>
  <c r="B22" s="1"/>
  <c r="C19" i="8"/>
  <c r="C23" i="11" l="1"/>
  <c r="B23" s="1"/>
  <c r="C20" i="8"/>
  <c r="C24" i="11" l="1"/>
  <c r="B24" s="1"/>
  <c r="C21" i="8"/>
  <c r="C25" i="11" l="1"/>
  <c r="B25" s="1"/>
  <c r="C22" i="8"/>
  <c r="C26" i="11" l="1"/>
  <c r="B26" s="1"/>
  <c r="C23" i="8"/>
  <c r="C27" i="11" l="1"/>
  <c r="B27" s="1"/>
  <c r="C24" i="8"/>
  <c r="C28" i="11" l="1"/>
  <c r="B28" s="1"/>
  <c r="C25" i="8"/>
  <c r="C29" i="11" l="1"/>
  <c r="B29" s="1"/>
  <c r="C26" i="8"/>
  <c r="C30" i="11" l="1"/>
  <c r="B30" s="1"/>
  <c r="C27" i="8"/>
  <c r="C31" i="11" l="1"/>
  <c r="B31" s="1"/>
  <c r="C28" i="8"/>
  <c r="C32" i="11" l="1"/>
  <c r="B32" s="1"/>
  <c r="C29" i="8"/>
  <c r="C33" i="11" l="1"/>
  <c r="B33" s="1"/>
  <c r="C30" i="8"/>
  <c r="C34" i="11" l="1"/>
  <c r="B34" s="1"/>
  <c r="C31" i="8"/>
  <c r="U7" i="11" l="1"/>
  <c r="V7" s="1"/>
  <c r="Y7" s="1"/>
  <c r="U6"/>
  <c r="C32" i="8"/>
  <c r="V6" i="11" l="1"/>
  <c r="Y6" s="1"/>
  <c r="V5"/>
  <c r="Y5" s="1"/>
  <c r="C33" i="8"/>
  <c r="Y20" i="11" l="1"/>
  <c r="Y21" s="1"/>
  <c r="Y34" s="1"/>
  <c r="C34" i="8"/>
</calcChain>
</file>

<file path=xl/comments1.xml><?xml version="1.0" encoding="utf-8"?>
<comments xmlns="http://schemas.openxmlformats.org/spreadsheetml/2006/main">
  <authors>
    <author>BENALI Karim</author>
  </authors>
  <commentList>
    <comment ref="E31" authorId="0">
      <text>
        <r>
          <rPr>
            <b/>
            <sz val="9"/>
            <color indexed="81"/>
            <rFont val="Tahoma"/>
            <family val="2"/>
          </rPr>
          <t>BENALI Karim:</t>
        </r>
        <r>
          <rPr>
            <sz val="9"/>
            <color indexed="81"/>
            <rFont val="Tahoma"/>
            <family val="2"/>
          </rPr>
          <t xml:space="preserve">
greve
</t>
        </r>
      </text>
    </comment>
  </commentList>
</comments>
</file>

<file path=xl/sharedStrings.xml><?xml version="1.0" encoding="utf-8"?>
<sst xmlns="http://schemas.openxmlformats.org/spreadsheetml/2006/main" count="434" uniqueCount="69">
  <si>
    <t>Matin</t>
  </si>
  <si>
    <t>A-Midi</t>
  </si>
  <si>
    <t>Nuit</t>
  </si>
  <si>
    <t>HSUP</t>
  </si>
  <si>
    <t>RAPPEL</t>
  </si>
  <si>
    <t>Journée</t>
  </si>
  <si>
    <t>Lun-Sam</t>
  </si>
  <si>
    <t>Dim</t>
  </si>
  <si>
    <t>JF</t>
  </si>
  <si>
    <t>Date</t>
  </si>
  <si>
    <t>reste</t>
  </si>
  <si>
    <t>VAN</t>
  </si>
  <si>
    <t>VA</t>
  </si>
  <si>
    <t>h Récup</t>
  </si>
  <si>
    <t>Hsup Lun - Sam</t>
  </si>
  <si>
    <t>Hsup Dim</t>
  </si>
  <si>
    <t>Hsup JF</t>
  </si>
  <si>
    <t>Rappel L-S</t>
  </si>
  <si>
    <t>Rappel Dim</t>
  </si>
  <si>
    <t>Rappel JF</t>
  </si>
  <si>
    <t>Journée posée</t>
  </si>
  <si>
    <t>Nouveau compteur</t>
  </si>
  <si>
    <t>sal. Pour j travaillé</t>
  </si>
  <si>
    <t>jour férié</t>
  </si>
  <si>
    <t>prestation jf payé 200%</t>
  </si>
  <si>
    <t>prestation dim payé 200%</t>
  </si>
  <si>
    <t>récup Hsup</t>
  </si>
  <si>
    <t>Hsup payée à 50%</t>
  </si>
  <si>
    <t>Rappel Lu-Sa payé a 50%</t>
  </si>
  <si>
    <t>Hsup dim-jf payées 100%</t>
  </si>
  <si>
    <t>Prime rappel Lu au sam</t>
  </si>
  <si>
    <t>prime rappel dim et JF</t>
  </si>
  <si>
    <t>Taux Horraire</t>
  </si>
  <si>
    <t>Prime éq Matin</t>
  </si>
  <si>
    <t>prime éq A-Midi</t>
  </si>
  <si>
    <t>prime éq Nuit</t>
  </si>
  <si>
    <t>Noël</t>
  </si>
  <si>
    <t>Lundi de Pentecôte</t>
  </si>
  <si>
    <t>Ascension</t>
  </si>
  <si>
    <t>Jour de l'An</t>
  </si>
  <si>
    <t>Année</t>
  </si>
  <si>
    <t>Pâques</t>
  </si>
  <si>
    <t>lundi Pâques</t>
  </si>
  <si>
    <t>Fête du Travail 1erMai</t>
  </si>
  <si>
    <t>Pentecôte</t>
  </si>
  <si>
    <t>Assomption 15Août</t>
  </si>
  <si>
    <t>Toussaint 1erNovembre</t>
  </si>
  <si>
    <t>Armistice 1918 11Novembre</t>
  </si>
  <si>
    <t>Plage B1:B14 nommée "Fériés"</t>
  </si>
  <si>
    <t>J</t>
  </si>
  <si>
    <t>Hsup</t>
  </si>
  <si>
    <t>Rappel</t>
  </si>
  <si>
    <t>Fêt Nationale 21Juillet</t>
  </si>
  <si>
    <t>Rappel dim-jf payées 100%</t>
  </si>
  <si>
    <t>Dim.</t>
  </si>
  <si>
    <t>Maladie</t>
  </si>
  <si>
    <t>Brut =</t>
  </si>
  <si>
    <t>ONSS =</t>
  </si>
  <si>
    <t>Net=</t>
  </si>
  <si>
    <t>Acompte</t>
  </si>
  <si>
    <t>Equipe</t>
  </si>
  <si>
    <t>Mois</t>
  </si>
  <si>
    <t>J'aurai besoin d'aide pour améliorer le fichier ci-joint.</t>
  </si>
  <si>
    <t>Voila je souhaite dans le classeur FDP2</t>
  </si>
  <si>
    <t>-que dans la cellule U6 s'affiche le nombre de cellule de la ligne en jaune dans les colonnes(D,E,F) qui est une MFC qui colore les jours fériés.</t>
  </si>
  <si>
    <t>-que dans la cellule U7 s'affiche le nombre de cellule de la ligne en grise dans les colonnes(D,E,F) qui est une MFC qui colore les jours fériés.</t>
  </si>
  <si>
    <t>Du coup quand j'ajoute une valeur dans une ligne Jaune dans une des colonnes (D,E,F) dans la cellule U6 s'ajoute 1 et V6 et Y6 fera le calcule automatiquement.</t>
  </si>
  <si>
    <t>Ainsi que quand j'ajoute une valeur dans une ligne Grise dans une des colonnes (D,E,F) dans la cellule U7 s'ajoute 1 et V7 et Y7 fera le calcule automatiquement.</t>
  </si>
  <si>
    <t>Octobre</t>
  </si>
</sst>
</file>

<file path=xl/styles.xml><?xml version="1.0" encoding="utf-8"?>
<styleSheet xmlns="http://schemas.openxmlformats.org/spreadsheetml/2006/main">
  <numFmts count="2">
    <numFmt numFmtId="164" formatCode="dddd\ d/mmm/yy"/>
    <numFmt numFmtId="165" formatCode="[$-F800]dddd\,\ mmmm\ dd\,\ yyyy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4A5359"/>
      <name val="Roboto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" fontId="2" fillId="3" borderId="0" xfId="1" applyNumberFormat="1" applyFill="1" applyAlignment="1">
      <alignment horizontal="left" vertical="center"/>
    </xf>
    <xf numFmtId="14" fontId="2" fillId="3" borderId="0" xfId="1" applyNumberFormat="1" applyFill="1" applyAlignment="1">
      <alignment horizontal="right"/>
    </xf>
    <xf numFmtId="0" fontId="2" fillId="0" borderId="0" xfId="1"/>
    <xf numFmtId="0" fontId="2" fillId="2" borderId="19" xfId="1" applyFill="1" applyBorder="1" applyAlignment="1">
      <alignment horizontal="center" vertical="center"/>
    </xf>
    <xf numFmtId="0" fontId="2" fillId="3" borderId="0" xfId="1" applyFill="1" applyAlignment="1">
      <alignment horizontal="left" vertical="center"/>
    </xf>
    <xf numFmtId="16" fontId="2" fillId="4" borderId="0" xfId="1" applyNumberFormat="1" applyFill="1" applyAlignment="1">
      <alignment horizontal="left" vertical="center"/>
    </xf>
    <xf numFmtId="14" fontId="2" fillId="4" borderId="0" xfId="1" applyNumberFormat="1" applyFill="1" applyAlignment="1">
      <alignment horizontal="right"/>
    </xf>
    <xf numFmtId="0" fontId="3" fillId="0" borderId="0" xfId="1" applyFont="1"/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18" xfId="0" applyFont="1" applyBorder="1" applyAlignment="1">
      <alignment horizontal="left"/>
    </xf>
    <xf numFmtId="0" fontId="1" fillId="0" borderId="1" xfId="0" applyFont="1" applyBorder="1"/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/>
    <xf numFmtId="164" fontId="1" fillId="0" borderId="11" xfId="0" applyNumberFormat="1" applyFont="1" applyFill="1" applyBorder="1"/>
    <xf numFmtId="164" fontId="1" fillId="0" borderId="12" xfId="0" applyNumberFormat="1" applyFont="1" applyFill="1" applyBorder="1"/>
    <xf numFmtId="164" fontId="0" fillId="0" borderId="0" xfId="0" applyNumberFormat="1"/>
    <xf numFmtId="0" fontId="0" fillId="5" borderId="0" xfId="0" applyFill="1"/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/>
    <xf numFmtId="164" fontId="1" fillId="5" borderId="0" xfId="0" applyNumberFormat="1" applyFont="1" applyFill="1"/>
    <xf numFmtId="164" fontId="1" fillId="5" borderId="0" xfId="0" applyNumberFormat="1" applyFont="1" applyFill="1" applyBorder="1"/>
    <xf numFmtId="0" fontId="1" fillId="0" borderId="0" xfId="0" applyFont="1" applyFill="1"/>
    <xf numFmtId="0" fontId="0" fillId="0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right"/>
    </xf>
    <xf numFmtId="0" fontId="0" fillId="5" borderId="0" xfId="0" applyFill="1" applyAlignment="1">
      <alignment horizontal="right"/>
    </xf>
    <xf numFmtId="164" fontId="0" fillId="5" borderId="0" xfId="0" applyNumberFormat="1" applyFill="1"/>
    <xf numFmtId="0" fontId="0" fillId="5" borderId="0" xfId="0" applyFill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right"/>
    </xf>
    <xf numFmtId="0" fontId="1" fillId="0" borderId="26" xfId="0" applyFont="1" applyBorder="1"/>
    <xf numFmtId="0" fontId="1" fillId="0" borderId="30" xfId="0" applyFont="1" applyBorder="1" applyAlignment="1">
      <alignment horizontal="right"/>
    </xf>
    <xf numFmtId="0" fontId="1" fillId="0" borderId="33" xfId="0" applyFont="1" applyBorder="1"/>
    <xf numFmtId="0" fontId="1" fillId="0" borderId="34" xfId="0" applyFont="1" applyBorder="1"/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right"/>
    </xf>
    <xf numFmtId="165" fontId="1" fillId="5" borderId="0" xfId="0" applyNumberFormat="1" applyFont="1" applyFill="1" applyAlignment="1"/>
    <xf numFmtId="165" fontId="1" fillId="5" borderId="8" xfId="0" applyNumberFormat="1" applyFont="1" applyFill="1" applyBorder="1" applyAlignment="1"/>
    <xf numFmtId="0" fontId="0" fillId="0" borderId="6" xfId="0" applyBorder="1"/>
    <xf numFmtId="0" fontId="0" fillId="0" borderId="9" xfId="0" applyBorder="1"/>
    <xf numFmtId="164" fontId="1" fillId="0" borderId="10" xfId="0" applyNumberFormat="1" applyFont="1" applyBorder="1"/>
    <xf numFmtId="164" fontId="1" fillId="0" borderId="11" xfId="0" applyNumberFormat="1" applyFont="1" applyBorder="1"/>
    <xf numFmtId="164" fontId="1" fillId="0" borderId="12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15" xfId="0" applyBorder="1"/>
    <xf numFmtId="0" fontId="0" fillId="6" borderId="0" xfId="0" applyFill="1"/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ill="1"/>
    <xf numFmtId="0" fontId="1" fillId="5" borderId="0" xfId="0" applyFont="1" applyFill="1" applyBorder="1"/>
    <xf numFmtId="0" fontId="1" fillId="5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right"/>
    </xf>
    <xf numFmtId="0" fontId="1" fillId="5" borderId="0" xfId="0" applyFont="1" applyFill="1" applyBorder="1" applyAlignment="1"/>
    <xf numFmtId="0" fontId="1" fillId="5" borderId="0" xfId="0" applyFont="1" applyFill="1" applyAlignment="1">
      <alignment horizontal="left" vertical="center"/>
    </xf>
    <xf numFmtId="0" fontId="1" fillId="5" borderId="0" xfId="0" applyFont="1" applyFill="1" applyBorder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5" borderId="0" xfId="0" applyFont="1" applyFill="1" applyAlignment="1">
      <alignment horizontal="center"/>
    </xf>
    <xf numFmtId="0" fontId="10" fillId="7" borderId="0" xfId="0" applyFont="1" applyFill="1" applyAlignment="1">
      <alignment horizontal="left" vertical="center"/>
    </xf>
    <xf numFmtId="0" fontId="9" fillId="7" borderId="0" xfId="0" applyFont="1" applyFill="1" applyAlignment="1">
      <alignment horizontal="right" vertic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7" borderId="0" xfId="0" applyFont="1" applyFill="1" applyAlignment="1"/>
    <xf numFmtId="0" fontId="1" fillId="7" borderId="0" xfId="0" applyFont="1" applyFill="1" applyAlignment="1">
      <alignment horizontal="left" vertical="center"/>
    </xf>
    <xf numFmtId="0" fontId="1" fillId="7" borderId="0" xfId="0" applyFont="1" applyFill="1"/>
    <xf numFmtId="0" fontId="1" fillId="7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8" fillId="7" borderId="0" xfId="0" applyFont="1" applyFill="1"/>
    <xf numFmtId="0" fontId="2" fillId="2" borderId="0" xfId="1" applyFill="1"/>
    <xf numFmtId="0" fontId="2" fillId="7" borderId="0" xfId="1" applyFill="1"/>
    <xf numFmtId="0" fontId="2" fillId="8" borderId="0" xfId="1" applyFill="1"/>
    <xf numFmtId="0" fontId="1" fillId="0" borderId="3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2" fillId="0" borderId="0" xfId="0" applyFont="1"/>
  </cellXfs>
  <cellStyles count="2">
    <cellStyle name="Normal" xfId="0" builtinId="0"/>
    <cellStyle name="Normal 2" xfId="1"/>
  </cellStyles>
  <dxfs count="44"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lor theme="0"/>
      </font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lor theme="0"/>
      </font>
    </dxf>
    <dxf>
      <fill>
        <patternFill>
          <bgColor theme="0" tint="-0.34998626667073579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lor theme="0"/>
      </font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lor theme="0"/>
      </font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lor theme="0"/>
      </font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6" fmlaLink="'Fériés de l''année'!$D$2" max="2030" min="2020" page="10" val="2020"/>
</file>

<file path=xl/ctrlProps/ctrlProp2.xml><?xml version="1.0" encoding="utf-8"?>
<formControlPr xmlns="http://schemas.microsoft.com/office/spreadsheetml/2009/9/main" objectType="Spin" dx="26" fmlaLink="'Fériés de l''année'!$D$2" max="2030" min="2020" page="10" val="202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umbriel/Efficient5/Login/Logout.aspx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://umbriel/Efficient5/Login/Logout.aspx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://umbriel/Efficient5/Login/Logout.asp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369093</xdr:colOff>
      <xdr:row>0</xdr:row>
      <xdr:rowOff>23811</xdr:rowOff>
    </xdr:from>
    <xdr:to>
      <xdr:col>22</xdr:col>
      <xdr:colOff>71437</xdr:colOff>
      <xdr:row>2</xdr:row>
      <xdr:rowOff>178590</xdr:rowOff>
    </xdr:to>
    <xdr:sp macro="" textlink="">
      <xdr:nvSpPr>
        <xdr:cNvPr id="2" name="Rectangle: Beveled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489406" y="23811"/>
          <a:ext cx="1345406" cy="559592"/>
        </a:xfrm>
        <a:prstGeom prst="bevel">
          <a:avLst/>
        </a:prstGeom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chemeClr val="bg1"/>
              </a:solidFill>
            </a:rPr>
            <a:t>EFFICIENT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488155</xdr:colOff>
      <xdr:row>0</xdr:row>
      <xdr:rowOff>142875</xdr:rowOff>
    </xdr:from>
    <xdr:to>
      <xdr:col>21</xdr:col>
      <xdr:colOff>119062</xdr:colOff>
      <xdr:row>2</xdr:row>
      <xdr:rowOff>71437</xdr:rowOff>
    </xdr:to>
    <xdr:sp macro="" textlink="">
      <xdr:nvSpPr>
        <xdr:cNvPr id="2" name="Rectangle: Beveled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776935" y="142875"/>
          <a:ext cx="1787367" cy="553402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KRONOS EFFICIENT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488155</xdr:colOff>
      <xdr:row>0</xdr:row>
      <xdr:rowOff>142875</xdr:rowOff>
    </xdr:from>
    <xdr:to>
      <xdr:col>21</xdr:col>
      <xdr:colOff>119062</xdr:colOff>
      <xdr:row>2</xdr:row>
      <xdr:rowOff>71437</xdr:rowOff>
    </xdr:to>
    <xdr:sp macro="" textlink="">
      <xdr:nvSpPr>
        <xdr:cNvPr id="2" name="Rectangle: Beveled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F4791368-E5CB-4DEF-ACCB-3EC10806BCC2}"/>
            </a:ext>
          </a:extLst>
        </xdr:cNvPr>
        <xdr:cNvSpPr/>
      </xdr:nvSpPr>
      <xdr:spPr>
        <a:xfrm>
          <a:off x="10569415" y="142875"/>
          <a:ext cx="1787367" cy="553402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KRONOS EFFICIENT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Y388"/>
  <sheetViews>
    <sheetView zoomScale="80" zoomScaleNormal="80" workbookViewId="0">
      <pane ySplit="3" topLeftCell="A4" activePane="bottomLeft" state="frozen"/>
      <selection activeCell="R22" sqref="R22"/>
      <selection pane="bottomLeft" activeCell="B4" sqref="B4"/>
    </sheetView>
  </sheetViews>
  <sheetFormatPr baseColWidth="10" defaultColWidth="11.42578125" defaultRowHeight="15"/>
  <cols>
    <col min="1" max="1" width="4.5703125" style="39" customWidth="1"/>
    <col min="2" max="2" width="22.5703125" style="38" customWidth="1"/>
    <col min="3" max="3" width="8" style="1" customWidth="1"/>
    <col min="4" max="5" width="7.85546875" style="1" customWidth="1"/>
    <col min="6" max="11" width="8.5703125" style="1" customWidth="1"/>
    <col min="12" max="12" width="2.5703125" style="39" customWidth="1"/>
    <col min="13" max="13" width="5.7109375" style="75" customWidth="1"/>
    <col min="14" max="14" width="5.7109375" customWidth="1"/>
    <col min="15" max="15" width="4.85546875" style="39" customWidth="1"/>
    <col min="16" max="16" width="18.28515625" customWidth="1"/>
    <col min="17" max="17" width="5.7109375" customWidth="1"/>
    <col min="18" max="18" width="6.85546875" customWidth="1"/>
    <col min="19" max="19" width="6.42578125" customWidth="1"/>
    <col min="20" max="20" width="6" customWidth="1"/>
    <col min="21" max="21" width="5.42578125" customWidth="1"/>
    <col min="22" max="22" width="6.7109375" customWidth="1"/>
    <col min="23" max="23" width="7.42578125" customWidth="1"/>
    <col min="24" max="24" width="9.28515625" customWidth="1"/>
  </cols>
  <sheetData>
    <row r="1" spans="2:25" s="39" customFormat="1" ht="15.75" thickBot="1">
      <c r="B1" s="51"/>
      <c r="C1" s="41"/>
      <c r="D1" s="41"/>
      <c r="E1" s="41"/>
      <c r="F1" s="41"/>
      <c r="G1" s="41"/>
      <c r="H1" s="41"/>
      <c r="I1" s="41"/>
      <c r="J1" s="41"/>
      <c r="K1" s="41"/>
      <c r="M1" s="40"/>
    </row>
    <row r="2" spans="2:25" ht="15.75" thickBot="1">
      <c r="B2" s="51"/>
      <c r="C2" s="41"/>
      <c r="D2" s="41"/>
      <c r="E2" s="41"/>
      <c r="F2" s="151" t="s">
        <v>50</v>
      </c>
      <c r="G2" s="152"/>
      <c r="H2" s="153"/>
      <c r="I2" s="151" t="s">
        <v>51</v>
      </c>
      <c r="J2" s="152"/>
      <c r="K2" s="153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2:25" ht="15.75" thickBot="1">
      <c r="C3" s="72" t="s">
        <v>0</v>
      </c>
      <c r="D3" s="72" t="s">
        <v>1</v>
      </c>
      <c r="E3" s="72" t="s">
        <v>2</v>
      </c>
      <c r="F3" s="72" t="s">
        <v>6</v>
      </c>
      <c r="G3" s="72" t="s">
        <v>7</v>
      </c>
      <c r="H3" s="72" t="s">
        <v>8</v>
      </c>
      <c r="I3" s="72" t="s">
        <v>6</v>
      </c>
      <c r="J3" s="72" t="s">
        <v>54</v>
      </c>
      <c r="K3" s="72" t="s">
        <v>8</v>
      </c>
      <c r="M3" s="72" t="s">
        <v>49</v>
      </c>
      <c r="N3" s="72" t="s">
        <v>49</v>
      </c>
      <c r="P3" s="39"/>
      <c r="Q3" s="39"/>
      <c r="R3" s="39"/>
      <c r="S3" s="39"/>
      <c r="T3" s="39"/>
      <c r="U3" s="39"/>
      <c r="V3" s="39"/>
      <c r="W3" s="39"/>
      <c r="X3" s="39"/>
      <c r="Y3" s="39"/>
    </row>
    <row r="4" spans="2:25" ht="16.5" thickTop="1" thickBot="1">
      <c r="B4" s="69">
        <f>DATE('Fériés de l''année'!D2,1,1)</f>
        <v>43831</v>
      </c>
      <c r="C4" s="79"/>
      <c r="D4" s="80"/>
      <c r="E4" s="81">
        <v>8.25</v>
      </c>
      <c r="F4" s="82"/>
      <c r="G4" s="83"/>
      <c r="H4" s="84"/>
      <c r="I4" s="82"/>
      <c r="J4" s="83"/>
      <c r="K4" s="84"/>
      <c r="M4" s="76"/>
      <c r="N4" s="73"/>
      <c r="P4" s="55" t="s">
        <v>10</v>
      </c>
      <c r="Q4" s="56">
        <v>1</v>
      </c>
      <c r="R4" s="57" t="s">
        <v>11</v>
      </c>
      <c r="S4" s="56">
        <v>20</v>
      </c>
      <c r="T4" s="57" t="s">
        <v>12</v>
      </c>
      <c r="U4" s="56">
        <v>10</v>
      </c>
      <c r="V4" s="57" t="s">
        <v>8</v>
      </c>
      <c r="W4" s="56">
        <v>82</v>
      </c>
      <c r="X4" s="58" t="s">
        <v>13</v>
      </c>
      <c r="Y4" s="39"/>
    </row>
    <row r="5" spans="2:25" ht="15.75" thickBot="1">
      <c r="B5" s="70">
        <f>B4+1</f>
        <v>43832</v>
      </c>
      <c r="C5" s="79"/>
      <c r="D5" s="80"/>
      <c r="E5" s="81"/>
      <c r="F5" s="79"/>
      <c r="G5" s="80"/>
      <c r="H5" s="81"/>
      <c r="I5" s="79"/>
      <c r="J5" s="80"/>
      <c r="K5" s="81"/>
      <c r="M5" s="26"/>
      <c r="N5" s="67"/>
      <c r="P5" s="143"/>
      <c r="Q5" s="146" t="s">
        <v>14</v>
      </c>
      <c r="R5" s="141"/>
      <c r="S5" s="141"/>
      <c r="T5" s="141"/>
      <c r="U5" s="141"/>
      <c r="V5" s="147"/>
      <c r="W5" s="25">
        <f>SUM(F4:F34)</f>
        <v>0</v>
      </c>
      <c r="X5" s="148"/>
      <c r="Y5" s="39"/>
    </row>
    <row r="6" spans="2:25" ht="15.75" thickBot="1">
      <c r="B6" s="70">
        <f>B5+1</f>
        <v>43833</v>
      </c>
      <c r="C6" s="79"/>
      <c r="D6" s="80"/>
      <c r="E6" s="81"/>
      <c r="F6" s="79"/>
      <c r="G6" s="80"/>
      <c r="H6" s="81"/>
      <c r="I6" s="79"/>
      <c r="J6" s="80"/>
      <c r="K6" s="81"/>
      <c r="M6" s="26"/>
      <c r="N6" s="67"/>
      <c r="P6" s="144"/>
      <c r="Q6" s="146" t="s">
        <v>15</v>
      </c>
      <c r="R6" s="141"/>
      <c r="S6" s="141"/>
      <c r="T6" s="141"/>
      <c r="U6" s="141"/>
      <c r="V6" s="147"/>
      <c r="W6" s="25">
        <f>SUM(G4:G34)*2</f>
        <v>0</v>
      </c>
      <c r="X6" s="149"/>
      <c r="Y6" s="39"/>
    </row>
    <row r="7" spans="2:25" ht="15.75" thickBot="1">
      <c r="B7" s="70">
        <f t="shared" ref="B7:B72" si="0">B6+1</f>
        <v>43834</v>
      </c>
      <c r="C7" s="79"/>
      <c r="D7" s="80"/>
      <c r="E7" s="81"/>
      <c r="F7" s="79"/>
      <c r="G7" s="80"/>
      <c r="H7" s="81"/>
      <c r="I7" s="79"/>
      <c r="J7" s="80"/>
      <c r="K7" s="81"/>
      <c r="M7" s="26"/>
      <c r="N7" s="67"/>
      <c r="P7" s="144"/>
      <c r="Q7" s="146" t="s">
        <v>16</v>
      </c>
      <c r="R7" s="141"/>
      <c r="S7" s="141"/>
      <c r="T7" s="141"/>
      <c r="U7" s="141"/>
      <c r="V7" s="147"/>
      <c r="W7" s="25">
        <f>SUM(H4:H34)*2</f>
        <v>0</v>
      </c>
      <c r="X7" s="149"/>
      <c r="Y7" s="39"/>
    </row>
    <row r="8" spans="2:25" ht="15.75" thickBot="1">
      <c r="B8" s="70">
        <f t="shared" si="0"/>
        <v>43835</v>
      </c>
      <c r="C8" s="79"/>
      <c r="D8" s="80"/>
      <c r="E8" s="81"/>
      <c r="F8" s="79"/>
      <c r="G8" s="80"/>
      <c r="H8" s="81"/>
      <c r="I8" s="79"/>
      <c r="J8" s="80"/>
      <c r="K8" s="81"/>
      <c r="M8" s="26"/>
      <c r="N8" s="67"/>
      <c r="P8" s="144"/>
      <c r="Q8" s="146" t="s">
        <v>17</v>
      </c>
      <c r="R8" s="141"/>
      <c r="S8" s="141"/>
      <c r="T8" s="141"/>
      <c r="U8" s="141"/>
      <c r="V8" s="147"/>
      <c r="W8" s="25">
        <f>SUM(H4:H34)</f>
        <v>0</v>
      </c>
      <c r="X8" s="149"/>
      <c r="Y8" s="39"/>
    </row>
    <row r="9" spans="2:25" ht="15.75" thickBot="1">
      <c r="B9" s="70">
        <f t="shared" si="0"/>
        <v>43836</v>
      </c>
      <c r="C9" s="79">
        <v>8.25</v>
      </c>
      <c r="D9" s="80"/>
      <c r="E9" s="81"/>
      <c r="F9" s="79"/>
      <c r="G9" s="80"/>
      <c r="H9" s="81"/>
      <c r="I9" s="79"/>
      <c r="J9" s="80"/>
      <c r="K9" s="81"/>
      <c r="M9" s="26"/>
      <c r="N9" s="67"/>
      <c r="P9" s="144"/>
      <c r="Q9" s="146" t="s">
        <v>18</v>
      </c>
      <c r="R9" s="141"/>
      <c r="S9" s="141"/>
      <c r="T9" s="141"/>
      <c r="U9" s="141"/>
      <c r="V9" s="147"/>
      <c r="W9" s="25">
        <f>SUM(I4:I34)*2</f>
        <v>0</v>
      </c>
      <c r="X9" s="149"/>
      <c r="Y9" s="39"/>
    </row>
    <row r="10" spans="2:25" ht="15.75" thickBot="1">
      <c r="B10" s="70">
        <f t="shared" si="0"/>
        <v>43837</v>
      </c>
      <c r="C10" s="79">
        <v>8.25</v>
      </c>
      <c r="D10" s="80"/>
      <c r="E10" s="81"/>
      <c r="F10" s="79"/>
      <c r="G10" s="80"/>
      <c r="H10" s="81"/>
      <c r="I10" s="79"/>
      <c r="J10" s="80"/>
      <c r="K10" s="81"/>
      <c r="M10" s="26"/>
      <c r="N10" s="67"/>
      <c r="P10" s="145"/>
      <c r="Q10" s="146" t="s">
        <v>19</v>
      </c>
      <c r="R10" s="141"/>
      <c r="S10" s="141"/>
      <c r="T10" s="141"/>
      <c r="U10" s="141"/>
      <c r="V10" s="147"/>
      <c r="W10" s="25">
        <f>SUM(J4:J34)*2</f>
        <v>0</v>
      </c>
      <c r="X10" s="150"/>
      <c r="Y10" s="39"/>
    </row>
    <row r="11" spans="2:25" ht="15.75" thickBot="1">
      <c r="B11" s="70">
        <f t="shared" si="0"/>
        <v>43838</v>
      </c>
      <c r="C11" s="79"/>
      <c r="D11" s="80">
        <v>8.25</v>
      </c>
      <c r="E11" s="81"/>
      <c r="F11" s="79"/>
      <c r="G11" s="80"/>
      <c r="H11" s="81"/>
      <c r="I11" s="79"/>
      <c r="J11" s="80"/>
      <c r="K11" s="81"/>
      <c r="M11" s="26"/>
      <c r="N11" s="67"/>
      <c r="P11" s="59" t="s">
        <v>20</v>
      </c>
      <c r="Q11" s="23"/>
      <c r="R11" s="24" t="s">
        <v>11</v>
      </c>
      <c r="S11" s="23"/>
      <c r="T11" s="24" t="s">
        <v>12</v>
      </c>
      <c r="U11" s="23"/>
      <c r="V11" s="24" t="s">
        <v>8</v>
      </c>
      <c r="W11" s="25">
        <f>SUM(W4:W10)</f>
        <v>82</v>
      </c>
      <c r="X11" s="60" t="s">
        <v>13</v>
      </c>
      <c r="Y11" s="39"/>
    </row>
    <row r="12" spans="2:25" ht="15.75" thickBot="1">
      <c r="B12" s="70">
        <f t="shared" si="0"/>
        <v>43839</v>
      </c>
      <c r="C12" s="79"/>
      <c r="D12" s="80">
        <v>8.25</v>
      </c>
      <c r="E12" s="81"/>
      <c r="F12" s="79"/>
      <c r="G12" s="80"/>
      <c r="H12" s="81"/>
      <c r="I12" s="79"/>
      <c r="J12" s="80"/>
      <c r="K12" s="81"/>
      <c r="M12" s="26"/>
      <c r="N12" s="67"/>
      <c r="P12" s="140"/>
      <c r="Q12" s="141"/>
      <c r="R12" s="141"/>
      <c r="S12" s="141"/>
      <c r="T12" s="141"/>
      <c r="U12" s="141"/>
      <c r="V12" s="141"/>
      <c r="W12" s="141"/>
      <c r="X12" s="142"/>
      <c r="Y12" s="39"/>
    </row>
    <row r="13" spans="2:25" ht="15.75" thickBot="1">
      <c r="B13" s="70">
        <f t="shared" si="0"/>
        <v>43840</v>
      </c>
      <c r="C13" s="79"/>
      <c r="D13" s="80"/>
      <c r="E13" s="81">
        <v>8.25</v>
      </c>
      <c r="F13" s="79"/>
      <c r="G13" s="80"/>
      <c r="H13" s="81"/>
      <c r="I13" s="79"/>
      <c r="J13" s="80"/>
      <c r="K13" s="81"/>
      <c r="M13" s="26"/>
      <c r="N13" s="67"/>
      <c r="P13" s="61" t="s">
        <v>21</v>
      </c>
      <c r="Q13" s="62">
        <f>SUM(Q4-Q11)</f>
        <v>1</v>
      </c>
      <c r="R13" s="63" t="s">
        <v>11</v>
      </c>
      <c r="S13" s="62">
        <f>SUM(S4-S11)</f>
        <v>20</v>
      </c>
      <c r="T13" s="63" t="s">
        <v>12</v>
      </c>
      <c r="U13" s="62">
        <f>SUM(U4-U11)</f>
        <v>10</v>
      </c>
      <c r="V13" s="63" t="s">
        <v>8</v>
      </c>
      <c r="W13" s="62">
        <f>SUM(W4-W11)</f>
        <v>0</v>
      </c>
      <c r="X13" s="64" t="s">
        <v>13</v>
      </c>
      <c r="Y13" s="39"/>
    </row>
    <row r="14" spans="2:25" ht="15.75" thickTop="1">
      <c r="B14" s="70">
        <f t="shared" si="0"/>
        <v>43841</v>
      </c>
      <c r="C14" s="79"/>
      <c r="D14" s="80"/>
      <c r="E14" s="81">
        <v>8.25</v>
      </c>
      <c r="F14" s="79"/>
      <c r="G14" s="80"/>
      <c r="H14" s="81"/>
      <c r="I14" s="79"/>
      <c r="J14" s="80"/>
      <c r="K14" s="81"/>
      <c r="M14" s="26"/>
      <c r="N14" s="67"/>
      <c r="P14" s="39"/>
      <c r="Q14" s="39"/>
      <c r="R14" s="39"/>
      <c r="S14" s="39"/>
      <c r="T14" s="39"/>
      <c r="U14" s="39"/>
      <c r="V14" s="39"/>
      <c r="W14" s="39"/>
      <c r="X14" s="39"/>
      <c r="Y14" s="39"/>
    </row>
    <row r="15" spans="2:25">
      <c r="B15" s="70">
        <f t="shared" si="0"/>
        <v>43842</v>
      </c>
      <c r="C15" s="79"/>
      <c r="D15" s="80"/>
      <c r="E15" s="81"/>
      <c r="F15" s="79"/>
      <c r="G15" s="80"/>
      <c r="H15" s="81"/>
      <c r="I15" s="79"/>
      <c r="J15" s="80"/>
      <c r="K15" s="81"/>
      <c r="M15" s="26"/>
      <c r="N15" s="67"/>
    </row>
    <row r="16" spans="2:25">
      <c r="B16" s="70">
        <f t="shared" si="0"/>
        <v>43843</v>
      </c>
      <c r="C16" s="79"/>
      <c r="D16" s="80"/>
      <c r="E16" s="81"/>
      <c r="F16" s="79"/>
      <c r="G16" s="80"/>
      <c r="H16" s="81"/>
      <c r="I16" s="79"/>
      <c r="J16" s="80"/>
      <c r="K16" s="81"/>
      <c r="M16" s="26" t="s">
        <v>49</v>
      </c>
      <c r="N16" s="67"/>
    </row>
    <row r="17" spans="2:14">
      <c r="B17" s="70">
        <f t="shared" si="0"/>
        <v>43844</v>
      </c>
      <c r="C17" s="79"/>
      <c r="D17" s="80"/>
      <c r="E17" s="81"/>
      <c r="F17" s="79"/>
      <c r="G17" s="80"/>
      <c r="H17" s="81"/>
      <c r="I17" s="79"/>
      <c r="J17" s="80"/>
      <c r="K17" s="81"/>
      <c r="M17" s="26" t="s">
        <v>49</v>
      </c>
      <c r="N17" s="67"/>
    </row>
    <row r="18" spans="2:14">
      <c r="B18" s="70">
        <f t="shared" si="0"/>
        <v>43845</v>
      </c>
      <c r="C18" s="79"/>
      <c r="D18" s="80"/>
      <c r="E18" s="81"/>
      <c r="F18" s="79"/>
      <c r="G18" s="80"/>
      <c r="H18" s="81"/>
      <c r="I18" s="79"/>
      <c r="J18" s="80"/>
      <c r="K18" s="81"/>
      <c r="M18" s="26" t="s">
        <v>49</v>
      </c>
      <c r="N18" s="67"/>
    </row>
    <row r="19" spans="2:14">
      <c r="B19" s="70">
        <f t="shared" si="0"/>
        <v>43846</v>
      </c>
      <c r="C19" s="79"/>
      <c r="D19" s="80"/>
      <c r="E19" s="81"/>
      <c r="F19" s="79"/>
      <c r="G19" s="80"/>
      <c r="H19" s="81"/>
      <c r="I19" s="79"/>
      <c r="J19" s="80"/>
      <c r="K19" s="81"/>
      <c r="M19" s="26" t="s">
        <v>49</v>
      </c>
      <c r="N19" s="67"/>
    </row>
    <row r="20" spans="2:14">
      <c r="B20" s="70">
        <f t="shared" si="0"/>
        <v>43847</v>
      </c>
      <c r="C20" s="79"/>
      <c r="D20" s="80"/>
      <c r="E20" s="81"/>
      <c r="F20" s="79"/>
      <c r="G20" s="80"/>
      <c r="H20" s="81"/>
      <c r="I20" s="79"/>
      <c r="J20" s="80"/>
      <c r="K20" s="81"/>
      <c r="M20" s="26" t="s">
        <v>49</v>
      </c>
      <c r="N20" s="67"/>
    </row>
    <row r="21" spans="2:14">
      <c r="B21" s="70">
        <f t="shared" si="0"/>
        <v>43848</v>
      </c>
      <c r="C21" s="79"/>
      <c r="D21" s="80"/>
      <c r="E21" s="81"/>
      <c r="F21" s="79"/>
      <c r="G21" s="80"/>
      <c r="H21" s="81"/>
      <c r="I21" s="79"/>
      <c r="J21" s="80"/>
      <c r="K21" s="81"/>
      <c r="M21" s="26"/>
      <c r="N21" s="67"/>
    </row>
    <row r="22" spans="2:14">
      <c r="B22" s="70">
        <f t="shared" si="0"/>
        <v>43849</v>
      </c>
      <c r="C22" s="79"/>
      <c r="D22" s="80"/>
      <c r="E22" s="81"/>
      <c r="F22" s="79"/>
      <c r="G22" s="80"/>
      <c r="H22" s="81"/>
      <c r="I22" s="79"/>
      <c r="J22" s="80"/>
      <c r="K22" s="81"/>
      <c r="M22" s="26"/>
      <c r="N22" s="67"/>
    </row>
    <row r="23" spans="2:14">
      <c r="B23" s="70">
        <f t="shared" si="0"/>
        <v>43850</v>
      </c>
      <c r="C23" s="79"/>
      <c r="D23" s="80"/>
      <c r="E23" s="81"/>
      <c r="F23" s="79"/>
      <c r="G23" s="80"/>
      <c r="H23" s="81"/>
      <c r="I23" s="79"/>
      <c r="J23" s="80"/>
      <c r="K23" s="81"/>
      <c r="M23" s="26" t="s">
        <v>49</v>
      </c>
      <c r="N23" s="67"/>
    </row>
    <row r="24" spans="2:14">
      <c r="B24" s="70">
        <f t="shared" si="0"/>
        <v>43851</v>
      </c>
      <c r="C24" s="79"/>
      <c r="D24" s="80"/>
      <c r="E24" s="81"/>
      <c r="F24" s="79"/>
      <c r="G24" s="80"/>
      <c r="H24" s="81"/>
      <c r="I24" s="79"/>
      <c r="J24" s="80"/>
      <c r="K24" s="81"/>
      <c r="M24" s="26"/>
      <c r="N24" s="67"/>
    </row>
    <row r="25" spans="2:14">
      <c r="B25" s="70">
        <f t="shared" si="0"/>
        <v>43852</v>
      </c>
      <c r="C25" s="79"/>
      <c r="D25" s="80"/>
      <c r="E25" s="81"/>
      <c r="F25" s="79"/>
      <c r="G25" s="80"/>
      <c r="H25" s="81"/>
      <c r="I25" s="79"/>
      <c r="J25" s="80"/>
      <c r="K25" s="81"/>
      <c r="M25" s="26"/>
      <c r="N25" s="67"/>
    </row>
    <row r="26" spans="2:14">
      <c r="B26" s="70">
        <f t="shared" si="0"/>
        <v>43853</v>
      </c>
      <c r="C26" s="79">
        <v>8.25</v>
      </c>
      <c r="D26" s="80"/>
      <c r="E26" s="81"/>
      <c r="F26" s="79"/>
      <c r="G26" s="80"/>
      <c r="H26" s="81"/>
      <c r="I26" s="79"/>
      <c r="J26" s="80"/>
      <c r="K26" s="81"/>
      <c r="M26" s="26"/>
      <c r="N26" s="67"/>
    </row>
    <row r="27" spans="2:14">
      <c r="B27" s="70">
        <f t="shared" si="0"/>
        <v>43854</v>
      </c>
      <c r="C27" s="79">
        <v>8.25</v>
      </c>
      <c r="D27" s="80"/>
      <c r="E27" s="81"/>
      <c r="F27" s="79"/>
      <c r="G27" s="80"/>
      <c r="H27" s="81"/>
      <c r="I27" s="79"/>
      <c r="J27" s="80"/>
      <c r="K27" s="81"/>
      <c r="M27" s="26"/>
      <c r="N27" s="67"/>
    </row>
    <row r="28" spans="2:14">
      <c r="B28" s="70">
        <f t="shared" si="0"/>
        <v>43855</v>
      </c>
      <c r="C28" s="79"/>
      <c r="D28" s="80">
        <v>8.25</v>
      </c>
      <c r="E28" s="81"/>
      <c r="F28" s="79"/>
      <c r="G28" s="80"/>
      <c r="H28" s="81"/>
      <c r="I28" s="79"/>
      <c r="J28" s="80"/>
      <c r="K28" s="81"/>
      <c r="M28" s="26"/>
      <c r="N28" s="67"/>
    </row>
    <row r="29" spans="2:14">
      <c r="B29" s="70">
        <f t="shared" si="0"/>
        <v>43856</v>
      </c>
      <c r="C29" s="79"/>
      <c r="D29" s="80">
        <v>8.25</v>
      </c>
      <c r="E29" s="81"/>
      <c r="F29" s="79"/>
      <c r="G29" s="80"/>
      <c r="H29" s="81"/>
      <c r="I29" s="79"/>
      <c r="J29" s="80"/>
      <c r="K29" s="81"/>
      <c r="M29" s="26"/>
      <c r="N29" s="67"/>
    </row>
    <row r="30" spans="2:14">
      <c r="B30" s="70">
        <f t="shared" si="0"/>
        <v>43857</v>
      </c>
      <c r="C30" s="79"/>
      <c r="D30" s="80"/>
      <c r="E30" s="81">
        <v>8.25</v>
      </c>
      <c r="F30" s="79"/>
      <c r="G30" s="80"/>
      <c r="H30" s="81"/>
      <c r="I30" s="79"/>
      <c r="J30" s="80"/>
      <c r="K30" s="81"/>
      <c r="M30" s="26"/>
      <c r="N30" s="67"/>
    </row>
    <row r="31" spans="2:14">
      <c r="B31" s="70">
        <f t="shared" si="0"/>
        <v>43858</v>
      </c>
      <c r="C31" s="79"/>
      <c r="D31" s="80"/>
      <c r="E31" s="81"/>
      <c r="F31" s="79"/>
      <c r="G31" s="80"/>
      <c r="H31" s="81"/>
      <c r="I31" s="79"/>
      <c r="J31" s="80"/>
      <c r="K31" s="81"/>
      <c r="M31" s="26"/>
      <c r="N31" s="67"/>
    </row>
    <row r="32" spans="2:14">
      <c r="B32" s="70">
        <f t="shared" si="0"/>
        <v>43859</v>
      </c>
      <c r="C32" s="79"/>
      <c r="D32" s="80"/>
      <c r="E32" s="81"/>
      <c r="F32" s="79"/>
      <c r="G32" s="80"/>
      <c r="H32" s="81"/>
      <c r="I32" s="79"/>
      <c r="J32" s="80"/>
      <c r="K32" s="81"/>
      <c r="M32" s="26"/>
      <c r="N32" s="67"/>
    </row>
    <row r="33" spans="2:25">
      <c r="B33" s="70">
        <f t="shared" si="0"/>
        <v>43860</v>
      </c>
      <c r="C33" s="79"/>
      <c r="D33" s="80"/>
      <c r="E33" s="81"/>
      <c r="F33" s="79"/>
      <c r="G33" s="80"/>
      <c r="H33" s="81"/>
      <c r="I33" s="79"/>
      <c r="J33" s="80"/>
      <c r="K33" s="81"/>
      <c r="M33" s="26"/>
      <c r="N33" s="67"/>
    </row>
    <row r="34" spans="2:25" ht="14.25" customHeight="1" thickBot="1">
      <c r="B34" s="71">
        <f t="shared" si="0"/>
        <v>43861</v>
      </c>
      <c r="C34" s="85"/>
      <c r="D34" s="86"/>
      <c r="E34" s="87"/>
      <c r="F34" s="85"/>
      <c r="G34" s="86"/>
      <c r="H34" s="87"/>
      <c r="I34" s="85"/>
      <c r="J34" s="86"/>
      <c r="K34" s="87"/>
      <c r="M34" s="29"/>
      <c r="N34" s="68"/>
    </row>
    <row r="35" spans="2:25" ht="15.75" hidden="1" thickBot="1">
      <c r="B35" s="44"/>
      <c r="C35" s="41"/>
      <c r="D35" s="41"/>
      <c r="E35" s="41"/>
      <c r="F35" s="41"/>
      <c r="G35" s="41"/>
      <c r="H35" s="41"/>
      <c r="I35" s="41"/>
      <c r="J35" s="41"/>
      <c r="K35" s="41"/>
      <c r="M35" s="77"/>
      <c r="N35" s="74"/>
      <c r="P35" s="39"/>
      <c r="Q35" s="39"/>
      <c r="R35" s="39"/>
      <c r="S35" s="39"/>
      <c r="T35" s="39"/>
      <c r="U35" s="39"/>
      <c r="V35" s="39"/>
      <c r="W35" s="39"/>
      <c r="X35" s="39"/>
      <c r="Y35" s="39"/>
    </row>
    <row r="36" spans="2:25" ht="16.5" thickTop="1" thickBot="1">
      <c r="B36" s="69">
        <f>B34+1</f>
        <v>43862</v>
      </c>
      <c r="C36" s="88"/>
      <c r="D36" s="89"/>
      <c r="E36" s="90"/>
      <c r="F36" s="88"/>
      <c r="G36" s="89"/>
      <c r="H36" s="90"/>
      <c r="I36" s="88"/>
      <c r="J36" s="89"/>
      <c r="K36" s="90"/>
      <c r="P36" s="55" t="s">
        <v>10</v>
      </c>
      <c r="Q36" s="56">
        <v>1</v>
      </c>
      <c r="R36" s="57" t="s">
        <v>11</v>
      </c>
      <c r="S36" s="56">
        <v>20</v>
      </c>
      <c r="T36" s="57" t="s">
        <v>12</v>
      </c>
      <c r="U36" s="56">
        <v>10</v>
      </c>
      <c r="V36" s="57" t="s">
        <v>8</v>
      </c>
      <c r="W36" s="56">
        <v>82</v>
      </c>
      <c r="X36" s="58" t="s">
        <v>13</v>
      </c>
      <c r="Y36" s="39"/>
    </row>
    <row r="37" spans="2:25" ht="15.75" thickBot="1">
      <c r="B37" s="70">
        <f t="shared" si="0"/>
        <v>43863</v>
      </c>
      <c r="C37" s="91">
        <v>8.25</v>
      </c>
      <c r="D37" s="92"/>
      <c r="E37" s="93"/>
      <c r="F37" s="91"/>
      <c r="G37" s="92">
        <v>0.25</v>
      </c>
      <c r="H37" s="93"/>
      <c r="I37" s="91"/>
      <c r="J37" s="92"/>
      <c r="K37" s="93"/>
      <c r="P37" s="143"/>
      <c r="Q37" s="146" t="s">
        <v>14</v>
      </c>
      <c r="R37" s="141"/>
      <c r="S37" s="141"/>
      <c r="T37" s="141"/>
      <c r="U37" s="141"/>
      <c r="V37" s="147"/>
      <c r="W37" s="25">
        <f>SUM(F36:F64)</f>
        <v>4</v>
      </c>
      <c r="X37" s="148"/>
      <c r="Y37" s="39"/>
    </row>
    <row r="38" spans="2:25" ht="15.75" thickBot="1">
      <c r="B38" s="70">
        <f t="shared" si="0"/>
        <v>43864</v>
      </c>
      <c r="C38" s="91">
        <v>8.25</v>
      </c>
      <c r="D38" s="92"/>
      <c r="E38" s="93"/>
      <c r="F38" s="91"/>
      <c r="G38" s="92"/>
      <c r="H38" s="93"/>
      <c r="I38" s="91"/>
      <c r="J38" s="92"/>
      <c r="K38" s="93"/>
      <c r="P38" s="144"/>
      <c r="Q38" s="146" t="s">
        <v>15</v>
      </c>
      <c r="R38" s="141"/>
      <c r="S38" s="141"/>
      <c r="T38" s="141"/>
      <c r="U38" s="141"/>
      <c r="V38" s="147"/>
      <c r="W38" s="25">
        <f>SUM(G36:G65)*2</f>
        <v>0.5</v>
      </c>
      <c r="X38" s="149"/>
      <c r="Y38" s="39"/>
    </row>
    <row r="39" spans="2:25" ht="15.75" thickBot="1">
      <c r="B39" s="70">
        <f t="shared" si="0"/>
        <v>43865</v>
      </c>
      <c r="C39" s="91"/>
      <c r="D39" s="92">
        <v>8.25</v>
      </c>
      <c r="E39" s="93"/>
      <c r="F39" s="91"/>
      <c r="G39" s="92"/>
      <c r="H39" s="93"/>
      <c r="I39" s="91"/>
      <c r="J39" s="92"/>
      <c r="K39" s="93"/>
      <c r="P39" s="144"/>
      <c r="Q39" s="146" t="s">
        <v>16</v>
      </c>
      <c r="R39" s="141"/>
      <c r="S39" s="141"/>
      <c r="T39" s="141"/>
      <c r="U39" s="141"/>
      <c r="V39" s="147"/>
      <c r="W39" s="25">
        <f>SUM(G36:G66)*2</f>
        <v>0.5</v>
      </c>
      <c r="X39" s="149"/>
      <c r="Y39" s="39"/>
    </row>
    <row r="40" spans="2:25" ht="15.75" thickBot="1">
      <c r="B40" s="70">
        <f t="shared" si="0"/>
        <v>43866</v>
      </c>
      <c r="C40" s="91"/>
      <c r="D40" s="92">
        <v>8.25</v>
      </c>
      <c r="E40" s="93"/>
      <c r="F40" s="91"/>
      <c r="G40" s="92"/>
      <c r="H40" s="93"/>
      <c r="I40" s="91"/>
      <c r="J40" s="92"/>
      <c r="K40" s="93"/>
      <c r="P40" s="144"/>
      <c r="Q40" s="146" t="s">
        <v>17</v>
      </c>
      <c r="R40" s="141"/>
      <c r="S40" s="141"/>
      <c r="T40" s="141"/>
      <c r="U40" s="141"/>
      <c r="V40" s="147"/>
      <c r="W40" s="25">
        <f>SUM(H36:H66)</f>
        <v>0</v>
      </c>
      <c r="X40" s="149"/>
      <c r="Y40" s="39"/>
    </row>
    <row r="41" spans="2:25" ht="15.75" thickBot="1">
      <c r="B41" s="70">
        <f t="shared" si="0"/>
        <v>43867</v>
      </c>
      <c r="C41" s="91"/>
      <c r="D41" s="92"/>
      <c r="E41" s="93">
        <v>8.25</v>
      </c>
      <c r="F41" s="91"/>
      <c r="G41" s="92"/>
      <c r="H41" s="93"/>
      <c r="I41" s="91"/>
      <c r="J41" s="92"/>
      <c r="K41" s="93"/>
      <c r="P41" s="144"/>
      <c r="Q41" s="146" t="s">
        <v>18</v>
      </c>
      <c r="R41" s="141"/>
      <c r="S41" s="141"/>
      <c r="T41" s="141"/>
      <c r="U41" s="141"/>
      <c r="V41" s="147"/>
      <c r="W41" s="25">
        <f>SUM(I36:I66)*2</f>
        <v>33</v>
      </c>
      <c r="X41" s="149"/>
      <c r="Y41" s="39"/>
    </row>
    <row r="42" spans="2:25" ht="15.75" thickBot="1">
      <c r="B42" s="70">
        <f t="shared" si="0"/>
        <v>43868</v>
      </c>
      <c r="C42" s="91"/>
      <c r="D42" s="92"/>
      <c r="E42" s="93">
        <v>8.25</v>
      </c>
      <c r="F42" s="91"/>
      <c r="G42" s="92"/>
      <c r="H42" s="93"/>
      <c r="I42" s="91"/>
      <c r="J42" s="92"/>
      <c r="K42" s="93"/>
      <c r="P42" s="145"/>
      <c r="Q42" s="146" t="s">
        <v>19</v>
      </c>
      <c r="R42" s="141"/>
      <c r="S42" s="141"/>
      <c r="T42" s="141"/>
      <c r="U42" s="141"/>
      <c r="V42" s="147"/>
      <c r="W42" s="25">
        <f>SUM(J36:J66)*2</f>
        <v>0</v>
      </c>
      <c r="X42" s="150"/>
      <c r="Y42" s="39"/>
    </row>
    <row r="43" spans="2:25" ht="15.75" thickBot="1">
      <c r="B43" s="70">
        <f t="shared" si="0"/>
        <v>43869</v>
      </c>
      <c r="C43" s="91"/>
      <c r="D43" s="92"/>
      <c r="E43" s="93"/>
      <c r="F43" s="91"/>
      <c r="G43" s="92"/>
      <c r="H43" s="93"/>
      <c r="I43" s="91"/>
      <c r="J43" s="92"/>
      <c r="K43" s="93"/>
      <c r="P43" s="59" t="s">
        <v>20</v>
      </c>
      <c r="Q43" s="23"/>
      <c r="R43" s="24" t="s">
        <v>11</v>
      </c>
      <c r="S43" s="23"/>
      <c r="T43" s="24" t="s">
        <v>12</v>
      </c>
      <c r="U43" s="23"/>
      <c r="V43" s="24" t="s">
        <v>8</v>
      </c>
      <c r="W43" s="25">
        <v>1</v>
      </c>
      <c r="X43" s="60" t="s">
        <v>13</v>
      </c>
      <c r="Y43" s="39"/>
    </row>
    <row r="44" spans="2:25" ht="15.75" thickBot="1">
      <c r="B44" s="70">
        <f t="shared" si="0"/>
        <v>43870</v>
      </c>
      <c r="C44" s="91"/>
      <c r="D44" s="92"/>
      <c r="E44" s="93"/>
      <c r="F44" s="91"/>
      <c r="G44" s="92"/>
      <c r="H44" s="93"/>
      <c r="I44" s="91"/>
      <c r="J44" s="92"/>
      <c r="K44" s="93"/>
      <c r="P44" s="140"/>
      <c r="Q44" s="141"/>
      <c r="R44" s="141"/>
      <c r="S44" s="141"/>
      <c r="T44" s="141"/>
      <c r="U44" s="141"/>
      <c r="V44" s="141"/>
      <c r="W44" s="141"/>
      <c r="X44" s="142"/>
      <c r="Y44" s="39"/>
    </row>
    <row r="45" spans="2:25" ht="15.75" thickBot="1">
      <c r="B45" s="70">
        <f t="shared" si="0"/>
        <v>43871</v>
      </c>
      <c r="C45" s="91"/>
      <c r="D45" s="92"/>
      <c r="E45" s="93"/>
      <c r="F45" s="91"/>
      <c r="G45" s="92"/>
      <c r="H45" s="93"/>
      <c r="I45" s="91"/>
      <c r="J45" s="92"/>
      <c r="K45" s="93"/>
      <c r="P45" s="61" t="s">
        <v>21</v>
      </c>
      <c r="Q45" s="62">
        <f>SUM(Q36-Q43)</f>
        <v>1</v>
      </c>
      <c r="R45" s="63" t="s">
        <v>11</v>
      </c>
      <c r="S45" s="62">
        <f>SUM(S36-S43)</f>
        <v>20</v>
      </c>
      <c r="T45" s="63" t="s">
        <v>12</v>
      </c>
      <c r="U45" s="62">
        <f>SUM(U36-U43)</f>
        <v>10</v>
      </c>
      <c r="V45" s="63" t="s">
        <v>8</v>
      </c>
      <c r="W45" s="62">
        <f>SUM(W36-W43)</f>
        <v>81</v>
      </c>
      <c r="X45" s="64" t="s">
        <v>13</v>
      </c>
      <c r="Y45" s="39"/>
    </row>
    <row r="46" spans="2:25" ht="15.75" thickTop="1">
      <c r="B46" s="70">
        <f t="shared" si="0"/>
        <v>43872</v>
      </c>
      <c r="C46" s="91"/>
      <c r="D46" s="92"/>
      <c r="E46" s="93"/>
      <c r="F46" s="91"/>
      <c r="G46" s="92"/>
      <c r="H46" s="93"/>
      <c r="I46" s="91"/>
      <c r="J46" s="92"/>
      <c r="K46" s="93"/>
      <c r="P46" s="39"/>
      <c r="Q46" s="39"/>
      <c r="R46" s="39"/>
      <c r="S46" s="39"/>
      <c r="T46" s="39"/>
      <c r="U46" s="39"/>
      <c r="V46" s="39"/>
      <c r="W46" s="39"/>
      <c r="X46" s="39"/>
      <c r="Y46" s="39"/>
    </row>
    <row r="47" spans="2:25">
      <c r="B47" s="70">
        <f t="shared" si="0"/>
        <v>43873</v>
      </c>
      <c r="C47" s="91">
        <v>8.25</v>
      </c>
      <c r="D47" s="92"/>
      <c r="E47" s="93"/>
      <c r="F47" s="91"/>
      <c r="G47" s="92"/>
      <c r="H47" s="93"/>
      <c r="I47" s="91"/>
      <c r="J47" s="92"/>
      <c r="K47" s="93"/>
    </row>
    <row r="48" spans="2:25">
      <c r="B48" s="70">
        <f t="shared" si="0"/>
        <v>43874</v>
      </c>
      <c r="C48" s="91">
        <v>8.25</v>
      </c>
      <c r="D48" s="92"/>
      <c r="E48" s="93"/>
      <c r="F48" s="91"/>
      <c r="G48" s="92"/>
      <c r="H48" s="93"/>
      <c r="I48" s="91"/>
      <c r="J48" s="92"/>
      <c r="K48" s="93"/>
    </row>
    <row r="49" spans="2:11">
      <c r="B49" s="70">
        <f t="shared" si="0"/>
        <v>43875</v>
      </c>
      <c r="C49" s="91"/>
      <c r="D49" s="92">
        <v>8.25</v>
      </c>
      <c r="E49" s="93"/>
      <c r="F49" s="91"/>
      <c r="G49" s="92"/>
      <c r="H49" s="93"/>
      <c r="I49" s="91"/>
      <c r="J49" s="92"/>
      <c r="K49" s="93"/>
    </row>
    <row r="50" spans="2:11">
      <c r="B50" s="70">
        <f t="shared" si="0"/>
        <v>43876</v>
      </c>
      <c r="C50" s="91"/>
      <c r="D50" s="92">
        <v>8.25</v>
      </c>
      <c r="E50" s="93"/>
      <c r="F50" s="91"/>
      <c r="G50" s="92"/>
      <c r="H50" s="93"/>
      <c r="I50" s="91"/>
      <c r="J50" s="92"/>
      <c r="K50" s="93"/>
    </row>
    <row r="51" spans="2:11">
      <c r="B51" s="70">
        <f t="shared" si="0"/>
        <v>43877</v>
      </c>
      <c r="C51" s="91"/>
      <c r="D51" s="92"/>
      <c r="E51" s="93">
        <v>8.25</v>
      </c>
      <c r="F51" s="91"/>
      <c r="G51" s="92"/>
      <c r="H51" s="93"/>
      <c r="I51" s="91"/>
      <c r="J51" s="92"/>
      <c r="K51" s="93"/>
    </row>
    <row r="52" spans="2:11">
      <c r="B52" s="70">
        <f t="shared" si="0"/>
        <v>43878</v>
      </c>
      <c r="C52" s="91"/>
      <c r="D52" s="92"/>
      <c r="E52" s="93">
        <v>8.25</v>
      </c>
      <c r="F52" s="91"/>
      <c r="G52" s="92"/>
      <c r="H52" s="93"/>
      <c r="I52" s="91"/>
      <c r="J52" s="92"/>
      <c r="K52" s="93"/>
    </row>
    <row r="53" spans="2:11">
      <c r="B53" s="70">
        <f t="shared" si="0"/>
        <v>43879</v>
      </c>
      <c r="C53" s="91"/>
      <c r="D53" s="92"/>
      <c r="E53" s="93"/>
      <c r="F53" s="91"/>
      <c r="G53" s="92"/>
      <c r="H53" s="93"/>
      <c r="I53" s="91"/>
      <c r="J53" s="92"/>
      <c r="K53" s="93"/>
    </row>
    <row r="54" spans="2:11">
      <c r="B54" s="70">
        <f t="shared" si="0"/>
        <v>43880</v>
      </c>
      <c r="C54" s="91"/>
      <c r="D54" s="92"/>
      <c r="E54" s="93"/>
      <c r="F54" s="91"/>
      <c r="G54" s="92"/>
      <c r="H54" s="93"/>
      <c r="I54" s="91"/>
      <c r="J54" s="92"/>
      <c r="K54" s="93"/>
    </row>
    <row r="55" spans="2:11">
      <c r="B55" s="70">
        <f t="shared" si="0"/>
        <v>43881</v>
      </c>
      <c r="C55" s="91"/>
      <c r="D55" s="92"/>
      <c r="E55" s="93"/>
      <c r="F55" s="91"/>
      <c r="G55" s="92"/>
      <c r="H55" s="93"/>
      <c r="I55" s="91"/>
      <c r="J55" s="92"/>
      <c r="K55" s="93"/>
    </row>
    <row r="56" spans="2:11">
      <c r="B56" s="70">
        <f t="shared" si="0"/>
        <v>43882</v>
      </c>
      <c r="C56" s="91"/>
      <c r="D56" s="92"/>
      <c r="E56" s="93"/>
      <c r="F56" s="91"/>
      <c r="G56" s="92"/>
      <c r="H56" s="93"/>
      <c r="I56" s="91"/>
      <c r="J56" s="92"/>
      <c r="K56" s="93"/>
    </row>
    <row r="57" spans="2:11">
      <c r="B57" s="70">
        <f t="shared" si="0"/>
        <v>43883</v>
      </c>
      <c r="C57" s="91">
        <v>8.25</v>
      </c>
      <c r="D57" s="92"/>
      <c r="E57" s="93"/>
      <c r="F57" s="91"/>
      <c r="G57" s="92"/>
      <c r="H57" s="93"/>
      <c r="I57" s="91"/>
      <c r="J57" s="92"/>
      <c r="K57" s="93"/>
    </row>
    <row r="58" spans="2:11">
      <c r="B58" s="70">
        <f t="shared" si="0"/>
        <v>43884</v>
      </c>
      <c r="C58" s="91">
        <v>8.25</v>
      </c>
      <c r="D58" s="92"/>
      <c r="E58" s="93"/>
      <c r="F58" s="91"/>
      <c r="G58" s="92"/>
      <c r="H58" s="93"/>
      <c r="I58" s="91"/>
      <c r="J58" s="92"/>
      <c r="K58" s="93"/>
    </row>
    <row r="59" spans="2:11">
      <c r="B59" s="70">
        <f t="shared" si="0"/>
        <v>43885</v>
      </c>
      <c r="C59" s="91"/>
      <c r="D59" s="92">
        <v>8.25</v>
      </c>
      <c r="E59" s="93"/>
      <c r="F59" s="91"/>
      <c r="G59" s="92"/>
      <c r="H59" s="93"/>
      <c r="I59" s="91"/>
      <c r="J59" s="92"/>
      <c r="K59" s="93"/>
    </row>
    <row r="60" spans="2:11">
      <c r="B60" s="70">
        <f t="shared" si="0"/>
        <v>43886</v>
      </c>
      <c r="C60" s="91"/>
      <c r="D60" s="92">
        <v>8.25</v>
      </c>
      <c r="E60" s="93"/>
      <c r="F60" s="91"/>
      <c r="G60" s="92"/>
      <c r="H60" s="93"/>
      <c r="I60" s="91"/>
      <c r="J60" s="92"/>
      <c r="K60" s="93"/>
    </row>
    <row r="61" spans="2:11">
      <c r="B61" s="70">
        <f t="shared" si="0"/>
        <v>43887</v>
      </c>
      <c r="C61" s="91"/>
      <c r="D61" s="92"/>
      <c r="E61" s="93">
        <v>8.25</v>
      </c>
      <c r="F61" s="91"/>
      <c r="G61" s="92"/>
      <c r="H61" s="93"/>
      <c r="I61" s="91"/>
      <c r="J61" s="92"/>
      <c r="K61" s="93"/>
    </row>
    <row r="62" spans="2:11">
      <c r="B62" s="70">
        <f t="shared" si="0"/>
        <v>43888</v>
      </c>
      <c r="C62" s="91"/>
      <c r="D62" s="92"/>
      <c r="E62" s="93">
        <v>8.25</v>
      </c>
      <c r="F62" s="91"/>
      <c r="G62" s="92"/>
      <c r="H62" s="93"/>
      <c r="I62" s="91"/>
      <c r="J62" s="92"/>
      <c r="K62" s="93"/>
    </row>
    <row r="63" spans="2:11">
      <c r="B63" s="70">
        <f t="shared" si="0"/>
        <v>43889</v>
      </c>
      <c r="C63" s="91"/>
      <c r="D63" s="92"/>
      <c r="E63" s="93"/>
      <c r="F63" s="91">
        <v>4</v>
      </c>
      <c r="G63" s="92"/>
      <c r="H63" s="93"/>
      <c r="I63" s="91">
        <v>8.25</v>
      </c>
      <c r="J63" s="92"/>
      <c r="K63" s="93"/>
    </row>
    <row r="64" spans="2:11" ht="14.25" customHeight="1" thickBot="1">
      <c r="B64" s="71">
        <f t="shared" si="0"/>
        <v>43890</v>
      </c>
      <c r="C64" s="94"/>
      <c r="D64" s="95"/>
      <c r="E64" s="96"/>
      <c r="F64" s="94"/>
      <c r="G64" s="95"/>
      <c r="H64" s="96"/>
      <c r="I64" s="94">
        <v>8.25</v>
      </c>
      <c r="J64" s="95"/>
      <c r="K64" s="96"/>
    </row>
    <row r="65" spans="2:25" ht="15.75" hidden="1" thickBot="1">
      <c r="B65" s="44"/>
      <c r="C65" s="41"/>
      <c r="D65" s="41"/>
      <c r="E65" s="41"/>
      <c r="F65" s="41"/>
      <c r="G65" s="41"/>
      <c r="H65" s="41"/>
      <c r="I65" s="41"/>
      <c r="J65" s="41"/>
      <c r="K65" s="41"/>
      <c r="M65" s="40"/>
      <c r="N65" s="39"/>
      <c r="P65" s="39"/>
      <c r="Q65" s="39"/>
      <c r="R65" s="39"/>
      <c r="S65" s="39"/>
      <c r="T65" s="39"/>
      <c r="U65" s="39"/>
      <c r="V65" s="39"/>
      <c r="W65" s="39"/>
      <c r="X65" s="39"/>
      <c r="Y65" s="39"/>
    </row>
    <row r="66" spans="2:25" ht="16.5" thickTop="1" thickBot="1">
      <c r="B66" s="69">
        <f>B64+1</f>
        <v>43891</v>
      </c>
      <c r="C66" s="88"/>
      <c r="D66" s="89"/>
      <c r="E66" s="90"/>
      <c r="F66" s="88"/>
      <c r="G66" s="89"/>
      <c r="H66" s="90"/>
      <c r="I66" s="88"/>
      <c r="J66" s="89"/>
      <c r="K66" s="90"/>
      <c r="P66" s="55" t="s">
        <v>10</v>
      </c>
      <c r="Q66" s="56">
        <v>1</v>
      </c>
      <c r="R66" s="57" t="s">
        <v>11</v>
      </c>
      <c r="S66" s="56">
        <v>20</v>
      </c>
      <c r="T66" s="57" t="s">
        <v>12</v>
      </c>
      <c r="U66" s="56">
        <v>10</v>
      </c>
      <c r="V66" s="57" t="s">
        <v>8</v>
      </c>
      <c r="W66" s="56">
        <v>82</v>
      </c>
      <c r="X66" s="58" t="s">
        <v>13</v>
      </c>
      <c r="Y66" s="39"/>
    </row>
    <row r="67" spans="2:25" ht="15.75" thickBot="1">
      <c r="B67" s="70">
        <f t="shared" si="0"/>
        <v>43892</v>
      </c>
      <c r="C67" s="91"/>
      <c r="D67" s="92"/>
      <c r="E67" s="93"/>
      <c r="F67" s="91"/>
      <c r="G67" s="92"/>
      <c r="H67" s="93"/>
      <c r="I67" s="91"/>
      <c r="J67" s="92"/>
      <c r="K67" s="93"/>
      <c r="M67" s="75" t="s">
        <v>49</v>
      </c>
      <c r="N67" t="s">
        <v>12</v>
      </c>
      <c r="P67" s="143"/>
      <c r="Q67" s="146" t="s">
        <v>14</v>
      </c>
      <c r="R67" s="141"/>
      <c r="S67" s="141"/>
      <c r="T67" s="141"/>
      <c r="U67" s="141"/>
      <c r="V67" s="147"/>
      <c r="W67" s="25">
        <f>SUM(E66:E96)</f>
        <v>16.5</v>
      </c>
      <c r="X67" s="148"/>
      <c r="Y67" s="39"/>
    </row>
    <row r="68" spans="2:25" ht="15.75" thickBot="1">
      <c r="B68" s="70">
        <f t="shared" si="0"/>
        <v>43893</v>
      </c>
      <c r="C68" s="91"/>
      <c r="D68" s="92"/>
      <c r="E68" s="93"/>
      <c r="F68" s="91"/>
      <c r="G68" s="92"/>
      <c r="H68" s="93"/>
      <c r="I68" s="91"/>
      <c r="J68" s="92"/>
      <c r="K68" s="93"/>
      <c r="M68" s="75" t="s">
        <v>49</v>
      </c>
      <c r="N68" t="s">
        <v>12</v>
      </c>
      <c r="P68" s="144"/>
      <c r="Q68" s="146" t="s">
        <v>15</v>
      </c>
      <c r="R68" s="141"/>
      <c r="S68" s="141"/>
      <c r="T68" s="141"/>
      <c r="U68" s="141"/>
      <c r="V68" s="147"/>
      <c r="W68" s="25">
        <f>SUM(F66:F96)*2</f>
        <v>0</v>
      </c>
      <c r="X68" s="149"/>
      <c r="Y68" s="39"/>
    </row>
    <row r="69" spans="2:25" ht="15.75" thickBot="1">
      <c r="B69" s="70">
        <f t="shared" si="0"/>
        <v>43894</v>
      </c>
      <c r="C69" s="91"/>
      <c r="D69" s="92"/>
      <c r="E69" s="93"/>
      <c r="F69" s="91"/>
      <c r="G69" s="92"/>
      <c r="H69" s="93"/>
      <c r="I69" s="91"/>
      <c r="J69" s="92"/>
      <c r="K69" s="93"/>
      <c r="M69" s="75" t="s">
        <v>49</v>
      </c>
      <c r="N69" t="s">
        <v>12</v>
      </c>
      <c r="P69" s="144"/>
      <c r="Q69" s="146" t="s">
        <v>16</v>
      </c>
      <c r="R69" s="141"/>
      <c r="S69" s="141"/>
      <c r="T69" s="141"/>
      <c r="U69" s="141"/>
      <c r="V69" s="147"/>
      <c r="W69" s="25">
        <f>SUM(G66:G96)*2</f>
        <v>0</v>
      </c>
      <c r="X69" s="149"/>
      <c r="Y69" s="39"/>
    </row>
    <row r="70" spans="2:25" ht="15.75" thickBot="1">
      <c r="B70" s="70">
        <f t="shared" si="0"/>
        <v>43895</v>
      </c>
      <c r="C70" s="91">
        <v>8.25</v>
      </c>
      <c r="D70" s="92"/>
      <c r="E70" s="93"/>
      <c r="F70" s="91"/>
      <c r="G70" s="92"/>
      <c r="H70" s="93"/>
      <c r="I70" s="91"/>
      <c r="J70" s="92"/>
      <c r="K70" s="93"/>
      <c r="M70" s="75" t="s">
        <v>49</v>
      </c>
      <c r="P70" s="144"/>
      <c r="Q70" s="146" t="s">
        <v>17</v>
      </c>
      <c r="R70" s="141"/>
      <c r="S70" s="141"/>
      <c r="T70" s="141"/>
      <c r="U70" s="141"/>
      <c r="V70" s="147"/>
      <c r="W70" s="25">
        <f>SUM(H66:H96)</f>
        <v>0</v>
      </c>
      <c r="X70" s="149"/>
      <c r="Y70" s="39"/>
    </row>
    <row r="71" spans="2:25" ht="15.75" thickBot="1">
      <c r="B71" s="70">
        <f t="shared" si="0"/>
        <v>43896</v>
      </c>
      <c r="C71" s="91">
        <v>8.25</v>
      </c>
      <c r="D71" s="92"/>
      <c r="E71" s="93"/>
      <c r="F71" s="91"/>
      <c r="G71" s="92"/>
      <c r="H71" s="93"/>
      <c r="I71" s="91"/>
      <c r="J71" s="92"/>
      <c r="K71" s="93"/>
      <c r="M71" s="75" t="s">
        <v>49</v>
      </c>
      <c r="P71" s="144"/>
      <c r="Q71" s="146" t="s">
        <v>18</v>
      </c>
      <c r="R71" s="141"/>
      <c r="S71" s="141"/>
      <c r="T71" s="141"/>
      <c r="U71" s="141"/>
      <c r="V71" s="147"/>
      <c r="W71" s="25">
        <f>SUM(I66:I96)*2</f>
        <v>16.5</v>
      </c>
      <c r="X71" s="149"/>
      <c r="Y71" s="39"/>
    </row>
    <row r="72" spans="2:25" ht="15.75" thickBot="1">
      <c r="B72" s="70">
        <f t="shared" si="0"/>
        <v>43897</v>
      </c>
      <c r="C72" s="91"/>
      <c r="D72" s="92"/>
      <c r="E72" s="93"/>
      <c r="F72" s="91"/>
      <c r="G72" s="92"/>
      <c r="H72" s="93"/>
      <c r="I72" s="91">
        <v>8.25</v>
      </c>
      <c r="J72" s="92"/>
      <c r="K72" s="93"/>
      <c r="P72" s="145"/>
      <c r="Q72" s="146" t="s">
        <v>19</v>
      </c>
      <c r="R72" s="141"/>
      <c r="S72" s="141"/>
      <c r="T72" s="141"/>
      <c r="U72" s="141"/>
      <c r="V72" s="147"/>
      <c r="W72" s="25">
        <f>SUM(J66:J96)*2</f>
        <v>16.5</v>
      </c>
      <c r="X72" s="150"/>
      <c r="Y72" s="39"/>
    </row>
    <row r="73" spans="2:25" ht="15.75" thickBot="1">
      <c r="B73" s="70">
        <f t="shared" ref="B73:B138" si="1">B72+1</f>
        <v>43898</v>
      </c>
      <c r="C73" s="91"/>
      <c r="D73" s="92"/>
      <c r="E73" s="93"/>
      <c r="F73" s="91"/>
      <c r="G73" s="92"/>
      <c r="H73" s="93"/>
      <c r="I73" s="91"/>
      <c r="J73" s="92">
        <v>8.25</v>
      </c>
      <c r="K73" s="93"/>
      <c r="P73" s="59" t="s">
        <v>20</v>
      </c>
      <c r="Q73" s="23"/>
      <c r="R73" s="24" t="s">
        <v>11</v>
      </c>
      <c r="S73" s="23"/>
      <c r="T73" s="24" t="s">
        <v>12</v>
      </c>
      <c r="U73" s="23"/>
      <c r="V73" s="24" t="s">
        <v>8</v>
      </c>
      <c r="W73" s="25">
        <v>1</v>
      </c>
      <c r="X73" s="60" t="s">
        <v>13</v>
      </c>
      <c r="Y73" s="39"/>
    </row>
    <row r="74" spans="2:25" ht="15.75" thickBot="1">
      <c r="B74" s="70">
        <f t="shared" si="1"/>
        <v>43899</v>
      </c>
      <c r="C74" s="91"/>
      <c r="D74" s="92"/>
      <c r="E74" s="93"/>
      <c r="F74" s="91"/>
      <c r="G74" s="92"/>
      <c r="H74" s="93"/>
      <c r="I74" s="91"/>
      <c r="J74" s="92"/>
      <c r="K74" s="93"/>
      <c r="P74" s="140"/>
      <c r="Q74" s="141"/>
      <c r="R74" s="141"/>
      <c r="S74" s="141"/>
      <c r="T74" s="141"/>
      <c r="U74" s="141"/>
      <c r="V74" s="141"/>
      <c r="W74" s="141"/>
      <c r="X74" s="142"/>
      <c r="Y74" s="39"/>
    </row>
    <row r="75" spans="2:25" ht="15.75" thickBot="1">
      <c r="B75" s="70">
        <f t="shared" si="1"/>
        <v>43900</v>
      </c>
      <c r="C75" s="91"/>
      <c r="D75" s="92"/>
      <c r="E75" s="93"/>
      <c r="F75" s="91"/>
      <c r="G75" s="92"/>
      <c r="H75" s="93"/>
      <c r="I75" s="91"/>
      <c r="J75" s="92"/>
      <c r="K75" s="93"/>
      <c r="P75" s="61" t="s">
        <v>21</v>
      </c>
      <c r="Q75" s="62">
        <f>SUM(Q66-Q73)</f>
        <v>1</v>
      </c>
      <c r="R75" s="63" t="s">
        <v>11</v>
      </c>
      <c r="S75" s="62">
        <f>SUM(S66-S73)</f>
        <v>20</v>
      </c>
      <c r="T75" s="63" t="s">
        <v>12</v>
      </c>
      <c r="U75" s="62">
        <f>SUM(U66-U73)</f>
        <v>10</v>
      </c>
      <c r="V75" s="63" t="s">
        <v>8</v>
      </c>
      <c r="W75" s="62">
        <f>SUM(W66-W73)</f>
        <v>81</v>
      </c>
      <c r="X75" s="64" t="s">
        <v>13</v>
      </c>
      <c r="Y75" s="39"/>
    </row>
    <row r="76" spans="2:25" ht="15.75" thickTop="1">
      <c r="B76" s="70">
        <f t="shared" si="1"/>
        <v>43901</v>
      </c>
      <c r="C76" s="91">
        <v>8.25</v>
      </c>
      <c r="D76" s="92"/>
      <c r="E76" s="93"/>
      <c r="F76" s="91"/>
      <c r="G76" s="92"/>
      <c r="H76" s="93"/>
      <c r="I76" s="91"/>
      <c r="J76" s="92"/>
      <c r="K76" s="93"/>
      <c r="P76" s="39"/>
      <c r="Q76" s="39"/>
      <c r="R76" s="39"/>
      <c r="S76" s="39"/>
      <c r="T76" s="39"/>
      <c r="U76" s="39"/>
      <c r="V76" s="39"/>
      <c r="W76" s="39"/>
      <c r="X76" s="39"/>
      <c r="Y76" s="39"/>
    </row>
    <row r="77" spans="2:25">
      <c r="B77" s="70">
        <f t="shared" si="1"/>
        <v>43902</v>
      </c>
      <c r="C77" s="91">
        <v>8.25</v>
      </c>
      <c r="D77" s="92"/>
      <c r="E77" s="93"/>
      <c r="F77" s="91"/>
      <c r="G77" s="92"/>
      <c r="H77" s="93"/>
      <c r="I77" s="91"/>
      <c r="J77" s="92"/>
      <c r="K77" s="93"/>
    </row>
    <row r="78" spans="2:25">
      <c r="B78" s="70">
        <f t="shared" si="1"/>
        <v>43903</v>
      </c>
      <c r="C78" s="91"/>
      <c r="D78" s="92">
        <v>8.25</v>
      </c>
      <c r="E78" s="93"/>
      <c r="F78" s="91"/>
      <c r="G78" s="92"/>
      <c r="H78" s="93"/>
      <c r="I78" s="91"/>
      <c r="J78" s="92"/>
      <c r="K78" s="93"/>
    </row>
    <row r="79" spans="2:25">
      <c r="B79" s="70">
        <f t="shared" si="1"/>
        <v>43904</v>
      </c>
      <c r="C79" s="91"/>
      <c r="D79" s="92">
        <v>8.25</v>
      </c>
      <c r="E79" s="93"/>
      <c r="F79" s="91"/>
      <c r="G79" s="92"/>
      <c r="H79" s="93"/>
      <c r="I79" s="91"/>
      <c r="J79" s="92"/>
      <c r="K79" s="93"/>
    </row>
    <row r="80" spans="2:25">
      <c r="B80" s="70">
        <f t="shared" si="1"/>
        <v>43905</v>
      </c>
      <c r="C80" s="91"/>
      <c r="D80" s="92"/>
      <c r="E80" s="93">
        <v>8.25</v>
      </c>
      <c r="F80" s="91"/>
      <c r="G80" s="92"/>
      <c r="H80" s="93"/>
      <c r="I80" s="91"/>
      <c r="J80" s="92"/>
      <c r="K80" s="93"/>
    </row>
    <row r="81" spans="2:11">
      <c r="B81" s="70">
        <f t="shared" si="1"/>
        <v>43906</v>
      </c>
      <c r="C81" s="91"/>
      <c r="D81" s="92"/>
      <c r="E81" s="93">
        <v>8.25</v>
      </c>
      <c r="F81" s="91"/>
      <c r="G81" s="92"/>
      <c r="H81" s="93"/>
      <c r="I81" s="91"/>
      <c r="J81" s="92"/>
      <c r="K81" s="93"/>
    </row>
    <row r="82" spans="2:11">
      <c r="B82" s="70">
        <f t="shared" si="1"/>
        <v>43907</v>
      </c>
      <c r="C82" s="91"/>
      <c r="D82" s="92"/>
      <c r="E82" s="93"/>
      <c r="F82" s="91"/>
      <c r="G82" s="92"/>
      <c r="H82" s="93"/>
      <c r="I82" s="91"/>
      <c r="J82" s="92"/>
      <c r="K82" s="93"/>
    </row>
    <row r="83" spans="2:11">
      <c r="B83" s="70">
        <f t="shared" si="1"/>
        <v>43908</v>
      </c>
      <c r="C83" s="91"/>
      <c r="D83" s="92"/>
      <c r="E83" s="93"/>
      <c r="F83" s="91"/>
      <c r="G83" s="92"/>
      <c r="H83" s="93"/>
      <c r="I83" s="91"/>
      <c r="J83" s="92"/>
      <c r="K83" s="93"/>
    </row>
    <row r="84" spans="2:11">
      <c r="B84" s="70">
        <f t="shared" si="1"/>
        <v>43909</v>
      </c>
      <c r="C84" s="91"/>
      <c r="D84" s="92"/>
      <c r="E84" s="93"/>
      <c r="F84" s="91"/>
      <c r="G84" s="92"/>
      <c r="H84" s="93"/>
      <c r="I84" s="91"/>
      <c r="J84" s="92"/>
      <c r="K84" s="93"/>
    </row>
    <row r="85" spans="2:11">
      <c r="B85" s="70">
        <f t="shared" si="1"/>
        <v>43910</v>
      </c>
      <c r="C85" s="91"/>
      <c r="D85" s="92"/>
      <c r="E85" s="93"/>
      <c r="F85" s="91"/>
      <c r="G85" s="92"/>
      <c r="H85" s="93"/>
      <c r="I85" s="91"/>
      <c r="J85" s="92"/>
      <c r="K85" s="93"/>
    </row>
    <row r="86" spans="2:11">
      <c r="B86" s="70">
        <f t="shared" si="1"/>
        <v>43911</v>
      </c>
      <c r="C86" s="91" t="s">
        <v>55</v>
      </c>
      <c r="D86" s="92"/>
      <c r="E86" s="93"/>
      <c r="F86" s="91"/>
      <c r="G86" s="92"/>
      <c r="H86" s="93"/>
      <c r="I86" s="91"/>
      <c r="J86" s="92"/>
      <c r="K86" s="93"/>
    </row>
    <row r="87" spans="2:11">
      <c r="B87" s="70">
        <f t="shared" si="1"/>
        <v>43912</v>
      </c>
      <c r="C87" s="91" t="s">
        <v>55</v>
      </c>
      <c r="D87" s="92"/>
      <c r="E87" s="93"/>
      <c r="F87" s="91"/>
      <c r="G87" s="92"/>
      <c r="H87" s="93"/>
      <c r="I87" s="91"/>
      <c r="J87" s="92"/>
      <c r="K87" s="93"/>
    </row>
    <row r="88" spans="2:11">
      <c r="B88" s="70">
        <f t="shared" si="1"/>
        <v>43913</v>
      </c>
      <c r="C88" s="91"/>
      <c r="D88" s="92" t="s">
        <v>55</v>
      </c>
      <c r="E88" s="93"/>
      <c r="F88" s="91"/>
      <c r="G88" s="92"/>
      <c r="H88" s="93"/>
      <c r="I88" s="91"/>
      <c r="J88" s="92"/>
      <c r="K88" s="93"/>
    </row>
    <row r="89" spans="2:11">
      <c r="B89" s="70">
        <f t="shared" si="1"/>
        <v>43914</v>
      </c>
      <c r="C89" s="91"/>
      <c r="D89" s="92" t="s">
        <v>55</v>
      </c>
      <c r="E89" s="93"/>
      <c r="F89" s="91"/>
      <c r="G89" s="92"/>
      <c r="H89" s="93"/>
      <c r="I89" s="91"/>
      <c r="J89" s="92"/>
      <c r="K89" s="93"/>
    </row>
    <row r="90" spans="2:11">
      <c r="B90" s="70">
        <f t="shared" si="1"/>
        <v>43915</v>
      </c>
      <c r="C90" s="91"/>
      <c r="D90" s="92"/>
      <c r="E90" s="93" t="s">
        <v>55</v>
      </c>
      <c r="F90" s="91"/>
      <c r="G90" s="92"/>
      <c r="H90" s="93"/>
      <c r="I90" s="91"/>
      <c r="J90" s="92"/>
      <c r="K90" s="93"/>
    </row>
    <row r="91" spans="2:11">
      <c r="B91" s="70">
        <f t="shared" si="1"/>
        <v>43916</v>
      </c>
      <c r="C91" s="91"/>
      <c r="D91" s="92"/>
      <c r="E91" s="93" t="s">
        <v>55</v>
      </c>
      <c r="F91" s="91"/>
      <c r="G91" s="92"/>
      <c r="H91" s="93"/>
      <c r="I91" s="91"/>
      <c r="J91" s="92"/>
      <c r="K91" s="93"/>
    </row>
    <row r="92" spans="2:11">
      <c r="B92" s="70">
        <f t="shared" si="1"/>
        <v>43917</v>
      </c>
      <c r="C92" s="91"/>
      <c r="D92" s="92"/>
      <c r="E92" s="93"/>
      <c r="F92" s="91"/>
      <c r="G92" s="92"/>
      <c r="H92" s="93"/>
      <c r="I92" s="91"/>
      <c r="J92" s="92"/>
      <c r="K92" s="93"/>
    </row>
    <row r="93" spans="2:11">
      <c r="B93" s="70">
        <f t="shared" si="1"/>
        <v>43918</v>
      </c>
      <c r="C93" s="91"/>
      <c r="D93" s="92"/>
      <c r="E93" s="93"/>
      <c r="F93" s="91"/>
      <c r="G93" s="92"/>
      <c r="H93" s="93"/>
      <c r="I93" s="91"/>
      <c r="J93" s="92"/>
      <c r="K93" s="93"/>
    </row>
    <row r="94" spans="2:11">
      <c r="B94" s="70">
        <f t="shared" si="1"/>
        <v>43919</v>
      </c>
      <c r="C94" s="91"/>
      <c r="D94" s="92"/>
      <c r="E94" s="93"/>
      <c r="F94" s="91"/>
      <c r="G94" s="92"/>
      <c r="H94" s="93"/>
      <c r="I94" s="91"/>
      <c r="J94" s="92"/>
      <c r="K94" s="93"/>
    </row>
    <row r="95" spans="2:11">
      <c r="B95" s="70">
        <f t="shared" si="1"/>
        <v>43920</v>
      </c>
      <c r="C95" s="91"/>
      <c r="D95" s="92"/>
      <c r="E95" s="93"/>
      <c r="F95" s="91"/>
      <c r="G95" s="92"/>
      <c r="H95" s="93"/>
      <c r="I95" s="91"/>
      <c r="J95" s="92"/>
      <c r="K95" s="93"/>
    </row>
    <row r="96" spans="2:11" ht="15.75" thickBot="1">
      <c r="B96" s="71">
        <f t="shared" si="1"/>
        <v>43921</v>
      </c>
      <c r="C96" s="94" t="s">
        <v>55</v>
      </c>
      <c r="D96" s="95"/>
      <c r="E96" s="96"/>
      <c r="F96" s="94"/>
      <c r="G96" s="95"/>
      <c r="H96" s="96"/>
      <c r="I96" s="94"/>
      <c r="J96" s="95"/>
      <c r="K96" s="96"/>
    </row>
    <row r="97" spans="2:25" ht="15.75" thickBot="1">
      <c r="B97" s="44"/>
      <c r="C97" s="41"/>
      <c r="D97" s="41"/>
      <c r="E97" s="41"/>
      <c r="F97" s="41"/>
      <c r="G97" s="41"/>
      <c r="H97" s="41"/>
      <c r="I97" s="41"/>
      <c r="J97" s="41"/>
      <c r="K97" s="41"/>
      <c r="M97" s="40"/>
      <c r="N97" s="39"/>
      <c r="P97" s="39"/>
      <c r="Q97" s="39"/>
      <c r="R97" s="39"/>
      <c r="S97" s="39"/>
      <c r="T97" s="39"/>
      <c r="U97" s="39"/>
      <c r="V97" s="39"/>
      <c r="W97" s="39"/>
      <c r="X97" s="39"/>
      <c r="Y97" s="39"/>
    </row>
    <row r="98" spans="2:25" ht="16.5" thickTop="1" thickBot="1">
      <c r="B98" s="69">
        <f>B96+1</f>
        <v>43922</v>
      </c>
      <c r="C98" s="88" t="s">
        <v>55</v>
      </c>
      <c r="D98" s="89"/>
      <c r="E98" s="90"/>
      <c r="F98" s="88"/>
      <c r="G98" s="89"/>
      <c r="H98" s="90"/>
      <c r="I98" s="88"/>
      <c r="J98" s="89"/>
      <c r="K98" s="90"/>
      <c r="P98" s="55" t="s">
        <v>10</v>
      </c>
      <c r="Q98" s="56">
        <v>1</v>
      </c>
      <c r="R98" s="57" t="s">
        <v>11</v>
      </c>
      <c r="S98" s="56">
        <v>20</v>
      </c>
      <c r="T98" s="57" t="s">
        <v>12</v>
      </c>
      <c r="U98" s="56">
        <v>10</v>
      </c>
      <c r="V98" s="57" t="s">
        <v>8</v>
      </c>
      <c r="W98" s="56">
        <v>82</v>
      </c>
      <c r="X98" s="58" t="s">
        <v>13</v>
      </c>
      <c r="Y98" s="39"/>
    </row>
    <row r="99" spans="2:25" ht="15.75" thickBot="1">
      <c r="B99" s="70">
        <f t="shared" si="1"/>
        <v>43923</v>
      </c>
      <c r="C99" s="91"/>
      <c r="D99" s="92" t="s">
        <v>55</v>
      </c>
      <c r="E99" s="93"/>
      <c r="F99" s="91"/>
      <c r="G99" s="92"/>
      <c r="H99" s="93"/>
      <c r="I99" s="91"/>
      <c r="J99" s="92"/>
      <c r="K99" s="93"/>
      <c r="P99" s="143"/>
      <c r="Q99" s="146" t="s">
        <v>14</v>
      </c>
      <c r="R99" s="141"/>
      <c r="S99" s="141"/>
      <c r="T99" s="141"/>
      <c r="U99" s="141"/>
      <c r="V99" s="147"/>
      <c r="W99" s="25">
        <f>SUM(E98:E128)</f>
        <v>33</v>
      </c>
      <c r="X99" s="148"/>
      <c r="Y99" s="39"/>
    </row>
    <row r="100" spans="2:25" ht="15.75" thickBot="1">
      <c r="B100" s="70">
        <f t="shared" si="1"/>
        <v>43924</v>
      </c>
      <c r="C100" s="91"/>
      <c r="D100" s="92">
        <v>8.25</v>
      </c>
      <c r="E100" s="93"/>
      <c r="F100" s="91"/>
      <c r="G100" s="92"/>
      <c r="H100" s="93"/>
      <c r="I100" s="91"/>
      <c r="J100" s="92"/>
      <c r="K100" s="93"/>
      <c r="P100" s="144"/>
      <c r="Q100" s="146" t="s">
        <v>15</v>
      </c>
      <c r="R100" s="141"/>
      <c r="S100" s="141"/>
      <c r="T100" s="141"/>
      <c r="U100" s="141"/>
      <c r="V100" s="147"/>
      <c r="W100" s="25">
        <f>SUM(F98:F128)*2</f>
        <v>0</v>
      </c>
      <c r="X100" s="149"/>
      <c r="Y100" s="39"/>
    </row>
    <row r="101" spans="2:25" ht="15.75" thickBot="1">
      <c r="B101" s="70">
        <f t="shared" si="1"/>
        <v>43925</v>
      </c>
      <c r="C101" s="91"/>
      <c r="D101" s="92"/>
      <c r="E101" s="93">
        <v>8.25</v>
      </c>
      <c r="F101" s="91"/>
      <c r="G101" s="92"/>
      <c r="H101" s="93"/>
      <c r="I101" s="91"/>
      <c r="J101" s="92"/>
      <c r="K101" s="93"/>
      <c r="P101" s="144"/>
      <c r="Q101" s="146" t="s">
        <v>16</v>
      </c>
      <c r="R101" s="141"/>
      <c r="S101" s="141"/>
      <c r="T101" s="141"/>
      <c r="U101" s="141"/>
      <c r="V101" s="147"/>
      <c r="W101" s="25">
        <f>SUM(G98:G128)*2</f>
        <v>0</v>
      </c>
      <c r="X101" s="149"/>
      <c r="Y101" s="39"/>
    </row>
    <row r="102" spans="2:25" ht="15.75" thickBot="1">
      <c r="B102" s="70">
        <f t="shared" si="1"/>
        <v>43926</v>
      </c>
      <c r="C102" s="91"/>
      <c r="D102" s="92"/>
      <c r="E102" s="93">
        <v>8.25</v>
      </c>
      <c r="F102" s="91"/>
      <c r="G102" s="92"/>
      <c r="H102" s="93"/>
      <c r="I102" s="91"/>
      <c r="J102" s="92"/>
      <c r="K102" s="93"/>
      <c r="P102" s="144"/>
      <c r="Q102" s="146" t="s">
        <v>17</v>
      </c>
      <c r="R102" s="141"/>
      <c r="S102" s="141"/>
      <c r="T102" s="141"/>
      <c r="U102" s="141"/>
      <c r="V102" s="147"/>
      <c r="W102" s="25">
        <f>SUM(I98:I128)</f>
        <v>49.5</v>
      </c>
      <c r="X102" s="149"/>
      <c r="Y102" s="39"/>
    </row>
    <row r="103" spans="2:25" ht="15.75" thickBot="1">
      <c r="B103" s="70">
        <f t="shared" si="1"/>
        <v>43927</v>
      </c>
      <c r="C103" s="91"/>
      <c r="D103" s="92"/>
      <c r="E103" s="93"/>
      <c r="F103" s="91"/>
      <c r="G103" s="92"/>
      <c r="H103" s="93"/>
      <c r="I103" s="91">
        <v>8.25</v>
      </c>
      <c r="J103" s="92"/>
      <c r="K103" s="93"/>
      <c r="P103" s="144"/>
      <c r="Q103" s="146" t="s">
        <v>18</v>
      </c>
      <c r="R103" s="141"/>
      <c r="S103" s="141"/>
      <c r="T103" s="141"/>
      <c r="U103" s="141"/>
      <c r="V103" s="147"/>
      <c r="W103" s="25">
        <f>SUM(J98:J128)*2</f>
        <v>0</v>
      </c>
      <c r="X103" s="149"/>
      <c r="Y103" s="39"/>
    </row>
    <row r="104" spans="2:25" ht="15.75" thickBot="1">
      <c r="B104" s="70">
        <f t="shared" si="1"/>
        <v>43928</v>
      </c>
      <c r="C104" s="91"/>
      <c r="D104" s="92"/>
      <c r="E104" s="93"/>
      <c r="F104" s="91"/>
      <c r="G104" s="92"/>
      <c r="H104" s="93"/>
      <c r="I104" s="91">
        <v>8.25</v>
      </c>
      <c r="J104" s="92"/>
      <c r="K104" s="93"/>
      <c r="P104" s="145"/>
      <c r="Q104" s="146" t="s">
        <v>19</v>
      </c>
      <c r="R104" s="141"/>
      <c r="S104" s="141"/>
      <c r="T104" s="141"/>
      <c r="U104" s="141"/>
      <c r="V104" s="147"/>
      <c r="W104" s="25">
        <f>SUM(J98:J128)*2</f>
        <v>0</v>
      </c>
      <c r="X104" s="150"/>
      <c r="Y104" s="39"/>
    </row>
    <row r="105" spans="2:25" ht="15.75" thickBot="1">
      <c r="B105" s="70">
        <f t="shared" si="1"/>
        <v>43929</v>
      </c>
      <c r="C105" s="91"/>
      <c r="D105" s="92"/>
      <c r="E105" s="93"/>
      <c r="F105" s="91"/>
      <c r="G105" s="92"/>
      <c r="H105" s="93"/>
      <c r="I105" s="91"/>
      <c r="J105" s="92"/>
      <c r="K105" s="93"/>
      <c r="P105" s="59" t="s">
        <v>20</v>
      </c>
      <c r="Q105" s="23"/>
      <c r="R105" s="24" t="s">
        <v>11</v>
      </c>
      <c r="S105" s="23">
        <v>4</v>
      </c>
      <c r="T105" s="24" t="s">
        <v>12</v>
      </c>
      <c r="U105" s="23"/>
      <c r="V105" s="24" t="s">
        <v>8</v>
      </c>
      <c r="W105" s="25">
        <v>1</v>
      </c>
      <c r="X105" s="60" t="s">
        <v>13</v>
      </c>
      <c r="Y105" s="39"/>
    </row>
    <row r="106" spans="2:25" ht="15.75" thickBot="1">
      <c r="B106" s="70">
        <f t="shared" si="1"/>
        <v>43930</v>
      </c>
      <c r="C106" s="91"/>
      <c r="D106" s="92"/>
      <c r="E106" s="93"/>
      <c r="F106" s="91"/>
      <c r="G106" s="92"/>
      <c r="H106" s="93"/>
      <c r="I106" s="91"/>
      <c r="J106" s="92"/>
      <c r="K106" s="93"/>
      <c r="P106" s="140"/>
      <c r="Q106" s="141"/>
      <c r="R106" s="141"/>
      <c r="S106" s="141"/>
      <c r="T106" s="141"/>
      <c r="U106" s="141"/>
      <c r="V106" s="141"/>
      <c r="W106" s="141"/>
      <c r="X106" s="142"/>
      <c r="Y106" s="39"/>
    </row>
    <row r="107" spans="2:25" ht="15.75" thickBot="1">
      <c r="B107" s="70">
        <f t="shared" si="1"/>
        <v>43931</v>
      </c>
      <c r="C107" s="91">
        <v>8.25</v>
      </c>
      <c r="D107" s="92"/>
      <c r="E107" s="93"/>
      <c r="F107" s="91"/>
      <c r="G107" s="92"/>
      <c r="H107" s="93"/>
      <c r="I107" s="91"/>
      <c r="J107" s="92"/>
      <c r="K107" s="93"/>
      <c r="P107" s="61" t="s">
        <v>21</v>
      </c>
      <c r="Q107" s="62">
        <f>SUM(Q98-Q105)</f>
        <v>1</v>
      </c>
      <c r="R107" s="63" t="s">
        <v>11</v>
      </c>
      <c r="S107" s="62">
        <f>SUM(S98-S105)</f>
        <v>16</v>
      </c>
      <c r="T107" s="63" t="s">
        <v>12</v>
      </c>
      <c r="U107" s="62">
        <f>SUM(U98-U105)</f>
        <v>10</v>
      </c>
      <c r="V107" s="63" t="s">
        <v>8</v>
      </c>
      <c r="W107" s="62">
        <f>SUM(W98-W105)</f>
        <v>81</v>
      </c>
      <c r="X107" s="64" t="s">
        <v>13</v>
      </c>
      <c r="Y107" s="39"/>
    </row>
    <row r="108" spans="2:25" ht="15.75" thickTop="1">
      <c r="B108" s="70">
        <f t="shared" si="1"/>
        <v>43932</v>
      </c>
      <c r="C108" s="91">
        <v>8.25</v>
      </c>
      <c r="D108" s="92"/>
      <c r="E108" s="93"/>
      <c r="F108" s="91"/>
      <c r="G108" s="92"/>
      <c r="H108" s="93"/>
      <c r="I108" s="91"/>
      <c r="J108" s="92"/>
      <c r="K108" s="93"/>
      <c r="P108" s="39"/>
      <c r="Q108" s="39"/>
      <c r="R108" s="39"/>
      <c r="S108" s="39"/>
      <c r="T108" s="39"/>
      <c r="U108" s="39"/>
      <c r="V108" s="39"/>
      <c r="W108" s="39"/>
      <c r="X108" s="39"/>
      <c r="Y108" s="39"/>
    </row>
    <row r="109" spans="2:25">
      <c r="B109" s="70">
        <f t="shared" si="1"/>
        <v>43933</v>
      </c>
      <c r="C109" s="91"/>
      <c r="D109" s="92">
        <v>8.25</v>
      </c>
      <c r="E109" s="93"/>
      <c r="F109" s="91"/>
      <c r="G109" s="92"/>
      <c r="H109" s="93"/>
      <c r="I109" s="91"/>
      <c r="J109" s="92"/>
      <c r="K109" s="93"/>
    </row>
    <row r="110" spans="2:25">
      <c r="B110" s="70">
        <f t="shared" si="1"/>
        <v>43934</v>
      </c>
      <c r="C110" s="91"/>
      <c r="D110" s="92">
        <v>8.25</v>
      </c>
      <c r="E110" s="93"/>
      <c r="F110" s="91"/>
      <c r="G110" s="92"/>
      <c r="H110" s="93"/>
      <c r="I110" s="91"/>
      <c r="J110" s="92"/>
      <c r="K110" s="93"/>
    </row>
    <row r="111" spans="2:25">
      <c r="B111" s="70">
        <f t="shared" si="1"/>
        <v>43935</v>
      </c>
      <c r="C111" s="91"/>
      <c r="D111" s="92"/>
      <c r="E111" s="93">
        <v>8.25</v>
      </c>
      <c r="F111" s="91"/>
      <c r="G111" s="92"/>
      <c r="H111" s="93"/>
      <c r="I111" s="91"/>
      <c r="J111" s="92"/>
      <c r="K111" s="93"/>
    </row>
    <row r="112" spans="2:25">
      <c r="B112" s="70">
        <f t="shared" si="1"/>
        <v>43936</v>
      </c>
      <c r="C112" s="91"/>
      <c r="D112" s="92"/>
      <c r="E112" s="93">
        <v>8.25</v>
      </c>
      <c r="F112" s="91"/>
      <c r="G112" s="92"/>
      <c r="H112" s="93"/>
      <c r="I112" s="91"/>
      <c r="J112" s="92"/>
      <c r="K112" s="93"/>
    </row>
    <row r="113" spans="2:25">
      <c r="B113" s="70">
        <f t="shared" si="1"/>
        <v>43937</v>
      </c>
      <c r="C113" s="91"/>
      <c r="D113" s="92"/>
      <c r="E113" s="93"/>
      <c r="F113" s="91"/>
      <c r="G113" s="92"/>
      <c r="H113" s="93"/>
      <c r="I113" s="91">
        <v>8.25</v>
      </c>
      <c r="J113" s="92"/>
      <c r="K113" s="93"/>
    </row>
    <row r="114" spans="2:25">
      <c r="B114" s="70">
        <f t="shared" si="1"/>
        <v>43938</v>
      </c>
      <c r="C114" s="91"/>
      <c r="D114" s="92"/>
      <c r="E114" s="93"/>
      <c r="F114" s="91"/>
      <c r="G114" s="92"/>
      <c r="H114" s="93"/>
      <c r="I114" s="91">
        <v>8.25</v>
      </c>
      <c r="J114" s="92"/>
      <c r="K114" s="93"/>
    </row>
    <row r="115" spans="2:25">
      <c r="B115" s="70">
        <f t="shared" si="1"/>
        <v>43939</v>
      </c>
      <c r="C115" s="91"/>
      <c r="D115" s="92"/>
      <c r="E115" s="93"/>
      <c r="F115" s="91"/>
      <c r="G115" s="92"/>
      <c r="H115" s="93"/>
      <c r="I115" s="91"/>
      <c r="J115" s="92"/>
      <c r="K115" s="93"/>
    </row>
    <row r="116" spans="2:25">
      <c r="B116" s="70">
        <f t="shared" si="1"/>
        <v>43940</v>
      </c>
      <c r="C116" s="91"/>
      <c r="D116" s="92"/>
      <c r="E116" s="93"/>
      <c r="F116" s="91"/>
      <c r="G116" s="92"/>
      <c r="H116" s="93"/>
      <c r="I116" s="91"/>
      <c r="J116" s="92"/>
      <c r="K116" s="93"/>
    </row>
    <row r="117" spans="2:25">
      <c r="B117" s="70">
        <f t="shared" si="1"/>
        <v>43941</v>
      </c>
      <c r="C117" s="91"/>
      <c r="D117" s="92"/>
      <c r="E117" s="93"/>
      <c r="F117" s="91"/>
      <c r="G117" s="92"/>
      <c r="H117" s="93"/>
      <c r="I117" s="91"/>
      <c r="J117" s="92"/>
      <c r="K117" s="93"/>
      <c r="M117" s="75" t="s">
        <v>49</v>
      </c>
      <c r="N117" t="s">
        <v>12</v>
      </c>
    </row>
    <row r="118" spans="2:25">
      <c r="B118" s="70">
        <f t="shared" si="1"/>
        <v>43942</v>
      </c>
      <c r="C118" s="91"/>
      <c r="D118" s="92"/>
      <c r="E118" s="93"/>
      <c r="F118" s="91"/>
      <c r="G118" s="92"/>
      <c r="H118" s="93"/>
      <c r="I118" s="91"/>
      <c r="J118" s="92"/>
      <c r="K118" s="93"/>
      <c r="M118" s="75" t="s">
        <v>49</v>
      </c>
      <c r="N118" t="s">
        <v>12</v>
      </c>
    </row>
    <row r="119" spans="2:25">
      <c r="B119" s="70">
        <f t="shared" si="1"/>
        <v>43943</v>
      </c>
      <c r="C119" s="91"/>
      <c r="D119" s="92"/>
      <c r="E119" s="93"/>
      <c r="F119" s="91"/>
      <c r="G119" s="92"/>
      <c r="H119" s="93"/>
      <c r="I119" s="91"/>
      <c r="J119" s="92"/>
      <c r="K119" s="93"/>
      <c r="M119" s="75" t="s">
        <v>49</v>
      </c>
      <c r="N119" t="s">
        <v>12</v>
      </c>
    </row>
    <row r="120" spans="2:25">
      <c r="B120" s="70">
        <f t="shared" si="1"/>
        <v>43944</v>
      </c>
      <c r="C120" s="91"/>
      <c r="D120" s="92"/>
      <c r="E120" s="93"/>
      <c r="F120" s="91"/>
      <c r="G120" s="92"/>
      <c r="H120" s="93"/>
      <c r="I120" s="91"/>
      <c r="J120" s="92"/>
      <c r="K120" s="93"/>
      <c r="M120" s="75" t="s">
        <v>49</v>
      </c>
      <c r="N120" t="s">
        <v>12</v>
      </c>
    </row>
    <row r="121" spans="2:25">
      <c r="B121" s="70">
        <f t="shared" si="1"/>
        <v>43945</v>
      </c>
      <c r="C121" s="91"/>
      <c r="D121" s="92"/>
      <c r="E121" s="93"/>
      <c r="F121" s="91"/>
      <c r="G121" s="92"/>
      <c r="H121" s="93"/>
      <c r="I121" s="91">
        <v>8.25</v>
      </c>
      <c r="J121" s="92"/>
      <c r="K121" s="93"/>
      <c r="M121" s="75" t="s">
        <v>49</v>
      </c>
    </row>
    <row r="122" spans="2:25">
      <c r="B122" s="70">
        <f t="shared" si="1"/>
        <v>43946</v>
      </c>
      <c r="C122" s="91"/>
      <c r="D122" s="92"/>
      <c r="E122" s="93"/>
      <c r="F122" s="91"/>
      <c r="G122" s="92"/>
      <c r="H122" s="93"/>
      <c r="I122" s="91">
        <v>8.25</v>
      </c>
      <c r="J122" s="92"/>
      <c r="K122" s="93"/>
    </row>
    <row r="123" spans="2:25">
      <c r="B123" s="70">
        <f t="shared" si="1"/>
        <v>43947</v>
      </c>
      <c r="C123" s="91"/>
      <c r="D123" s="92"/>
      <c r="E123" s="93"/>
      <c r="F123" s="91"/>
      <c r="G123" s="92"/>
      <c r="H123" s="93"/>
      <c r="I123" s="91"/>
      <c r="J123" s="92"/>
      <c r="K123" s="93"/>
    </row>
    <row r="124" spans="2:25">
      <c r="B124" s="70">
        <f t="shared" si="1"/>
        <v>43948</v>
      </c>
      <c r="C124" s="91"/>
      <c r="D124" s="92"/>
      <c r="E124" s="93"/>
      <c r="F124" s="91"/>
      <c r="G124" s="92"/>
      <c r="H124" s="93"/>
      <c r="I124" s="91"/>
      <c r="J124" s="92"/>
      <c r="K124" s="93"/>
      <c r="M124" s="75" t="s">
        <v>49</v>
      </c>
      <c r="N124">
        <v>8</v>
      </c>
    </row>
    <row r="125" spans="2:25">
      <c r="B125" s="70">
        <f t="shared" si="1"/>
        <v>43949</v>
      </c>
      <c r="C125" s="91">
        <v>8.25</v>
      </c>
      <c r="D125" s="92"/>
      <c r="E125" s="93"/>
      <c r="F125" s="91"/>
      <c r="G125" s="92"/>
      <c r="H125" s="93"/>
      <c r="I125" s="91"/>
      <c r="J125" s="92"/>
      <c r="K125" s="93"/>
    </row>
    <row r="126" spans="2:25">
      <c r="B126" s="70">
        <f t="shared" si="1"/>
        <v>43950</v>
      </c>
      <c r="C126" s="91">
        <v>8.25</v>
      </c>
      <c r="D126" s="92"/>
      <c r="E126" s="93"/>
      <c r="F126" s="91"/>
      <c r="G126" s="92"/>
      <c r="H126" s="93"/>
      <c r="I126" s="91"/>
      <c r="J126" s="92"/>
      <c r="K126" s="93"/>
    </row>
    <row r="127" spans="2:25" ht="15.75" thickBot="1">
      <c r="B127" s="71">
        <f t="shared" si="1"/>
        <v>43951</v>
      </c>
      <c r="C127" s="94"/>
      <c r="D127" s="95">
        <v>8.25</v>
      </c>
      <c r="E127" s="96"/>
      <c r="F127" s="94"/>
      <c r="G127" s="95"/>
      <c r="H127" s="96"/>
      <c r="I127" s="94"/>
      <c r="J127" s="95"/>
      <c r="K127" s="96"/>
    </row>
    <row r="128" spans="2:25" ht="15.75" thickBot="1">
      <c r="B128" s="44"/>
      <c r="C128" s="41"/>
      <c r="D128" s="41"/>
      <c r="E128" s="41"/>
      <c r="F128" s="41"/>
      <c r="G128" s="41"/>
      <c r="H128" s="41"/>
      <c r="I128" s="41"/>
      <c r="J128" s="41"/>
      <c r="K128" s="41"/>
      <c r="M128" s="40"/>
      <c r="N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</row>
    <row r="129" spans="2:25" ht="16.5" thickTop="1" thickBot="1">
      <c r="B129" s="69">
        <f>B127+1</f>
        <v>43952</v>
      </c>
      <c r="C129" s="88"/>
      <c r="D129" s="89">
        <v>8.25</v>
      </c>
      <c r="E129" s="90"/>
      <c r="F129" s="88"/>
      <c r="G129" s="89"/>
      <c r="H129" s="90"/>
      <c r="I129" s="88"/>
      <c r="J129" s="89"/>
      <c r="K129" s="90"/>
      <c r="P129" s="55" t="s">
        <v>10</v>
      </c>
      <c r="Q129" s="56">
        <v>1</v>
      </c>
      <c r="R129" s="57" t="s">
        <v>11</v>
      </c>
      <c r="S129" s="56">
        <v>20</v>
      </c>
      <c r="T129" s="57" t="s">
        <v>12</v>
      </c>
      <c r="U129" s="56">
        <v>10</v>
      </c>
      <c r="V129" s="57" t="s">
        <v>8</v>
      </c>
      <c r="W129" s="56">
        <v>82</v>
      </c>
      <c r="X129" s="58" t="s">
        <v>13</v>
      </c>
      <c r="Y129" s="39"/>
    </row>
    <row r="130" spans="2:25" ht="15.75" thickBot="1">
      <c r="B130" s="70">
        <f t="shared" si="1"/>
        <v>43953</v>
      </c>
      <c r="C130" s="91"/>
      <c r="D130" s="92">
        <v>8.25</v>
      </c>
      <c r="E130" s="93"/>
      <c r="F130" s="91"/>
      <c r="G130" s="92"/>
      <c r="H130" s="93"/>
      <c r="I130" s="91"/>
      <c r="J130" s="92"/>
      <c r="K130" s="93"/>
      <c r="P130" s="143"/>
      <c r="Q130" s="146" t="s">
        <v>14</v>
      </c>
      <c r="R130" s="141"/>
      <c r="S130" s="141"/>
      <c r="T130" s="141"/>
      <c r="U130" s="141"/>
      <c r="V130" s="147"/>
      <c r="W130" s="25">
        <f>SUM(E129:E159)</f>
        <v>16.5</v>
      </c>
      <c r="X130" s="148"/>
      <c r="Y130" s="39"/>
    </row>
    <row r="131" spans="2:25" ht="15.75" thickBot="1">
      <c r="B131" s="70">
        <f t="shared" si="1"/>
        <v>43954</v>
      </c>
      <c r="C131" s="91"/>
      <c r="D131" s="92"/>
      <c r="E131" s="93">
        <v>8.25</v>
      </c>
      <c r="F131" s="91"/>
      <c r="G131" s="92"/>
      <c r="H131" s="93"/>
      <c r="I131" s="91"/>
      <c r="J131" s="92"/>
      <c r="K131" s="93"/>
      <c r="P131" s="144"/>
      <c r="Q131" s="146" t="s">
        <v>15</v>
      </c>
      <c r="R131" s="141"/>
      <c r="S131" s="141"/>
      <c r="T131" s="141"/>
      <c r="U131" s="141"/>
      <c r="V131" s="147"/>
      <c r="W131" s="25">
        <f>SUM(F129:F159)*2</f>
        <v>0</v>
      </c>
      <c r="X131" s="149"/>
      <c r="Y131" s="39"/>
    </row>
    <row r="132" spans="2:25" ht="15.75" thickBot="1">
      <c r="B132" s="70">
        <f t="shared" si="1"/>
        <v>43955</v>
      </c>
      <c r="C132" s="91"/>
      <c r="D132" s="92"/>
      <c r="E132" s="93">
        <v>8.25</v>
      </c>
      <c r="F132" s="91"/>
      <c r="G132" s="92"/>
      <c r="H132" s="93"/>
      <c r="I132" s="91"/>
      <c r="J132" s="92"/>
      <c r="K132" s="93"/>
      <c r="P132" s="144"/>
      <c r="Q132" s="146" t="s">
        <v>16</v>
      </c>
      <c r="R132" s="141"/>
      <c r="S132" s="141"/>
      <c r="T132" s="141"/>
      <c r="U132" s="141"/>
      <c r="V132" s="147"/>
      <c r="W132" s="25">
        <f>SUM(G129:G159)*2</f>
        <v>0</v>
      </c>
      <c r="X132" s="149"/>
      <c r="Y132" s="39"/>
    </row>
    <row r="133" spans="2:25" ht="15.75" thickBot="1">
      <c r="B133" s="70">
        <f t="shared" si="1"/>
        <v>43956</v>
      </c>
      <c r="C133" s="91"/>
      <c r="D133" s="92"/>
      <c r="E133" s="93"/>
      <c r="F133" s="91"/>
      <c r="G133" s="92"/>
      <c r="H133" s="93"/>
      <c r="I133" s="91"/>
      <c r="J133" s="92"/>
      <c r="K133" s="93"/>
      <c r="P133" s="144"/>
      <c r="Q133" s="146" t="s">
        <v>17</v>
      </c>
      <c r="R133" s="141"/>
      <c r="S133" s="141"/>
      <c r="T133" s="141"/>
      <c r="U133" s="141"/>
      <c r="V133" s="147"/>
      <c r="W133" s="25">
        <f>SUM(H129:H159)</f>
        <v>0</v>
      </c>
      <c r="X133" s="149"/>
      <c r="Y133" s="39"/>
    </row>
    <row r="134" spans="2:25" ht="15.75" thickBot="1">
      <c r="B134" s="70">
        <f t="shared" si="1"/>
        <v>43957</v>
      </c>
      <c r="C134" s="91"/>
      <c r="D134" s="92"/>
      <c r="E134" s="93"/>
      <c r="F134" s="91"/>
      <c r="G134" s="92"/>
      <c r="H134" s="93"/>
      <c r="I134" s="91"/>
      <c r="J134" s="92"/>
      <c r="K134" s="93"/>
      <c r="P134" s="144"/>
      <c r="Q134" s="146" t="s">
        <v>18</v>
      </c>
      <c r="R134" s="141"/>
      <c r="S134" s="141"/>
      <c r="T134" s="141"/>
      <c r="U134" s="141"/>
      <c r="V134" s="147"/>
      <c r="W134" s="25">
        <f>SUM(I129:I159)*2</f>
        <v>0</v>
      </c>
      <c r="X134" s="149"/>
      <c r="Y134" s="39"/>
    </row>
    <row r="135" spans="2:25" ht="15.75" thickBot="1">
      <c r="B135" s="70">
        <f t="shared" si="1"/>
        <v>43958</v>
      </c>
      <c r="C135" s="91"/>
      <c r="D135" s="92"/>
      <c r="E135" s="93"/>
      <c r="F135" s="91"/>
      <c r="G135" s="92"/>
      <c r="H135" s="93"/>
      <c r="I135" s="91"/>
      <c r="J135" s="92"/>
      <c r="K135" s="93"/>
      <c r="P135" s="145"/>
      <c r="Q135" s="146" t="s">
        <v>19</v>
      </c>
      <c r="R135" s="141"/>
      <c r="S135" s="141"/>
      <c r="T135" s="141"/>
      <c r="U135" s="141"/>
      <c r="V135" s="147"/>
      <c r="W135" s="25">
        <f>SUM(J129:J159)*2</f>
        <v>0</v>
      </c>
      <c r="X135" s="150"/>
      <c r="Y135" s="39"/>
    </row>
    <row r="136" spans="2:25" ht="15.75" thickBot="1">
      <c r="B136" s="70">
        <f t="shared" si="1"/>
        <v>43959</v>
      </c>
      <c r="C136" s="91"/>
      <c r="D136" s="92"/>
      <c r="E136" s="93"/>
      <c r="F136" s="91"/>
      <c r="G136" s="92"/>
      <c r="H136" s="93"/>
      <c r="I136" s="91"/>
      <c r="J136" s="92"/>
      <c r="K136" s="93"/>
      <c r="P136" s="59" t="s">
        <v>20</v>
      </c>
      <c r="Q136" s="23"/>
      <c r="R136" s="24" t="s">
        <v>11</v>
      </c>
      <c r="S136" s="23">
        <v>4</v>
      </c>
      <c r="T136" s="24" t="s">
        <v>12</v>
      </c>
      <c r="U136" s="23"/>
      <c r="V136" s="24" t="s">
        <v>8</v>
      </c>
      <c r="W136" s="25">
        <v>8</v>
      </c>
      <c r="X136" s="60" t="s">
        <v>13</v>
      </c>
      <c r="Y136" s="39"/>
    </row>
    <row r="137" spans="2:25" ht="15.75" thickBot="1">
      <c r="B137" s="70">
        <f t="shared" si="1"/>
        <v>43960</v>
      </c>
      <c r="C137" s="91"/>
      <c r="D137" s="92"/>
      <c r="E137" s="93"/>
      <c r="F137" s="91"/>
      <c r="G137" s="92"/>
      <c r="H137" s="93"/>
      <c r="I137" s="91"/>
      <c r="J137" s="92"/>
      <c r="K137" s="93"/>
      <c r="P137" s="140"/>
      <c r="Q137" s="141"/>
      <c r="R137" s="141"/>
      <c r="S137" s="141"/>
      <c r="T137" s="141"/>
      <c r="U137" s="141"/>
      <c r="V137" s="141"/>
      <c r="W137" s="141"/>
      <c r="X137" s="142"/>
      <c r="Y137" s="39"/>
    </row>
    <row r="138" spans="2:25" ht="15.75" thickBot="1">
      <c r="B138" s="70">
        <f t="shared" si="1"/>
        <v>43961</v>
      </c>
      <c r="C138" s="91"/>
      <c r="D138" s="92"/>
      <c r="E138" s="93"/>
      <c r="F138" s="91"/>
      <c r="G138" s="92"/>
      <c r="H138" s="93"/>
      <c r="I138" s="91"/>
      <c r="J138" s="92"/>
      <c r="K138" s="93"/>
      <c r="P138" s="61" t="s">
        <v>21</v>
      </c>
      <c r="Q138" s="62">
        <f>SUM(Q129-Q136)</f>
        <v>1</v>
      </c>
      <c r="R138" s="63" t="s">
        <v>11</v>
      </c>
      <c r="S138" s="62">
        <f>SUM(S129-S136)</f>
        <v>16</v>
      </c>
      <c r="T138" s="63" t="s">
        <v>12</v>
      </c>
      <c r="U138" s="62">
        <f>SUM(U129-U136)</f>
        <v>10</v>
      </c>
      <c r="V138" s="63" t="s">
        <v>8</v>
      </c>
      <c r="W138" s="62">
        <f>SUM(W129-W136)</f>
        <v>74</v>
      </c>
      <c r="X138" s="64" t="s">
        <v>13</v>
      </c>
      <c r="Y138" s="39"/>
    </row>
    <row r="139" spans="2:25" ht="15.75" thickTop="1">
      <c r="B139" s="70">
        <f t="shared" ref="B139:B204" si="2">B138+1</f>
        <v>43962</v>
      </c>
      <c r="C139" s="91"/>
      <c r="D139" s="92"/>
      <c r="E139" s="93"/>
      <c r="F139" s="91"/>
      <c r="G139" s="92"/>
      <c r="H139" s="93"/>
      <c r="I139" s="91"/>
      <c r="J139" s="92"/>
      <c r="K139" s="93"/>
      <c r="P139" s="39"/>
      <c r="Q139" s="39"/>
      <c r="R139" s="39"/>
      <c r="S139" s="39"/>
      <c r="T139" s="39"/>
      <c r="U139" s="39"/>
      <c r="V139" s="39"/>
      <c r="W139" s="39"/>
      <c r="X139" s="39"/>
      <c r="Y139" s="39"/>
    </row>
    <row r="140" spans="2:25">
      <c r="B140" s="70">
        <f t="shared" si="2"/>
        <v>43963</v>
      </c>
      <c r="C140" s="91"/>
      <c r="D140" s="92"/>
      <c r="E140" s="93"/>
      <c r="F140" s="91"/>
      <c r="G140" s="92"/>
      <c r="H140" s="93"/>
      <c r="I140" s="91"/>
      <c r="J140" s="92"/>
      <c r="K140" s="93"/>
    </row>
    <row r="141" spans="2:25">
      <c r="B141" s="70">
        <f t="shared" si="2"/>
        <v>43964</v>
      </c>
      <c r="C141" s="91"/>
      <c r="D141" s="92"/>
      <c r="E141" s="93"/>
      <c r="F141" s="91"/>
      <c r="G141" s="92"/>
      <c r="H141" s="93"/>
      <c r="I141" s="91"/>
      <c r="J141" s="92"/>
      <c r="K141" s="93"/>
    </row>
    <row r="142" spans="2:25">
      <c r="B142" s="70">
        <f t="shared" si="2"/>
        <v>43965</v>
      </c>
      <c r="C142" s="91"/>
      <c r="D142" s="92"/>
      <c r="E142" s="93"/>
      <c r="F142" s="91"/>
      <c r="G142" s="92"/>
      <c r="H142" s="93"/>
      <c r="I142" s="91"/>
      <c r="J142" s="92"/>
      <c r="K142" s="93"/>
    </row>
    <row r="143" spans="2:25">
      <c r="B143" s="70">
        <f t="shared" si="2"/>
        <v>43966</v>
      </c>
      <c r="C143" s="91"/>
      <c r="D143" s="92"/>
      <c r="E143" s="93"/>
      <c r="F143" s="91"/>
      <c r="G143" s="92"/>
      <c r="H143" s="93"/>
      <c r="I143" s="91"/>
      <c r="J143" s="92"/>
      <c r="K143" s="93"/>
    </row>
    <row r="144" spans="2:25">
      <c r="B144" s="70">
        <f t="shared" si="2"/>
        <v>43967</v>
      </c>
      <c r="C144" s="91"/>
      <c r="D144" s="92"/>
      <c r="E144" s="93"/>
      <c r="F144" s="91"/>
      <c r="G144" s="92"/>
      <c r="H144" s="93"/>
      <c r="I144" s="91"/>
      <c r="J144" s="92"/>
      <c r="K144" s="93"/>
    </row>
    <row r="145" spans="2:14">
      <c r="B145" s="70">
        <f t="shared" si="2"/>
        <v>43968</v>
      </c>
      <c r="C145" s="91"/>
      <c r="D145" s="92"/>
      <c r="E145" s="93"/>
      <c r="F145" s="91"/>
      <c r="G145" s="92"/>
      <c r="H145" s="93"/>
      <c r="I145" s="91"/>
      <c r="J145" s="92"/>
      <c r="K145" s="93"/>
    </row>
    <row r="146" spans="2:14">
      <c r="B146" s="70">
        <f t="shared" si="2"/>
        <v>43969</v>
      </c>
      <c r="C146" s="91"/>
      <c r="D146" s="92"/>
      <c r="E146" s="93"/>
      <c r="F146" s="91"/>
      <c r="G146" s="92"/>
      <c r="H146" s="93"/>
      <c r="I146" s="91"/>
      <c r="J146" s="92"/>
      <c r="K146" s="93"/>
    </row>
    <row r="147" spans="2:14">
      <c r="B147" s="70">
        <f t="shared" si="2"/>
        <v>43970</v>
      </c>
      <c r="C147" s="91"/>
      <c r="D147" s="92"/>
      <c r="E147" s="93"/>
      <c r="F147" s="91"/>
      <c r="G147" s="92"/>
      <c r="H147" s="93"/>
      <c r="I147" s="91"/>
      <c r="J147" s="92"/>
      <c r="K147" s="93"/>
    </row>
    <row r="148" spans="2:14">
      <c r="B148" s="70">
        <f t="shared" si="2"/>
        <v>43971</v>
      </c>
      <c r="C148" s="91"/>
      <c r="D148" s="92"/>
      <c r="E148" s="93"/>
      <c r="F148" s="91"/>
      <c r="G148" s="92"/>
      <c r="H148" s="93"/>
      <c r="I148" s="91"/>
      <c r="J148" s="92"/>
      <c r="K148" s="93"/>
    </row>
    <row r="149" spans="2:14">
      <c r="B149" s="70">
        <f t="shared" si="2"/>
        <v>43972</v>
      </c>
      <c r="C149" s="91"/>
      <c r="D149" s="92"/>
      <c r="E149" s="93"/>
      <c r="F149" s="91"/>
      <c r="G149" s="92"/>
      <c r="H149" s="93"/>
      <c r="I149" s="91"/>
      <c r="J149" s="92"/>
      <c r="K149" s="93"/>
    </row>
    <row r="150" spans="2:14">
      <c r="B150" s="70">
        <f t="shared" si="2"/>
        <v>43973</v>
      </c>
      <c r="C150" s="91"/>
      <c r="D150" s="92"/>
      <c r="E150" s="93"/>
      <c r="F150" s="91"/>
      <c r="G150" s="92"/>
      <c r="H150" s="93"/>
      <c r="I150" s="91"/>
      <c r="J150" s="92"/>
      <c r="K150" s="93"/>
    </row>
    <row r="151" spans="2:14">
      <c r="B151" s="70">
        <f t="shared" si="2"/>
        <v>43974</v>
      </c>
      <c r="C151" s="91"/>
      <c r="D151" s="92"/>
      <c r="E151" s="93"/>
      <c r="F151" s="91"/>
      <c r="G151" s="92"/>
      <c r="H151" s="93"/>
      <c r="I151" s="91"/>
      <c r="J151" s="92"/>
      <c r="K151" s="93"/>
    </row>
    <row r="152" spans="2:14">
      <c r="B152" s="70">
        <f t="shared" si="2"/>
        <v>43975</v>
      </c>
      <c r="C152" s="91"/>
      <c r="D152" s="92"/>
      <c r="E152" s="93"/>
      <c r="F152" s="91"/>
      <c r="G152" s="92"/>
      <c r="H152" s="93"/>
      <c r="I152" s="91"/>
      <c r="J152" s="92"/>
      <c r="K152" s="93"/>
    </row>
    <row r="153" spans="2:14">
      <c r="B153" s="70">
        <f t="shared" si="2"/>
        <v>43976</v>
      </c>
      <c r="C153" s="91"/>
      <c r="D153" s="92"/>
      <c r="E153" s="93"/>
      <c r="F153" s="91"/>
      <c r="G153" s="92"/>
      <c r="H153" s="93"/>
      <c r="I153" s="91"/>
      <c r="J153" s="92"/>
      <c r="K153" s="93"/>
    </row>
    <row r="154" spans="2:14">
      <c r="B154" s="70">
        <f t="shared" si="2"/>
        <v>43977</v>
      </c>
      <c r="C154" s="91"/>
      <c r="D154" s="92"/>
      <c r="E154" s="93"/>
      <c r="F154" s="91"/>
      <c r="G154" s="92"/>
      <c r="H154" s="93"/>
      <c r="I154" s="91"/>
      <c r="J154" s="92"/>
      <c r="K154" s="93"/>
    </row>
    <row r="155" spans="2:14">
      <c r="B155" s="70">
        <f t="shared" si="2"/>
        <v>43978</v>
      </c>
      <c r="C155" s="91"/>
      <c r="D155" s="92"/>
      <c r="E155" s="93"/>
      <c r="F155" s="91"/>
      <c r="G155" s="92"/>
      <c r="H155" s="93"/>
      <c r="I155" s="91"/>
      <c r="J155" s="92"/>
      <c r="K155" s="93"/>
    </row>
    <row r="156" spans="2:14">
      <c r="B156" s="70">
        <f t="shared" si="2"/>
        <v>43979</v>
      </c>
      <c r="C156" s="91"/>
      <c r="D156" s="92"/>
      <c r="E156" s="93"/>
      <c r="F156" s="91"/>
      <c r="G156" s="92"/>
      <c r="H156" s="93"/>
      <c r="I156" s="91"/>
      <c r="J156" s="92"/>
      <c r="K156" s="93"/>
    </row>
    <row r="157" spans="2:14">
      <c r="B157" s="70">
        <f t="shared" si="2"/>
        <v>43980</v>
      </c>
      <c r="C157" s="91"/>
      <c r="D157" s="92"/>
      <c r="E157" s="93"/>
      <c r="F157" s="91"/>
      <c r="G157" s="92"/>
      <c r="H157" s="93"/>
      <c r="I157" s="91"/>
      <c r="J157" s="92"/>
      <c r="K157" s="93"/>
    </row>
    <row r="158" spans="2:14">
      <c r="B158" s="70">
        <f t="shared" si="2"/>
        <v>43981</v>
      </c>
      <c r="C158" s="91"/>
      <c r="D158" s="92"/>
      <c r="E158" s="93"/>
      <c r="F158" s="91"/>
      <c r="G158" s="92"/>
      <c r="H158" s="93"/>
      <c r="I158" s="91"/>
      <c r="J158" s="92"/>
      <c r="K158" s="93"/>
    </row>
    <row r="159" spans="2:14" ht="15.75" thickBot="1">
      <c r="B159" s="71">
        <f t="shared" si="2"/>
        <v>43982</v>
      </c>
      <c r="C159" s="94"/>
      <c r="D159" s="95"/>
      <c r="E159" s="96"/>
      <c r="F159" s="94"/>
      <c r="G159" s="95"/>
      <c r="H159" s="96"/>
      <c r="I159" s="94"/>
      <c r="J159" s="95"/>
      <c r="K159" s="96"/>
    </row>
    <row r="160" spans="2:14" ht="15.75" thickBot="1">
      <c r="B160" s="44"/>
      <c r="C160" s="41"/>
      <c r="D160" s="41"/>
      <c r="E160" s="41"/>
      <c r="F160" s="41"/>
      <c r="G160" s="41"/>
      <c r="H160" s="41"/>
      <c r="I160" s="41"/>
      <c r="J160" s="41"/>
      <c r="K160" s="41"/>
      <c r="M160" s="40"/>
      <c r="N160" s="39"/>
    </row>
    <row r="161" spans="2:24" ht="16.5" thickTop="1" thickBot="1">
      <c r="B161" s="69">
        <f>B159+1</f>
        <v>43983</v>
      </c>
      <c r="C161" s="88"/>
      <c r="D161" s="89"/>
      <c r="E161" s="90"/>
      <c r="F161" s="88"/>
      <c r="G161" s="89"/>
      <c r="H161" s="90"/>
      <c r="I161" s="88"/>
      <c r="J161" s="89"/>
      <c r="K161" s="90"/>
      <c r="P161" s="55" t="s">
        <v>10</v>
      </c>
      <c r="Q161" s="56">
        <v>1</v>
      </c>
      <c r="R161" s="57" t="s">
        <v>11</v>
      </c>
      <c r="S161" s="56">
        <v>20</v>
      </c>
      <c r="T161" s="57" t="s">
        <v>12</v>
      </c>
      <c r="U161" s="56">
        <v>10</v>
      </c>
      <c r="V161" s="57" t="s">
        <v>8</v>
      </c>
      <c r="W161" s="56">
        <v>82</v>
      </c>
      <c r="X161" s="58" t="s">
        <v>13</v>
      </c>
    </row>
    <row r="162" spans="2:24" ht="15.75" thickBot="1">
      <c r="B162" s="70">
        <f t="shared" si="2"/>
        <v>43984</v>
      </c>
      <c r="C162" s="91"/>
      <c r="D162" s="92"/>
      <c r="E162" s="93"/>
      <c r="F162" s="91"/>
      <c r="G162" s="92"/>
      <c r="H162" s="93"/>
      <c r="I162" s="91"/>
      <c r="J162" s="92"/>
      <c r="K162" s="93"/>
      <c r="P162" s="143"/>
      <c r="Q162" s="146" t="s">
        <v>14</v>
      </c>
      <c r="R162" s="141"/>
      <c r="S162" s="141"/>
      <c r="T162" s="141"/>
      <c r="U162" s="141"/>
      <c r="V162" s="147"/>
      <c r="W162" s="25">
        <f>SUM(E161:E191)</f>
        <v>0</v>
      </c>
      <c r="X162" s="148"/>
    </row>
    <row r="163" spans="2:24" ht="15.75" thickBot="1">
      <c r="B163" s="70">
        <f t="shared" si="2"/>
        <v>43985</v>
      </c>
      <c r="C163" s="91"/>
      <c r="D163" s="92"/>
      <c r="E163" s="93"/>
      <c r="F163" s="91"/>
      <c r="G163" s="92"/>
      <c r="H163" s="93"/>
      <c r="I163" s="91"/>
      <c r="J163" s="92"/>
      <c r="K163" s="93"/>
      <c r="P163" s="144"/>
      <c r="Q163" s="146" t="s">
        <v>15</v>
      </c>
      <c r="R163" s="141"/>
      <c r="S163" s="141"/>
      <c r="T163" s="141"/>
      <c r="U163" s="141"/>
      <c r="V163" s="147"/>
      <c r="W163" s="25">
        <f>SUM(F161:F191)*2</f>
        <v>0</v>
      </c>
      <c r="X163" s="149"/>
    </row>
    <row r="164" spans="2:24" ht="15.75" thickBot="1">
      <c r="B164" s="70">
        <f t="shared" si="2"/>
        <v>43986</v>
      </c>
      <c r="C164" s="91"/>
      <c r="D164" s="92"/>
      <c r="E164" s="93"/>
      <c r="F164" s="91"/>
      <c r="G164" s="92"/>
      <c r="H164" s="93"/>
      <c r="I164" s="91"/>
      <c r="J164" s="92"/>
      <c r="K164" s="93"/>
      <c r="P164" s="144"/>
      <c r="Q164" s="146" t="s">
        <v>16</v>
      </c>
      <c r="R164" s="141"/>
      <c r="S164" s="141"/>
      <c r="T164" s="141"/>
      <c r="U164" s="141"/>
      <c r="V164" s="147"/>
      <c r="W164" s="25">
        <f>SUM(G161:G191)*2</f>
        <v>0</v>
      </c>
      <c r="X164" s="149"/>
    </row>
    <row r="165" spans="2:24" ht="15.75" thickBot="1">
      <c r="B165" s="70">
        <f t="shared" si="2"/>
        <v>43987</v>
      </c>
      <c r="C165" s="91"/>
      <c r="D165" s="92"/>
      <c r="E165" s="93"/>
      <c r="F165" s="91"/>
      <c r="G165" s="92"/>
      <c r="H165" s="93"/>
      <c r="I165" s="91"/>
      <c r="J165" s="92"/>
      <c r="K165" s="93"/>
      <c r="P165" s="144"/>
      <c r="Q165" s="146" t="s">
        <v>17</v>
      </c>
      <c r="R165" s="141"/>
      <c r="S165" s="141"/>
      <c r="T165" s="141"/>
      <c r="U165" s="141"/>
      <c r="V165" s="147"/>
      <c r="W165" s="25">
        <f>SUM(H161:H191)</f>
        <v>0</v>
      </c>
      <c r="X165" s="149"/>
    </row>
    <row r="166" spans="2:24" ht="15.75" thickBot="1">
      <c r="B166" s="70">
        <f t="shared" si="2"/>
        <v>43988</v>
      </c>
      <c r="C166" s="91"/>
      <c r="D166" s="92"/>
      <c r="E166" s="93"/>
      <c r="F166" s="91"/>
      <c r="G166" s="92"/>
      <c r="H166" s="93"/>
      <c r="I166" s="91"/>
      <c r="J166" s="92"/>
      <c r="K166" s="93"/>
      <c r="P166" s="144"/>
      <c r="Q166" s="146" t="s">
        <v>18</v>
      </c>
      <c r="R166" s="141"/>
      <c r="S166" s="141"/>
      <c r="T166" s="141"/>
      <c r="U166" s="141"/>
      <c r="V166" s="147"/>
      <c r="W166" s="25">
        <f>SUM(I161:I191)*2</f>
        <v>0</v>
      </c>
      <c r="X166" s="149"/>
    </row>
    <row r="167" spans="2:24" ht="15.75" thickBot="1">
      <c r="B167" s="70">
        <f t="shared" si="2"/>
        <v>43989</v>
      </c>
      <c r="C167" s="91"/>
      <c r="D167" s="92"/>
      <c r="E167" s="93"/>
      <c r="F167" s="91"/>
      <c r="G167" s="92"/>
      <c r="H167" s="93"/>
      <c r="I167" s="91"/>
      <c r="J167" s="92"/>
      <c r="K167" s="93"/>
      <c r="P167" s="145"/>
      <c r="Q167" s="146" t="s">
        <v>19</v>
      </c>
      <c r="R167" s="141"/>
      <c r="S167" s="141"/>
      <c r="T167" s="141"/>
      <c r="U167" s="141"/>
      <c r="V167" s="147"/>
      <c r="W167" s="25">
        <f>SUM(J161:J191)*2</f>
        <v>0</v>
      </c>
      <c r="X167" s="150"/>
    </row>
    <row r="168" spans="2:24" ht="15.75" thickBot="1">
      <c r="B168" s="70">
        <f t="shared" si="2"/>
        <v>43990</v>
      </c>
      <c r="C168" s="91"/>
      <c r="D168" s="92"/>
      <c r="E168" s="93"/>
      <c r="F168" s="91"/>
      <c r="G168" s="92"/>
      <c r="H168" s="93"/>
      <c r="I168" s="91"/>
      <c r="J168" s="92"/>
      <c r="K168" s="93"/>
      <c r="P168" s="59" t="s">
        <v>20</v>
      </c>
      <c r="Q168" s="23"/>
      <c r="R168" s="24" t="s">
        <v>11</v>
      </c>
      <c r="S168" s="23"/>
      <c r="T168" s="24" t="s">
        <v>12</v>
      </c>
      <c r="U168" s="23"/>
      <c r="V168" s="24" t="s">
        <v>8</v>
      </c>
      <c r="W168" s="25">
        <v>1</v>
      </c>
      <c r="X168" s="60" t="s">
        <v>13</v>
      </c>
    </row>
    <row r="169" spans="2:24" ht="15.75" thickBot="1">
      <c r="B169" s="70">
        <f t="shared" si="2"/>
        <v>43991</v>
      </c>
      <c r="C169" s="91"/>
      <c r="D169" s="92"/>
      <c r="E169" s="93"/>
      <c r="F169" s="91"/>
      <c r="G169" s="92"/>
      <c r="H169" s="93"/>
      <c r="I169" s="91"/>
      <c r="J169" s="92"/>
      <c r="K169" s="93"/>
      <c r="P169" s="140"/>
      <c r="Q169" s="141"/>
      <c r="R169" s="141"/>
      <c r="S169" s="141"/>
      <c r="T169" s="141"/>
      <c r="U169" s="141"/>
      <c r="V169" s="141"/>
      <c r="W169" s="141"/>
      <c r="X169" s="142"/>
    </row>
    <row r="170" spans="2:24" ht="15.75" thickBot="1">
      <c r="B170" s="70">
        <f t="shared" si="2"/>
        <v>43992</v>
      </c>
      <c r="C170" s="91"/>
      <c r="D170" s="92"/>
      <c r="E170" s="93"/>
      <c r="F170" s="91"/>
      <c r="G170" s="92"/>
      <c r="H170" s="93"/>
      <c r="I170" s="91"/>
      <c r="J170" s="92"/>
      <c r="K170" s="93"/>
      <c r="P170" s="61" t="s">
        <v>21</v>
      </c>
      <c r="Q170" s="62">
        <f>SUM(Q161-Q168)</f>
        <v>1</v>
      </c>
      <c r="R170" s="63" t="s">
        <v>11</v>
      </c>
      <c r="S170" s="62">
        <f>SUM(S161-S168)</f>
        <v>20</v>
      </c>
      <c r="T170" s="63" t="s">
        <v>12</v>
      </c>
      <c r="U170" s="62">
        <f>SUM(U161-U168)</f>
        <v>10</v>
      </c>
      <c r="V170" s="63" t="s">
        <v>8</v>
      </c>
      <c r="W170" s="62">
        <f>SUM(W161-W168)</f>
        <v>81</v>
      </c>
      <c r="X170" s="64" t="s">
        <v>13</v>
      </c>
    </row>
    <row r="171" spans="2:24" ht="15.75" thickTop="1">
      <c r="B171" s="70">
        <f t="shared" si="2"/>
        <v>43993</v>
      </c>
      <c r="C171" s="91"/>
      <c r="D171" s="92"/>
      <c r="E171" s="93"/>
      <c r="F171" s="91"/>
      <c r="G171" s="92"/>
      <c r="H171" s="93"/>
      <c r="I171" s="91"/>
      <c r="J171" s="92"/>
      <c r="K171" s="93"/>
    </row>
    <row r="172" spans="2:24">
      <c r="B172" s="70">
        <f t="shared" si="2"/>
        <v>43994</v>
      </c>
      <c r="C172" s="91"/>
      <c r="D172" s="92"/>
      <c r="E172" s="93"/>
      <c r="F172" s="91"/>
      <c r="G172" s="92"/>
      <c r="H172" s="93"/>
      <c r="I172" s="91"/>
      <c r="J172" s="92"/>
      <c r="K172" s="93"/>
    </row>
    <row r="173" spans="2:24">
      <c r="B173" s="70">
        <f t="shared" si="2"/>
        <v>43995</v>
      </c>
      <c r="C173" s="91"/>
      <c r="D173" s="92"/>
      <c r="E173" s="93"/>
      <c r="F173" s="91"/>
      <c r="G173" s="92"/>
      <c r="H173" s="93"/>
      <c r="I173" s="91"/>
      <c r="J173" s="92"/>
      <c r="K173" s="93"/>
    </row>
    <row r="174" spans="2:24">
      <c r="B174" s="70">
        <f t="shared" si="2"/>
        <v>43996</v>
      </c>
      <c r="C174" s="91"/>
      <c r="D174" s="92"/>
      <c r="E174" s="93"/>
      <c r="F174" s="91"/>
      <c r="G174" s="92"/>
      <c r="H174" s="93"/>
      <c r="I174" s="91"/>
      <c r="J174" s="92"/>
      <c r="K174" s="93"/>
    </row>
    <row r="175" spans="2:24">
      <c r="B175" s="70">
        <f t="shared" si="2"/>
        <v>43997</v>
      </c>
      <c r="C175" s="91"/>
      <c r="D175" s="92"/>
      <c r="E175" s="93"/>
      <c r="F175" s="91"/>
      <c r="G175" s="92"/>
      <c r="H175" s="93"/>
      <c r="I175" s="91"/>
      <c r="J175" s="92"/>
      <c r="K175" s="93"/>
    </row>
    <row r="176" spans="2:24">
      <c r="B176" s="70">
        <f t="shared" si="2"/>
        <v>43998</v>
      </c>
      <c r="C176" s="91"/>
      <c r="D176" s="92"/>
      <c r="E176" s="93"/>
      <c r="F176" s="91"/>
      <c r="G176" s="92"/>
      <c r="H176" s="93"/>
      <c r="I176" s="91"/>
      <c r="J176" s="92"/>
      <c r="K176" s="93"/>
    </row>
    <row r="177" spans="2:24">
      <c r="B177" s="70">
        <f t="shared" si="2"/>
        <v>43999</v>
      </c>
      <c r="C177" s="91"/>
      <c r="D177" s="92"/>
      <c r="E177" s="93"/>
      <c r="F177" s="91"/>
      <c r="G177" s="92"/>
      <c r="H177" s="93"/>
      <c r="I177" s="91"/>
      <c r="J177" s="92"/>
      <c r="K177" s="93"/>
    </row>
    <row r="178" spans="2:24">
      <c r="B178" s="70">
        <f t="shared" si="2"/>
        <v>44000</v>
      </c>
      <c r="C178" s="91"/>
      <c r="D178" s="92"/>
      <c r="E178" s="93"/>
      <c r="F178" s="91"/>
      <c r="G178" s="92"/>
      <c r="H178" s="93"/>
      <c r="I178" s="91"/>
      <c r="J178" s="92"/>
      <c r="K178" s="93"/>
    </row>
    <row r="179" spans="2:24">
      <c r="B179" s="70">
        <f t="shared" si="2"/>
        <v>44001</v>
      </c>
      <c r="C179" s="91"/>
      <c r="D179" s="92"/>
      <c r="E179" s="93"/>
      <c r="F179" s="91"/>
      <c r="G179" s="92"/>
      <c r="H179" s="93"/>
      <c r="I179" s="91"/>
      <c r="J179" s="92"/>
      <c r="K179" s="93"/>
    </row>
    <row r="180" spans="2:24">
      <c r="B180" s="70">
        <f t="shared" si="2"/>
        <v>44002</v>
      </c>
      <c r="C180" s="91"/>
      <c r="D180" s="92"/>
      <c r="E180" s="93"/>
      <c r="F180" s="91"/>
      <c r="G180" s="92"/>
      <c r="H180" s="93"/>
      <c r="I180" s="91"/>
      <c r="J180" s="92"/>
      <c r="K180" s="93"/>
    </row>
    <row r="181" spans="2:24">
      <c r="B181" s="70">
        <f t="shared" si="2"/>
        <v>44003</v>
      </c>
      <c r="C181" s="91"/>
      <c r="D181" s="92"/>
      <c r="E181" s="93"/>
      <c r="F181" s="91"/>
      <c r="G181" s="92"/>
      <c r="H181" s="93"/>
      <c r="I181" s="91"/>
      <c r="J181" s="92"/>
      <c r="K181" s="93"/>
    </row>
    <row r="182" spans="2:24">
      <c r="B182" s="70">
        <f t="shared" si="2"/>
        <v>44004</v>
      </c>
      <c r="C182" s="91"/>
      <c r="D182" s="92"/>
      <c r="E182" s="93"/>
      <c r="F182" s="91"/>
      <c r="G182" s="92"/>
      <c r="H182" s="93"/>
      <c r="I182" s="91"/>
      <c r="J182" s="92"/>
      <c r="K182" s="93"/>
    </row>
    <row r="183" spans="2:24">
      <c r="B183" s="70">
        <f t="shared" si="2"/>
        <v>44005</v>
      </c>
      <c r="C183" s="91"/>
      <c r="D183" s="92"/>
      <c r="E183" s="93"/>
      <c r="F183" s="91"/>
      <c r="G183" s="92"/>
      <c r="H183" s="93"/>
      <c r="I183" s="91"/>
      <c r="J183" s="92"/>
      <c r="K183" s="93"/>
    </row>
    <row r="184" spans="2:24">
      <c r="B184" s="70">
        <f t="shared" si="2"/>
        <v>44006</v>
      </c>
      <c r="C184" s="91"/>
      <c r="D184" s="92"/>
      <c r="E184" s="93"/>
      <c r="F184" s="91"/>
      <c r="G184" s="92"/>
      <c r="H184" s="93"/>
      <c r="I184" s="91"/>
      <c r="J184" s="92"/>
      <c r="K184" s="93"/>
    </row>
    <row r="185" spans="2:24">
      <c r="B185" s="70">
        <f t="shared" si="2"/>
        <v>44007</v>
      </c>
      <c r="C185" s="91"/>
      <c r="D185" s="92"/>
      <c r="E185" s="93"/>
      <c r="F185" s="91"/>
      <c r="G185" s="92"/>
      <c r="H185" s="93"/>
      <c r="I185" s="91"/>
      <c r="J185" s="92"/>
      <c r="K185" s="93"/>
    </row>
    <row r="186" spans="2:24">
      <c r="B186" s="70">
        <f t="shared" si="2"/>
        <v>44008</v>
      </c>
      <c r="C186" s="91"/>
      <c r="D186" s="92"/>
      <c r="E186" s="93"/>
      <c r="F186" s="91"/>
      <c r="G186" s="92"/>
      <c r="H186" s="93"/>
      <c r="I186" s="91"/>
      <c r="J186" s="92"/>
      <c r="K186" s="93"/>
    </row>
    <row r="187" spans="2:24">
      <c r="B187" s="70">
        <f t="shared" si="2"/>
        <v>44009</v>
      </c>
      <c r="C187" s="91"/>
      <c r="D187" s="92"/>
      <c r="E187" s="93"/>
      <c r="F187" s="91"/>
      <c r="G187" s="92"/>
      <c r="H187" s="93"/>
      <c r="I187" s="91"/>
      <c r="J187" s="92"/>
      <c r="K187" s="93"/>
    </row>
    <row r="188" spans="2:24">
      <c r="B188" s="70">
        <f t="shared" si="2"/>
        <v>44010</v>
      </c>
      <c r="C188" s="91"/>
      <c r="D188" s="92"/>
      <c r="E188" s="93"/>
      <c r="F188" s="91"/>
      <c r="G188" s="92"/>
      <c r="H188" s="93"/>
      <c r="I188" s="91"/>
      <c r="J188" s="92"/>
      <c r="K188" s="93"/>
    </row>
    <row r="189" spans="2:24">
      <c r="B189" s="70">
        <f t="shared" si="2"/>
        <v>44011</v>
      </c>
      <c r="C189" s="91"/>
      <c r="D189" s="92"/>
      <c r="E189" s="93"/>
      <c r="F189" s="91"/>
      <c r="G189" s="92"/>
      <c r="H189" s="93"/>
      <c r="I189" s="91"/>
      <c r="J189" s="92"/>
      <c r="K189" s="93"/>
    </row>
    <row r="190" spans="2:24" ht="15.75" thickBot="1">
      <c r="B190" s="71">
        <f t="shared" si="2"/>
        <v>44012</v>
      </c>
      <c r="C190" s="94"/>
      <c r="D190" s="95"/>
      <c r="E190" s="96"/>
      <c r="F190" s="94"/>
      <c r="G190" s="95"/>
      <c r="H190" s="96"/>
      <c r="I190" s="94"/>
      <c r="J190" s="95"/>
      <c r="K190" s="96"/>
    </row>
    <row r="191" spans="2:24" ht="15.75" thickBot="1">
      <c r="B191" s="44"/>
      <c r="C191" s="41"/>
      <c r="D191" s="41"/>
      <c r="E191" s="41"/>
      <c r="F191" s="41"/>
      <c r="G191" s="41"/>
      <c r="H191" s="41"/>
      <c r="I191" s="41"/>
      <c r="J191" s="41"/>
      <c r="K191" s="41"/>
      <c r="M191" s="40"/>
      <c r="N191" s="39"/>
    </row>
    <row r="192" spans="2:24" ht="16.5" thickTop="1" thickBot="1">
      <c r="B192" s="69">
        <f>B190+1</f>
        <v>44013</v>
      </c>
      <c r="C192" s="88"/>
      <c r="D192" s="89"/>
      <c r="E192" s="90"/>
      <c r="F192" s="88"/>
      <c r="G192" s="89"/>
      <c r="H192" s="90"/>
      <c r="I192" s="88"/>
      <c r="J192" s="89"/>
      <c r="K192" s="90"/>
      <c r="P192" s="55" t="s">
        <v>10</v>
      </c>
      <c r="Q192" s="56">
        <v>1</v>
      </c>
      <c r="R192" s="57" t="s">
        <v>11</v>
      </c>
      <c r="S192" s="56">
        <v>20</v>
      </c>
      <c r="T192" s="57" t="s">
        <v>12</v>
      </c>
      <c r="U192" s="56">
        <v>10</v>
      </c>
      <c r="V192" s="57" t="s">
        <v>8</v>
      </c>
      <c r="W192" s="56">
        <v>82</v>
      </c>
      <c r="X192" s="58" t="s">
        <v>13</v>
      </c>
    </row>
    <row r="193" spans="2:24" ht="15.75" thickBot="1">
      <c r="B193" s="70">
        <f t="shared" si="2"/>
        <v>44014</v>
      </c>
      <c r="C193" s="91"/>
      <c r="D193" s="92"/>
      <c r="E193" s="93"/>
      <c r="F193" s="91"/>
      <c r="G193" s="92"/>
      <c r="H193" s="93"/>
      <c r="I193" s="91"/>
      <c r="J193" s="92"/>
      <c r="K193" s="93"/>
      <c r="P193" s="143"/>
      <c r="Q193" s="146" t="s">
        <v>14</v>
      </c>
      <c r="R193" s="141"/>
      <c r="S193" s="141"/>
      <c r="T193" s="141"/>
      <c r="U193" s="141"/>
      <c r="V193" s="147"/>
      <c r="W193" s="25">
        <f>SUM(E192:E222)</f>
        <v>0</v>
      </c>
      <c r="X193" s="148"/>
    </row>
    <row r="194" spans="2:24" ht="15.75" thickBot="1">
      <c r="B194" s="70">
        <f t="shared" si="2"/>
        <v>44015</v>
      </c>
      <c r="C194" s="91"/>
      <c r="D194" s="92"/>
      <c r="E194" s="93"/>
      <c r="F194" s="91"/>
      <c r="G194" s="92"/>
      <c r="H194" s="93"/>
      <c r="I194" s="91"/>
      <c r="J194" s="92"/>
      <c r="K194" s="93"/>
      <c r="P194" s="144"/>
      <c r="Q194" s="146" t="s">
        <v>15</v>
      </c>
      <c r="R194" s="141"/>
      <c r="S194" s="141"/>
      <c r="T194" s="141"/>
      <c r="U194" s="141"/>
      <c r="V194" s="147"/>
      <c r="W194" s="25">
        <f>SUM(F192:F222)*2</f>
        <v>0</v>
      </c>
      <c r="X194" s="149"/>
    </row>
    <row r="195" spans="2:24" ht="15.75" thickBot="1">
      <c r="B195" s="70">
        <f t="shared" si="2"/>
        <v>44016</v>
      </c>
      <c r="C195" s="91"/>
      <c r="D195" s="92"/>
      <c r="E195" s="93"/>
      <c r="F195" s="91"/>
      <c r="G195" s="92"/>
      <c r="H195" s="93"/>
      <c r="I195" s="91"/>
      <c r="J195" s="92"/>
      <c r="K195" s="93"/>
      <c r="P195" s="144"/>
      <c r="Q195" s="146" t="s">
        <v>16</v>
      </c>
      <c r="R195" s="141"/>
      <c r="S195" s="141"/>
      <c r="T195" s="141"/>
      <c r="U195" s="141"/>
      <c r="V195" s="147"/>
      <c r="W195" s="25">
        <f>SUM(G192:G222)*2</f>
        <v>0</v>
      </c>
      <c r="X195" s="149"/>
    </row>
    <row r="196" spans="2:24" ht="15.75" thickBot="1">
      <c r="B196" s="70">
        <f t="shared" si="2"/>
        <v>44017</v>
      </c>
      <c r="C196" s="91"/>
      <c r="D196" s="92"/>
      <c r="E196" s="93"/>
      <c r="F196" s="91"/>
      <c r="G196" s="92"/>
      <c r="H196" s="93"/>
      <c r="I196" s="91"/>
      <c r="J196" s="92"/>
      <c r="K196" s="93"/>
      <c r="P196" s="144"/>
      <c r="Q196" s="146" t="s">
        <v>17</v>
      </c>
      <c r="R196" s="141"/>
      <c r="S196" s="141"/>
      <c r="T196" s="141"/>
      <c r="U196" s="141"/>
      <c r="V196" s="147"/>
      <c r="W196" s="25">
        <f>SUM(H192:H222)</f>
        <v>0</v>
      </c>
      <c r="X196" s="149"/>
    </row>
    <row r="197" spans="2:24" ht="15.75" thickBot="1">
      <c r="B197" s="70">
        <f t="shared" si="2"/>
        <v>44018</v>
      </c>
      <c r="C197" s="91"/>
      <c r="D197" s="92"/>
      <c r="E197" s="93"/>
      <c r="F197" s="91"/>
      <c r="G197" s="92"/>
      <c r="H197" s="93"/>
      <c r="I197" s="91"/>
      <c r="J197" s="92"/>
      <c r="K197" s="93"/>
      <c r="P197" s="144"/>
      <c r="Q197" s="146" t="s">
        <v>18</v>
      </c>
      <c r="R197" s="141"/>
      <c r="S197" s="141"/>
      <c r="T197" s="141"/>
      <c r="U197" s="141"/>
      <c r="V197" s="147"/>
      <c r="W197" s="25">
        <f>SUM(I192:I222)*2</f>
        <v>0</v>
      </c>
      <c r="X197" s="149"/>
    </row>
    <row r="198" spans="2:24" ht="15.75" thickBot="1">
      <c r="B198" s="70">
        <f t="shared" si="2"/>
        <v>44019</v>
      </c>
      <c r="C198" s="91"/>
      <c r="D198" s="92"/>
      <c r="E198" s="93"/>
      <c r="F198" s="91"/>
      <c r="G198" s="92"/>
      <c r="H198" s="93"/>
      <c r="I198" s="91"/>
      <c r="J198" s="92"/>
      <c r="K198" s="93"/>
      <c r="P198" s="145"/>
      <c r="Q198" s="146" t="s">
        <v>19</v>
      </c>
      <c r="R198" s="141"/>
      <c r="S198" s="141"/>
      <c r="T198" s="141"/>
      <c r="U198" s="141"/>
      <c r="V198" s="147"/>
      <c r="W198" s="25">
        <f>SUM(J192:J222)*2</f>
        <v>0</v>
      </c>
      <c r="X198" s="150"/>
    </row>
    <row r="199" spans="2:24" ht="15.75" thickBot="1">
      <c r="B199" s="70">
        <f t="shared" si="2"/>
        <v>44020</v>
      </c>
      <c r="C199" s="91"/>
      <c r="D199" s="92"/>
      <c r="E199" s="93"/>
      <c r="F199" s="91"/>
      <c r="G199" s="92"/>
      <c r="H199" s="93"/>
      <c r="I199" s="91"/>
      <c r="J199" s="92"/>
      <c r="K199" s="93"/>
      <c r="P199" s="59" t="s">
        <v>20</v>
      </c>
      <c r="Q199" s="23"/>
      <c r="R199" s="24" t="s">
        <v>11</v>
      </c>
      <c r="S199" s="23"/>
      <c r="T199" s="24" t="s">
        <v>12</v>
      </c>
      <c r="U199" s="23"/>
      <c r="V199" s="24" t="s">
        <v>8</v>
      </c>
      <c r="W199" s="25">
        <v>1</v>
      </c>
      <c r="X199" s="60" t="s">
        <v>13</v>
      </c>
    </row>
    <row r="200" spans="2:24" ht="15.75" thickBot="1">
      <c r="B200" s="70">
        <f t="shared" si="2"/>
        <v>44021</v>
      </c>
      <c r="C200" s="91"/>
      <c r="D200" s="92"/>
      <c r="E200" s="93"/>
      <c r="F200" s="91"/>
      <c r="G200" s="92"/>
      <c r="H200" s="93"/>
      <c r="I200" s="91"/>
      <c r="J200" s="92"/>
      <c r="K200" s="93"/>
      <c r="P200" s="140"/>
      <c r="Q200" s="141"/>
      <c r="R200" s="141"/>
      <c r="S200" s="141"/>
      <c r="T200" s="141"/>
      <c r="U200" s="141"/>
      <c r="V200" s="141"/>
      <c r="W200" s="141"/>
      <c r="X200" s="142"/>
    </row>
    <row r="201" spans="2:24" ht="15.75" thickBot="1">
      <c r="B201" s="70">
        <f t="shared" si="2"/>
        <v>44022</v>
      </c>
      <c r="C201" s="91"/>
      <c r="D201" s="92"/>
      <c r="E201" s="93"/>
      <c r="F201" s="91"/>
      <c r="G201" s="92"/>
      <c r="H201" s="93"/>
      <c r="I201" s="91"/>
      <c r="J201" s="92"/>
      <c r="K201" s="93"/>
      <c r="P201" s="61" t="s">
        <v>21</v>
      </c>
      <c r="Q201" s="62">
        <f>SUM(Q192-Q199)</f>
        <v>1</v>
      </c>
      <c r="R201" s="63" t="s">
        <v>11</v>
      </c>
      <c r="S201" s="62">
        <f>SUM(S192-S199)</f>
        <v>20</v>
      </c>
      <c r="T201" s="63" t="s">
        <v>12</v>
      </c>
      <c r="U201" s="62">
        <f>SUM(U192-U199)</f>
        <v>10</v>
      </c>
      <c r="V201" s="63" t="s">
        <v>8</v>
      </c>
      <c r="W201" s="62">
        <f>SUM(W192-W199)</f>
        <v>81</v>
      </c>
      <c r="X201" s="64" t="s">
        <v>13</v>
      </c>
    </row>
    <row r="202" spans="2:24" ht="15.75" thickTop="1">
      <c r="B202" s="70">
        <f t="shared" si="2"/>
        <v>44023</v>
      </c>
      <c r="C202" s="91"/>
      <c r="D202" s="92"/>
      <c r="E202" s="93"/>
      <c r="F202" s="91"/>
      <c r="G202" s="92"/>
      <c r="H202" s="93"/>
      <c r="I202" s="91"/>
      <c r="J202" s="92"/>
      <c r="K202" s="93"/>
    </row>
    <row r="203" spans="2:24">
      <c r="B203" s="70">
        <f t="shared" si="2"/>
        <v>44024</v>
      </c>
      <c r="C203" s="91"/>
      <c r="D203" s="92"/>
      <c r="E203" s="93"/>
      <c r="F203" s="91"/>
      <c r="G203" s="92"/>
      <c r="H203" s="93"/>
      <c r="I203" s="91"/>
      <c r="J203" s="92"/>
      <c r="K203" s="93"/>
    </row>
    <row r="204" spans="2:24">
      <c r="B204" s="70">
        <f t="shared" si="2"/>
        <v>44025</v>
      </c>
      <c r="C204" s="91"/>
      <c r="D204" s="92"/>
      <c r="E204" s="93"/>
      <c r="F204" s="91"/>
      <c r="G204" s="92"/>
      <c r="H204" s="93"/>
      <c r="I204" s="91"/>
      <c r="J204" s="92"/>
      <c r="K204" s="93"/>
    </row>
    <row r="205" spans="2:24">
      <c r="B205" s="70">
        <f t="shared" ref="B205:B270" si="3">B204+1</f>
        <v>44026</v>
      </c>
      <c r="C205" s="91"/>
      <c r="D205" s="92"/>
      <c r="E205" s="93"/>
      <c r="F205" s="91"/>
      <c r="G205" s="92"/>
      <c r="H205" s="93"/>
      <c r="I205" s="91"/>
      <c r="J205" s="92"/>
      <c r="K205" s="93"/>
    </row>
    <row r="206" spans="2:24">
      <c r="B206" s="70">
        <f t="shared" si="3"/>
        <v>44027</v>
      </c>
      <c r="C206" s="91"/>
      <c r="D206" s="92"/>
      <c r="E206" s="93"/>
      <c r="F206" s="91"/>
      <c r="G206" s="92"/>
      <c r="H206" s="93"/>
      <c r="I206" s="91"/>
      <c r="J206" s="92"/>
      <c r="K206" s="93"/>
    </row>
    <row r="207" spans="2:24">
      <c r="B207" s="70">
        <f t="shared" si="3"/>
        <v>44028</v>
      </c>
      <c r="C207" s="91"/>
      <c r="D207" s="92"/>
      <c r="E207" s="93"/>
      <c r="F207" s="91"/>
      <c r="G207" s="92"/>
      <c r="H207" s="93"/>
      <c r="I207" s="91"/>
      <c r="J207" s="92"/>
      <c r="K207" s="93"/>
    </row>
    <row r="208" spans="2:24">
      <c r="B208" s="70">
        <f t="shared" si="3"/>
        <v>44029</v>
      </c>
      <c r="C208" s="91"/>
      <c r="D208" s="92"/>
      <c r="E208" s="93"/>
      <c r="F208" s="91"/>
      <c r="G208" s="92"/>
      <c r="H208" s="93"/>
      <c r="I208" s="91"/>
      <c r="J208" s="92"/>
      <c r="K208" s="93"/>
    </row>
    <row r="209" spans="2:24">
      <c r="B209" s="70">
        <f t="shared" si="3"/>
        <v>44030</v>
      </c>
      <c r="C209" s="91"/>
      <c r="D209" s="92"/>
      <c r="E209" s="93"/>
      <c r="F209" s="91"/>
      <c r="G209" s="92"/>
      <c r="H209" s="93"/>
      <c r="I209" s="91"/>
      <c r="J209" s="92"/>
      <c r="K209" s="93"/>
    </row>
    <row r="210" spans="2:24">
      <c r="B210" s="70">
        <f t="shared" si="3"/>
        <v>44031</v>
      </c>
      <c r="C210" s="91"/>
      <c r="D210" s="92"/>
      <c r="E210" s="93"/>
      <c r="F210" s="91"/>
      <c r="G210" s="92"/>
      <c r="H210" s="93"/>
      <c r="I210" s="91"/>
      <c r="J210" s="92"/>
      <c r="K210" s="93"/>
    </row>
    <row r="211" spans="2:24">
      <c r="B211" s="70">
        <f t="shared" si="3"/>
        <v>44032</v>
      </c>
      <c r="C211" s="91"/>
      <c r="D211" s="92"/>
      <c r="E211" s="93"/>
      <c r="F211" s="91"/>
      <c r="G211" s="92"/>
      <c r="H211" s="93"/>
      <c r="I211" s="91"/>
      <c r="J211" s="92"/>
      <c r="K211" s="93"/>
    </row>
    <row r="212" spans="2:24">
      <c r="B212" s="70">
        <f t="shared" si="3"/>
        <v>44033</v>
      </c>
      <c r="C212" s="91"/>
      <c r="D212" s="92"/>
      <c r="E212" s="93"/>
      <c r="F212" s="91"/>
      <c r="G212" s="92"/>
      <c r="H212" s="93"/>
      <c r="I212" s="91"/>
      <c r="J212" s="92"/>
      <c r="K212" s="93"/>
    </row>
    <row r="213" spans="2:24">
      <c r="B213" s="70">
        <f t="shared" si="3"/>
        <v>44034</v>
      </c>
      <c r="C213" s="91"/>
      <c r="D213" s="92"/>
      <c r="E213" s="93"/>
      <c r="F213" s="91"/>
      <c r="G213" s="92"/>
      <c r="H213" s="93"/>
      <c r="I213" s="91"/>
      <c r="J213" s="92"/>
      <c r="K213" s="93"/>
    </row>
    <row r="214" spans="2:24">
      <c r="B214" s="70">
        <f t="shared" si="3"/>
        <v>44035</v>
      </c>
      <c r="C214" s="91"/>
      <c r="D214" s="92"/>
      <c r="E214" s="93"/>
      <c r="F214" s="91"/>
      <c r="G214" s="92"/>
      <c r="H214" s="93"/>
      <c r="I214" s="91"/>
      <c r="J214" s="92"/>
      <c r="K214" s="93"/>
    </row>
    <row r="215" spans="2:24">
      <c r="B215" s="70">
        <f t="shared" si="3"/>
        <v>44036</v>
      </c>
      <c r="C215" s="91"/>
      <c r="D215" s="92"/>
      <c r="E215" s="93"/>
      <c r="F215" s="91"/>
      <c r="G215" s="92"/>
      <c r="H215" s="93"/>
      <c r="I215" s="91"/>
      <c r="J215" s="92"/>
      <c r="K215" s="93"/>
    </row>
    <row r="216" spans="2:24">
      <c r="B216" s="70">
        <f t="shared" si="3"/>
        <v>44037</v>
      </c>
      <c r="C216" s="91"/>
      <c r="D216" s="92"/>
      <c r="E216" s="93"/>
      <c r="F216" s="91"/>
      <c r="G216" s="92"/>
      <c r="H216" s="93"/>
      <c r="I216" s="91"/>
      <c r="J216" s="92"/>
      <c r="K216" s="93"/>
    </row>
    <row r="217" spans="2:24">
      <c r="B217" s="70">
        <f t="shared" si="3"/>
        <v>44038</v>
      </c>
      <c r="C217" s="91"/>
      <c r="D217" s="92"/>
      <c r="E217" s="93"/>
      <c r="F217" s="91"/>
      <c r="G217" s="92"/>
      <c r="H217" s="93"/>
      <c r="I217" s="91"/>
      <c r="J217" s="92"/>
      <c r="K217" s="93"/>
    </row>
    <row r="218" spans="2:24">
      <c r="B218" s="70">
        <f t="shared" si="3"/>
        <v>44039</v>
      </c>
      <c r="C218" s="91"/>
      <c r="D218" s="92"/>
      <c r="E218" s="93"/>
      <c r="F218" s="91"/>
      <c r="G218" s="92"/>
      <c r="H218" s="93"/>
      <c r="I218" s="91"/>
      <c r="J218" s="92"/>
      <c r="K218" s="93"/>
    </row>
    <row r="219" spans="2:24">
      <c r="B219" s="70">
        <f t="shared" si="3"/>
        <v>44040</v>
      </c>
      <c r="C219" s="91"/>
      <c r="D219" s="92"/>
      <c r="E219" s="93"/>
      <c r="F219" s="91"/>
      <c r="G219" s="92"/>
      <c r="H219" s="93"/>
      <c r="I219" s="91"/>
      <c r="J219" s="92"/>
      <c r="K219" s="93"/>
    </row>
    <row r="220" spans="2:24">
      <c r="B220" s="70">
        <f t="shared" si="3"/>
        <v>44041</v>
      </c>
      <c r="C220" s="91"/>
      <c r="D220" s="92"/>
      <c r="E220" s="93"/>
      <c r="F220" s="91"/>
      <c r="G220" s="92"/>
      <c r="H220" s="93"/>
      <c r="I220" s="91"/>
      <c r="J220" s="92"/>
      <c r="K220" s="93"/>
    </row>
    <row r="221" spans="2:24">
      <c r="B221" s="70">
        <f t="shared" si="3"/>
        <v>44042</v>
      </c>
      <c r="C221" s="91"/>
      <c r="D221" s="92"/>
      <c r="E221" s="93"/>
      <c r="F221" s="91"/>
      <c r="G221" s="92"/>
      <c r="H221" s="93"/>
      <c r="I221" s="91"/>
      <c r="J221" s="92"/>
      <c r="K221" s="93"/>
    </row>
    <row r="222" spans="2:24" ht="15.75" thickBot="1">
      <c r="B222" s="71">
        <f t="shared" si="3"/>
        <v>44043</v>
      </c>
      <c r="C222" s="94"/>
      <c r="D222" s="95"/>
      <c r="E222" s="96"/>
      <c r="F222" s="94"/>
      <c r="G222" s="95"/>
      <c r="H222" s="96"/>
      <c r="I222" s="94"/>
      <c r="J222" s="95"/>
      <c r="K222" s="96"/>
    </row>
    <row r="223" spans="2:24" ht="15.75" thickBot="1">
      <c r="B223" s="44"/>
      <c r="C223" s="41"/>
      <c r="D223" s="41"/>
      <c r="E223" s="41"/>
      <c r="F223" s="41"/>
      <c r="G223" s="41"/>
      <c r="H223" s="41"/>
      <c r="I223" s="41"/>
      <c r="J223" s="41"/>
      <c r="K223" s="41"/>
      <c r="M223" s="40"/>
      <c r="N223" s="39"/>
    </row>
    <row r="224" spans="2:24" ht="16.5" thickTop="1" thickBot="1">
      <c r="B224" s="69">
        <f>B222+1</f>
        <v>44044</v>
      </c>
      <c r="C224" s="88"/>
      <c r="D224" s="89"/>
      <c r="E224" s="90"/>
      <c r="F224" s="88"/>
      <c r="G224" s="89"/>
      <c r="H224" s="90"/>
      <c r="I224" s="88"/>
      <c r="J224" s="89"/>
      <c r="K224" s="90"/>
      <c r="P224" s="55" t="s">
        <v>10</v>
      </c>
      <c r="Q224" s="56">
        <v>1</v>
      </c>
      <c r="R224" s="57" t="s">
        <v>11</v>
      </c>
      <c r="S224" s="56">
        <v>20</v>
      </c>
      <c r="T224" s="57" t="s">
        <v>12</v>
      </c>
      <c r="U224" s="56">
        <v>10</v>
      </c>
      <c r="V224" s="57" t="s">
        <v>8</v>
      </c>
      <c r="W224" s="56">
        <v>82</v>
      </c>
      <c r="X224" s="58" t="s">
        <v>13</v>
      </c>
    </row>
    <row r="225" spans="2:24" ht="15.75" thickBot="1">
      <c r="B225" s="70">
        <f t="shared" si="3"/>
        <v>44045</v>
      </c>
      <c r="C225" s="91"/>
      <c r="D225" s="92"/>
      <c r="E225" s="93"/>
      <c r="F225" s="91"/>
      <c r="G225" s="92"/>
      <c r="H225" s="93"/>
      <c r="I225" s="91"/>
      <c r="J225" s="92"/>
      <c r="K225" s="93"/>
      <c r="P225" s="143"/>
      <c r="Q225" s="146" t="s">
        <v>14</v>
      </c>
      <c r="R225" s="141"/>
      <c r="S225" s="141"/>
      <c r="T225" s="141"/>
      <c r="U225" s="141"/>
      <c r="V225" s="147"/>
      <c r="W225" s="25">
        <f>SUM(E224:E254)</f>
        <v>0</v>
      </c>
      <c r="X225" s="148"/>
    </row>
    <row r="226" spans="2:24" ht="15.75" thickBot="1">
      <c r="B226" s="70">
        <f t="shared" si="3"/>
        <v>44046</v>
      </c>
      <c r="C226" s="91"/>
      <c r="D226" s="92"/>
      <c r="E226" s="93"/>
      <c r="F226" s="91"/>
      <c r="G226" s="92"/>
      <c r="H226" s="93"/>
      <c r="I226" s="91"/>
      <c r="J226" s="92"/>
      <c r="K226" s="93"/>
      <c r="P226" s="144"/>
      <c r="Q226" s="146" t="s">
        <v>15</v>
      </c>
      <c r="R226" s="141"/>
      <c r="S226" s="141"/>
      <c r="T226" s="141"/>
      <c r="U226" s="141"/>
      <c r="V226" s="147"/>
      <c r="W226" s="25">
        <f>SUM(F224:F254)*2</f>
        <v>0</v>
      </c>
      <c r="X226" s="149"/>
    </row>
    <row r="227" spans="2:24" ht="15.75" thickBot="1">
      <c r="B227" s="70">
        <f t="shared" si="3"/>
        <v>44047</v>
      </c>
      <c r="C227" s="91"/>
      <c r="D227" s="92"/>
      <c r="E227" s="93"/>
      <c r="F227" s="91"/>
      <c r="G227" s="92"/>
      <c r="H227" s="93"/>
      <c r="I227" s="91"/>
      <c r="J227" s="92"/>
      <c r="K227" s="93"/>
      <c r="P227" s="144"/>
      <c r="Q227" s="146" t="s">
        <v>16</v>
      </c>
      <c r="R227" s="141"/>
      <c r="S227" s="141"/>
      <c r="T227" s="141"/>
      <c r="U227" s="141"/>
      <c r="V227" s="147"/>
      <c r="W227" s="25">
        <f>SUM(G224:G254)*2</f>
        <v>0</v>
      </c>
      <c r="X227" s="149"/>
    </row>
    <row r="228" spans="2:24" ht="15.75" thickBot="1">
      <c r="B228" s="70">
        <f t="shared" si="3"/>
        <v>44048</v>
      </c>
      <c r="C228" s="91"/>
      <c r="D228" s="92"/>
      <c r="E228" s="93"/>
      <c r="F228" s="91"/>
      <c r="G228" s="92"/>
      <c r="H228" s="93"/>
      <c r="I228" s="91"/>
      <c r="J228" s="92"/>
      <c r="K228" s="93"/>
      <c r="P228" s="144"/>
      <c r="Q228" s="146" t="s">
        <v>17</v>
      </c>
      <c r="R228" s="141"/>
      <c r="S228" s="141"/>
      <c r="T228" s="141"/>
      <c r="U228" s="141"/>
      <c r="V228" s="147"/>
      <c r="W228" s="25">
        <f>SUM(H224:H254)</f>
        <v>0</v>
      </c>
      <c r="X228" s="149"/>
    </row>
    <row r="229" spans="2:24" ht="15.75" thickBot="1">
      <c r="B229" s="70">
        <f t="shared" si="3"/>
        <v>44049</v>
      </c>
      <c r="C229" s="91"/>
      <c r="D229" s="92"/>
      <c r="E229" s="93"/>
      <c r="F229" s="91"/>
      <c r="G229" s="92"/>
      <c r="H229" s="93"/>
      <c r="I229" s="91"/>
      <c r="J229" s="92"/>
      <c r="K229" s="93"/>
      <c r="P229" s="144"/>
      <c r="Q229" s="146" t="s">
        <v>18</v>
      </c>
      <c r="R229" s="141"/>
      <c r="S229" s="141"/>
      <c r="T229" s="141"/>
      <c r="U229" s="141"/>
      <c r="V229" s="147"/>
      <c r="W229" s="25">
        <f>SUM(I224:I254)*2</f>
        <v>0</v>
      </c>
      <c r="X229" s="149"/>
    </row>
    <row r="230" spans="2:24" ht="15.75" thickBot="1">
      <c r="B230" s="70">
        <f t="shared" si="3"/>
        <v>44050</v>
      </c>
      <c r="C230" s="91"/>
      <c r="D230" s="92"/>
      <c r="E230" s="93"/>
      <c r="F230" s="91"/>
      <c r="G230" s="92"/>
      <c r="H230" s="93"/>
      <c r="I230" s="91"/>
      <c r="J230" s="92"/>
      <c r="K230" s="93"/>
      <c r="P230" s="145"/>
      <c r="Q230" s="146" t="s">
        <v>19</v>
      </c>
      <c r="R230" s="141"/>
      <c r="S230" s="141"/>
      <c r="T230" s="141"/>
      <c r="U230" s="141"/>
      <c r="V230" s="147"/>
      <c r="W230" s="25">
        <f>SUM(J224:J254)*2</f>
        <v>0</v>
      </c>
      <c r="X230" s="150"/>
    </row>
    <row r="231" spans="2:24" ht="15.75" thickBot="1">
      <c r="B231" s="70">
        <f t="shared" si="3"/>
        <v>44051</v>
      </c>
      <c r="C231" s="91"/>
      <c r="D231" s="92"/>
      <c r="E231" s="93"/>
      <c r="F231" s="91"/>
      <c r="G231" s="92"/>
      <c r="H231" s="93"/>
      <c r="I231" s="91"/>
      <c r="J231" s="92"/>
      <c r="K231" s="93"/>
      <c r="P231" s="59" t="s">
        <v>20</v>
      </c>
      <c r="Q231" s="23"/>
      <c r="R231" s="24" t="s">
        <v>11</v>
      </c>
      <c r="S231" s="23"/>
      <c r="T231" s="24" t="s">
        <v>12</v>
      </c>
      <c r="U231" s="23"/>
      <c r="V231" s="24" t="s">
        <v>8</v>
      </c>
      <c r="W231" s="25">
        <v>1</v>
      </c>
      <c r="X231" s="60" t="s">
        <v>13</v>
      </c>
    </row>
    <row r="232" spans="2:24" ht="15.75" thickBot="1">
      <c r="B232" s="70">
        <f t="shared" si="3"/>
        <v>44052</v>
      </c>
      <c r="C232" s="91"/>
      <c r="D232" s="92"/>
      <c r="E232" s="93"/>
      <c r="F232" s="91"/>
      <c r="G232" s="92"/>
      <c r="H232" s="93"/>
      <c r="I232" s="91"/>
      <c r="J232" s="92"/>
      <c r="K232" s="93"/>
      <c r="P232" s="140"/>
      <c r="Q232" s="141"/>
      <c r="R232" s="141"/>
      <c r="S232" s="141"/>
      <c r="T232" s="141"/>
      <c r="U232" s="141"/>
      <c r="V232" s="141"/>
      <c r="W232" s="141"/>
      <c r="X232" s="142"/>
    </row>
    <row r="233" spans="2:24" ht="15.75" thickBot="1">
      <c r="B233" s="70">
        <f t="shared" si="3"/>
        <v>44053</v>
      </c>
      <c r="C233" s="91"/>
      <c r="D233" s="92"/>
      <c r="E233" s="93"/>
      <c r="F233" s="91"/>
      <c r="G233" s="92"/>
      <c r="H233" s="93"/>
      <c r="I233" s="91"/>
      <c r="J233" s="92"/>
      <c r="K233" s="93"/>
      <c r="P233" s="61" t="s">
        <v>21</v>
      </c>
      <c r="Q233" s="62">
        <f>SUM(Q224-Q231)</f>
        <v>1</v>
      </c>
      <c r="R233" s="63" t="s">
        <v>11</v>
      </c>
      <c r="S233" s="62">
        <f>SUM(S224-S231)</f>
        <v>20</v>
      </c>
      <c r="T233" s="63" t="s">
        <v>12</v>
      </c>
      <c r="U233" s="62">
        <f>SUM(U224-U231)</f>
        <v>10</v>
      </c>
      <c r="V233" s="63" t="s">
        <v>8</v>
      </c>
      <c r="W233" s="62">
        <f>SUM(W224-W231)</f>
        <v>81</v>
      </c>
      <c r="X233" s="64" t="s">
        <v>13</v>
      </c>
    </row>
    <row r="234" spans="2:24" ht="15.75" thickTop="1">
      <c r="B234" s="70">
        <f t="shared" si="3"/>
        <v>44054</v>
      </c>
      <c r="C234" s="91"/>
      <c r="D234" s="92"/>
      <c r="E234" s="93"/>
      <c r="F234" s="91"/>
      <c r="G234" s="92"/>
      <c r="H234" s="93"/>
      <c r="I234" s="91"/>
      <c r="J234" s="92"/>
      <c r="K234" s="93"/>
    </row>
    <row r="235" spans="2:24">
      <c r="B235" s="70">
        <f t="shared" si="3"/>
        <v>44055</v>
      </c>
      <c r="C235" s="91"/>
      <c r="D235" s="92"/>
      <c r="E235" s="93"/>
      <c r="F235" s="91"/>
      <c r="G235" s="92"/>
      <c r="H235" s="93"/>
      <c r="I235" s="91"/>
      <c r="J235" s="92"/>
      <c r="K235" s="93"/>
    </row>
    <row r="236" spans="2:24">
      <c r="B236" s="70">
        <f t="shared" si="3"/>
        <v>44056</v>
      </c>
      <c r="C236" s="91"/>
      <c r="D236" s="92"/>
      <c r="E236" s="93"/>
      <c r="F236" s="91"/>
      <c r="G236" s="92"/>
      <c r="H236" s="93"/>
      <c r="I236" s="91"/>
      <c r="J236" s="92"/>
      <c r="K236" s="93"/>
    </row>
    <row r="237" spans="2:24">
      <c r="B237" s="70">
        <f t="shared" si="3"/>
        <v>44057</v>
      </c>
      <c r="C237" s="91"/>
      <c r="D237" s="92"/>
      <c r="E237" s="93"/>
      <c r="F237" s="91"/>
      <c r="G237" s="92"/>
      <c r="H237" s="93"/>
      <c r="I237" s="91"/>
      <c r="J237" s="92"/>
      <c r="K237" s="93"/>
    </row>
    <row r="238" spans="2:24">
      <c r="B238" s="70">
        <f t="shared" si="3"/>
        <v>44058</v>
      </c>
      <c r="C238" s="91"/>
      <c r="D238" s="92"/>
      <c r="E238" s="93"/>
      <c r="F238" s="91"/>
      <c r="G238" s="92"/>
      <c r="H238" s="93"/>
      <c r="I238" s="91"/>
      <c r="J238" s="92"/>
      <c r="K238" s="93"/>
    </row>
    <row r="239" spans="2:24">
      <c r="B239" s="70">
        <f t="shared" si="3"/>
        <v>44059</v>
      </c>
      <c r="C239" s="91"/>
      <c r="D239" s="92"/>
      <c r="E239" s="93"/>
      <c r="F239" s="91"/>
      <c r="G239" s="92"/>
      <c r="H239" s="93"/>
      <c r="I239" s="91"/>
      <c r="J239" s="92"/>
      <c r="K239" s="93"/>
    </row>
    <row r="240" spans="2:24">
      <c r="B240" s="70">
        <f t="shared" si="3"/>
        <v>44060</v>
      </c>
      <c r="C240" s="91"/>
      <c r="D240" s="92"/>
      <c r="E240" s="93"/>
      <c r="F240" s="91"/>
      <c r="G240" s="92"/>
      <c r="H240" s="93"/>
      <c r="I240" s="91"/>
      <c r="J240" s="92"/>
      <c r="K240" s="93"/>
    </row>
    <row r="241" spans="2:24">
      <c r="B241" s="70">
        <f t="shared" si="3"/>
        <v>44061</v>
      </c>
      <c r="C241" s="91"/>
      <c r="D241" s="92"/>
      <c r="E241" s="93"/>
      <c r="F241" s="91"/>
      <c r="G241" s="92"/>
      <c r="H241" s="93"/>
      <c r="I241" s="91"/>
      <c r="J241" s="92"/>
      <c r="K241" s="93"/>
    </row>
    <row r="242" spans="2:24">
      <c r="B242" s="70">
        <f t="shared" si="3"/>
        <v>44062</v>
      </c>
      <c r="C242" s="91"/>
      <c r="D242" s="92"/>
      <c r="E242" s="93"/>
      <c r="F242" s="91"/>
      <c r="G242" s="92"/>
      <c r="H242" s="93"/>
      <c r="I242" s="91"/>
      <c r="J242" s="92"/>
      <c r="K242" s="93"/>
    </row>
    <row r="243" spans="2:24">
      <c r="B243" s="70">
        <f t="shared" si="3"/>
        <v>44063</v>
      </c>
      <c r="C243" s="91"/>
      <c r="D243" s="92"/>
      <c r="E243" s="93"/>
      <c r="F243" s="91"/>
      <c r="G243" s="92"/>
      <c r="H243" s="93"/>
      <c r="I243" s="91"/>
      <c r="J243" s="92"/>
      <c r="K243" s="93"/>
    </row>
    <row r="244" spans="2:24">
      <c r="B244" s="70">
        <f t="shared" si="3"/>
        <v>44064</v>
      </c>
      <c r="C244" s="91"/>
      <c r="D244" s="92"/>
      <c r="E244" s="93"/>
      <c r="F244" s="91"/>
      <c r="G244" s="92"/>
      <c r="H244" s="93"/>
      <c r="I244" s="91"/>
      <c r="J244" s="92"/>
      <c r="K244" s="93"/>
    </row>
    <row r="245" spans="2:24">
      <c r="B245" s="70">
        <f t="shared" si="3"/>
        <v>44065</v>
      </c>
      <c r="C245" s="91"/>
      <c r="D245" s="92"/>
      <c r="E245" s="93"/>
      <c r="F245" s="91"/>
      <c r="G245" s="92"/>
      <c r="H245" s="93"/>
      <c r="I245" s="91"/>
      <c r="J245" s="92"/>
      <c r="K245" s="93"/>
    </row>
    <row r="246" spans="2:24">
      <c r="B246" s="70">
        <f t="shared" si="3"/>
        <v>44066</v>
      </c>
      <c r="C246" s="91"/>
      <c r="D246" s="92"/>
      <c r="E246" s="93"/>
      <c r="F246" s="91"/>
      <c r="G246" s="92"/>
      <c r="H246" s="93"/>
      <c r="I246" s="91"/>
      <c r="J246" s="92"/>
      <c r="K246" s="93"/>
    </row>
    <row r="247" spans="2:24">
      <c r="B247" s="70">
        <f t="shared" si="3"/>
        <v>44067</v>
      </c>
      <c r="C247" s="91"/>
      <c r="D247" s="92"/>
      <c r="E247" s="93"/>
      <c r="F247" s="91"/>
      <c r="G247" s="92"/>
      <c r="H247" s="93"/>
      <c r="I247" s="91"/>
      <c r="J247" s="92"/>
      <c r="K247" s="93"/>
    </row>
    <row r="248" spans="2:24">
      <c r="B248" s="70">
        <f t="shared" si="3"/>
        <v>44068</v>
      </c>
      <c r="C248" s="91"/>
      <c r="D248" s="92"/>
      <c r="E248" s="93"/>
      <c r="F248" s="91"/>
      <c r="G248" s="92"/>
      <c r="H248" s="93"/>
      <c r="I248" s="91"/>
      <c r="J248" s="92"/>
      <c r="K248" s="93"/>
    </row>
    <row r="249" spans="2:24">
      <c r="B249" s="70">
        <f t="shared" si="3"/>
        <v>44069</v>
      </c>
      <c r="C249" s="91"/>
      <c r="D249" s="92"/>
      <c r="E249" s="93"/>
      <c r="F249" s="91"/>
      <c r="G249" s="92"/>
      <c r="H249" s="93"/>
      <c r="I249" s="91"/>
      <c r="J249" s="92"/>
      <c r="K249" s="93"/>
    </row>
    <row r="250" spans="2:24">
      <c r="B250" s="70">
        <f t="shared" si="3"/>
        <v>44070</v>
      </c>
      <c r="C250" s="91"/>
      <c r="D250" s="92"/>
      <c r="E250" s="93"/>
      <c r="F250" s="91"/>
      <c r="G250" s="92"/>
      <c r="H250" s="93"/>
      <c r="I250" s="91"/>
      <c r="J250" s="92"/>
      <c r="K250" s="93"/>
    </row>
    <row r="251" spans="2:24">
      <c r="B251" s="70">
        <f t="shared" si="3"/>
        <v>44071</v>
      </c>
      <c r="C251" s="91"/>
      <c r="D251" s="92"/>
      <c r="E251" s="93"/>
      <c r="F251" s="91"/>
      <c r="G251" s="92"/>
      <c r="H251" s="93"/>
      <c r="I251" s="91"/>
      <c r="J251" s="92"/>
      <c r="K251" s="93"/>
    </row>
    <row r="252" spans="2:24">
      <c r="B252" s="70">
        <f t="shared" si="3"/>
        <v>44072</v>
      </c>
      <c r="C252" s="91"/>
      <c r="D252" s="92"/>
      <c r="E252" s="93"/>
      <c r="F252" s="91"/>
      <c r="G252" s="92"/>
      <c r="H252" s="93"/>
      <c r="I252" s="91"/>
      <c r="J252" s="92"/>
      <c r="K252" s="93"/>
    </row>
    <row r="253" spans="2:24">
      <c r="B253" s="70">
        <f t="shared" si="3"/>
        <v>44073</v>
      </c>
      <c r="C253" s="91"/>
      <c r="D253" s="92"/>
      <c r="E253" s="93"/>
      <c r="F253" s="91"/>
      <c r="G253" s="92"/>
      <c r="H253" s="93"/>
      <c r="I253" s="91"/>
      <c r="J253" s="92"/>
      <c r="K253" s="93"/>
    </row>
    <row r="254" spans="2:24" ht="15.75" thickBot="1">
      <c r="B254" s="71">
        <f t="shared" si="3"/>
        <v>44074</v>
      </c>
      <c r="C254" s="94"/>
      <c r="D254" s="95"/>
      <c r="E254" s="96"/>
      <c r="F254" s="94"/>
      <c r="G254" s="95"/>
      <c r="H254" s="96"/>
      <c r="I254" s="94"/>
      <c r="J254" s="95"/>
      <c r="K254" s="96"/>
    </row>
    <row r="255" spans="2:24" ht="15.75" thickBot="1">
      <c r="B255" s="44"/>
      <c r="C255" s="41"/>
      <c r="D255" s="41"/>
      <c r="E255" s="41"/>
      <c r="F255" s="41"/>
      <c r="G255" s="41"/>
      <c r="H255" s="41"/>
      <c r="I255" s="41"/>
      <c r="J255" s="41"/>
      <c r="K255" s="41"/>
      <c r="M255" s="40"/>
      <c r="N255" s="39"/>
    </row>
    <row r="256" spans="2:24" ht="16.5" thickTop="1" thickBot="1">
      <c r="B256" s="69">
        <f>B254+1</f>
        <v>44075</v>
      </c>
      <c r="C256" s="88"/>
      <c r="D256" s="89"/>
      <c r="E256" s="90"/>
      <c r="F256" s="88"/>
      <c r="G256" s="89"/>
      <c r="H256" s="90"/>
      <c r="I256" s="88"/>
      <c r="J256" s="89"/>
      <c r="K256" s="90"/>
      <c r="P256" s="55" t="s">
        <v>10</v>
      </c>
      <c r="Q256" s="56">
        <v>1</v>
      </c>
      <c r="R256" s="57" t="s">
        <v>11</v>
      </c>
      <c r="S256" s="56">
        <v>20</v>
      </c>
      <c r="T256" s="57" t="s">
        <v>12</v>
      </c>
      <c r="U256" s="56">
        <v>10</v>
      </c>
      <c r="V256" s="57" t="s">
        <v>8</v>
      </c>
      <c r="W256" s="56">
        <v>82</v>
      </c>
      <c r="X256" s="58" t="s">
        <v>13</v>
      </c>
    </row>
    <row r="257" spans="2:24" ht="15.75" thickBot="1">
      <c r="B257" s="70">
        <f t="shared" si="3"/>
        <v>44076</v>
      </c>
      <c r="C257" s="91"/>
      <c r="D257" s="92"/>
      <c r="E257" s="93"/>
      <c r="F257" s="91"/>
      <c r="G257" s="92"/>
      <c r="H257" s="93"/>
      <c r="I257" s="91"/>
      <c r="J257" s="92"/>
      <c r="K257" s="93"/>
      <c r="P257" s="143"/>
      <c r="Q257" s="146" t="s">
        <v>14</v>
      </c>
      <c r="R257" s="141"/>
      <c r="S257" s="141"/>
      <c r="T257" s="141"/>
      <c r="U257" s="141"/>
      <c r="V257" s="147"/>
      <c r="W257" s="25">
        <f>SUM(E256:E286)</f>
        <v>0</v>
      </c>
      <c r="X257" s="148"/>
    </row>
    <row r="258" spans="2:24" ht="15.75" thickBot="1">
      <c r="B258" s="70">
        <f t="shared" si="3"/>
        <v>44077</v>
      </c>
      <c r="C258" s="91"/>
      <c r="D258" s="92"/>
      <c r="E258" s="93"/>
      <c r="F258" s="91"/>
      <c r="G258" s="92"/>
      <c r="H258" s="93"/>
      <c r="I258" s="91"/>
      <c r="J258" s="92"/>
      <c r="K258" s="93"/>
      <c r="P258" s="144"/>
      <c r="Q258" s="146" t="s">
        <v>15</v>
      </c>
      <c r="R258" s="141"/>
      <c r="S258" s="141"/>
      <c r="T258" s="141"/>
      <c r="U258" s="141"/>
      <c r="V258" s="147"/>
      <c r="W258" s="25">
        <f>SUM(F256:F286)*2</f>
        <v>0</v>
      </c>
      <c r="X258" s="149"/>
    </row>
    <row r="259" spans="2:24" ht="15.75" thickBot="1">
      <c r="B259" s="70">
        <f t="shared" si="3"/>
        <v>44078</v>
      </c>
      <c r="C259" s="91"/>
      <c r="D259" s="92"/>
      <c r="E259" s="93"/>
      <c r="F259" s="91"/>
      <c r="G259" s="92"/>
      <c r="H259" s="93"/>
      <c r="I259" s="91"/>
      <c r="J259" s="92"/>
      <c r="K259" s="93"/>
      <c r="P259" s="144"/>
      <c r="Q259" s="146" t="s">
        <v>16</v>
      </c>
      <c r="R259" s="141"/>
      <c r="S259" s="141"/>
      <c r="T259" s="141"/>
      <c r="U259" s="141"/>
      <c r="V259" s="147"/>
      <c r="W259" s="25">
        <f>SUM(G256:G286)*2</f>
        <v>0</v>
      </c>
      <c r="X259" s="149"/>
    </row>
    <row r="260" spans="2:24" ht="15.75" thickBot="1">
      <c r="B260" s="70">
        <f t="shared" si="3"/>
        <v>44079</v>
      </c>
      <c r="C260" s="91"/>
      <c r="D260" s="92"/>
      <c r="E260" s="93"/>
      <c r="F260" s="91"/>
      <c r="G260" s="92"/>
      <c r="H260" s="93"/>
      <c r="I260" s="91"/>
      <c r="J260" s="92"/>
      <c r="K260" s="93"/>
      <c r="P260" s="144"/>
      <c r="Q260" s="146" t="s">
        <v>17</v>
      </c>
      <c r="R260" s="141"/>
      <c r="S260" s="141"/>
      <c r="T260" s="141"/>
      <c r="U260" s="141"/>
      <c r="V260" s="147"/>
      <c r="W260" s="25">
        <f>SUM(H256:H286)</f>
        <v>0</v>
      </c>
      <c r="X260" s="149"/>
    </row>
    <row r="261" spans="2:24" ht="15.75" thickBot="1">
      <c r="B261" s="70">
        <f t="shared" si="3"/>
        <v>44080</v>
      </c>
      <c r="C261" s="91"/>
      <c r="D261" s="92"/>
      <c r="E261" s="93"/>
      <c r="F261" s="91"/>
      <c r="G261" s="92"/>
      <c r="H261" s="93"/>
      <c r="I261" s="91"/>
      <c r="J261" s="92"/>
      <c r="K261" s="93"/>
      <c r="P261" s="144"/>
      <c r="Q261" s="146" t="s">
        <v>18</v>
      </c>
      <c r="R261" s="141"/>
      <c r="S261" s="141"/>
      <c r="T261" s="141"/>
      <c r="U261" s="141"/>
      <c r="V261" s="147"/>
      <c r="W261" s="25">
        <f>SUM(I256:I286)*2</f>
        <v>0</v>
      </c>
      <c r="X261" s="149"/>
    </row>
    <row r="262" spans="2:24" ht="15.75" thickBot="1">
      <c r="B262" s="70">
        <f t="shared" si="3"/>
        <v>44081</v>
      </c>
      <c r="C262" s="91"/>
      <c r="D262" s="92"/>
      <c r="E262" s="93"/>
      <c r="F262" s="91"/>
      <c r="G262" s="92"/>
      <c r="H262" s="93"/>
      <c r="I262" s="91"/>
      <c r="J262" s="92"/>
      <c r="K262" s="93"/>
      <c r="P262" s="145"/>
      <c r="Q262" s="146" t="s">
        <v>19</v>
      </c>
      <c r="R262" s="141"/>
      <c r="S262" s="141"/>
      <c r="T262" s="141"/>
      <c r="U262" s="141"/>
      <c r="V262" s="147"/>
      <c r="W262" s="25">
        <f>SUM(J256:J286)*2</f>
        <v>0</v>
      </c>
      <c r="X262" s="150"/>
    </row>
    <row r="263" spans="2:24" ht="15.75" thickBot="1">
      <c r="B263" s="70">
        <f t="shared" si="3"/>
        <v>44082</v>
      </c>
      <c r="C263" s="91"/>
      <c r="D263" s="92"/>
      <c r="E263" s="93"/>
      <c r="F263" s="91"/>
      <c r="G263" s="92"/>
      <c r="H263" s="93"/>
      <c r="I263" s="91"/>
      <c r="J263" s="92"/>
      <c r="K263" s="93"/>
      <c r="P263" s="59" t="s">
        <v>20</v>
      </c>
      <c r="Q263" s="23"/>
      <c r="R263" s="24" t="s">
        <v>11</v>
      </c>
      <c r="S263" s="23"/>
      <c r="T263" s="24" t="s">
        <v>12</v>
      </c>
      <c r="U263" s="23"/>
      <c r="V263" s="24" t="s">
        <v>8</v>
      </c>
      <c r="W263" s="25">
        <v>1</v>
      </c>
      <c r="X263" s="60" t="s">
        <v>13</v>
      </c>
    </row>
    <row r="264" spans="2:24" ht="15.75" thickBot="1">
      <c r="B264" s="70">
        <f t="shared" si="3"/>
        <v>44083</v>
      </c>
      <c r="C264" s="91"/>
      <c r="D264" s="92"/>
      <c r="E264" s="93"/>
      <c r="F264" s="91"/>
      <c r="G264" s="92"/>
      <c r="H264" s="93"/>
      <c r="I264" s="91"/>
      <c r="J264" s="92"/>
      <c r="K264" s="93"/>
      <c r="P264" s="140"/>
      <c r="Q264" s="141"/>
      <c r="R264" s="141"/>
      <c r="S264" s="141"/>
      <c r="T264" s="141"/>
      <c r="U264" s="141"/>
      <c r="V264" s="141"/>
      <c r="W264" s="141"/>
      <c r="X264" s="142"/>
    </row>
    <row r="265" spans="2:24" ht="15.75" thickBot="1">
      <c r="B265" s="70">
        <f t="shared" si="3"/>
        <v>44084</v>
      </c>
      <c r="C265" s="91"/>
      <c r="D265" s="92"/>
      <c r="E265" s="93"/>
      <c r="F265" s="91"/>
      <c r="G265" s="92"/>
      <c r="H265" s="93"/>
      <c r="I265" s="91"/>
      <c r="J265" s="92"/>
      <c r="K265" s="93"/>
      <c r="P265" s="61" t="s">
        <v>21</v>
      </c>
      <c r="Q265" s="62">
        <f>SUM(Q256-Q263)</f>
        <v>1</v>
      </c>
      <c r="R265" s="63" t="s">
        <v>11</v>
      </c>
      <c r="S265" s="62">
        <f>SUM(S256-S263)</f>
        <v>20</v>
      </c>
      <c r="T265" s="63" t="s">
        <v>12</v>
      </c>
      <c r="U265" s="62">
        <f>SUM(U256-U263)</f>
        <v>10</v>
      </c>
      <c r="V265" s="63" t="s">
        <v>8</v>
      </c>
      <c r="W265" s="62">
        <f>SUM(W256-W263)</f>
        <v>81</v>
      </c>
      <c r="X265" s="64" t="s">
        <v>13</v>
      </c>
    </row>
    <row r="266" spans="2:24" ht="15.75" thickTop="1">
      <c r="B266" s="70">
        <f t="shared" si="3"/>
        <v>44085</v>
      </c>
      <c r="C266" s="91"/>
      <c r="D266" s="92"/>
      <c r="E266" s="93"/>
      <c r="F266" s="91"/>
      <c r="G266" s="92"/>
      <c r="H266" s="93"/>
      <c r="I266" s="91"/>
      <c r="J266" s="92"/>
      <c r="K266" s="93"/>
    </row>
    <row r="267" spans="2:24">
      <c r="B267" s="70">
        <f t="shared" si="3"/>
        <v>44086</v>
      </c>
      <c r="C267" s="91"/>
      <c r="D267" s="92"/>
      <c r="E267" s="93"/>
      <c r="F267" s="91"/>
      <c r="G267" s="92"/>
      <c r="H267" s="93"/>
      <c r="I267" s="91"/>
      <c r="J267" s="92"/>
      <c r="K267" s="93"/>
    </row>
    <row r="268" spans="2:24">
      <c r="B268" s="70">
        <f t="shared" si="3"/>
        <v>44087</v>
      </c>
      <c r="C268" s="91"/>
      <c r="D268" s="92"/>
      <c r="E268" s="93"/>
      <c r="F268" s="91"/>
      <c r="G268" s="92"/>
      <c r="H268" s="93"/>
      <c r="I268" s="91"/>
      <c r="J268" s="92"/>
      <c r="K268" s="93"/>
    </row>
    <row r="269" spans="2:24">
      <c r="B269" s="70">
        <f t="shared" si="3"/>
        <v>44088</v>
      </c>
      <c r="C269" s="91"/>
      <c r="D269" s="92"/>
      <c r="E269" s="93"/>
      <c r="F269" s="91"/>
      <c r="G269" s="92"/>
      <c r="H269" s="93"/>
      <c r="I269" s="91"/>
      <c r="J269" s="92"/>
      <c r="K269" s="93"/>
    </row>
    <row r="270" spans="2:24">
      <c r="B270" s="70">
        <f t="shared" si="3"/>
        <v>44089</v>
      </c>
      <c r="C270" s="91"/>
      <c r="D270" s="92"/>
      <c r="E270" s="93"/>
      <c r="F270" s="91"/>
      <c r="G270" s="92"/>
      <c r="H270" s="93"/>
      <c r="I270" s="91"/>
      <c r="J270" s="92"/>
      <c r="K270" s="93"/>
    </row>
    <row r="271" spans="2:24">
      <c r="B271" s="70">
        <f t="shared" ref="B271:B336" si="4">B270+1</f>
        <v>44090</v>
      </c>
      <c r="C271" s="91"/>
      <c r="D271" s="92"/>
      <c r="E271" s="93"/>
      <c r="F271" s="91"/>
      <c r="G271" s="92"/>
      <c r="H271" s="93"/>
      <c r="I271" s="91"/>
      <c r="J271" s="92"/>
      <c r="K271" s="93"/>
    </row>
    <row r="272" spans="2:24">
      <c r="B272" s="70">
        <f t="shared" si="4"/>
        <v>44091</v>
      </c>
      <c r="C272" s="91"/>
      <c r="D272" s="92"/>
      <c r="E272" s="93"/>
      <c r="F272" s="91"/>
      <c r="G272" s="92"/>
      <c r="H272" s="93"/>
      <c r="I272" s="91"/>
      <c r="J272" s="92"/>
      <c r="K272" s="93"/>
    </row>
    <row r="273" spans="2:24">
      <c r="B273" s="70">
        <f t="shared" si="4"/>
        <v>44092</v>
      </c>
      <c r="C273" s="91"/>
      <c r="D273" s="92"/>
      <c r="E273" s="93"/>
      <c r="F273" s="91"/>
      <c r="G273" s="92"/>
      <c r="H273" s="93"/>
      <c r="I273" s="91"/>
      <c r="J273" s="92"/>
      <c r="K273" s="93"/>
    </row>
    <row r="274" spans="2:24">
      <c r="B274" s="70">
        <f t="shared" si="4"/>
        <v>44093</v>
      </c>
      <c r="C274" s="91"/>
      <c r="D274" s="92"/>
      <c r="E274" s="93"/>
      <c r="F274" s="91"/>
      <c r="G274" s="92"/>
      <c r="H274" s="93"/>
      <c r="I274" s="91"/>
      <c r="J274" s="92"/>
      <c r="K274" s="93"/>
    </row>
    <row r="275" spans="2:24">
      <c r="B275" s="70">
        <f t="shared" si="4"/>
        <v>44094</v>
      </c>
      <c r="C275" s="91"/>
      <c r="D275" s="92"/>
      <c r="E275" s="93"/>
      <c r="F275" s="91"/>
      <c r="G275" s="92"/>
      <c r="H275" s="93"/>
      <c r="I275" s="91"/>
      <c r="J275" s="92"/>
      <c r="K275" s="93"/>
    </row>
    <row r="276" spans="2:24">
      <c r="B276" s="70">
        <f t="shared" si="4"/>
        <v>44095</v>
      </c>
      <c r="C276" s="91"/>
      <c r="D276" s="92"/>
      <c r="E276" s="93"/>
      <c r="F276" s="91"/>
      <c r="G276" s="92"/>
      <c r="H276" s="93"/>
      <c r="I276" s="91"/>
      <c r="J276" s="92"/>
      <c r="K276" s="93"/>
    </row>
    <row r="277" spans="2:24">
      <c r="B277" s="70">
        <f t="shared" si="4"/>
        <v>44096</v>
      </c>
      <c r="C277" s="91"/>
      <c r="D277" s="92"/>
      <c r="E277" s="93"/>
      <c r="F277" s="91"/>
      <c r="G277" s="92"/>
      <c r="H277" s="93"/>
      <c r="I277" s="91"/>
      <c r="J277" s="92"/>
      <c r="K277" s="93"/>
    </row>
    <row r="278" spans="2:24">
      <c r="B278" s="70">
        <f t="shared" si="4"/>
        <v>44097</v>
      </c>
      <c r="C278" s="91"/>
      <c r="D278" s="92"/>
      <c r="E278" s="93"/>
      <c r="F278" s="91"/>
      <c r="G278" s="92"/>
      <c r="H278" s="93"/>
      <c r="I278" s="91"/>
      <c r="J278" s="92"/>
      <c r="K278" s="93"/>
    </row>
    <row r="279" spans="2:24">
      <c r="B279" s="70">
        <f t="shared" si="4"/>
        <v>44098</v>
      </c>
      <c r="C279" s="91"/>
      <c r="D279" s="92"/>
      <c r="E279" s="93"/>
      <c r="F279" s="91"/>
      <c r="G279" s="92"/>
      <c r="H279" s="93"/>
      <c r="I279" s="91"/>
      <c r="J279" s="92"/>
      <c r="K279" s="93"/>
    </row>
    <row r="280" spans="2:24">
      <c r="B280" s="70">
        <f t="shared" si="4"/>
        <v>44099</v>
      </c>
      <c r="C280" s="91"/>
      <c r="D280" s="92"/>
      <c r="E280" s="93"/>
      <c r="F280" s="91"/>
      <c r="G280" s="92"/>
      <c r="H280" s="93"/>
      <c r="I280" s="91"/>
      <c r="J280" s="92"/>
      <c r="K280" s="93"/>
    </row>
    <row r="281" spans="2:24">
      <c r="B281" s="70">
        <f t="shared" si="4"/>
        <v>44100</v>
      </c>
      <c r="C281" s="91"/>
      <c r="D281" s="92"/>
      <c r="E281" s="93"/>
      <c r="F281" s="91"/>
      <c r="G281" s="92"/>
      <c r="H281" s="93"/>
      <c r="I281" s="91"/>
      <c r="J281" s="92"/>
      <c r="K281" s="93"/>
    </row>
    <row r="282" spans="2:24">
      <c r="B282" s="70">
        <f t="shared" si="4"/>
        <v>44101</v>
      </c>
      <c r="C282" s="91"/>
      <c r="D282" s="92"/>
      <c r="E282" s="93"/>
      <c r="F282" s="91"/>
      <c r="G282" s="92"/>
      <c r="H282" s="93"/>
      <c r="I282" s="91"/>
      <c r="J282" s="92"/>
      <c r="K282" s="93"/>
    </row>
    <row r="283" spans="2:24">
      <c r="B283" s="70">
        <f t="shared" si="4"/>
        <v>44102</v>
      </c>
      <c r="C283" s="91"/>
      <c r="D283" s="92"/>
      <c r="E283" s="93"/>
      <c r="F283" s="91"/>
      <c r="G283" s="92"/>
      <c r="H283" s="93"/>
      <c r="I283" s="91"/>
      <c r="J283" s="92"/>
      <c r="K283" s="93"/>
    </row>
    <row r="284" spans="2:24">
      <c r="B284" s="70">
        <f t="shared" si="4"/>
        <v>44103</v>
      </c>
      <c r="C284" s="91"/>
      <c r="D284" s="92"/>
      <c r="E284" s="93"/>
      <c r="F284" s="91"/>
      <c r="G284" s="92"/>
      <c r="H284" s="93"/>
      <c r="I284" s="91"/>
      <c r="J284" s="92"/>
      <c r="K284" s="93"/>
    </row>
    <row r="285" spans="2:24" ht="15.75" thickBot="1">
      <c r="B285" s="71">
        <f t="shared" si="4"/>
        <v>44104</v>
      </c>
      <c r="C285" s="94"/>
      <c r="D285" s="95"/>
      <c r="E285" s="96"/>
      <c r="F285" s="94"/>
      <c r="G285" s="95"/>
      <c r="H285" s="96"/>
      <c r="I285" s="94"/>
      <c r="J285" s="95"/>
      <c r="K285" s="96"/>
    </row>
    <row r="286" spans="2:24" ht="15.75" thickBot="1">
      <c r="B286" s="44"/>
      <c r="C286" s="41"/>
      <c r="D286" s="41"/>
      <c r="E286" s="41"/>
      <c r="F286" s="41"/>
      <c r="G286" s="41"/>
      <c r="H286" s="41"/>
      <c r="I286" s="41"/>
      <c r="J286" s="41"/>
      <c r="K286" s="41"/>
      <c r="M286" s="40"/>
      <c r="N286" s="39"/>
    </row>
    <row r="287" spans="2:24" ht="16.5" thickTop="1" thickBot="1">
      <c r="B287" s="69">
        <f>B285+1</f>
        <v>44105</v>
      </c>
      <c r="C287" s="88"/>
      <c r="D287" s="89"/>
      <c r="E287" s="90"/>
      <c r="F287" s="88"/>
      <c r="G287" s="89"/>
      <c r="H287" s="90"/>
      <c r="P287" s="55" t="s">
        <v>10</v>
      </c>
      <c r="Q287" s="56">
        <v>1</v>
      </c>
      <c r="R287" s="57" t="s">
        <v>11</v>
      </c>
      <c r="S287" s="56">
        <v>20</v>
      </c>
      <c r="T287" s="57" t="s">
        <v>12</v>
      </c>
      <c r="U287" s="56">
        <v>10</v>
      </c>
      <c r="V287" s="57" t="s">
        <v>8</v>
      </c>
      <c r="W287" s="56">
        <v>82</v>
      </c>
      <c r="X287" s="58" t="s">
        <v>13</v>
      </c>
    </row>
    <row r="288" spans="2:24" ht="15.75" thickBot="1">
      <c r="B288" s="70">
        <f t="shared" si="4"/>
        <v>44106</v>
      </c>
      <c r="C288" s="91"/>
      <c r="D288" s="92"/>
      <c r="E288" s="93"/>
      <c r="F288" s="91"/>
      <c r="G288" s="92"/>
      <c r="H288" s="93"/>
      <c r="P288" s="143"/>
      <c r="Q288" s="146" t="s">
        <v>14</v>
      </c>
      <c r="R288" s="141"/>
      <c r="S288" s="141"/>
      <c r="T288" s="141"/>
      <c r="U288" s="141"/>
      <c r="V288" s="147"/>
      <c r="W288" s="25">
        <f>SUM(E287:E317)</f>
        <v>0</v>
      </c>
      <c r="X288" s="148"/>
    </row>
    <row r="289" spans="2:24" ht="15.75" thickBot="1">
      <c r="B289" s="70">
        <f t="shared" si="4"/>
        <v>44107</v>
      </c>
      <c r="C289" s="91"/>
      <c r="D289" s="92"/>
      <c r="E289" s="93"/>
      <c r="F289" s="91"/>
      <c r="G289" s="92"/>
      <c r="H289" s="93"/>
      <c r="P289" s="144"/>
      <c r="Q289" s="146" t="s">
        <v>15</v>
      </c>
      <c r="R289" s="141"/>
      <c r="S289" s="141"/>
      <c r="T289" s="141"/>
      <c r="U289" s="141"/>
      <c r="V289" s="147"/>
      <c r="W289" s="25">
        <f>SUM(F287:F317)*2</f>
        <v>0</v>
      </c>
      <c r="X289" s="149"/>
    </row>
    <row r="290" spans="2:24" ht="15.75" thickBot="1">
      <c r="B290" s="70">
        <f t="shared" si="4"/>
        <v>44108</v>
      </c>
      <c r="C290" s="91"/>
      <c r="D290" s="92"/>
      <c r="E290" s="93"/>
      <c r="F290" s="91"/>
      <c r="G290" s="92"/>
      <c r="H290" s="93"/>
      <c r="P290" s="144"/>
      <c r="Q290" s="146" t="s">
        <v>16</v>
      </c>
      <c r="R290" s="141"/>
      <c r="S290" s="141"/>
      <c r="T290" s="141"/>
      <c r="U290" s="141"/>
      <c r="V290" s="147"/>
      <c r="W290" s="25">
        <f>SUM(G287:G317)*2</f>
        <v>0</v>
      </c>
      <c r="X290" s="149"/>
    </row>
    <row r="291" spans="2:24" ht="15.75" thickBot="1">
      <c r="B291" s="70">
        <f t="shared" si="4"/>
        <v>44109</v>
      </c>
      <c r="C291" s="91"/>
      <c r="D291" s="92"/>
      <c r="E291" s="93"/>
      <c r="F291" s="91"/>
      <c r="G291" s="92"/>
      <c r="H291" s="93"/>
      <c r="P291" s="144"/>
      <c r="Q291" s="146" t="s">
        <v>17</v>
      </c>
      <c r="R291" s="141"/>
      <c r="S291" s="141"/>
      <c r="T291" s="141"/>
      <c r="U291" s="141"/>
      <c r="V291" s="147"/>
      <c r="W291" s="25">
        <f>SUM(H287:H317)</f>
        <v>0</v>
      </c>
      <c r="X291" s="149"/>
    </row>
    <row r="292" spans="2:24" ht="15.75" thickBot="1">
      <c r="B292" s="70">
        <f t="shared" si="4"/>
        <v>44110</v>
      </c>
      <c r="C292" s="91"/>
      <c r="D292" s="92"/>
      <c r="E292" s="93"/>
      <c r="F292" s="91"/>
      <c r="G292" s="92"/>
      <c r="H292" s="93"/>
      <c r="P292" s="144"/>
      <c r="Q292" s="146" t="s">
        <v>18</v>
      </c>
      <c r="R292" s="141"/>
      <c r="S292" s="141"/>
      <c r="T292" s="141"/>
      <c r="U292" s="141"/>
      <c r="V292" s="147"/>
      <c r="W292" s="25">
        <f>SUM(I287:I317)*2</f>
        <v>0</v>
      </c>
      <c r="X292" s="149"/>
    </row>
    <row r="293" spans="2:24" ht="15.75" thickBot="1">
      <c r="B293" s="70">
        <f t="shared" si="4"/>
        <v>44111</v>
      </c>
      <c r="C293" s="91"/>
      <c r="D293" s="92"/>
      <c r="E293" s="93"/>
      <c r="F293" s="91"/>
      <c r="G293" s="92"/>
      <c r="H293" s="93"/>
      <c r="P293" s="145"/>
      <c r="Q293" s="146" t="s">
        <v>19</v>
      </c>
      <c r="R293" s="141"/>
      <c r="S293" s="141"/>
      <c r="T293" s="141"/>
      <c r="U293" s="141"/>
      <c r="V293" s="147"/>
      <c r="W293" s="25">
        <f>SUM(J287:J317)*2</f>
        <v>0</v>
      </c>
      <c r="X293" s="150"/>
    </row>
    <row r="294" spans="2:24" ht="15.75" thickBot="1">
      <c r="B294" s="70">
        <f t="shared" si="4"/>
        <v>44112</v>
      </c>
      <c r="C294" s="91"/>
      <c r="D294" s="92"/>
      <c r="E294" s="93"/>
      <c r="F294" s="91"/>
      <c r="G294" s="92"/>
      <c r="H294" s="93"/>
      <c r="P294" s="59" t="s">
        <v>20</v>
      </c>
      <c r="Q294" s="23"/>
      <c r="R294" s="24" t="s">
        <v>11</v>
      </c>
      <c r="S294" s="23"/>
      <c r="T294" s="24" t="s">
        <v>12</v>
      </c>
      <c r="U294" s="23"/>
      <c r="V294" s="24" t="s">
        <v>8</v>
      </c>
      <c r="W294" s="25">
        <v>1</v>
      </c>
      <c r="X294" s="60" t="s">
        <v>13</v>
      </c>
    </row>
    <row r="295" spans="2:24" ht="15.75" thickBot="1">
      <c r="B295" s="70">
        <f t="shared" si="4"/>
        <v>44113</v>
      </c>
      <c r="C295" s="91"/>
      <c r="D295" s="92"/>
      <c r="E295" s="93"/>
      <c r="F295" s="91"/>
      <c r="G295" s="92"/>
      <c r="H295" s="93"/>
      <c r="P295" s="140"/>
      <c r="Q295" s="141"/>
      <c r="R295" s="141"/>
      <c r="S295" s="141"/>
      <c r="T295" s="141"/>
      <c r="U295" s="141"/>
      <c r="V295" s="141"/>
      <c r="W295" s="141"/>
      <c r="X295" s="142"/>
    </row>
    <row r="296" spans="2:24" ht="15.75" thickBot="1">
      <c r="B296" s="70">
        <f t="shared" si="4"/>
        <v>44114</v>
      </c>
      <c r="C296" s="91"/>
      <c r="D296" s="92"/>
      <c r="E296" s="93"/>
      <c r="F296" s="91"/>
      <c r="G296" s="92"/>
      <c r="H296" s="93"/>
      <c r="P296" s="61" t="s">
        <v>21</v>
      </c>
      <c r="Q296" s="62">
        <f>SUM(Q287-Q294)</f>
        <v>1</v>
      </c>
      <c r="R296" s="63" t="s">
        <v>11</v>
      </c>
      <c r="S296" s="62">
        <f>SUM(S287-S294)</f>
        <v>20</v>
      </c>
      <c r="T296" s="63" t="s">
        <v>12</v>
      </c>
      <c r="U296" s="62">
        <f>SUM(U287-U294)</f>
        <v>10</v>
      </c>
      <c r="V296" s="63" t="s">
        <v>8</v>
      </c>
      <c r="W296" s="62">
        <f>SUM(W287-W294)</f>
        <v>81</v>
      </c>
      <c r="X296" s="64" t="s">
        <v>13</v>
      </c>
    </row>
    <row r="297" spans="2:24" ht="15.75" thickTop="1">
      <c r="B297" s="70">
        <f t="shared" si="4"/>
        <v>44115</v>
      </c>
      <c r="C297" s="91"/>
      <c r="D297" s="92"/>
      <c r="E297" s="93"/>
      <c r="F297" s="91"/>
      <c r="G297" s="92"/>
      <c r="H297" s="93"/>
    </row>
    <row r="298" spans="2:24">
      <c r="B298" s="70">
        <f t="shared" si="4"/>
        <v>44116</v>
      </c>
      <c r="C298" s="91"/>
      <c r="D298" s="92"/>
      <c r="E298" s="93"/>
      <c r="F298" s="91"/>
      <c r="G298" s="92"/>
      <c r="H298" s="93"/>
    </row>
    <row r="299" spans="2:24">
      <c r="B299" s="70">
        <f t="shared" si="4"/>
        <v>44117</v>
      </c>
      <c r="C299" s="91"/>
      <c r="D299" s="92"/>
      <c r="E299" s="93"/>
      <c r="F299" s="91"/>
      <c r="G299" s="92"/>
      <c r="H299" s="93"/>
    </row>
    <row r="300" spans="2:24">
      <c r="B300" s="70">
        <f t="shared" si="4"/>
        <v>44118</v>
      </c>
      <c r="C300" s="91"/>
      <c r="D300" s="92"/>
      <c r="E300" s="93"/>
      <c r="F300" s="91"/>
      <c r="G300" s="92"/>
      <c r="H300" s="93"/>
    </row>
    <row r="301" spans="2:24">
      <c r="B301" s="70">
        <f t="shared" si="4"/>
        <v>44119</v>
      </c>
      <c r="C301" s="91"/>
      <c r="D301" s="92"/>
      <c r="E301" s="93"/>
      <c r="F301" s="91"/>
      <c r="G301" s="92"/>
      <c r="H301" s="93"/>
    </row>
    <row r="302" spans="2:24">
      <c r="B302" s="70">
        <f t="shared" si="4"/>
        <v>44120</v>
      </c>
      <c r="C302" s="91"/>
      <c r="D302" s="92"/>
      <c r="E302" s="93"/>
      <c r="F302" s="91"/>
      <c r="G302" s="92"/>
      <c r="H302" s="93"/>
    </row>
    <row r="303" spans="2:24">
      <c r="B303" s="70">
        <f t="shared" si="4"/>
        <v>44121</v>
      </c>
      <c r="C303" s="91"/>
      <c r="D303" s="92"/>
      <c r="E303" s="93"/>
      <c r="F303" s="91"/>
      <c r="G303" s="92"/>
      <c r="H303" s="93"/>
    </row>
    <row r="304" spans="2:24">
      <c r="B304" s="70">
        <f t="shared" si="4"/>
        <v>44122</v>
      </c>
      <c r="C304" s="91"/>
      <c r="D304" s="92"/>
      <c r="E304" s="93"/>
      <c r="F304" s="91"/>
      <c r="G304" s="92"/>
      <c r="H304" s="93"/>
    </row>
    <row r="305" spans="1:24">
      <c r="B305" s="70">
        <f t="shared" si="4"/>
        <v>44123</v>
      </c>
      <c r="C305" s="91"/>
      <c r="D305" s="92"/>
      <c r="E305" s="93"/>
      <c r="F305" s="91"/>
      <c r="G305" s="92"/>
      <c r="H305" s="93"/>
    </row>
    <row r="306" spans="1:24">
      <c r="B306" s="70">
        <f t="shared" si="4"/>
        <v>44124</v>
      </c>
      <c r="C306" s="91"/>
      <c r="D306" s="92"/>
      <c r="E306" s="93"/>
      <c r="F306" s="91"/>
      <c r="G306" s="92"/>
      <c r="H306" s="93"/>
    </row>
    <row r="307" spans="1:24">
      <c r="B307" s="70">
        <f t="shared" si="4"/>
        <v>44125</v>
      </c>
      <c r="C307" s="91"/>
      <c r="D307" s="92"/>
      <c r="E307" s="93"/>
      <c r="F307" s="91"/>
      <c r="G307" s="92"/>
      <c r="H307" s="93"/>
    </row>
    <row r="308" spans="1:24">
      <c r="B308" s="70">
        <f t="shared" si="4"/>
        <v>44126</v>
      </c>
      <c r="C308" s="91"/>
      <c r="D308" s="92"/>
      <c r="E308" s="93"/>
      <c r="F308" s="91"/>
      <c r="G308" s="92"/>
      <c r="H308" s="93"/>
    </row>
    <row r="309" spans="1:24">
      <c r="B309" s="70">
        <f t="shared" si="4"/>
        <v>44127</v>
      </c>
      <c r="C309" s="91"/>
      <c r="D309" s="92"/>
      <c r="E309" s="93"/>
      <c r="F309" s="91"/>
      <c r="G309" s="92"/>
      <c r="H309" s="93"/>
    </row>
    <row r="310" spans="1:24">
      <c r="B310" s="70">
        <f t="shared" si="4"/>
        <v>44128</v>
      </c>
      <c r="C310" s="91"/>
      <c r="D310" s="92"/>
      <c r="E310" s="93"/>
      <c r="F310" s="91"/>
      <c r="G310" s="92"/>
      <c r="H310" s="93"/>
    </row>
    <row r="311" spans="1:24">
      <c r="B311" s="70">
        <f t="shared" si="4"/>
        <v>44129</v>
      </c>
      <c r="C311" s="91"/>
      <c r="D311" s="92"/>
      <c r="E311" s="93"/>
      <c r="F311" s="91"/>
      <c r="G311" s="92"/>
      <c r="H311" s="93"/>
    </row>
    <row r="312" spans="1:24">
      <c r="B312" s="70">
        <f t="shared" si="4"/>
        <v>44130</v>
      </c>
      <c r="C312" s="91"/>
      <c r="D312" s="92"/>
      <c r="E312" s="93"/>
      <c r="F312" s="91"/>
      <c r="G312" s="92"/>
      <c r="H312" s="93"/>
    </row>
    <row r="313" spans="1:24">
      <c r="B313" s="70">
        <f t="shared" si="4"/>
        <v>44131</v>
      </c>
      <c r="C313" s="91"/>
      <c r="D313" s="92"/>
      <c r="E313" s="93"/>
      <c r="F313" s="91"/>
      <c r="G313" s="92"/>
      <c r="H313" s="93"/>
    </row>
    <row r="314" spans="1:24">
      <c r="B314" s="70">
        <f t="shared" si="4"/>
        <v>44132</v>
      </c>
      <c r="C314" s="91"/>
      <c r="D314" s="92"/>
      <c r="E314" s="93"/>
      <c r="F314" s="91"/>
      <c r="G314" s="92"/>
      <c r="H314" s="93"/>
    </row>
    <row r="315" spans="1:24">
      <c r="B315" s="70">
        <f t="shared" si="4"/>
        <v>44133</v>
      </c>
      <c r="C315" s="91"/>
      <c r="D315" s="92"/>
      <c r="E315" s="93"/>
      <c r="F315" s="91"/>
      <c r="G315" s="92"/>
      <c r="H315" s="93"/>
    </row>
    <row r="316" spans="1:24">
      <c r="B316" s="70">
        <f t="shared" si="4"/>
        <v>44134</v>
      </c>
      <c r="C316" s="91"/>
      <c r="D316" s="92"/>
      <c r="E316" s="93"/>
      <c r="F316" s="91"/>
      <c r="G316" s="92"/>
      <c r="H316" s="93"/>
    </row>
    <row r="317" spans="1:24" ht="15.75" thickBot="1">
      <c r="B317" s="71">
        <f t="shared" si="4"/>
        <v>44135</v>
      </c>
      <c r="C317" s="94"/>
      <c r="D317" s="95"/>
      <c r="E317" s="96"/>
      <c r="F317" s="94"/>
      <c r="G317" s="95"/>
      <c r="H317" s="96"/>
    </row>
    <row r="318" spans="1:24" ht="15.75" thickBot="1">
      <c r="B318" s="44"/>
      <c r="C318" s="41"/>
      <c r="D318" s="41"/>
      <c r="E318" s="41"/>
      <c r="F318" s="41"/>
      <c r="G318" s="41"/>
      <c r="H318" s="41"/>
      <c r="I318" s="41"/>
      <c r="J318" s="41"/>
      <c r="K318" s="41"/>
      <c r="M318" s="40"/>
      <c r="N318" s="39"/>
    </row>
    <row r="319" spans="1:24" s="47" customFormat="1" ht="16.5" thickTop="1" thickBot="1">
      <c r="A319" s="39"/>
      <c r="B319" s="35">
        <f>B317+1</f>
        <v>44136</v>
      </c>
      <c r="C319" s="82"/>
      <c r="D319" s="83"/>
      <c r="E319" s="84"/>
      <c r="F319" s="82"/>
      <c r="G319" s="83"/>
      <c r="H319" s="84"/>
      <c r="I319" s="82"/>
      <c r="J319" s="83"/>
      <c r="K319" s="84"/>
      <c r="L319" s="39"/>
      <c r="M319" s="78"/>
      <c r="O319" s="39"/>
      <c r="P319" s="55" t="s">
        <v>10</v>
      </c>
      <c r="Q319" s="56">
        <v>1</v>
      </c>
      <c r="R319" s="57" t="s">
        <v>11</v>
      </c>
      <c r="S319" s="56">
        <v>20</v>
      </c>
      <c r="T319" s="57" t="s">
        <v>12</v>
      </c>
      <c r="U319" s="56">
        <v>10</v>
      </c>
      <c r="V319" s="57" t="s">
        <v>8</v>
      </c>
      <c r="W319" s="56">
        <v>82</v>
      </c>
      <c r="X319" s="58" t="s">
        <v>13</v>
      </c>
    </row>
    <row r="320" spans="1:24" ht="15.75" thickBot="1">
      <c r="B320" s="70">
        <f t="shared" si="4"/>
        <v>44137</v>
      </c>
      <c r="C320" s="91"/>
      <c r="D320" s="92"/>
      <c r="E320" s="93"/>
      <c r="F320" s="91"/>
      <c r="G320" s="92"/>
      <c r="H320" s="93"/>
      <c r="I320" s="91"/>
      <c r="J320" s="92"/>
      <c r="K320" s="93"/>
      <c r="P320" s="143"/>
      <c r="Q320" s="146" t="s">
        <v>14</v>
      </c>
      <c r="R320" s="141"/>
      <c r="S320" s="141"/>
      <c r="T320" s="141"/>
      <c r="U320" s="141"/>
      <c r="V320" s="147"/>
      <c r="W320" s="25">
        <f>SUM(E319:E349)</f>
        <v>0</v>
      </c>
      <c r="X320" s="148"/>
    </row>
    <row r="321" spans="2:24" ht="15.75" thickBot="1">
      <c r="B321" s="70">
        <f t="shared" si="4"/>
        <v>44138</v>
      </c>
      <c r="C321" s="91"/>
      <c r="D321" s="92"/>
      <c r="E321" s="93"/>
      <c r="F321" s="91"/>
      <c r="G321" s="92"/>
      <c r="H321" s="93"/>
      <c r="I321" s="91"/>
      <c r="J321" s="92"/>
      <c r="K321" s="93"/>
      <c r="P321" s="144"/>
      <c r="Q321" s="146" t="s">
        <v>15</v>
      </c>
      <c r="R321" s="141"/>
      <c r="S321" s="141"/>
      <c r="T321" s="141"/>
      <c r="U321" s="141"/>
      <c r="V321" s="147"/>
      <c r="W321" s="25">
        <f>SUM(F319:F349)*2</f>
        <v>0</v>
      </c>
      <c r="X321" s="149"/>
    </row>
    <row r="322" spans="2:24" ht="15.75" thickBot="1">
      <c r="B322" s="70">
        <f t="shared" si="4"/>
        <v>44139</v>
      </c>
      <c r="C322" s="91"/>
      <c r="D322" s="92"/>
      <c r="E322" s="93"/>
      <c r="F322" s="91"/>
      <c r="G322" s="92"/>
      <c r="H322" s="93"/>
      <c r="I322" s="91"/>
      <c r="J322" s="92"/>
      <c r="K322" s="93"/>
      <c r="P322" s="144"/>
      <c r="Q322" s="146" t="s">
        <v>16</v>
      </c>
      <c r="R322" s="141"/>
      <c r="S322" s="141"/>
      <c r="T322" s="141"/>
      <c r="U322" s="141"/>
      <c r="V322" s="147"/>
      <c r="W322" s="25">
        <f>SUM(G319:G349)*2</f>
        <v>0</v>
      </c>
      <c r="X322" s="149"/>
    </row>
    <row r="323" spans="2:24" ht="15.75" thickBot="1">
      <c r="B323" s="70">
        <f t="shared" si="4"/>
        <v>44140</v>
      </c>
      <c r="C323" s="91"/>
      <c r="D323" s="92"/>
      <c r="E323" s="93"/>
      <c r="F323" s="91"/>
      <c r="G323" s="92"/>
      <c r="H323" s="93"/>
      <c r="I323" s="91"/>
      <c r="J323" s="92"/>
      <c r="K323" s="93"/>
      <c r="P323" s="144"/>
      <c r="Q323" s="146" t="s">
        <v>17</v>
      </c>
      <c r="R323" s="141"/>
      <c r="S323" s="141"/>
      <c r="T323" s="141"/>
      <c r="U323" s="141"/>
      <c r="V323" s="147"/>
      <c r="W323" s="25">
        <f>SUM(H319:H349)</f>
        <v>0</v>
      </c>
      <c r="X323" s="149"/>
    </row>
    <row r="324" spans="2:24" ht="15.75" thickBot="1">
      <c r="B324" s="70">
        <f t="shared" si="4"/>
        <v>44141</v>
      </c>
      <c r="C324" s="91"/>
      <c r="D324" s="92"/>
      <c r="E324" s="93"/>
      <c r="F324" s="91"/>
      <c r="G324" s="92"/>
      <c r="H324" s="93"/>
      <c r="I324" s="91"/>
      <c r="J324" s="92"/>
      <c r="K324" s="93"/>
      <c r="P324" s="144"/>
      <c r="Q324" s="146" t="s">
        <v>18</v>
      </c>
      <c r="R324" s="141"/>
      <c r="S324" s="141"/>
      <c r="T324" s="141"/>
      <c r="U324" s="141"/>
      <c r="V324" s="147"/>
      <c r="W324" s="25">
        <f>SUM(I319:I349)*2</f>
        <v>0</v>
      </c>
      <c r="X324" s="149"/>
    </row>
    <row r="325" spans="2:24" ht="15.75" thickBot="1">
      <c r="B325" s="70">
        <f t="shared" si="4"/>
        <v>44142</v>
      </c>
      <c r="C325" s="91"/>
      <c r="D325" s="92"/>
      <c r="E325" s="93"/>
      <c r="F325" s="91"/>
      <c r="G325" s="92"/>
      <c r="H325" s="93"/>
      <c r="I325" s="91"/>
      <c r="J325" s="92"/>
      <c r="K325" s="93"/>
      <c r="P325" s="145"/>
      <c r="Q325" s="146" t="s">
        <v>19</v>
      </c>
      <c r="R325" s="141"/>
      <c r="S325" s="141"/>
      <c r="T325" s="141"/>
      <c r="U325" s="141"/>
      <c r="V325" s="147"/>
      <c r="W325" s="25">
        <f>SUM(J319:J349)*2</f>
        <v>0</v>
      </c>
      <c r="X325" s="150"/>
    </row>
    <row r="326" spans="2:24" ht="15.75" thickBot="1">
      <c r="B326" s="70">
        <f t="shared" si="4"/>
        <v>44143</v>
      </c>
      <c r="C326" s="91"/>
      <c r="D326" s="92"/>
      <c r="E326" s="93"/>
      <c r="F326" s="91"/>
      <c r="G326" s="92"/>
      <c r="H326" s="93"/>
      <c r="I326" s="91"/>
      <c r="J326" s="92"/>
      <c r="K326" s="93"/>
      <c r="P326" s="59" t="s">
        <v>20</v>
      </c>
      <c r="Q326" s="23"/>
      <c r="R326" s="24" t="s">
        <v>11</v>
      </c>
      <c r="S326" s="23"/>
      <c r="T326" s="24" t="s">
        <v>12</v>
      </c>
      <c r="U326" s="23"/>
      <c r="V326" s="24" t="s">
        <v>8</v>
      </c>
      <c r="W326" s="25">
        <v>1</v>
      </c>
      <c r="X326" s="60" t="s">
        <v>13</v>
      </c>
    </row>
    <row r="327" spans="2:24" ht="15.75" thickBot="1">
      <c r="B327" s="70">
        <f t="shared" si="4"/>
        <v>44144</v>
      </c>
      <c r="C327" s="91"/>
      <c r="D327" s="92"/>
      <c r="E327" s="93"/>
      <c r="F327" s="91"/>
      <c r="G327" s="92"/>
      <c r="H327" s="93"/>
      <c r="I327" s="91"/>
      <c r="J327" s="92"/>
      <c r="K327" s="93"/>
      <c r="P327" s="140"/>
      <c r="Q327" s="141"/>
      <c r="R327" s="141"/>
      <c r="S327" s="141"/>
      <c r="T327" s="141"/>
      <c r="U327" s="141"/>
      <c r="V327" s="141"/>
      <c r="W327" s="141"/>
      <c r="X327" s="142"/>
    </row>
    <row r="328" spans="2:24" ht="15.75" thickBot="1">
      <c r="B328" s="70">
        <f t="shared" si="4"/>
        <v>44145</v>
      </c>
      <c r="C328" s="91"/>
      <c r="D328" s="92"/>
      <c r="E328" s="93"/>
      <c r="F328" s="91"/>
      <c r="G328" s="92"/>
      <c r="H328" s="93"/>
      <c r="I328" s="91"/>
      <c r="J328" s="92"/>
      <c r="K328" s="93"/>
      <c r="P328" s="61" t="s">
        <v>21</v>
      </c>
      <c r="Q328" s="62">
        <f>SUM(Q319-Q326)</f>
        <v>1</v>
      </c>
      <c r="R328" s="63" t="s">
        <v>11</v>
      </c>
      <c r="S328" s="62">
        <f>SUM(S319-S326)</f>
        <v>20</v>
      </c>
      <c r="T328" s="63" t="s">
        <v>12</v>
      </c>
      <c r="U328" s="62">
        <f>SUM(U319-U326)</f>
        <v>10</v>
      </c>
      <c r="V328" s="63" t="s">
        <v>8</v>
      </c>
      <c r="W328" s="62">
        <f>SUM(W319-W326)</f>
        <v>81</v>
      </c>
      <c r="X328" s="64" t="s">
        <v>13</v>
      </c>
    </row>
    <row r="329" spans="2:24" ht="15.75" thickTop="1">
      <c r="B329" s="70">
        <f t="shared" si="4"/>
        <v>44146</v>
      </c>
      <c r="C329" s="91"/>
      <c r="D329" s="92"/>
      <c r="E329" s="93"/>
      <c r="F329" s="91"/>
      <c r="G329" s="92"/>
      <c r="H329" s="93"/>
      <c r="I329" s="91"/>
      <c r="J329" s="92"/>
      <c r="K329" s="93"/>
    </row>
    <row r="330" spans="2:24">
      <c r="B330" s="70">
        <f t="shared" si="4"/>
        <v>44147</v>
      </c>
      <c r="C330" s="91"/>
      <c r="D330" s="92"/>
      <c r="E330" s="93"/>
      <c r="F330" s="91"/>
      <c r="G330" s="92"/>
      <c r="H330" s="93"/>
      <c r="I330" s="91"/>
      <c r="J330" s="92"/>
      <c r="K330" s="93"/>
    </row>
    <row r="331" spans="2:24">
      <c r="B331" s="70">
        <f t="shared" si="4"/>
        <v>44148</v>
      </c>
      <c r="C331" s="91"/>
      <c r="D331" s="92"/>
      <c r="E331" s="93"/>
      <c r="F331" s="91"/>
      <c r="G331" s="92"/>
      <c r="H331" s="93"/>
      <c r="I331" s="91"/>
      <c r="J331" s="92"/>
      <c r="K331" s="93"/>
    </row>
    <row r="332" spans="2:24">
      <c r="B332" s="70">
        <f t="shared" si="4"/>
        <v>44149</v>
      </c>
      <c r="C332" s="91"/>
      <c r="D332" s="92"/>
      <c r="E332" s="93"/>
      <c r="F332" s="91"/>
      <c r="G332" s="92"/>
      <c r="H332" s="93"/>
      <c r="I332" s="91"/>
      <c r="J332" s="92"/>
      <c r="K332" s="93"/>
    </row>
    <row r="333" spans="2:24">
      <c r="B333" s="70">
        <f t="shared" si="4"/>
        <v>44150</v>
      </c>
      <c r="C333" s="91"/>
      <c r="D333" s="92"/>
      <c r="E333" s="93"/>
      <c r="F333" s="91"/>
      <c r="G333" s="92"/>
      <c r="H333" s="93"/>
      <c r="I333" s="91"/>
      <c r="J333" s="92"/>
      <c r="K333" s="93"/>
    </row>
    <row r="334" spans="2:24">
      <c r="B334" s="70">
        <f t="shared" si="4"/>
        <v>44151</v>
      </c>
      <c r="C334" s="91"/>
      <c r="D334" s="92"/>
      <c r="E334" s="93"/>
      <c r="F334" s="91"/>
      <c r="G334" s="92"/>
      <c r="H334" s="93"/>
      <c r="I334" s="91"/>
      <c r="J334" s="92"/>
      <c r="K334" s="93"/>
    </row>
    <row r="335" spans="2:24">
      <c r="B335" s="70">
        <f t="shared" si="4"/>
        <v>44152</v>
      </c>
      <c r="C335" s="91"/>
      <c r="D335" s="92"/>
      <c r="E335" s="93"/>
      <c r="F335" s="91"/>
      <c r="G335" s="92"/>
      <c r="H335" s="93"/>
      <c r="I335" s="91"/>
      <c r="J335" s="92"/>
      <c r="K335" s="93"/>
    </row>
    <row r="336" spans="2:24">
      <c r="B336" s="70">
        <f t="shared" si="4"/>
        <v>44153</v>
      </c>
      <c r="C336" s="91"/>
      <c r="D336" s="92"/>
      <c r="E336" s="93"/>
      <c r="F336" s="91"/>
      <c r="G336" s="92"/>
      <c r="H336" s="93"/>
      <c r="I336" s="91"/>
      <c r="J336" s="92"/>
      <c r="K336" s="93"/>
    </row>
    <row r="337" spans="2:25">
      <c r="B337" s="70">
        <f t="shared" ref="B337:B379" si="5">B336+1</f>
        <v>44154</v>
      </c>
      <c r="C337" s="91"/>
      <c r="D337" s="92"/>
      <c r="E337" s="93"/>
      <c r="F337" s="91"/>
      <c r="G337" s="92"/>
      <c r="H337" s="93"/>
      <c r="I337" s="91"/>
      <c r="J337" s="92"/>
      <c r="K337" s="93"/>
    </row>
    <row r="338" spans="2:25">
      <c r="B338" s="70">
        <f t="shared" si="5"/>
        <v>44155</v>
      </c>
      <c r="C338" s="91"/>
      <c r="D338" s="92"/>
      <c r="E338" s="93"/>
      <c r="F338" s="91"/>
      <c r="G338" s="92"/>
      <c r="H338" s="93"/>
      <c r="I338" s="91"/>
      <c r="J338" s="92"/>
      <c r="K338" s="93"/>
    </row>
    <row r="339" spans="2:25">
      <c r="B339" s="70">
        <f t="shared" si="5"/>
        <v>44156</v>
      </c>
      <c r="C339" s="91"/>
      <c r="D339" s="92"/>
      <c r="E339" s="93"/>
      <c r="F339" s="91"/>
      <c r="G339" s="92"/>
      <c r="H339" s="93"/>
      <c r="I339" s="91"/>
      <c r="J339" s="92"/>
      <c r="K339" s="93"/>
    </row>
    <row r="340" spans="2:25">
      <c r="B340" s="70">
        <f t="shared" si="5"/>
        <v>44157</v>
      </c>
      <c r="C340" s="91"/>
      <c r="D340" s="92"/>
      <c r="E340" s="93"/>
      <c r="F340" s="91"/>
      <c r="G340" s="92"/>
      <c r="H340" s="93"/>
      <c r="I340" s="91"/>
      <c r="J340" s="92"/>
      <c r="K340" s="93"/>
    </row>
    <row r="341" spans="2:25">
      <c r="B341" s="70">
        <f t="shared" si="5"/>
        <v>44158</v>
      </c>
      <c r="C341" s="91"/>
      <c r="D341" s="92"/>
      <c r="E341" s="93"/>
      <c r="F341" s="91"/>
      <c r="G341" s="92"/>
      <c r="H341" s="93"/>
      <c r="I341" s="91"/>
      <c r="J341" s="92"/>
      <c r="K341" s="93"/>
    </row>
    <row r="342" spans="2:25">
      <c r="B342" s="70">
        <f t="shared" si="5"/>
        <v>44159</v>
      </c>
      <c r="C342" s="91"/>
      <c r="D342" s="92"/>
      <c r="E342" s="93"/>
      <c r="F342" s="91"/>
      <c r="G342" s="92"/>
      <c r="H342" s="93"/>
      <c r="I342" s="91"/>
      <c r="J342" s="92"/>
      <c r="K342" s="93"/>
    </row>
    <row r="343" spans="2:25">
      <c r="B343" s="70">
        <f t="shared" si="5"/>
        <v>44160</v>
      </c>
      <c r="C343" s="91"/>
      <c r="D343" s="92"/>
      <c r="E343" s="93"/>
      <c r="F343" s="91"/>
      <c r="G343" s="92"/>
      <c r="H343" s="93"/>
      <c r="I343" s="91"/>
      <c r="J343" s="92"/>
      <c r="K343" s="93"/>
    </row>
    <row r="344" spans="2:25">
      <c r="B344" s="70">
        <f t="shared" si="5"/>
        <v>44161</v>
      </c>
      <c r="C344" s="91"/>
      <c r="D344" s="92"/>
      <c r="E344" s="93"/>
      <c r="F344" s="91"/>
      <c r="G344" s="92"/>
      <c r="H344" s="93"/>
      <c r="I344" s="91"/>
      <c r="J344" s="92"/>
      <c r="K344" s="93"/>
    </row>
    <row r="345" spans="2:25">
      <c r="B345" s="70">
        <f t="shared" si="5"/>
        <v>44162</v>
      </c>
      <c r="C345" s="91"/>
      <c r="D345" s="92"/>
      <c r="E345" s="93"/>
      <c r="F345" s="91"/>
      <c r="G345" s="92"/>
      <c r="H345" s="93"/>
      <c r="I345" s="91"/>
      <c r="J345" s="92"/>
      <c r="K345" s="93"/>
    </row>
    <row r="346" spans="2:25">
      <c r="B346" s="70">
        <f t="shared" si="5"/>
        <v>44163</v>
      </c>
      <c r="C346" s="91"/>
      <c r="D346" s="92"/>
      <c r="E346" s="93"/>
      <c r="F346" s="91"/>
      <c r="G346" s="92"/>
      <c r="H346" s="93"/>
      <c r="I346" s="91"/>
      <c r="J346" s="92"/>
      <c r="K346" s="93"/>
    </row>
    <row r="347" spans="2:25">
      <c r="B347" s="70">
        <f t="shared" si="5"/>
        <v>44164</v>
      </c>
      <c r="C347" s="91"/>
      <c r="D347" s="92"/>
      <c r="E347" s="93"/>
      <c r="F347" s="91"/>
      <c r="G347" s="92"/>
      <c r="H347" s="93"/>
      <c r="I347" s="91"/>
      <c r="J347" s="92"/>
      <c r="K347" s="93"/>
    </row>
    <row r="348" spans="2:25" ht="15.75" thickBot="1">
      <c r="B348" s="71">
        <f t="shared" si="5"/>
        <v>44165</v>
      </c>
      <c r="C348" s="94"/>
      <c r="D348" s="95"/>
      <c r="E348" s="96"/>
      <c r="F348" s="94"/>
      <c r="G348" s="95"/>
      <c r="H348" s="96"/>
      <c r="I348" s="94"/>
      <c r="J348" s="95"/>
      <c r="K348" s="96"/>
    </row>
    <row r="349" spans="2:25" ht="15.75" thickBot="1">
      <c r="B349" s="44"/>
      <c r="C349" s="41"/>
      <c r="D349" s="41"/>
      <c r="E349" s="41"/>
      <c r="F349" s="41"/>
      <c r="G349" s="41"/>
      <c r="H349" s="41"/>
      <c r="I349" s="41"/>
      <c r="J349" s="41"/>
      <c r="K349" s="41"/>
      <c r="M349" s="40"/>
      <c r="N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</row>
    <row r="350" spans="2:25" ht="16.5" thickTop="1" thickBot="1">
      <c r="B350" s="69">
        <f>B348+1</f>
        <v>44166</v>
      </c>
      <c r="C350" s="88"/>
      <c r="D350" s="89"/>
      <c r="E350" s="90"/>
      <c r="F350" s="88"/>
      <c r="G350" s="89"/>
      <c r="H350" s="90"/>
      <c r="I350" s="88"/>
      <c r="J350" s="89"/>
      <c r="K350" s="90"/>
      <c r="P350" s="55" t="s">
        <v>10</v>
      </c>
      <c r="Q350" s="56">
        <v>1</v>
      </c>
      <c r="R350" s="57" t="s">
        <v>11</v>
      </c>
      <c r="S350" s="56">
        <v>20</v>
      </c>
      <c r="T350" s="57" t="s">
        <v>12</v>
      </c>
      <c r="U350" s="56">
        <v>10</v>
      </c>
      <c r="V350" s="57" t="s">
        <v>8</v>
      </c>
      <c r="W350" s="56">
        <v>82</v>
      </c>
      <c r="X350" s="58" t="s">
        <v>13</v>
      </c>
    </row>
    <row r="351" spans="2:25" ht="15.75" thickBot="1">
      <c r="B351" s="70">
        <f t="shared" si="5"/>
        <v>44167</v>
      </c>
      <c r="C351" s="91"/>
      <c r="D351" s="92"/>
      <c r="E351" s="93"/>
      <c r="F351" s="91"/>
      <c r="G351" s="92"/>
      <c r="H351" s="93"/>
      <c r="I351" s="91"/>
      <c r="J351" s="92"/>
      <c r="K351" s="93"/>
      <c r="P351" s="143"/>
      <c r="Q351" s="146" t="s">
        <v>14</v>
      </c>
      <c r="R351" s="141"/>
      <c r="S351" s="141"/>
      <c r="T351" s="141"/>
      <c r="U351" s="141"/>
      <c r="V351" s="147"/>
      <c r="W351" s="25">
        <f>SUM(E350:E380)</f>
        <v>0</v>
      </c>
      <c r="X351" s="148"/>
    </row>
    <row r="352" spans="2:25" ht="15.75" thickBot="1">
      <c r="B352" s="70">
        <f t="shared" si="5"/>
        <v>44168</v>
      </c>
      <c r="C352" s="91"/>
      <c r="D352" s="92"/>
      <c r="E352" s="93"/>
      <c r="F352" s="91"/>
      <c r="G352" s="92"/>
      <c r="H352" s="93"/>
      <c r="I352" s="91"/>
      <c r="J352" s="92"/>
      <c r="K352" s="93"/>
      <c r="P352" s="144"/>
      <c r="Q352" s="146" t="s">
        <v>15</v>
      </c>
      <c r="R352" s="141"/>
      <c r="S352" s="141"/>
      <c r="T352" s="141"/>
      <c r="U352" s="141"/>
      <c r="V352" s="147"/>
      <c r="W352" s="25">
        <f>SUM(F350:F380)*2</f>
        <v>0</v>
      </c>
      <c r="X352" s="149"/>
    </row>
    <row r="353" spans="2:24" ht="15.75" thickBot="1">
      <c r="B353" s="70">
        <f t="shared" si="5"/>
        <v>44169</v>
      </c>
      <c r="C353" s="91"/>
      <c r="D353" s="92"/>
      <c r="E353" s="93"/>
      <c r="F353" s="91"/>
      <c r="G353" s="92"/>
      <c r="H353" s="93"/>
      <c r="I353" s="91"/>
      <c r="J353" s="92"/>
      <c r="K353" s="93"/>
      <c r="P353" s="144"/>
      <c r="Q353" s="146" t="s">
        <v>16</v>
      </c>
      <c r="R353" s="141"/>
      <c r="S353" s="141"/>
      <c r="T353" s="141"/>
      <c r="U353" s="141"/>
      <c r="V353" s="147"/>
      <c r="W353" s="25">
        <f>SUM(G350:G380)*2</f>
        <v>0</v>
      </c>
      <c r="X353" s="149"/>
    </row>
    <row r="354" spans="2:24" ht="15.75" thickBot="1">
      <c r="B354" s="70">
        <f t="shared" si="5"/>
        <v>44170</v>
      </c>
      <c r="C354" s="91"/>
      <c r="D354" s="92"/>
      <c r="E354" s="93"/>
      <c r="F354" s="91"/>
      <c r="G354" s="92"/>
      <c r="H354" s="93"/>
      <c r="I354" s="91"/>
      <c r="J354" s="92"/>
      <c r="K354" s="93"/>
      <c r="P354" s="144"/>
      <c r="Q354" s="146" t="s">
        <v>17</v>
      </c>
      <c r="R354" s="141"/>
      <c r="S354" s="141"/>
      <c r="T354" s="141"/>
      <c r="U354" s="141"/>
      <c r="V354" s="147"/>
      <c r="W354" s="25">
        <f>SUM(H350:H380)</f>
        <v>0</v>
      </c>
      <c r="X354" s="149"/>
    </row>
    <row r="355" spans="2:24" ht="15.75" thickBot="1">
      <c r="B355" s="70">
        <f t="shared" si="5"/>
        <v>44171</v>
      </c>
      <c r="C355" s="91"/>
      <c r="D355" s="92"/>
      <c r="E355" s="93"/>
      <c r="F355" s="91"/>
      <c r="G355" s="92"/>
      <c r="H355" s="93"/>
      <c r="I355" s="91"/>
      <c r="J355" s="92"/>
      <c r="K355" s="93"/>
      <c r="P355" s="144"/>
      <c r="Q355" s="146" t="s">
        <v>18</v>
      </c>
      <c r="R355" s="141"/>
      <c r="S355" s="141"/>
      <c r="T355" s="141"/>
      <c r="U355" s="141"/>
      <c r="V355" s="147"/>
      <c r="W355" s="25">
        <f>SUM(I350:I380)*2</f>
        <v>0</v>
      </c>
      <c r="X355" s="149"/>
    </row>
    <row r="356" spans="2:24" ht="15.75" thickBot="1">
      <c r="B356" s="70">
        <f t="shared" si="5"/>
        <v>44172</v>
      </c>
      <c r="C356" s="91"/>
      <c r="D356" s="92"/>
      <c r="E356" s="93"/>
      <c r="F356" s="91"/>
      <c r="G356" s="92"/>
      <c r="H356" s="93"/>
      <c r="I356" s="91"/>
      <c r="J356" s="92"/>
      <c r="K356" s="93"/>
      <c r="P356" s="145"/>
      <c r="Q356" s="146" t="s">
        <v>19</v>
      </c>
      <c r="R356" s="141"/>
      <c r="S356" s="141"/>
      <c r="T356" s="141"/>
      <c r="U356" s="141"/>
      <c r="V356" s="147"/>
      <c r="W356" s="25">
        <f>SUM(J350:J380)*2</f>
        <v>0</v>
      </c>
      <c r="X356" s="150"/>
    </row>
    <row r="357" spans="2:24" ht="15.75" thickBot="1">
      <c r="B357" s="70">
        <f t="shared" si="5"/>
        <v>44173</v>
      </c>
      <c r="C357" s="91"/>
      <c r="D357" s="92"/>
      <c r="E357" s="93"/>
      <c r="F357" s="91"/>
      <c r="G357" s="92"/>
      <c r="H357" s="93"/>
      <c r="I357" s="91"/>
      <c r="J357" s="92"/>
      <c r="K357" s="93"/>
      <c r="P357" s="59" t="s">
        <v>20</v>
      </c>
      <c r="Q357" s="23"/>
      <c r="R357" s="24" t="s">
        <v>11</v>
      </c>
      <c r="S357" s="23"/>
      <c r="T357" s="24" t="s">
        <v>12</v>
      </c>
      <c r="U357" s="23"/>
      <c r="V357" s="24" t="s">
        <v>8</v>
      </c>
      <c r="W357" s="25">
        <v>1</v>
      </c>
      <c r="X357" s="60" t="s">
        <v>13</v>
      </c>
    </row>
    <row r="358" spans="2:24" ht="15.75" thickBot="1">
      <c r="B358" s="70">
        <f t="shared" si="5"/>
        <v>44174</v>
      </c>
      <c r="C358" s="91"/>
      <c r="D358" s="92"/>
      <c r="E358" s="93"/>
      <c r="F358" s="91"/>
      <c r="G358" s="92"/>
      <c r="H358" s="93"/>
      <c r="I358" s="91"/>
      <c r="J358" s="92"/>
      <c r="K358" s="93"/>
      <c r="P358" s="140"/>
      <c r="Q358" s="141"/>
      <c r="R358" s="141"/>
      <c r="S358" s="141"/>
      <c r="T358" s="141"/>
      <c r="U358" s="141"/>
      <c r="V358" s="141"/>
      <c r="W358" s="141"/>
      <c r="X358" s="142"/>
    </row>
    <row r="359" spans="2:24" ht="15.75" thickBot="1">
      <c r="B359" s="70">
        <f t="shared" si="5"/>
        <v>44175</v>
      </c>
      <c r="C359" s="91"/>
      <c r="D359" s="92"/>
      <c r="E359" s="93"/>
      <c r="F359" s="91"/>
      <c r="G359" s="92"/>
      <c r="H359" s="93"/>
      <c r="I359" s="91"/>
      <c r="J359" s="92"/>
      <c r="K359" s="93"/>
      <c r="P359" s="61" t="s">
        <v>21</v>
      </c>
      <c r="Q359" s="62">
        <f>SUM(Q350-Q357)</f>
        <v>1</v>
      </c>
      <c r="R359" s="63" t="s">
        <v>11</v>
      </c>
      <c r="S359" s="62">
        <f>SUM(S350-S357)</f>
        <v>20</v>
      </c>
      <c r="T359" s="63" t="s">
        <v>12</v>
      </c>
      <c r="U359" s="62">
        <f>SUM(U350-U357)</f>
        <v>10</v>
      </c>
      <c r="V359" s="63" t="s">
        <v>8</v>
      </c>
      <c r="W359" s="62">
        <f>SUM(W350-W357)</f>
        <v>81</v>
      </c>
      <c r="X359" s="64" t="s">
        <v>13</v>
      </c>
    </row>
    <row r="360" spans="2:24" ht="15.75" thickTop="1">
      <c r="B360" s="70">
        <f t="shared" si="5"/>
        <v>44176</v>
      </c>
      <c r="C360" s="91"/>
      <c r="D360" s="92"/>
      <c r="E360" s="93"/>
      <c r="F360" s="91"/>
      <c r="G360" s="92"/>
      <c r="H360" s="93"/>
      <c r="I360" s="91"/>
      <c r="J360" s="92"/>
      <c r="K360" s="93"/>
    </row>
    <row r="361" spans="2:24">
      <c r="B361" s="70">
        <f t="shared" si="5"/>
        <v>44177</v>
      </c>
      <c r="C361" s="91"/>
      <c r="D361" s="92"/>
      <c r="E361" s="93"/>
      <c r="F361" s="91"/>
      <c r="G361" s="92"/>
      <c r="H361" s="93"/>
      <c r="I361" s="91"/>
      <c r="J361" s="92"/>
      <c r="K361" s="93"/>
    </row>
    <row r="362" spans="2:24">
      <c r="B362" s="70">
        <f t="shared" si="5"/>
        <v>44178</v>
      </c>
      <c r="C362" s="91"/>
      <c r="D362" s="92"/>
      <c r="E362" s="93"/>
      <c r="F362" s="91"/>
      <c r="G362" s="92"/>
      <c r="H362" s="93"/>
      <c r="I362" s="91"/>
      <c r="J362" s="92"/>
      <c r="K362" s="93"/>
    </row>
    <row r="363" spans="2:24">
      <c r="B363" s="70">
        <f t="shared" si="5"/>
        <v>44179</v>
      </c>
      <c r="C363" s="91"/>
      <c r="D363" s="92"/>
      <c r="E363" s="93"/>
      <c r="F363" s="91"/>
      <c r="G363" s="92"/>
      <c r="H363" s="93"/>
      <c r="I363" s="91"/>
      <c r="J363" s="92"/>
      <c r="K363" s="93"/>
    </row>
    <row r="364" spans="2:24">
      <c r="B364" s="70">
        <f t="shared" si="5"/>
        <v>44180</v>
      </c>
      <c r="C364" s="91"/>
      <c r="D364" s="92"/>
      <c r="E364" s="93"/>
      <c r="F364" s="91"/>
      <c r="G364" s="92"/>
      <c r="H364" s="93"/>
      <c r="I364" s="91"/>
      <c r="J364" s="92"/>
      <c r="K364" s="93"/>
    </row>
    <row r="365" spans="2:24">
      <c r="B365" s="70">
        <f t="shared" si="5"/>
        <v>44181</v>
      </c>
      <c r="C365" s="91"/>
      <c r="D365" s="92"/>
      <c r="E365" s="93"/>
      <c r="F365" s="91"/>
      <c r="G365" s="92"/>
      <c r="H365" s="93"/>
      <c r="I365" s="91"/>
      <c r="J365" s="92"/>
      <c r="K365" s="93"/>
    </row>
    <row r="366" spans="2:24">
      <c r="B366" s="70">
        <f t="shared" si="5"/>
        <v>44182</v>
      </c>
      <c r="C366" s="91"/>
      <c r="D366" s="92"/>
      <c r="E366" s="93"/>
      <c r="F366" s="91"/>
      <c r="G366" s="92"/>
      <c r="H366" s="93"/>
      <c r="I366" s="91"/>
      <c r="J366" s="92"/>
      <c r="K366" s="93"/>
    </row>
    <row r="367" spans="2:24">
      <c r="B367" s="70">
        <f t="shared" si="5"/>
        <v>44183</v>
      </c>
      <c r="C367" s="91"/>
      <c r="D367" s="92"/>
      <c r="E367" s="93"/>
      <c r="F367" s="91"/>
      <c r="G367" s="92"/>
      <c r="H367" s="93"/>
      <c r="I367" s="91"/>
      <c r="J367" s="92"/>
      <c r="K367" s="93"/>
    </row>
    <row r="368" spans="2:24">
      <c r="B368" s="70">
        <f t="shared" si="5"/>
        <v>44184</v>
      </c>
      <c r="C368" s="91"/>
      <c r="D368" s="92"/>
      <c r="E368" s="93"/>
      <c r="F368" s="91"/>
      <c r="G368" s="92"/>
      <c r="H368" s="93"/>
      <c r="I368" s="91"/>
      <c r="J368" s="92"/>
      <c r="K368" s="93"/>
    </row>
    <row r="369" spans="1:14">
      <c r="B369" s="70">
        <f t="shared" si="5"/>
        <v>44185</v>
      </c>
      <c r="C369" s="91"/>
      <c r="D369" s="92"/>
      <c r="E369" s="93"/>
      <c r="F369" s="91"/>
      <c r="G369" s="92"/>
      <c r="H369" s="93"/>
      <c r="I369" s="91"/>
      <c r="J369" s="92"/>
      <c r="K369" s="93"/>
    </row>
    <row r="370" spans="1:14">
      <c r="B370" s="70">
        <f t="shared" si="5"/>
        <v>44186</v>
      </c>
      <c r="C370" s="91"/>
      <c r="D370" s="92"/>
      <c r="E370" s="93"/>
      <c r="F370" s="91"/>
      <c r="G370" s="92"/>
      <c r="H370" s="93"/>
      <c r="I370" s="91"/>
      <c r="J370" s="92"/>
      <c r="K370" s="93"/>
    </row>
    <row r="371" spans="1:14">
      <c r="B371" s="70">
        <f t="shared" si="5"/>
        <v>44187</v>
      </c>
      <c r="C371" s="91"/>
      <c r="D371" s="92"/>
      <c r="E371" s="93"/>
      <c r="F371" s="91"/>
      <c r="G371" s="92"/>
      <c r="H371" s="93"/>
      <c r="I371" s="91"/>
      <c r="J371" s="92"/>
      <c r="K371" s="93"/>
    </row>
    <row r="372" spans="1:14">
      <c r="B372" s="70">
        <f t="shared" si="5"/>
        <v>44188</v>
      </c>
      <c r="C372" s="91"/>
      <c r="D372" s="92"/>
      <c r="E372" s="93"/>
      <c r="F372" s="91"/>
      <c r="G372" s="92"/>
      <c r="H372" s="93"/>
      <c r="I372" s="91"/>
      <c r="J372" s="92"/>
      <c r="K372" s="93"/>
    </row>
    <row r="373" spans="1:14">
      <c r="B373" s="70">
        <f t="shared" si="5"/>
        <v>44189</v>
      </c>
      <c r="C373" s="91"/>
      <c r="D373" s="92"/>
      <c r="E373" s="93"/>
      <c r="F373" s="91"/>
      <c r="G373" s="92"/>
      <c r="H373" s="93"/>
      <c r="I373" s="91"/>
      <c r="J373" s="92"/>
      <c r="K373" s="93"/>
    </row>
    <row r="374" spans="1:14">
      <c r="B374" s="70">
        <f t="shared" si="5"/>
        <v>44190</v>
      </c>
      <c r="C374" s="91"/>
      <c r="D374" s="92"/>
      <c r="E374" s="93"/>
      <c r="F374" s="91"/>
      <c r="G374" s="92"/>
      <c r="H374" s="93"/>
      <c r="I374" s="91"/>
      <c r="J374" s="92"/>
      <c r="K374" s="93"/>
    </row>
    <row r="375" spans="1:14">
      <c r="B375" s="70">
        <f t="shared" si="5"/>
        <v>44191</v>
      </c>
      <c r="C375" s="91"/>
      <c r="D375" s="92"/>
      <c r="E375" s="93"/>
      <c r="F375" s="91"/>
      <c r="G375" s="92"/>
      <c r="H375" s="93"/>
      <c r="I375" s="91"/>
      <c r="J375" s="92"/>
      <c r="K375" s="93"/>
    </row>
    <row r="376" spans="1:14">
      <c r="B376" s="70">
        <f t="shared" si="5"/>
        <v>44192</v>
      </c>
      <c r="C376" s="91"/>
      <c r="D376" s="92"/>
      <c r="E376" s="93"/>
      <c r="F376" s="91"/>
      <c r="G376" s="92"/>
      <c r="H376" s="93"/>
      <c r="I376" s="91"/>
      <c r="J376" s="92"/>
      <c r="K376" s="93"/>
    </row>
    <row r="377" spans="1:14">
      <c r="B377" s="70">
        <f t="shared" si="5"/>
        <v>44193</v>
      </c>
      <c r="C377" s="91"/>
      <c r="D377" s="92"/>
      <c r="E377" s="93"/>
      <c r="F377" s="91"/>
      <c r="G377" s="92"/>
      <c r="H377" s="93"/>
      <c r="I377" s="91"/>
      <c r="J377" s="92"/>
      <c r="K377" s="93"/>
    </row>
    <row r="378" spans="1:14">
      <c r="B378" s="70">
        <f t="shared" si="5"/>
        <v>44194</v>
      </c>
      <c r="C378" s="91"/>
      <c r="D378" s="92"/>
      <c r="E378" s="93"/>
      <c r="F378" s="91"/>
      <c r="G378" s="92"/>
      <c r="H378" s="93"/>
      <c r="I378" s="91"/>
      <c r="J378" s="92"/>
      <c r="K378" s="93"/>
    </row>
    <row r="379" spans="1:14">
      <c r="B379" s="70">
        <f t="shared" si="5"/>
        <v>44195</v>
      </c>
      <c r="C379" s="91"/>
      <c r="D379" s="92"/>
      <c r="E379" s="93"/>
      <c r="F379" s="91"/>
      <c r="G379" s="92"/>
      <c r="H379" s="93"/>
      <c r="I379" s="91"/>
      <c r="J379" s="92"/>
      <c r="K379" s="93"/>
    </row>
    <row r="380" spans="1:14" ht="15.75" thickBot="1">
      <c r="B380" s="71">
        <f>B379+1</f>
        <v>44196</v>
      </c>
      <c r="C380" s="94"/>
      <c r="D380" s="95"/>
      <c r="E380" s="96"/>
      <c r="F380" s="94"/>
      <c r="G380" s="95"/>
      <c r="H380" s="96"/>
      <c r="I380" s="94"/>
      <c r="J380" s="95"/>
      <c r="K380" s="96"/>
    </row>
    <row r="381" spans="1:14">
      <c r="B381" s="51"/>
      <c r="C381" s="41"/>
      <c r="D381" s="41"/>
      <c r="E381" s="41"/>
      <c r="F381" s="41"/>
      <c r="G381" s="41"/>
      <c r="H381" s="41"/>
      <c r="I381" s="41"/>
      <c r="J381" s="41"/>
      <c r="K381" s="41"/>
      <c r="M381" s="40"/>
      <c r="N381" s="39"/>
    </row>
    <row r="382" spans="1:14">
      <c r="A382" s="47"/>
    </row>
    <row r="383" spans="1:14">
      <c r="A383" s="47"/>
    </row>
    <row r="384" spans="1:14">
      <c r="A384" s="47"/>
    </row>
    <row r="385" spans="1:1">
      <c r="A385" s="47"/>
    </row>
    <row r="386" spans="1:1">
      <c r="A386" s="47"/>
    </row>
    <row r="387" spans="1:1">
      <c r="A387" s="47"/>
    </row>
    <row r="388" spans="1:1">
      <c r="A388" s="47"/>
    </row>
  </sheetData>
  <mergeCells count="110">
    <mergeCell ref="F2:H2"/>
    <mergeCell ref="I2:K2"/>
    <mergeCell ref="P5:P10"/>
    <mergeCell ref="Q5:V5"/>
    <mergeCell ref="X5:X10"/>
    <mergeCell ref="Q6:V6"/>
    <mergeCell ref="Q7:V7"/>
    <mergeCell ref="Q8:V8"/>
    <mergeCell ref="Q9:V9"/>
    <mergeCell ref="Q10:V10"/>
    <mergeCell ref="P37:P42"/>
    <mergeCell ref="Q37:V37"/>
    <mergeCell ref="X37:X42"/>
    <mergeCell ref="Q38:V38"/>
    <mergeCell ref="Q39:V39"/>
    <mergeCell ref="Q40:V40"/>
    <mergeCell ref="Q41:V41"/>
    <mergeCell ref="Q42:V42"/>
    <mergeCell ref="P12:X12"/>
    <mergeCell ref="P44:X44"/>
    <mergeCell ref="P67:P72"/>
    <mergeCell ref="Q67:V67"/>
    <mergeCell ref="X67:X72"/>
    <mergeCell ref="Q68:V68"/>
    <mergeCell ref="Q69:V69"/>
    <mergeCell ref="Q70:V70"/>
    <mergeCell ref="Q71:V71"/>
    <mergeCell ref="Q72:V72"/>
    <mergeCell ref="P74:X74"/>
    <mergeCell ref="P99:P104"/>
    <mergeCell ref="Q99:V99"/>
    <mergeCell ref="X99:X104"/>
    <mergeCell ref="Q100:V100"/>
    <mergeCell ref="Q101:V101"/>
    <mergeCell ref="Q102:V102"/>
    <mergeCell ref="Q103:V103"/>
    <mergeCell ref="Q104:V104"/>
    <mergeCell ref="P106:X106"/>
    <mergeCell ref="P130:P135"/>
    <mergeCell ref="Q130:V130"/>
    <mergeCell ref="X130:X135"/>
    <mergeCell ref="Q131:V131"/>
    <mergeCell ref="Q132:V132"/>
    <mergeCell ref="Q133:V133"/>
    <mergeCell ref="Q134:V134"/>
    <mergeCell ref="Q135:V135"/>
    <mergeCell ref="P137:X137"/>
    <mergeCell ref="P162:P167"/>
    <mergeCell ref="Q162:V162"/>
    <mergeCell ref="X162:X167"/>
    <mergeCell ref="Q163:V163"/>
    <mergeCell ref="Q164:V164"/>
    <mergeCell ref="Q165:V165"/>
    <mergeCell ref="Q166:V166"/>
    <mergeCell ref="Q167:V167"/>
    <mergeCell ref="P169:X169"/>
    <mergeCell ref="P193:P198"/>
    <mergeCell ref="Q193:V193"/>
    <mergeCell ref="X193:X198"/>
    <mergeCell ref="Q194:V194"/>
    <mergeCell ref="Q195:V195"/>
    <mergeCell ref="Q196:V196"/>
    <mergeCell ref="Q197:V197"/>
    <mergeCell ref="Q198:V198"/>
    <mergeCell ref="P200:X200"/>
    <mergeCell ref="P225:P230"/>
    <mergeCell ref="Q225:V225"/>
    <mergeCell ref="X225:X230"/>
    <mergeCell ref="Q226:V226"/>
    <mergeCell ref="Q227:V227"/>
    <mergeCell ref="Q228:V228"/>
    <mergeCell ref="Q229:V229"/>
    <mergeCell ref="Q230:V230"/>
    <mergeCell ref="P232:X232"/>
    <mergeCell ref="P257:P262"/>
    <mergeCell ref="Q257:V257"/>
    <mergeCell ref="X257:X262"/>
    <mergeCell ref="Q258:V258"/>
    <mergeCell ref="Q259:V259"/>
    <mergeCell ref="Q260:V260"/>
    <mergeCell ref="Q261:V261"/>
    <mergeCell ref="Q262:V262"/>
    <mergeCell ref="P264:X264"/>
    <mergeCell ref="P288:P293"/>
    <mergeCell ref="Q288:V288"/>
    <mergeCell ref="X288:X293"/>
    <mergeCell ref="Q289:V289"/>
    <mergeCell ref="Q290:V290"/>
    <mergeCell ref="Q291:V291"/>
    <mergeCell ref="Q292:V292"/>
    <mergeCell ref="Q293:V293"/>
    <mergeCell ref="P295:X295"/>
    <mergeCell ref="P320:P325"/>
    <mergeCell ref="Q320:V320"/>
    <mergeCell ref="X320:X325"/>
    <mergeCell ref="Q321:V321"/>
    <mergeCell ref="Q322:V322"/>
    <mergeCell ref="Q323:V323"/>
    <mergeCell ref="Q324:V324"/>
    <mergeCell ref="Q325:V325"/>
    <mergeCell ref="P358:X358"/>
    <mergeCell ref="P327:X327"/>
    <mergeCell ref="P351:P356"/>
    <mergeCell ref="Q351:V351"/>
    <mergeCell ref="X351:X356"/>
    <mergeCell ref="Q352:V352"/>
    <mergeCell ref="Q353:V353"/>
    <mergeCell ref="Q354:V354"/>
    <mergeCell ref="Q355:V355"/>
    <mergeCell ref="Q356:V356"/>
  </mergeCells>
  <conditionalFormatting sqref="B4:K380">
    <cfRule type="expression" dxfId="43" priority="1">
      <formula>VLOOKUP($B4,Fériés,1,FALSE)</formula>
    </cfRule>
    <cfRule type="expression" dxfId="42" priority="2">
      <formula>WEEKDAY($B4,2)&gt;6</formula>
    </cfRule>
  </conditionalFormatting>
  <conditionalFormatting sqref="M4:N380">
    <cfRule type="expression" dxfId="41" priority="5">
      <formula>WEEKDAY($B4,2)&gt;5</formula>
    </cfRule>
  </conditionalFormatting>
  <conditionalFormatting sqref="C4:E380">
    <cfRule type="cellIs" dxfId="40" priority="6" operator="greaterThanOrEqual">
      <formula>0.25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24"/>
  <sheetViews>
    <sheetView workbookViewId="0">
      <selection activeCell="E7" sqref="E7"/>
    </sheetView>
  </sheetViews>
  <sheetFormatPr baseColWidth="10" defaultColWidth="11.42578125" defaultRowHeight="12.75"/>
  <cols>
    <col min="1" max="1" width="21.42578125" style="7" customWidth="1"/>
    <col min="2" max="16384" width="11.42578125" style="7"/>
  </cols>
  <sheetData>
    <row r="1" spans="1:12">
      <c r="A1" s="5" t="s">
        <v>39</v>
      </c>
      <c r="B1" s="6">
        <f>DATE(D2,1,1)</f>
        <v>43831</v>
      </c>
      <c r="D1" s="8" t="s">
        <v>40</v>
      </c>
      <c r="E1" s="7" t="s">
        <v>61</v>
      </c>
      <c r="G1" s="7">
        <v>2018</v>
      </c>
      <c r="J1" s="139"/>
      <c r="K1" s="7">
        <f ca="1">NumCouleur(J1)</f>
        <v>48</v>
      </c>
      <c r="L1" s="109"/>
    </row>
    <row r="2" spans="1:12">
      <c r="A2" s="9" t="s">
        <v>41</v>
      </c>
      <c r="B2" s="6">
        <f>ROUND(DATE(YEAR(B1),4,MOD(234-11*MOD(YEAR(B1),19),30))/7,0)*7-6+1</f>
        <v>43934</v>
      </c>
      <c r="D2" s="8">
        <v>2020</v>
      </c>
      <c r="E2" s="7" t="s">
        <v>68</v>
      </c>
      <c r="G2" s="7">
        <v>2019</v>
      </c>
      <c r="J2" s="137"/>
      <c r="K2" s="7">
        <f ca="1">NumCouleur(J2)</f>
        <v>6</v>
      </c>
      <c r="L2" s="109"/>
    </row>
    <row r="3" spans="1:12">
      <c r="A3" s="9" t="s">
        <v>42</v>
      </c>
      <c r="B3" s="6">
        <f>ROUND(DATE(YEAR(B1),4,MOD(234-11*MOD(YEAR(B1),19),30))/7,0)*7-6+1</f>
        <v>43934</v>
      </c>
      <c r="G3" s="7">
        <v>2020</v>
      </c>
      <c r="J3" s="138"/>
      <c r="K3" s="7">
        <f ca="1">NumCouleur(J3)</f>
        <v>2</v>
      </c>
      <c r="L3" s="109"/>
    </row>
    <row r="4" spans="1:12">
      <c r="A4" s="9" t="s">
        <v>38</v>
      </c>
      <c r="B4" s="6">
        <f>B2+39</f>
        <v>43973</v>
      </c>
      <c r="G4" s="7">
        <v>2021</v>
      </c>
      <c r="L4" s="109"/>
    </row>
    <row r="5" spans="1:12">
      <c r="A5" s="5" t="s">
        <v>43</v>
      </c>
      <c r="B5" s="6">
        <f>DATE(YEAR(B1),5,1)</f>
        <v>43952</v>
      </c>
      <c r="G5" s="7">
        <v>2022</v>
      </c>
    </row>
    <row r="6" spans="1:12">
      <c r="A6" s="5"/>
      <c r="B6" s="6"/>
      <c r="G6" s="7">
        <v>2023</v>
      </c>
    </row>
    <row r="7" spans="1:12">
      <c r="A7" s="9" t="s">
        <v>44</v>
      </c>
      <c r="B7" s="6">
        <f>B2+49</f>
        <v>43983</v>
      </c>
      <c r="G7" s="7">
        <v>2024</v>
      </c>
    </row>
    <row r="8" spans="1:12">
      <c r="A8" s="9" t="s">
        <v>37</v>
      </c>
      <c r="B8" s="6">
        <f>B2+50</f>
        <v>43984</v>
      </c>
      <c r="G8" s="7">
        <v>2025</v>
      </c>
    </row>
    <row r="9" spans="1:12">
      <c r="A9" s="5" t="s">
        <v>52</v>
      </c>
      <c r="B9" s="6">
        <f>DATE(YEAR(B1),7,21)</f>
        <v>44033</v>
      </c>
      <c r="G9" s="7">
        <v>2026</v>
      </c>
    </row>
    <row r="10" spans="1:12">
      <c r="A10" s="5" t="s">
        <v>45</v>
      </c>
      <c r="B10" s="6">
        <f>DATE(YEAR(B1),8,15)</f>
        <v>44058</v>
      </c>
      <c r="G10" s="7">
        <v>2027</v>
      </c>
    </row>
    <row r="11" spans="1:12">
      <c r="A11" s="5" t="s">
        <v>46</v>
      </c>
      <c r="B11" s="6">
        <f>DATE(YEAR(B1),11,1)</f>
        <v>44136</v>
      </c>
      <c r="G11" s="7">
        <v>2028</v>
      </c>
    </row>
    <row r="12" spans="1:12">
      <c r="A12" s="5" t="s">
        <v>47</v>
      </c>
      <c r="B12" s="6">
        <f>DATE(YEAR(B1),11,11)</f>
        <v>44146</v>
      </c>
      <c r="G12" s="7">
        <v>2029</v>
      </c>
    </row>
    <row r="13" spans="1:12">
      <c r="A13" s="9" t="s">
        <v>36</v>
      </c>
      <c r="B13" s="6">
        <f>DATE(YEAR(B1),12,25)</f>
        <v>44190</v>
      </c>
      <c r="G13" s="7">
        <v>2030</v>
      </c>
    </row>
    <row r="14" spans="1:12">
      <c r="A14" s="10" t="s">
        <v>39</v>
      </c>
      <c r="B14" s="11">
        <f>DATE(YEAR(B1)+1,1,1)</f>
        <v>44197</v>
      </c>
      <c r="G14" s="7">
        <v>2031</v>
      </c>
    </row>
    <row r="15" spans="1:12">
      <c r="G15" s="7">
        <v>2032</v>
      </c>
    </row>
    <row r="16" spans="1:12" ht="15.75">
      <c r="B16" s="12" t="s">
        <v>48</v>
      </c>
      <c r="G16" s="7">
        <v>2033</v>
      </c>
    </row>
    <row r="17" spans="7:7">
      <c r="G17" s="7">
        <v>2034</v>
      </c>
    </row>
    <row r="18" spans="7:7">
      <c r="G18" s="7">
        <v>2035</v>
      </c>
    </row>
    <row r="19" spans="7:7">
      <c r="G19" s="7">
        <v>2036</v>
      </c>
    </row>
    <row r="20" spans="7:7">
      <c r="G20" s="7">
        <v>2037</v>
      </c>
    </row>
    <row r="21" spans="7:7">
      <c r="G21" s="7">
        <v>2038</v>
      </c>
    </row>
    <row r="22" spans="7:7">
      <c r="G22" s="7">
        <v>2039</v>
      </c>
    </row>
    <row r="23" spans="7:7">
      <c r="G23" s="7">
        <v>2040</v>
      </c>
    </row>
    <row r="24" spans="7:7">
      <c r="G24" s="7">
        <v>2041</v>
      </c>
    </row>
  </sheetData>
  <dataValidations count="2">
    <dataValidation type="list" allowBlank="1" showInputMessage="1" showErrorMessage="1" sqref="D2">
      <formula1>années</formula1>
    </dataValidation>
    <dataValidation type="list" allowBlank="1" showInputMessage="1" showErrorMessage="1" sqref="E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A1:AD49"/>
  <sheetViews>
    <sheetView zoomScale="80" zoomScaleNormal="80" workbookViewId="0">
      <pane ySplit="3" topLeftCell="A4" activePane="bottomLeft" state="frozen"/>
      <selection activeCell="R22" sqref="R22"/>
      <selection pane="bottomLeft" activeCell="P4" sqref="P4"/>
    </sheetView>
  </sheetViews>
  <sheetFormatPr baseColWidth="10" defaultColWidth="11.42578125" defaultRowHeight="15"/>
  <cols>
    <col min="1" max="1" width="13" customWidth="1"/>
    <col min="2" max="2" width="9.5703125" style="1" customWidth="1"/>
    <col min="3" max="3" width="20.7109375" style="38" customWidth="1"/>
    <col min="4" max="4" width="6.42578125" style="1" customWidth="1"/>
    <col min="5" max="5" width="7.85546875" style="1" customWidth="1"/>
    <col min="6" max="6" width="6.85546875" style="1" customWidth="1"/>
    <col min="7" max="7" width="8" style="1" customWidth="1"/>
    <col min="8" max="9" width="6.140625" style="1" customWidth="1"/>
    <col min="10" max="10" width="8.140625" style="1" customWidth="1"/>
    <col min="11" max="11" width="6.140625" style="1" customWidth="1"/>
    <col min="12" max="12" width="6" style="1" customWidth="1"/>
    <col min="13" max="13" width="8.140625" style="134" customWidth="1"/>
    <col min="14" max="14" width="6.140625" style="1" customWidth="1"/>
    <col min="15" max="15" width="6" style="1" customWidth="1"/>
    <col min="16" max="17" width="7.140625" style="2" customWidth="1"/>
    <col min="18" max="18" width="7.7109375" style="122" customWidth="1"/>
    <col min="19" max="19" width="18.42578125" customWidth="1"/>
    <col min="20" max="20" width="7.7109375" customWidth="1"/>
    <col min="21" max="21" width="5.28515625" style="4" customWidth="1"/>
    <col min="22" max="22" width="7.7109375" customWidth="1"/>
    <col min="23" max="23" width="4.5703125" style="4" customWidth="1"/>
    <col min="24" max="24" width="5" customWidth="1"/>
    <col min="25" max="25" width="8.140625" style="117" customWidth="1"/>
    <col min="26" max="26" width="6.140625" customWidth="1"/>
    <col min="27" max="27" width="8.5703125" style="3" customWidth="1"/>
    <col min="28" max="28" width="11.42578125" style="47"/>
    <col min="29" max="29" width="13.28515625" customWidth="1"/>
  </cols>
  <sheetData>
    <row r="1" spans="1:30" ht="23.45" customHeight="1" thickBot="1">
      <c r="A1" s="53" t="s">
        <v>32</v>
      </c>
      <c r="B1" s="54">
        <v>16.582899999999999</v>
      </c>
      <c r="C1" s="65"/>
      <c r="D1" s="65"/>
      <c r="E1" s="65"/>
      <c r="F1" s="65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18"/>
      <c r="S1" s="43"/>
      <c r="T1" s="43"/>
      <c r="U1" s="48"/>
      <c r="V1" s="43"/>
      <c r="W1" s="48"/>
      <c r="X1" s="43"/>
      <c r="Y1" s="114"/>
      <c r="Z1" s="43"/>
      <c r="AA1" s="49"/>
      <c r="AB1" s="43"/>
      <c r="AC1" s="13"/>
      <c r="AD1" s="13"/>
    </row>
    <row r="2" spans="1:30" ht="25.9" customHeight="1" thickBot="1">
      <c r="A2" s="119" t="s">
        <v>40</v>
      </c>
      <c r="B2" s="120">
        <f>'Fériés de l''année'!D2</f>
        <v>2020</v>
      </c>
      <c r="C2" s="66"/>
      <c r="D2" s="66"/>
      <c r="E2" s="66"/>
      <c r="F2" s="66"/>
      <c r="G2" s="151" t="s">
        <v>3</v>
      </c>
      <c r="H2" s="152"/>
      <c r="I2" s="153"/>
      <c r="J2" s="151" t="s">
        <v>4</v>
      </c>
      <c r="K2" s="152"/>
      <c r="L2" s="153"/>
      <c r="M2" s="40"/>
      <c r="N2" s="151" t="s">
        <v>5</v>
      </c>
      <c r="O2" s="153"/>
      <c r="P2" s="42"/>
      <c r="Q2" s="42"/>
      <c r="R2" s="118"/>
      <c r="S2" s="43"/>
      <c r="T2" s="43"/>
      <c r="U2" s="48"/>
      <c r="V2" s="43"/>
      <c r="W2" s="48"/>
      <c r="X2" s="43"/>
      <c r="Y2" s="114"/>
      <c r="Z2" s="43"/>
      <c r="AA2" s="49"/>
      <c r="AB2" s="43"/>
      <c r="AC2" s="13"/>
      <c r="AD2" s="13"/>
    </row>
    <row r="3" spans="1:30" ht="24" customHeight="1" thickBot="1">
      <c r="A3" s="43"/>
      <c r="B3" s="40"/>
      <c r="C3" s="34" t="s">
        <v>9</v>
      </c>
      <c r="D3" s="15" t="s">
        <v>0</v>
      </c>
      <c r="E3" s="16" t="s">
        <v>1</v>
      </c>
      <c r="F3" s="17" t="s">
        <v>2</v>
      </c>
      <c r="G3" s="15" t="s">
        <v>6</v>
      </c>
      <c r="H3" s="16" t="s">
        <v>7</v>
      </c>
      <c r="I3" s="17" t="s">
        <v>8</v>
      </c>
      <c r="J3" s="15" t="s">
        <v>6</v>
      </c>
      <c r="K3" s="16" t="s">
        <v>7</v>
      </c>
      <c r="L3" s="17" t="s">
        <v>8</v>
      </c>
      <c r="M3" s="129" t="s">
        <v>60</v>
      </c>
      <c r="N3" s="15" t="s">
        <v>49</v>
      </c>
      <c r="O3" s="17" t="s">
        <v>49</v>
      </c>
      <c r="P3" s="42"/>
      <c r="Q3" s="42"/>
      <c r="R3" s="118"/>
      <c r="S3" s="43"/>
      <c r="T3" s="43"/>
      <c r="U3" s="48"/>
      <c r="V3" s="43"/>
      <c r="W3" s="48"/>
      <c r="X3" s="43"/>
      <c r="Y3" s="114"/>
      <c r="Z3" s="43"/>
      <c r="AA3" s="49"/>
      <c r="AB3" s="43"/>
      <c r="AC3" s="13"/>
      <c r="AD3" s="13"/>
    </row>
    <row r="4" spans="1:30">
      <c r="A4" s="43"/>
      <c r="B4" s="40"/>
      <c r="C4" s="35">
        <f>DATE('Fériés de l''année'!D2,4,1)</f>
        <v>43922</v>
      </c>
      <c r="D4" s="97"/>
      <c r="E4" s="98"/>
      <c r="F4" s="99"/>
      <c r="G4" s="18"/>
      <c r="H4" s="19"/>
      <c r="I4" s="20"/>
      <c r="J4" s="18"/>
      <c r="K4" s="19"/>
      <c r="L4" s="20"/>
      <c r="M4" s="130"/>
      <c r="N4" s="21"/>
      <c r="O4" s="22"/>
      <c r="P4" s="42"/>
      <c r="Q4" s="42"/>
      <c r="R4" s="118"/>
      <c r="S4" s="110"/>
      <c r="T4" s="110"/>
      <c r="U4" s="111"/>
      <c r="V4" s="110"/>
      <c r="W4" s="111"/>
      <c r="X4" s="110"/>
      <c r="Y4" s="115"/>
      <c r="Z4" s="110"/>
      <c r="AA4" s="112"/>
      <c r="AB4" s="43"/>
      <c r="AC4" s="46"/>
      <c r="AD4" s="13"/>
    </row>
    <row r="5" spans="1:30">
      <c r="A5" s="43"/>
      <c r="B5" s="40"/>
      <c r="C5" s="36">
        <f>IFERROR(IF(OR(C4="",MONTH(C4)&lt;&gt;MONTH(C4+1)),"",C4+1),"")</f>
        <v>43923</v>
      </c>
      <c r="D5" s="100"/>
      <c r="E5" s="101"/>
      <c r="F5" s="102"/>
      <c r="G5" s="21"/>
      <c r="H5" s="14"/>
      <c r="I5" s="22"/>
      <c r="J5" s="21"/>
      <c r="K5" s="14"/>
      <c r="L5" s="22"/>
      <c r="M5" s="131"/>
      <c r="N5" s="21"/>
      <c r="O5" s="22"/>
      <c r="P5" s="42"/>
      <c r="Q5" s="42"/>
      <c r="R5" s="128">
        <v>1010</v>
      </c>
      <c r="S5" s="125" t="s">
        <v>22</v>
      </c>
      <c r="T5" s="125"/>
      <c r="U5" s="126"/>
      <c r="V5" s="125">
        <f>SUM(D4:F34)-((U6+U7)*8.25)</f>
        <v>74.25</v>
      </c>
      <c r="W5" s="126"/>
      <c r="X5" s="125"/>
      <c r="Y5" s="124">
        <f>V5*B1</f>
        <v>1231.2803249999999</v>
      </c>
      <c r="Z5" s="110"/>
      <c r="AA5" s="156"/>
      <c r="AB5" s="43"/>
      <c r="AD5" s="13"/>
    </row>
    <row r="6" spans="1:30">
      <c r="A6" s="43"/>
      <c r="B6" s="40"/>
      <c r="C6" s="36">
        <f t="shared" ref="C6:C34" si="0">IFERROR(IF(OR(C5="",MONTH(C5)&lt;&gt;MONTH(C5+1)),"",C5+1),"")</f>
        <v>43924</v>
      </c>
      <c r="D6" s="103"/>
      <c r="E6" s="104">
        <v>8.25</v>
      </c>
      <c r="F6" s="105"/>
      <c r="G6" s="26"/>
      <c r="H6" s="27"/>
      <c r="I6" s="28"/>
      <c r="J6" s="26"/>
      <c r="K6" s="27"/>
      <c r="L6" s="28"/>
      <c r="M6" s="131"/>
      <c r="N6" s="21"/>
      <c r="O6" s="22"/>
      <c r="P6" s="42"/>
      <c r="Q6" s="42"/>
      <c r="R6" s="128">
        <v>1015</v>
      </c>
      <c r="S6" s="125" t="s">
        <v>24</v>
      </c>
      <c r="T6" s="125"/>
      <c r="U6" s="126">
        <v>1</v>
      </c>
      <c r="V6" s="125">
        <f>U6*16.5</f>
        <v>16.5</v>
      </c>
      <c r="W6" s="126"/>
      <c r="X6" s="125"/>
      <c r="Y6" s="124">
        <f>(V6*B1)</f>
        <v>273.61784999999998</v>
      </c>
      <c r="Z6" s="110"/>
      <c r="AA6" s="156"/>
      <c r="AB6" s="43"/>
      <c r="AC6" s="13"/>
      <c r="AD6" s="13"/>
    </row>
    <row r="7" spans="1:30">
      <c r="A7" s="43"/>
      <c r="B7" s="40"/>
      <c r="C7" s="36">
        <f t="shared" si="0"/>
        <v>43925</v>
      </c>
      <c r="D7" s="103"/>
      <c r="E7" s="104"/>
      <c r="F7" s="105">
        <v>8.25</v>
      </c>
      <c r="G7" s="26"/>
      <c r="H7" s="27"/>
      <c r="I7" s="28"/>
      <c r="J7" s="26"/>
      <c r="K7" s="27"/>
      <c r="L7" s="28"/>
      <c r="M7" s="131"/>
      <c r="N7" s="21"/>
      <c r="O7" s="22"/>
      <c r="P7" s="42"/>
      <c r="Q7" s="42"/>
      <c r="R7" s="128">
        <v>1017</v>
      </c>
      <c r="S7" s="125" t="s">
        <v>25</v>
      </c>
      <c r="T7" s="125"/>
      <c r="U7" s="126">
        <v>2</v>
      </c>
      <c r="V7" s="125">
        <f>U7*16.5</f>
        <v>33</v>
      </c>
      <c r="W7" s="126"/>
      <c r="X7" s="125"/>
      <c r="Y7" s="124">
        <f>(V7*B1)</f>
        <v>547.23569999999995</v>
      </c>
      <c r="Z7" s="110"/>
      <c r="AA7" s="156"/>
      <c r="AB7" s="43"/>
      <c r="AC7" s="13"/>
      <c r="AD7" s="13"/>
    </row>
    <row r="8" spans="1:30">
      <c r="A8" s="43"/>
      <c r="B8" s="40"/>
      <c r="C8" s="36">
        <f t="shared" si="0"/>
        <v>43926</v>
      </c>
      <c r="D8" s="100"/>
      <c r="E8" s="101"/>
      <c r="F8" s="102">
        <v>8.25</v>
      </c>
      <c r="G8" s="21"/>
      <c r="H8" s="14"/>
      <c r="I8" s="22"/>
      <c r="J8" s="21"/>
      <c r="K8" s="14"/>
      <c r="L8" s="22"/>
      <c r="M8" s="131"/>
      <c r="N8" s="21"/>
      <c r="O8" s="22"/>
      <c r="P8" s="42"/>
      <c r="Q8" s="42"/>
      <c r="R8" s="128">
        <v>1350</v>
      </c>
      <c r="S8" s="125" t="s">
        <v>23</v>
      </c>
      <c r="T8" s="125"/>
      <c r="U8" s="126"/>
      <c r="V8" s="125">
        <f>U8*8</f>
        <v>0</v>
      </c>
      <c r="W8" s="126"/>
      <c r="X8" s="125"/>
      <c r="Y8" s="124">
        <f>U8*(8*B1)</f>
        <v>0</v>
      </c>
      <c r="Z8" s="110"/>
      <c r="AA8" s="156"/>
      <c r="AB8" s="43"/>
      <c r="AC8" s="13"/>
      <c r="AD8" s="13"/>
    </row>
    <row r="9" spans="1:30">
      <c r="A9" s="43"/>
      <c r="B9" s="40"/>
      <c r="C9" s="36">
        <f t="shared" si="0"/>
        <v>43927</v>
      </c>
      <c r="D9" s="103"/>
      <c r="E9" s="104"/>
      <c r="F9" s="105"/>
      <c r="G9" s="26">
        <v>1</v>
      </c>
      <c r="H9" s="27">
        <v>1</v>
      </c>
      <c r="I9" s="28">
        <v>1</v>
      </c>
      <c r="J9" s="26">
        <v>8.25</v>
      </c>
      <c r="K9" s="27"/>
      <c r="L9" s="28"/>
      <c r="M9" s="131" t="s">
        <v>2</v>
      </c>
      <c r="N9" s="21"/>
      <c r="O9" s="22"/>
      <c r="P9" s="42"/>
      <c r="Q9" s="42"/>
      <c r="R9" s="128">
        <v>1470</v>
      </c>
      <c r="S9" s="125" t="s">
        <v>26</v>
      </c>
      <c r="T9" s="125"/>
      <c r="U9" s="126">
        <f>SUM(O4:O34)</f>
        <v>8</v>
      </c>
      <c r="V9" s="125"/>
      <c r="W9" s="126"/>
      <c r="X9" s="125"/>
      <c r="Y9" s="124">
        <f>U9*B1</f>
        <v>132.66319999999999</v>
      </c>
      <c r="Z9" s="110"/>
      <c r="AA9" s="156"/>
      <c r="AB9" s="43"/>
      <c r="AC9" s="13"/>
      <c r="AD9" s="13"/>
    </row>
    <row r="10" spans="1:30">
      <c r="A10" s="43"/>
      <c r="B10" s="40"/>
      <c r="C10" s="36">
        <f t="shared" si="0"/>
        <v>43928</v>
      </c>
      <c r="D10" s="103"/>
      <c r="E10" s="104"/>
      <c r="F10" s="105"/>
      <c r="G10" s="26"/>
      <c r="H10" s="27"/>
      <c r="I10" s="28"/>
      <c r="J10" s="26">
        <v>8.25</v>
      </c>
      <c r="K10" s="27"/>
      <c r="L10" s="28"/>
      <c r="M10" s="131" t="s">
        <v>2</v>
      </c>
      <c r="N10" s="21"/>
      <c r="O10" s="22"/>
      <c r="P10" s="42"/>
      <c r="Q10" s="42"/>
      <c r="R10" s="128">
        <v>1552</v>
      </c>
      <c r="S10" s="125" t="s">
        <v>27</v>
      </c>
      <c r="T10" s="125"/>
      <c r="U10" s="126">
        <f>SUM(G4:G34)</f>
        <v>2</v>
      </c>
      <c r="V10" s="125"/>
      <c r="W10" s="126"/>
      <c r="X10" s="125"/>
      <c r="Y10" s="124">
        <f>(U10/2)*B1</f>
        <v>16.582899999999999</v>
      </c>
      <c r="Z10" s="110"/>
      <c r="AA10" s="156"/>
      <c r="AB10" s="43"/>
      <c r="AC10" s="13"/>
      <c r="AD10" s="13"/>
    </row>
    <row r="11" spans="1:30">
      <c r="A11" s="43"/>
      <c r="B11" s="40"/>
      <c r="C11" s="36">
        <f t="shared" si="0"/>
        <v>43929</v>
      </c>
      <c r="D11" s="103"/>
      <c r="E11" s="104"/>
      <c r="F11" s="105"/>
      <c r="G11" s="26"/>
      <c r="H11" s="27"/>
      <c r="I11" s="28"/>
      <c r="J11" s="26"/>
      <c r="K11" s="27"/>
      <c r="L11" s="28"/>
      <c r="M11" s="131"/>
      <c r="N11" s="21"/>
      <c r="O11" s="22"/>
      <c r="P11" s="42"/>
      <c r="Q11" s="42"/>
      <c r="R11" s="128">
        <v>1558</v>
      </c>
      <c r="S11" s="125" t="s">
        <v>29</v>
      </c>
      <c r="T11" s="125"/>
      <c r="U11" s="126">
        <f>SUM(H4:I34)</f>
        <v>3</v>
      </c>
      <c r="V11" s="125"/>
      <c r="W11" s="126"/>
      <c r="X11" s="125"/>
      <c r="Y11" s="124">
        <f>U11*B1</f>
        <v>49.748699999999999</v>
      </c>
      <c r="Z11" s="110"/>
      <c r="AA11" s="112"/>
      <c r="AB11" s="43"/>
      <c r="AC11" s="13"/>
      <c r="AD11" s="13"/>
    </row>
    <row r="12" spans="1:30">
      <c r="A12" s="43"/>
      <c r="B12" s="40"/>
      <c r="C12" s="36">
        <f t="shared" si="0"/>
        <v>43930</v>
      </c>
      <c r="D12" s="103"/>
      <c r="E12" s="104"/>
      <c r="F12" s="105"/>
      <c r="G12" s="26"/>
      <c r="H12" s="27"/>
      <c r="I12" s="28"/>
      <c r="J12" s="26"/>
      <c r="K12" s="27"/>
      <c r="L12" s="28"/>
      <c r="M12" s="131"/>
      <c r="N12" s="21"/>
      <c r="O12" s="22"/>
      <c r="P12" s="42"/>
      <c r="Q12" s="42"/>
      <c r="R12" s="128">
        <v>1554</v>
      </c>
      <c r="S12" s="125" t="s">
        <v>28</v>
      </c>
      <c r="T12" s="125"/>
      <c r="U12" s="126">
        <f>SUM(J4:J34)</f>
        <v>49.5</v>
      </c>
      <c r="V12" s="125"/>
      <c r="W12" s="126"/>
      <c r="X12" s="125"/>
      <c r="Y12" s="124">
        <f>SUM(U12*8.25)*50%</f>
        <v>204.1875</v>
      </c>
      <c r="Z12" s="113"/>
      <c r="AA12" s="113"/>
      <c r="AB12" s="43"/>
      <c r="AC12" s="13"/>
      <c r="AD12" s="13"/>
    </row>
    <row r="13" spans="1:30">
      <c r="A13" s="43"/>
      <c r="B13" s="40"/>
      <c r="C13" s="36">
        <f t="shared" si="0"/>
        <v>43931</v>
      </c>
      <c r="D13" s="103">
        <v>8.25</v>
      </c>
      <c r="E13" s="104"/>
      <c r="F13" s="105"/>
      <c r="G13" s="26">
        <v>1</v>
      </c>
      <c r="H13" s="27"/>
      <c r="I13" s="28"/>
      <c r="J13" s="26"/>
      <c r="K13" s="27"/>
      <c r="L13" s="28"/>
      <c r="M13" s="131"/>
      <c r="N13" s="21"/>
      <c r="O13" s="22"/>
      <c r="P13" s="42"/>
      <c r="Q13" s="42"/>
      <c r="R13" s="128">
        <v>1556</v>
      </c>
      <c r="S13" s="125" t="s">
        <v>53</v>
      </c>
      <c r="T13" s="125"/>
      <c r="U13" s="126">
        <f>SUM(K4:L34)</f>
        <v>2</v>
      </c>
      <c r="V13" s="125">
        <f>SUM(U13*8.25)*2</f>
        <v>33</v>
      </c>
      <c r="W13" s="126"/>
      <c r="X13" s="125"/>
      <c r="Y13" s="124">
        <f>SUM(U13*8.25)</f>
        <v>16.5</v>
      </c>
      <c r="Z13" s="110"/>
      <c r="AA13" s="112"/>
      <c r="AB13" s="43"/>
      <c r="AC13" s="13"/>
      <c r="AD13" s="13"/>
    </row>
    <row r="14" spans="1:30">
      <c r="A14" s="43"/>
      <c r="B14" s="40"/>
      <c r="C14" s="36">
        <f t="shared" si="0"/>
        <v>43932</v>
      </c>
      <c r="D14" s="103">
        <v>8.25</v>
      </c>
      <c r="E14" s="104"/>
      <c r="F14" s="105"/>
      <c r="G14" s="26"/>
      <c r="H14" s="27"/>
      <c r="I14" s="28"/>
      <c r="J14" s="26"/>
      <c r="K14" s="27"/>
      <c r="L14" s="28"/>
      <c r="M14" s="131"/>
      <c r="N14" s="21"/>
      <c r="O14" s="22"/>
      <c r="P14" s="42"/>
      <c r="Q14" s="42"/>
      <c r="R14" s="128">
        <v>1701</v>
      </c>
      <c r="S14" s="125" t="s">
        <v>30</v>
      </c>
      <c r="T14" s="125"/>
      <c r="U14" s="126">
        <f>COUNTA(J4:J34)</f>
        <v>6</v>
      </c>
      <c r="V14" s="125"/>
      <c r="W14" s="126"/>
      <c r="X14" s="125"/>
      <c r="Y14" s="124">
        <f>U14*50</f>
        <v>300</v>
      </c>
      <c r="Z14" s="43"/>
      <c r="AA14" s="49"/>
      <c r="AB14" s="43"/>
      <c r="AC14" s="13"/>
      <c r="AD14" s="13"/>
    </row>
    <row r="15" spans="1:30">
      <c r="A15" s="43"/>
      <c r="B15" s="40"/>
      <c r="C15" s="36">
        <f t="shared" si="0"/>
        <v>43933</v>
      </c>
      <c r="D15" s="100"/>
      <c r="E15" s="101">
        <v>8.25</v>
      </c>
      <c r="F15" s="102"/>
      <c r="G15" s="21"/>
      <c r="H15" s="14"/>
      <c r="I15" s="22"/>
      <c r="J15" s="21"/>
      <c r="K15" s="14"/>
      <c r="L15" s="22"/>
      <c r="M15" s="131"/>
      <c r="N15" s="21"/>
      <c r="O15" s="22"/>
      <c r="P15" s="42"/>
      <c r="Q15" s="42"/>
      <c r="R15" s="128">
        <v>1702</v>
      </c>
      <c r="S15" s="125" t="s">
        <v>31</v>
      </c>
      <c r="T15" s="125"/>
      <c r="U15" s="126">
        <f>COUNTA(K4:K34,L4:L34)</f>
        <v>2</v>
      </c>
      <c r="V15" s="125"/>
      <c r="W15" s="126"/>
      <c r="X15" s="125"/>
      <c r="Y15" s="124">
        <f>U15*60</f>
        <v>120</v>
      </c>
      <c r="Z15" s="43"/>
      <c r="AA15" s="49"/>
      <c r="AB15" s="43"/>
      <c r="AC15" s="13"/>
      <c r="AD15" s="13"/>
    </row>
    <row r="16" spans="1:30">
      <c r="A16" s="43"/>
      <c r="B16" s="40"/>
      <c r="C16" s="36">
        <f t="shared" si="0"/>
        <v>43934</v>
      </c>
      <c r="D16" s="103"/>
      <c r="E16" s="104">
        <v>8.25</v>
      </c>
      <c r="F16" s="105"/>
      <c r="G16" s="26"/>
      <c r="H16" s="27"/>
      <c r="I16" s="28"/>
      <c r="J16" s="26"/>
      <c r="K16" s="27">
        <v>1</v>
      </c>
      <c r="L16" s="28"/>
      <c r="M16" s="131"/>
      <c r="N16" s="21"/>
      <c r="O16" s="22"/>
      <c r="P16" s="42"/>
      <c r="Q16" s="135" t="s">
        <v>0</v>
      </c>
      <c r="R16" s="128">
        <v>1711</v>
      </c>
      <c r="S16" s="125" t="s">
        <v>33</v>
      </c>
      <c r="T16" s="136">
        <f>SUMIF(M:M,Q:Q,G:G)+SUMIF(M:M,Q:Q,H:H)+SUMIF(M:M,Q:Q,I:I)+SUMIF(M:M,Q:Q,J:J)+SUMIF(M:M,Q:Q,K:K)+SUMIF(M:M,Q:Q,L:L)</f>
        <v>17.5</v>
      </c>
      <c r="U16" s="126"/>
      <c r="V16" s="125">
        <f>SUM(D4:D34)+T16</f>
        <v>50.5</v>
      </c>
      <c r="W16" s="126"/>
      <c r="X16" s="125"/>
      <c r="Y16" s="124">
        <f>V16*0.6464</f>
        <v>32.6432</v>
      </c>
      <c r="Z16" s="43"/>
      <c r="AA16" s="49"/>
      <c r="AB16" s="118"/>
      <c r="AC16" s="13"/>
      <c r="AD16" s="13"/>
    </row>
    <row r="17" spans="1:30">
      <c r="A17" s="43"/>
      <c r="B17" s="40"/>
      <c r="C17" s="36">
        <f t="shared" si="0"/>
        <v>43935</v>
      </c>
      <c r="D17" s="103"/>
      <c r="E17" s="104"/>
      <c r="F17" s="105">
        <v>8.25</v>
      </c>
      <c r="G17" s="26"/>
      <c r="H17" s="27"/>
      <c r="I17" s="28"/>
      <c r="J17" s="26"/>
      <c r="K17" s="27"/>
      <c r="L17" s="28"/>
      <c r="M17" s="131"/>
      <c r="N17" s="21"/>
      <c r="O17" s="22"/>
      <c r="P17" s="42"/>
      <c r="Q17" s="135" t="s">
        <v>1</v>
      </c>
      <c r="R17" s="128">
        <v>1712</v>
      </c>
      <c r="S17" s="125" t="s">
        <v>34</v>
      </c>
      <c r="T17" s="136">
        <f>SUMIF(M:M,Q:Q,G:G)+SUMIF(M:M,Q:Q,H:H)+SUMIF(M:M,Q:Q,I:I)+SUMIF(M:M,Q:Q,J:J)+SUMIF(M:M,Q:Q,K:K)+SUMIF(M:M,Q:Q,L:L)</f>
        <v>0</v>
      </c>
      <c r="U17" s="126"/>
      <c r="V17" s="125">
        <f>SUM(E4:E34)+T17</f>
        <v>33</v>
      </c>
      <c r="W17" s="126"/>
      <c r="X17" s="125"/>
      <c r="Y17" s="124">
        <f>V17*0.6464</f>
        <v>21.331199999999999</v>
      </c>
      <c r="Z17" s="43"/>
      <c r="AA17" s="49"/>
      <c r="AB17" s="43"/>
      <c r="AC17" s="13"/>
      <c r="AD17" s="13"/>
    </row>
    <row r="18" spans="1:30">
      <c r="A18" s="43"/>
      <c r="B18" s="40"/>
      <c r="C18" s="36">
        <f t="shared" si="0"/>
        <v>43936</v>
      </c>
      <c r="D18" s="103"/>
      <c r="E18" s="104"/>
      <c r="F18" s="105">
        <v>8.25</v>
      </c>
      <c r="G18" s="26"/>
      <c r="H18" s="27">
        <v>1</v>
      </c>
      <c r="I18" s="28"/>
      <c r="J18" s="26"/>
      <c r="K18" s="27"/>
      <c r="L18" s="28"/>
      <c r="M18" s="131" t="s">
        <v>0</v>
      </c>
      <c r="N18" s="21"/>
      <c r="O18" s="22"/>
      <c r="P18" s="42"/>
      <c r="Q18" s="135" t="s">
        <v>2</v>
      </c>
      <c r="R18" s="128">
        <v>1713</v>
      </c>
      <c r="S18" s="125" t="s">
        <v>35</v>
      </c>
      <c r="T18" s="136">
        <f>SUMIF(M:M,Q:Q,G:G)+SUMIF(M:M,Q:Q,H:H)+SUMIF(M:M,Q:Q,I:I)+SUMIF(M:M,Q:Q,J:J)+SUMIF(M:M,Q:Q,K:K)+SUMIF(M:M,Q:Q,L:L)</f>
        <v>36</v>
      </c>
      <c r="U18" s="126"/>
      <c r="V18" s="125">
        <f>SUM(F4:F34)+T18</f>
        <v>69</v>
      </c>
      <c r="W18" s="126"/>
      <c r="X18" s="125"/>
      <c r="Y18" s="124">
        <f>V18*2.1513</f>
        <v>148.43969999999999</v>
      </c>
      <c r="Z18" s="43"/>
      <c r="AA18" s="49"/>
      <c r="AB18" s="43"/>
      <c r="AC18" s="13"/>
      <c r="AD18" s="13"/>
    </row>
    <row r="19" spans="1:30">
      <c r="A19" s="43"/>
      <c r="B19" s="40"/>
      <c r="C19" s="36">
        <f t="shared" si="0"/>
        <v>43937</v>
      </c>
      <c r="D19" s="103"/>
      <c r="E19" s="104"/>
      <c r="F19" s="105"/>
      <c r="G19" s="26"/>
      <c r="H19" s="27"/>
      <c r="I19" s="28"/>
      <c r="J19" s="26">
        <v>8.25</v>
      </c>
      <c r="K19" s="27"/>
      <c r="L19" s="28"/>
      <c r="M19" s="131" t="s">
        <v>2</v>
      </c>
      <c r="N19" s="21"/>
      <c r="O19" s="22"/>
      <c r="P19" s="42"/>
      <c r="Q19" s="42"/>
      <c r="R19" s="128">
        <v>1290</v>
      </c>
      <c r="S19" s="125" t="s">
        <v>11</v>
      </c>
      <c r="T19" s="125"/>
      <c r="U19" s="126"/>
      <c r="V19" s="125">
        <f>T11</f>
        <v>0</v>
      </c>
      <c r="W19" s="126"/>
      <c r="X19" s="125"/>
      <c r="Y19" s="124">
        <f>8*(V19*B1)</f>
        <v>0</v>
      </c>
      <c r="Z19" s="43"/>
      <c r="AA19" s="49"/>
      <c r="AB19" s="43"/>
      <c r="AC19" s="13"/>
      <c r="AD19" s="13"/>
    </row>
    <row r="20" spans="1:30">
      <c r="A20" s="43"/>
      <c r="B20" s="40"/>
      <c r="C20" s="36">
        <f t="shared" si="0"/>
        <v>43938</v>
      </c>
      <c r="D20" s="103"/>
      <c r="E20" s="104"/>
      <c r="F20" s="105"/>
      <c r="G20" s="26"/>
      <c r="H20" s="27"/>
      <c r="I20" s="28"/>
      <c r="J20" s="26">
        <v>8.25</v>
      </c>
      <c r="K20" s="27"/>
      <c r="L20" s="28"/>
      <c r="M20" s="131" t="s">
        <v>2</v>
      </c>
      <c r="N20" s="21"/>
      <c r="O20" s="22"/>
      <c r="P20" s="42"/>
      <c r="Q20" s="42"/>
      <c r="R20" s="128"/>
      <c r="S20" s="125"/>
      <c r="T20" s="125"/>
      <c r="U20" s="126"/>
      <c r="V20" s="125"/>
      <c r="W20" s="154" t="s">
        <v>56</v>
      </c>
      <c r="X20" s="154"/>
      <c r="Y20" s="124">
        <f>SUM(Y5:Y19)</f>
        <v>3094.2302749999994</v>
      </c>
      <c r="Z20" s="43"/>
      <c r="AA20" s="49"/>
      <c r="AB20" s="43"/>
      <c r="AC20" s="13"/>
      <c r="AD20" s="13"/>
    </row>
    <row r="21" spans="1:30">
      <c r="A21" s="43"/>
      <c r="B21" s="40"/>
      <c r="C21" s="36">
        <f t="shared" si="0"/>
        <v>43939</v>
      </c>
      <c r="D21" s="103"/>
      <c r="E21" s="104"/>
      <c r="F21" s="105"/>
      <c r="G21" s="26"/>
      <c r="H21" s="27"/>
      <c r="I21" s="28"/>
      <c r="J21" s="26"/>
      <c r="K21" s="27"/>
      <c r="L21" s="28"/>
      <c r="M21" s="131"/>
      <c r="N21" s="21"/>
      <c r="O21" s="22"/>
      <c r="P21" s="42"/>
      <c r="Q21" s="42"/>
      <c r="R21" s="128"/>
      <c r="S21" s="125"/>
      <c r="T21" s="125"/>
      <c r="U21" s="126"/>
      <c r="V21" s="125"/>
      <c r="W21" s="154" t="s">
        <v>57</v>
      </c>
      <c r="X21" s="154"/>
      <c r="Y21" s="124">
        <f>108%*Y20*13.07%</f>
        <v>436.7691686979</v>
      </c>
      <c r="Z21" s="43"/>
      <c r="AA21" s="49"/>
      <c r="AB21" s="43"/>
      <c r="AC21" s="13"/>
      <c r="AD21" s="13"/>
    </row>
    <row r="22" spans="1:30">
      <c r="A22" s="43"/>
      <c r="B22" s="40"/>
      <c r="C22" s="36">
        <f t="shared" si="0"/>
        <v>43940</v>
      </c>
      <c r="D22" s="100"/>
      <c r="E22" s="101"/>
      <c r="F22" s="102"/>
      <c r="G22" s="21"/>
      <c r="H22" s="14"/>
      <c r="I22" s="22"/>
      <c r="J22" s="21"/>
      <c r="K22" s="14"/>
      <c r="L22" s="22"/>
      <c r="M22" s="131"/>
      <c r="N22" s="21"/>
      <c r="O22" s="22"/>
      <c r="P22" s="42"/>
      <c r="Q22" s="42"/>
      <c r="R22" s="128"/>
      <c r="S22" s="125"/>
      <c r="T22" s="125"/>
      <c r="U22" s="126"/>
      <c r="V22" s="125"/>
      <c r="W22" s="154" t="s">
        <v>59</v>
      </c>
      <c r="X22" s="154"/>
      <c r="Y22" s="124">
        <v>500</v>
      </c>
      <c r="Z22" s="43"/>
      <c r="AA22" s="49"/>
      <c r="AB22" s="43"/>
      <c r="AC22" s="13"/>
      <c r="AD22" s="13"/>
    </row>
    <row r="23" spans="1:30">
      <c r="A23" s="43"/>
      <c r="B23" s="40"/>
      <c r="C23" s="36">
        <f t="shared" si="0"/>
        <v>43941</v>
      </c>
      <c r="D23" s="103"/>
      <c r="E23" s="104"/>
      <c r="F23" s="105"/>
      <c r="G23" s="26"/>
      <c r="H23" s="27"/>
      <c r="I23" s="28"/>
      <c r="J23" s="26"/>
      <c r="K23" s="27"/>
      <c r="L23" s="28"/>
      <c r="M23" s="131"/>
      <c r="N23" s="21" t="s">
        <v>49</v>
      </c>
      <c r="O23" s="22" t="s">
        <v>12</v>
      </c>
      <c r="P23" s="42"/>
      <c r="Q23" s="42"/>
      <c r="R23" s="128"/>
      <c r="S23" s="125"/>
      <c r="T23" s="125"/>
      <c r="U23" s="126"/>
      <c r="V23" s="125"/>
      <c r="W23" s="126"/>
      <c r="X23" s="125"/>
      <c r="Y23" s="124"/>
      <c r="Z23" s="43"/>
      <c r="AA23" s="49"/>
      <c r="AB23" s="43"/>
      <c r="AC23" s="13"/>
      <c r="AD23" s="13"/>
    </row>
    <row r="24" spans="1:30">
      <c r="A24" s="43"/>
      <c r="B24" s="40"/>
      <c r="C24" s="36">
        <f t="shared" si="0"/>
        <v>43942</v>
      </c>
      <c r="D24" s="103"/>
      <c r="E24" s="104"/>
      <c r="F24" s="105"/>
      <c r="G24" s="26"/>
      <c r="H24" s="27"/>
      <c r="I24" s="28"/>
      <c r="J24" s="26"/>
      <c r="K24" s="27"/>
      <c r="L24" s="28"/>
      <c r="M24" s="131"/>
      <c r="N24" s="21" t="s">
        <v>49</v>
      </c>
      <c r="O24" s="22" t="s">
        <v>12</v>
      </c>
      <c r="P24" s="42"/>
      <c r="Q24" s="42"/>
      <c r="R24" s="128"/>
      <c r="S24" s="125"/>
      <c r="T24" s="125"/>
      <c r="U24" s="126"/>
      <c r="V24" s="125"/>
      <c r="W24" s="126"/>
      <c r="X24" s="125"/>
      <c r="Y24" s="124"/>
      <c r="Z24" s="43"/>
      <c r="AA24" s="49"/>
      <c r="AB24" s="43"/>
      <c r="AC24" s="13"/>
      <c r="AD24" s="13"/>
    </row>
    <row r="25" spans="1:30">
      <c r="A25" s="43"/>
      <c r="B25" s="40"/>
      <c r="C25" s="36">
        <f t="shared" si="0"/>
        <v>43943</v>
      </c>
      <c r="D25" s="103"/>
      <c r="E25" s="104"/>
      <c r="F25" s="105"/>
      <c r="G25" s="26"/>
      <c r="H25" s="27"/>
      <c r="I25" s="28"/>
      <c r="J25" s="26"/>
      <c r="K25" s="27"/>
      <c r="L25" s="28"/>
      <c r="M25" s="131"/>
      <c r="N25" s="21" t="s">
        <v>49</v>
      </c>
      <c r="O25" s="22" t="s">
        <v>12</v>
      </c>
      <c r="P25" s="42"/>
      <c r="Q25" s="42"/>
      <c r="R25" s="128"/>
      <c r="S25" s="125"/>
      <c r="T25" s="125"/>
      <c r="U25" s="126"/>
      <c r="V25" s="125"/>
      <c r="W25" s="126"/>
      <c r="X25" s="125"/>
      <c r="Y25" s="124"/>
      <c r="Z25" s="43"/>
      <c r="AA25" s="49"/>
      <c r="AB25" s="43"/>
      <c r="AC25" s="13"/>
      <c r="AD25" s="13"/>
    </row>
    <row r="26" spans="1:30">
      <c r="A26" s="43"/>
      <c r="B26" s="40"/>
      <c r="C26" s="36">
        <f t="shared" si="0"/>
        <v>43944</v>
      </c>
      <c r="D26" s="103"/>
      <c r="E26" s="104"/>
      <c r="F26" s="105"/>
      <c r="G26" s="26"/>
      <c r="H26" s="27"/>
      <c r="I26" s="28"/>
      <c r="J26" s="26"/>
      <c r="K26" s="27">
        <v>1</v>
      </c>
      <c r="L26" s="28"/>
      <c r="M26" s="131"/>
      <c r="N26" s="21" t="s">
        <v>49</v>
      </c>
      <c r="O26" s="22" t="s">
        <v>12</v>
      </c>
      <c r="P26" s="42"/>
      <c r="Q26" s="42"/>
      <c r="R26" s="128"/>
      <c r="S26" s="125"/>
      <c r="T26" s="125"/>
      <c r="U26" s="126"/>
      <c r="V26" s="125"/>
      <c r="W26" s="126"/>
      <c r="X26" s="125"/>
      <c r="Y26" s="124"/>
      <c r="Z26" s="43"/>
      <c r="AA26" s="49"/>
      <c r="AB26" s="43"/>
      <c r="AC26" s="13"/>
      <c r="AD26" s="13"/>
    </row>
    <row r="27" spans="1:30">
      <c r="A27" s="43"/>
      <c r="B27" s="40"/>
      <c r="C27" s="36">
        <f t="shared" si="0"/>
        <v>43945</v>
      </c>
      <c r="D27" s="103"/>
      <c r="E27" s="104"/>
      <c r="F27" s="105"/>
      <c r="G27" s="26"/>
      <c r="H27" s="27"/>
      <c r="I27" s="28"/>
      <c r="J27" s="26">
        <v>8.25</v>
      </c>
      <c r="K27" s="27"/>
      <c r="L27" s="28"/>
      <c r="M27" s="131" t="s">
        <v>0</v>
      </c>
      <c r="N27" s="21" t="s">
        <v>49</v>
      </c>
      <c r="O27" s="22"/>
      <c r="P27" s="42"/>
      <c r="Q27" s="42"/>
      <c r="R27" s="128"/>
      <c r="S27" s="125"/>
      <c r="T27" s="125"/>
      <c r="U27" s="126"/>
      <c r="V27" s="125"/>
      <c r="W27" s="126"/>
      <c r="X27" s="125"/>
      <c r="Y27" s="124"/>
      <c r="Z27" s="43"/>
      <c r="AA27" s="49"/>
      <c r="AB27" s="43"/>
      <c r="AC27" s="13"/>
      <c r="AD27" s="13"/>
    </row>
    <row r="28" spans="1:30">
      <c r="A28" s="43"/>
      <c r="B28" s="40"/>
      <c r="C28" s="36">
        <f t="shared" si="0"/>
        <v>43946</v>
      </c>
      <c r="D28" s="103"/>
      <c r="E28" s="104"/>
      <c r="F28" s="105"/>
      <c r="G28" s="26"/>
      <c r="H28" s="27"/>
      <c r="I28" s="28"/>
      <c r="J28" s="26">
        <v>8.25</v>
      </c>
      <c r="K28" s="27"/>
      <c r="L28" s="28"/>
      <c r="M28" s="131" t="s">
        <v>0</v>
      </c>
      <c r="N28" s="21"/>
      <c r="O28" s="22"/>
      <c r="P28" s="42"/>
      <c r="Q28" s="42"/>
      <c r="R28" s="128"/>
      <c r="S28" s="125"/>
      <c r="T28" s="125"/>
      <c r="U28" s="126"/>
      <c r="V28" s="125"/>
      <c r="W28" s="126"/>
      <c r="X28" s="125"/>
      <c r="Y28" s="124"/>
      <c r="Z28" s="43"/>
      <c r="AA28" s="49"/>
      <c r="AB28" s="43"/>
      <c r="AC28" s="13"/>
      <c r="AD28" s="13"/>
    </row>
    <row r="29" spans="1:30">
      <c r="A29" s="43"/>
      <c r="B29" s="40"/>
      <c r="C29" s="36">
        <f t="shared" si="0"/>
        <v>43947</v>
      </c>
      <c r="D29" s="100"/>
      <c r="E29" s="101"/>
      <c r="F29" s="102"/>
      <c r="G29" s="21"/>
      <c r="H29" s="14"/>
      <c r="I29" s="22"/>
      <c r="J29" s="21"/>
      <c r="K29" s="14"/>
      <c r="L29" s="22"/>
      <c r="M29" s="131"/>
      <c r="N29" s="21"/>
      <c r="O29" s="22"/>
      <c r="P29" s="42"/>
      <c r="Q29" s="42"/>
      <c r="R29" s="128"/>
      <c r="S29" s="125"/>
      <c r="T29" s="125"/>
      <c r="U29" s="126"/>
      <c r="V29" s="125"/>
      <c r="W29" s="126"/>
      <c r="X29" s="125"/>
      <c r="Y29" s="124"/>
      <c r="Z29" s="43"/>
      <c r="AA29" s="49"/>
      <c r="AB29" s="43"/>
      <c r="AC29" s="13"/>
      <c r="AD29" s="13"/>
    </row>
    <row r="30" spans="1:30">
      <c r="A30" s="43"/>
      <c r="B30" s="40"/>
      <c r="C30" s="36">
        <f t="shared" si="0"/>
        <v>43948</v>
      </c>
      <c r="D30" s="103"/>
      <c r="E30" s="104"/>
      <c r="F30" s="105"/>
      <c r="G30" s="26"/>
      <c r="H30" s="27"/>
      <c r="I30" s="28"/>
      <c r="J30" s="26"/>
      <c r="K30" s="27"/>
      <c r="L30" s="28"/>
      <c r="M30" s="131"/>
      <c r="N30" s="21" t="s">
        <v>49</v>
      </c>
      <c r="O30" s="22">
        <v>8</v>
      </c>
      <c r="P30" s="42"/>
      <c r="Q30" s="42"/>
      <c r="R30" s="128"/>
      <c r="S30" s="125"/>
      <c r="T30" s="125"/>
      <c r="U30" s="126"/>
      <c r="V30" s="125"/>
      <c r="W30" s="126"/>
      <c r="X30" s="125"/>
      <c r="Y30" s="124"/>
      <c r="Z30" s="43"/>
      <c r="AA30" s="49"/>
      <c r="AB30" s="43"/>
      <c r="AC30" s="13"/>
      <c r="AD30" s="13"/>
    </row>
    <row r="31" spans="1:30">
      <c r="A31" s="40"/>
      <c r="B31" s="40"/>
      <c r="C31" s="36">
        <f t="shared" si="0"/>
        <v>43949</v>
      </c>
      <c r="D31" s="103">
        <v>8.25</v>
      </c>
      <c r="E31" s="104"/>
      <c r="F31" s="105"/>
      <c r="G31" s="26"/>
      <c r="H31" s="27"/>
      <c r="I31" s="28"/>
      <c r="J31" s="26"/>
      <c r="K31" s="27"/>
      <c r="L31" s="28"/>
      <c r="M31" s="131"/>
      <c r="N31" s="21"/>
      <c r="O31" s="22"/>
      <c r="P31" s="42"/>
      <c r="Q31" s="42"/>
      <c r="R31" s="128"/>
      <c r="S31" s="125"/>
      <c r="T31" s="125"/>
      <c r="U31" s="126"/>
      <c r="V31" s="123"/>
      <c r="W31" s="154"/>
      <c r="X31" s="154"/>
      <c r="Y31" s="124"/>
      <c r="Z31" s="43"/>
      <c r="AA31" s="49"/>
      <c r="AB31" s="43"/>
      <c r="AC31" s="13"/>
      <c r="AD31" s="13"/>
    </row>
    <row r="32" spans="1:30">
      <c r="A32" s="43"/>
      <c r="B32" s="40"/>
      <c r="C32" s="36">
        <f t="shared" si="0"/>
        <v>43950</v>
      </c>
      <c r="D32" s="103">
        <v>8.25</v>
      </c>
      <c r="E32" s="104"/>
      <c r="F32" s="105"/>
      <c r="G32" s="26"/>
      <c r="H32" s="27"/>
      <c r="I32" s="28"/>
      <c r="J32" s="26"/>
      <c r="K32" s="27"/>
      <c r="L32" s="28"/>
      <c r="M32" s="131"/>
      <c r="N32" s="21"/>
      <c r="O32" s="22"/>
      <c r="P32" s="42"/>
      <c r="Q32" s="42"/>
      <c r="R32" s="128"/>
      <c r="S32" s="125"/>
      <c r="T32" s="125"/>
      <c r="U32" s="126"/>
      <c r="V32" s="125"/>
      <c r="W32" s="154"/>
      <c r="X32" s="154"/>
      <c r="Y32" s="124"/>
      <c r="Z32" s="43"/>
      <c r="AA32" s="49"/>
      <c r="AB32" s="43"/>
      <c r="AC32" s="13"/>
      <c r="AD32" s="13"/>
    </row>
    <row r="33" spans="1:30">
      <c r="A33" s="43"/>
      <c r="B33" s="40"/>
      <c r="C33" s="36">
        <f t="shared" si="0"/>
        <v>43951</v>
      </c>
      <c r="D33" s="103"/>
      <c r="E33" s="104">
        <v>8.25</v>
      </c>
      <c r="F33" s="105"/>
      <c r="G33" s="26"/>
      <c r="H33" s="27"/>
      <c r="I33" s="28"/>
      <c r="J33" s="26"/>
      <c r="K33" s="27"/>
      <c r="L33" s="28"/>
      <c r="M33" s="131"/>
      <c r="N33" s="21"/>
      <c r="O33" s="22"/>
      <c r="P33" s="42"/>
      <c r="Q33" s="42"/>
      <c r="R33" s="128"/>
      <c r="S33" s="125"/>
      <c r="T33" s="125"/>
      <c r="U33" s="126"/>
      <c r="V33" s="125"/>
      <c r="W33" s="154"/>
      <c r="X33" s="154"/>
      <c r="Y33" s="124"/>
      <c r="Z33" s="43"/>
      <c r="AA33" s="49"/>
      <c r="AB33" s="43"/>
      <c r="AC33" s="13"/>
      <c r="AD33" s="13"/>
    </row>
    <row r="34" spans="1:30" ht="15.75" thickBot="1">
      <c r="A34" s="43"/>
      <c r="B34" s="40"/>
      <c r="C34" s="37" t="str">
        <f t="shared" si="0"/>
        <v/>
      </c>
      <c r="D34" s="106"/>
      <c r="E34" s="107"/>
      <c r="F34" s="108"/>
      <c r="G34" s="29"/>
      <c r="H34" s="30"/>
      <c r="I34" s="31"/>
      <c r="J34" s="29"/>
      <c r="K34" s="30"/>
      <c r="L34" s="31"/>
      <c r="M34" s="132"/>
      <c r="N34" s="32"/>
      <c r="O34" s="33"/>
      <c r="P34" s="42"/>
      <c r="Q34" s="42"/>
      <c r="R34" s="128"/>
      <c r="S34" s="125"/>
      <c r="T34" s="125"/>
      <c r="U34" s="126"/>
      <c r="V34" s="125"/>
      <c r="W34" s="154" t="s">
        <v>58</v>
      </c>
      <c r="X34" s="154"/>
      <c r="Y34" s="124">
        <f>Y20-Y21-Y22</f>
        <v>2157.4611063020993</v>
      </c>
      <c r="Z34" s="43"/>
      <c r="AA34" s="49"/>
      <c r="AB34" s="43"/>
      <c r="AC34" s="13"/>
      <c r="AD34" s="13"/>
    </row>
    <row r="35" spans="1:30">
      <c r="A35" s="43"/>
      <c r="B35" s="40"/>
      <c r="C35" s="45"/>
      <c r="D35" s="42"/>
      <c r="E35" s="42"/>
      <c r="F35" s="42"/>
      <c r="G35" s="42"/>
      <c r="H35" s="42"/>
      <c r="I35" s="42"/>
      <c r="J35" s="42"/>
      <c r="K35" s="42"/>
      <c r="L35" s="42"/>
      <c r="M35" s="40"/>
      <c r="N35" s="42"/>
      <c r="O35" s="42"/>
      <c r="P35" s="42"/>
      <c r="Q35" s="42"/>
      <c r="R35" s="118"/>
      <c r="S35" s="43"/>
      <c r="T35" s="43"/>
      <c r="U35" s="48"/>
      <c r="V35" s="43"/>
      <c r="W35" s="48"/>
      <c r="X35" s="43"/>
      <c r="Y35" s="114"/>
      <c r="Z35" s="43"/>
      <c r="AA35" s="49"/>
      <c r="AB35" s="43"/>
      <c r="AC35" s="13"/>
      <c r="AD35" s="13"/>
    </row>
    <row r="36" spans="1:30">
      <c r="A36" s="43"/>
      <c r="B36" s="40"/>
      <c r="C36" s="45"/>
      <c r="D36" s="42"/>
      <c r="E36" s="42"/>
      <c r="F36" s="42"/>
      <c r="G36" s="42"/>
      <c r="H36" s="42"/>
      <c r="I36" s="42"/>
      <c r="J36" s="42"/>
      <c r="K36" s="42"/>
      <c r="L36" s="42"/>
      <c r="M36" s="40"/>
      <c r="N36" s="42"/>
      <c r="O36" s="42"/>
      <c r="P36" s="42"/>
      <c r="Q36" s="42"/>
      <c r="R36" s="118"/>
      <c r="S36" s="43"/>
      <c r="T36" s="43"/>
      <c r="U36" s="48"/>
      <c r="V36" s="43"/>
      <c r="W36" s="48"/>
      <c r="X36" s="43"/>
      <c r="Y36" s="114"/>
      <c r="Z36" s="43"/>
      <c r="AA36" s="49"/>
      <c r="AB36" s="43"/>
      <c r="AC36" s="13"/>
      <c r="AD36" s="13"/>
    </row>
    <row r="37" spans="1:30">
      <c r="A37" s="43"/>
      <c r="B37" s="40"/>
      <c r="C37" s="45"/>
      <c r="D37" s="42"/>
      <c r="E37" s="42"/>
      <c r="F37" s="42"/>
      <c r="G37" s="42"/>
      <c r="H37" s="42"/>
      <c r="I37" s="42"/>
      <c r="J37" s="42"/>
      <c r="K37" s="42"/>
      <c r="L37" s="42"/>
      <c r="M37" s="40"/>
      <c r="N37" s="42"/>
      <c r="O37" s="42"/>
      <c r="P37" s="42"/>
      <c r="Q37" s="42"/>
      <c r="R37" s="118"/>
      <c r="S37" s="43"/>
      <c r="T37" s="43"/>
      <c r="U37" s="48"/>
      <c r="V37" s="43"/>
      <c r="W37" s="48"/>
      <c r="X37" s="43"/>
      <c r="Y37" s="114"/>
      <c r="Z37" s="43"/>
      <c r="AA37" s="49"/>
      <c r="AB37" s="43"/>
      <c r="AC37" s="13"/>
      <c r="AD37" s="13"/>
    </row>
    <row r="38" spans="1:30">
      <c r="A38" s="43"/>
      <c r="B38" s="40"/>
      <c r="C38" s="44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118"/>
      <c r="S38" s="43"/>
      <c r="T38" s="43"/>
      <c r="U38" s="48"/>
      <c r="V38" s="43"/>
      <c r="W38" s="155"/>
      <c r="X38" s="155"/>
      <c r="Y38" s="114"/>
      <c r="Z38" s="43"/>
      <c r="AA38" s="49"/>
      <c r="AB38" s="43"/>
      <c r="AC38" s="13"/>
      <c r="AD38" s="13"/>
    </row>
    <row r="39" spans="1:30">
      <c r="A39" s="43"/>
      <c r="B39" s="40"/>
      <c r="C39" s="44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118"/>
      <c r="S39" s="43"/>
      <c r="T39" s="43"/>
      <c r="U39" s="48"/>
      <c r="V39" s="43"/>
      <c r="W39" s="48"/>
      <c r="X39" s="43"/>
      <c r="Y39" s="114"/>
      <c r="Z39" s="43"/>
      <c r="AA39" s="49"/>
      <c r="AB39" s="43"/>
      <c r="AC39" s="13"/>
      <c r="AD39" s="13"/>
    </row>
    <row r="40" spans="1:30">
      <c r="A40" s="39"/>
      <c r="B40" s="41"/>
      <c r="C40" s="51"/>
      <c r="D40" s="41"/>
      <c r="E40" s="41"/>
      <c r="F40" s="41"/>
      <c r="G40" s="41"/>
      <c r="H40" s="41"/>
      <c r="I40" s="41"/>
      <c r="J40" s="41"/>
      <c r="K40" s="41"/>
      <c r="L40" s="41"/>
      <c r="M40" s="133"/>
      <c r="N40" s="41"/>
      <c r="O40" s="41"/>
      <c r="P40" s="41"/>
      <c r="Q40" s="41"/>
      <c r="R40" s="121"/>
      <c r="S40" s="39"/>
      <c r="T40" s="39"/>
      <c r="U40" s="52"/>
      <c r="V40" s="39"/>
      <c r="W40" s="52"/>
      <c r="X40" s="39"/>
      <c r="Y40" s="116"/>
      <c r="Z40" s="39"/>
      <c r="AA40" s="50"/>
      <c r="AB40" s="39"/>
    </row>
    <row r="43" spans="1:30">
      <c r="C43" s="157" t="s">
        <v>62</v>
      </c>
    </row>
    <row r="44" spans="1:30">
      <c r="C44" s="157" t="s">
        <v>63</v>
      </c>
    </row>
    <row r="45" spans="1:30">
      <c r="C45" s="157" t="s">
        <v>64</v>
      </c>
    </row>
    <row r="46" spans="1:30">
      <c r="C46" s="157" t="s">
        <v>65</v>
      </c>
    </row>
    <row r="47" spans="1:30">
      <c r="C47"/>
    </row>
    <row r="48" spans="1:30">
      <c r="C48" s="157" t="s">
        <v>66</v>
      </c>
    </row>
    <row r="49" spans="3:3">
      <c r="C49" s="157" t="s">
        <v>67</v>
      </c>
    </row>
  </sheetData>
  <mergeCells count="12">
    <mergeCell ref="AA5:AA10"/>
    <mergeCell ref="W31:X31"/>
    <mergeCell ref="W32:X32"/>
    <mergeCell ref="W20:X20"/>
    <mergeCell ref="W21:X21"/>
    <mergeCell ref="W22:X22"/>
    <mergeCell ref="W33:X33"/>
    <mergeCell ref="W34:X34"/>
    <mergeCell ref="W38:X38"/>
    <mergeCell ref="G2:I2"/>
    <mergeCell ref="J2:L2"/>
    <mergeCell ref="N2:O2"/>
  </mergeCells>
  <conditionalFormatting sqref="C4:O37">
    <cfRule type="expression" dxfId="8" priority="4" stopIfTrue="1">
      <formula>VLOOKUP($C4,Fériés,1,FALSE)</formula>
    </cfRule>
  </conditionalFormatting>
  <conditionalFormatting sqref="N4:O34">
    <cfRule type="expression" dxfId="15" priority="35">
      <formula>WEEKDAY($C4,2)&gt;5</formula>
    </cfRule>
  </conditionalFormatting>
  <conditionalFormatting sqref="U19:Y19 U23:Y30 U20:V22">
    <cfRule type="cellIs" dxfId="14" priority="34" stopIfTrue="1" operator="equal">
      <formula>0</formula>
    </cfRule>
  </conditionalFormatting>
  <conditionalFormatting sqref="C4:M37">
    <cfRule type="expression" dxfId="13" priority="3">
      <formula>WEEKDAY($C4,2)&gt;6</formula>
    </cfRule>
  </conditionalFormatting>
  <conditionalFormatting sqref="G4:L34">
    <cfRule type="containsBlanks" dxfId="12" priority="9">
      <formula>LEN(TRIM(G4))=0</formula>
    </cfRule>
    <cfRule type="expression" dxfId="11" priority="10">
      <formula>$M4="Nuit"</formula>
    </cfRule>
    <cfRule type="expression" dxfId="10" priority="11">
      <formula>$M4="A-Midi"</formula>
    </cfRule>
    <cfRule type="expression" dxfId="9" priority="33">
      <formula>$M4="Matin"</formula>
    </cfRule>
  </conditionalFormatting>
  <dataValidations count="1">
    <dataValidation type="list" showInputMessage="1" showErrorMessage="1" sqref="M4:M34">
      <formula1>"Matin,A-Midi,Nuit"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79BDDDEC-9942-4777-9BB6-2BC289DF4C3B}">
          <x14:formula1>
            <xm:f>'Fériés de l''année'!$L$1:$L$5</xm:f>
          </x14:formula1>
          <xm:sqref>AD10 AD15:AD16</xm:sqref>
        </x14:dataValidation>
        <x14:dataValidation type="list" allowBlank="1" showInputMessage="1" showErrorMessage="1" xr:uid="{55A4E815-D7E5-4629-A4F3-A0DAC854C6C3}">
          <x14:formula1>
            <xm:f>'Fériés de l''année'!$L$1:$L$2</xm:f>
          </x14:formula1>
          <xm:sqref>AB25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tabColor rgb="FF00B0F0"/>
  </sheetPr>
  <dimension ref="A1:AC49"/>
  <sheetViews>
    <sheetView tabSelected="1" zoomScale="80" zoomScaleNormal="80" workbookViewId="0">
      <pane ySplit="3" topLeftCell="A4" activePane="bottomLeft" state="frozen"/>
      <selection activeCell="R22" sqref="R22"/>
      <selection pane="bottomLeft" activeCell="AE17" sqref="AE17"/>
    </sheetView>
  </sheetViews>
  <sheetFormatPr baseColWidth="10" defaultColWidth="11.42578125" defaultRowHeight="15"/>
  <cols>
    <col min="1" max="1" width="13" customWidth="1"/>
    <col min="2" max="2" width="9.5703125" style="1" customWidth="1"/>
    <col min="3" max="3" width="20.7109375" style="38" customWidth="1"/>
    <col min="4" max="4" width="6.42578125" style="1" customWidth="1"/>
    <col min="5" max="5" width="7.85546875" style="1" customWidth="1"/>
    <col min="6" max="6" width="6.85546875" style="1" customWidth="1"/>
    <col min="7" max="7" width="8" style="1" customWidth="1"/>
    <col min="8" max="9" width="6.140625" style="1" customWidth="1"/>
    <col min="10" max="10" width="8.140625" style="1" customWidth="1"/>
    <col min="11" max="11" width="6.140625" style="1" customWidth="1"/>
    <col min="12" max="12" width="6" style="1" customWidth="1"/>
    <col min="13" max="13" width="8.140625" style="134" customWidth="1"/>
    <col min="14" max="14" width="6.140625" style="1" customWidth="1"/>
    <col min="15" max="15" width="6" style="1" customWidth="1"/>
    <col min="16" max="17" width="7.140625" style="2" customWidth="1"/>
    <col min="18" max="18" width="7.7109375" style="122" customWidth="1"/>
    <col min="19" max="19" width="18.42578125" customWidth="1"/>
    <col min="20" max="20" width="7.7109375" customWidth="1"/>
    <col min="21" max="21" width="5.28515625" style="4" customWidth="1"/>
    <col min="22" max="22" width="7.7109375" customWidth="1"/>
    <col min="23" max="23" width="4.5703125" style="4" customWidth="1"/>
    <col min="24" max="24" width="5" customWidth="1"/>
    <col min="25" max="25" width="8.140625" style="117" customWidth="1"/>
    <col min="26" max="26" width="6.140625" customWidth="1"/>
    <col min="27" max="27" width="8.5703125" style="3" customWidth="1"/>
    <col min="28" max="28" width="9.28515625" customWidth="1"/>
  </cols>
  <sheetData>
    <row r="1" spans="1:29" ht="23.45" customHeight="1" thickBot="1">
      <c r="A1" s="53" t="s">
        <v>32</v>
      </c>
      <c r="B1" s="54">
        <v>16.582899999999999</v>
      </c>
      <c r="C1" s="65"/>
      <c r="D1" s="65"/>
      <c r="E1" s="65"/>
      <c r="F1" s="65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27"/>
      <c r="S1" s="43"/>
      <c r="T1" s="43"/>
      <c r="U1" s="48"/>
      <c r="V1" s="43"/>
      <c r="W1" s="48"/>
      <c r="X1" s="43"/>
      <c r="Y1" s="114"/>
      <c r="Z1" s="43"/>
      <c r="AA1" s="49"/>
      <c r="AB1" s="13"/>
      <c r="AC1" s="13"/>
    </row>
    <row r="2" spans="1:29" ht="25.9" customHeight="1" thickBot="1">
      <c r="A2" s="119" t="s">
        <v>40</v>
      </c>
      <c r="B2" s="120">
        <f>'Fériés de l''année'!D2</f>
        <v>2020</v>
      </c>
      <c r="C2" s="66"/>
      <c r="D2" s="66"/>
      <c r="E2" s="66"/>
      <c r="F2" s="66"/>
      <c r="G2" s="151" t="s">
        <v>3</v>
      </c>
      <c r="H2" s="152"/>
      <c r="I2" s="153"/>
      <c r="J2" s="151" t="s">
        <v>4</v>
      </c>
      <c r="K2" s="152"/>
      <c r="L2" s="153"/>
      <c r="M2" s="40"/>
      <c r="N2" s="151" t="s">
        <v>5</v>
      </c>
      <c r="O2" s="153"/>
      <c r="P2" s="42"/>
      <c r="Q2" s="42"/>
      <c r="R2" s="127"/>
      <c r="S2" s="43"/>
      <c r="T2" s="43"/>
      <c r="U2" s="48"/>
      <c r="V2" s="43"/>
      <c r="W2" s="48"/>
      <c r="X2" s="43"/>
      <c r="Y2" s="114"/>
      <c r="Z2" s="43"/>
      <c r="AA2" s="49"/>
      <c r="AB2" s="46"/>
      <c r="AC2" s="13"/>
    </row>
    <row r="3" spans="1:29" ht="24" customHeight="1" thickBot="1">
      <c r="A3" s="43"/>
      <c r="B3" s="40"/>
      <c r="C3" s="34" t="s">
        <v>9</v>
      </c>
      <c r="D3" s="15" t="s">
        <v>0</v>
      </c>
      <c r="E3" s="16" t="s">
        <v>1</v>
      </c>
      <c r="F3" s="17" t="s">
        <v>2</v>
      </c>
      <c r="G3" s="15" t="s">
        <v>6</v>
      </c>
      <c r="H3" s="16" t="s">
        <v>7</v>
      </c>
      <c r="I3" s="17" t="s">
        <v>8</v>
      </c>
      <c r="J3" s="15" t="s">
        <v>6</v>
      </c>
      <c r="K3" s="16" t="s">
        <v>7</v>
      </c>
      <c r="L3" s="17" t="s">
        <v>8</v>
      </c>
      <c r="M3" s="129" t="s">
        <v>60</v>
      </c>
      <c r="N3" s="15" t="s">
        <v>49</v>
      </c>
      <c r="O3" s="17" t="s">
        <v>49</v>
      </c>
      <c r="P3" s="42"/>
      <c r="Q3" s="42"/>
      <c r="R3" s="127"/>
      <c r="S3" s="43"/>
      <c r="T3" s="43"/>
      <c r="U3" s="48"/>
      <c r="V3" s="43"/>
      <c r="W3" s="48"/>
      <c r="X3" s="43"/>
      <c r="Y3" s="114"/>
      <c r="Z3" s="43"/>
      <c r="AA3" s="49"/>
      <c r="AB3" s="46"/>
      <c r="AC3" s="13"/>
    </row>
    <row r="4" spans="1:29">
      <c r="A4" s="43"/>
      <c r="B4" s="40">
        <f>IF(ISERROR(VLOOKUP($C4,Fériés,1,FALSE)=C4),IF(WEEKDAY($C4,2)&gt;6,2,0),1)</f>
        <v>1</v>
      </c>
      <c r="C4" s="35">
        <f>DATE('Fériés de l''année'!D2,5,1)</f>
        <v>43952</v>
      </c>
      <c r="D4" s="97"/>
      <c r="E4" s="98"/>
      <c r="F4" s="99"/>
      <c r="G4" s="18"/>
      <c r="H4" s="19"/>
      <c r="I4" s="20"/>
      <c r="J4" s="18"/>
      <c r="K4" s="19"/>
      <c r="L4" s="20"/>
      <c r="M4" s="130"/>
      <c r="N4" s="21"/>
      <c r="O4" s="22"/>
      <c r="P4" s="42"/>
      <c r="Q4" s="42"/>
      <c r="R4" s="127"/>
      <c r="S4" s="110"/>
      <c r="T4" s="110"/>
      <c r="U4" s="111"/>
      <c r="V4" s="110"/>
      <c r="W4" s="111"/>
      <c r="X4" s="110"/>
      <c r="Y4" s="115"/>
      <c r="Z4" s="110"/>
      <c r="AA4" s="112"/>
      <c r="AB4" s="46"/>
      <c r="AC4" s="13"/>
    </row>
    <row r="5" spans="1:29">
      <c r="A5" s="43"/>
      <c r="B5" s="40">
        <f>IF(ISERROR(VLOOKUP($C5,Fériés,1,FALSE)=C5),IF(WEEKDAY($C5,2)&gt;6,2,0),1)</f>
        <v>0</v>
      </c>
      <c r="C5" s="36">
        <f>IFERROR(IF(OR(C4="",MONTH(C4)&lt;&gt;MONTH(C4+1)),"",C4+1),"")</f>
        <v>43953</v>
      </c>
      <c r="D5" s="100"/>
      <c r="E5" s="101"/>
      <c r="F5" s="102"/>
      <c r="G5" s="21"/>
      <c r="H5" s="14"/>
      <c r="I5" s="22"/>
      <c r="J5" s="21"/>
      <c r="K5" s="14"/>
      <c r="L5" s="22"/>
      <c r="M5" s="131"/>
      <c r="N5" s="21"/>
      <c r="O5" s="22"/>
      <c r="P5" s="42"/>
      <c r="Q5" s="42"/>
      <c r="R5" s="128">
        <v>1010</v>
      </c>
      <c r="S5" s="125" t="s">
        <v>22</v>
      </c>
      <c r="T5" s="125"/>
      <c r="U5" s="126"/>
      <c r="V5" s="125">
        <f>SUM(D4:F34)-((U6+U7)*8.25)</f>
        <v>82.5</v>
      </c>
      <c r="W5" s="126"/>
      <c r="X5" s="125"/>
      <c r="Y5" s="124">
        <f>V5*B1</f>
        <v>1368.08925</v>
      </c>
      <c r="Z5" s="110"/>
      <c r="AA5" s="156"/>
      <c r="AB5" s="46"/>
      <c r="AC5" s="13"/>
    </row>
    <row r="6" spans="1:29">
      <c r="A6" s="43"/>
      <c r="B6" s="40">
        <f>IF(ISERROR(VLOOKUP($C6,Fériés,1,FALSE)=C6),IF(WEEKDAY($C6,2)&gt;6,2,0),1)</f>
        <v>2</v>
      </c>
      <c r="C6" s="36">
        <f t="shared" ref="C6:C34" si="0">IFERROR(IF(OR(C5="",MONTH(C5)&lt;&gt;MONTH(C5+1)),"",C5+1),"")</f>
        <v>43954</v>
      </c>
      <c r="D6" s="103"/>
      <c r="E6" s="104">
        <v>8.25</v>
      </c>
      <c r="F6" s="105"/>
      <c r="G6" s="26"/>
      <c r="H6" s="27"/>
      <c r="I6" s="28"/>
      <c r="J6" s="26"/>
      <c r="K6" s="27"/>
      <c r="L6" s="28"/>
      <c r="M6" s="131"/>
      <c r="N6" s="21"/>
      <c r="O6" s="22"/>
      <c r="P6" s="42"/>
      <c r="Q6" s="42"/>
      <c r="R6" s="128">
        <v>1015</v>
      </c>
      <c r="S6" s="125" t="s">
        <v>24</v>
      </c>
      <c r="T6" s="125"/>
      <c r="U6" s="126">
        <f>IF((SUMIF(B4:B34,"=1",D4:D34)+SUMIF(B4:B34,"=1",E4:E34)+SUMIF(B4:B34,"=1",F4:F34))&gt;0,(SUMIF(B4:B34,"=1",D4:D34)+SUMIF(B4:B34,"=1",E4:E34)+SUMIF(B4:B34,"=1",F4:F34))/8.25,0)</f>
        <v>0</v>
      </c>
      <c r="V6" s="125">
        <f>U6*16.5</f>
        <v>0</v>
      </c>
      <c r="W6" s="126"/>
      <c r="X6" s="125"/>
      <c r="Y6" s="124">
        <f>(V6*B1)</f>
        <v>0</v>
      </c>
      <c r="Z6" s="110"/>
      <c r="AA6" s="156"/>
      <c r="AB6" s="46"/>
      <c r="AC6" s="13"/>
    </row>
    <row r="7" spans="1:29">
      <c r="A7" s="43"/>
      <c r="B7" s="40">
        <f>IF(ISERROR(VLOOKUP($C7,Fériés,1,FALSE)=C7),IF(WEEKDAY($C7,2)&gt;6,2,0),1)</f>
        <v>0</v>
      </c>
      <c r="C7" s="36">
        <f t="shared" si="0"/>
        <v>43955</v>
      </c>
      <c r="D7" s="103"/>
      <c r="E7" s="104"/>
      <c r="F7" s="105">
        <v>8.25</v>
      </c>
      <c r="G7" s="26"/>
      <c r="H7" s="27"/>
      <c r="I7" s="28"/>
      <c r="J7" s="26"/>
      <c r="K7" s="27"/>
      <c r="L7" s="28"/>
      <c r="M7" s="131"/>
      <c r="N7" s="21"/>
      <c r="O7" s="22"/>
      <c r="P7" s="42"/>
      <c r="Q7" s="42"/>
      <c r="R7" s="128">
        <v>1017</v>
      </c>
      <c r="S7" s="125" t="s">
        <v>25</v>
      </c>
      <c r="T7" s="125"/>
      <c r="U7" s="126">
        <f>IF((SUMIF(B4:B34,"=2",D4:D34)+SUMIF(B4:B34,"=2",E4:E34)+SUMIF(B4:B34,"=2",F4:F34))&gt;0,(SUMIF(B4:B34,"=2",D4:D34)+SUMIF(B4:B34,"=2",E4:E34)+SUMIF(B4:B34,"=2",F4:F34))/8.25,0)</f>
        <v>2</v>
      </c>
      <c r="V7" s="125">
        <f>U7*16.5</f>
        <v>33</v>
      </c>
      <c r="W7" s="126"/>
      <c r="X7" s="125"/>
      <c r="Y7" s="124">
        <f>(V7*B1)</f>
        <v>547.23569999999995</v>
      </c>
      <c r="Z7" s="110"/>
      <c r="AA7" s="156"/>
      <c r="AB7" s="46"/>
      <c r="AC7" s="13"/>
    </row>
    <row r="8" spans="1:29">
      <c r="A8" s="43"/>
      <c r="B8" s="40">
        <f>IF(ISERROR(VLOOKUP($C8,Fériés,1,FALSE)=C8),IF(WEEKDAY($C8,2)&gt;6,2,0),1)</f>
        <v>0</v>
      </c>
      <c r="C8" s="36">
        <f t="shared" si="0"/>
        <v>43956</v>
      </c>
      <c r="D8" s="100"/>
      <c r="E8" s="101"/>
      <c r="F8" s="102">
        <v>8.25</v>
      </c>
      <c r="G8" s="21"/>
      <c r="H8" s="14"/>
      <c r="I8" s="22"/>
      <c r="J8" s="21"/>
      <c r="K8" s="14"/>
      <c r="L8" s="22"/>
      <c r="M8" s="131"/>
      <c r="N8" s="21"/>
      <c r="O8" s="22"/>
      <c r="P8" s="42"/>
      <c r="Q8" s="42"/>
      <c r="R8" s="128">
        <v>1350</v>
      </c>
      <c r="S8" s="125" t="s">
        <v>23</v>
      </c>
      <c r="T8" s="125"/>
      <c r="U8" s="126">
        <v>1</v>
      </c>
      <c r="V8" s="125">
        <f>U8*8</f>
        <v>8</v>
      </c>
      <c r="W8" s="126"/>
      <c r="X8" s="125"/>
      <c r="Y8" s="124">
        <f>U8*(8*B1)</f>
        <v>132.66319999999999</v>
      </c>
      <c r="Z8" s="110"/>
      <c r="AA8" s="156"/>
      <c r="AB8" s="46"/>
      <c r="AC8" s="13"/>
    </row>
    <row r="9" spans="1:29">
      <c r="A9" s="43"/>
      <c r="B9" s="40">
        <f>IF(ISERROR(VLOOKUP($C9,Fériés,1,FALSE)=C9),IF(WEEKDAY($C9,2)&gt;6,2,0),1)</f>
        <v>0</v>
      </c>
      <c r="C9" s="36">
        <f t="shared" si="0"/>
        <v>43957</v>
      </c>
      <c r="D9" s="103"/>
      <c r="E9" s="104"/>
      <c r="F9" s="105"/>
      <c r="G9" s="26"/>
      <c r="H9" s="27"/>
      <c r="I9" s="28"/>
      <c r="J9" s="26">
        <v>8.25</v>
      </c>
      <c r="K9" s="27"/>
      <c r="L9" s="28"/>
      <c r="M9" s="131" t="s">
        <v>2</v>
      </c>
      <c r="N9" s="21"/>
      <c r="O9" s="22"/>
      <c r="P9" s="42"/>
      <c r="Q9" s="42"/>
      <c r="R9" s="128">
        <v>1470</v>
      </c>
      <c r="S9" s="125" t="s">
        <v>26</v>
      </c>
      <c r="T9" s="125"/>
      <c r="U9" s="126">
        <f>SUM(O4:O34)</f>
        <v>8</v>
      </c>
      <c r="V9" s="125"/>
      <c r="W9" s="126"/>
      <c r="X9" s="125"/>
      <c r="Y9" s="124">
        <f>U9*B1</f>
        <v>132.66319999999999</v>
      </c>
      <c r="Z9" s="110"/>
      <c r="AA9" s="156"/>
      <c r="AB9" s="46"/>
      <c r="AC9" s="13"/>
    </row>
    <row r="10" spans="1:29">
      <c r="A10" s="43"/>
      <c r="B10" s="40">
        <f>IF(ISERROR(VLOOKUP($C10,Fériés,1,FALSE)=C10),IF(WEEKDAY($C10,2)&gt;6,2,0),1)</f>
        <v>0</v>
      </c>
      <c r="C10" s="36">
        <f t="shared" si="0"/>
        <v>43958</v>
      </c>
      <c r="D10" s="103"/>
      <c r="E10" s="104"/>
      <c r="F10" s="105"/>
      <c r="G10" s="26"/>
      <c r="H10" s="27"/>
      <c r="I10" s="28"/>
      <c r="J10" s="26">
        <v>8.25</v>
      </c>
      <c r="K10" s="27"/>
      <c r="L10" s="28"/>
      <c r="M10" s="131" t="s">
        <v>2</v>
      </c>
      <c r="N10" s="21"/>
      <c r="O10" s="22"/>
      <c r="P10" s="42"/>
      <c r="Q10" s="42"/>
      <c r="R10" s="128">
        <v>1552</v>
      </c>
      <c r="S10" s="125" t="s">
        <v>27</v>
      </c>
      <c r="T10" s="125"/>
      <c r="U10" s="126">
        <f>SUM(G4:G34)</f>
        <v>1</v>
      </c>
      <c r="V10" s="125"/>
      <c r="W10" s="126"/>
      <c r="X10" s="125"/>
      <c r="Y10" s="124">
        <f>(U10/2)*B1</f>
        <v>8.2914499999999993</v>
      </c>
      <c r="Z10" s="110"/>
      <c r="AA10" s="156"/>
      <c r="AB10" s="46"/>
      <c r="AC10" s="13"/>
    </row>
    <row r="11" spans="1:29">
      <c r="A11" s="43"/>
      <c r="B11" s="40">
        <f>IF(ISERROR(VLOOKUP($C11,Fériés,1,FALSE)=C11),IF(WEEKDAY($C11,2)&gt;6,2,0),1)</f>
        <v>0</v>
      </c>
      <c r="C11" s="36">
        <f t="shared" si="0"/>
        <v>43959</v>
      </c>
      <c r="D11" s="103"/>
      <c r="E11" s="104"/>
      <c r="F11" s="105"/>
      <c r="G11" s="26">
        <v>1</v>
      </c>
      <c r="H11" s="27"/>
      <c r="I11" s="28"/>
      <c r="J11" s="26"/>
      <c r="K11" s="27"/>
      <c r="L11" s="28"/>
      <c r="M11" s="131"/>
      <c r="N11" s="21"/>
      <c r="O11" s="22"/>
      <c r="P11" s="42"/>
      <c r="Q11" s="42"/>
      <c r="R11" s="128">
        <v>1558</v>
      </c>
      <c r="S11" s="125" t="s">
        <v>29</v>
      </c>
      <c r="T11" s="125"/>
      <c r="U11" s="126">
        <f>SUM(H4:I34)</f>
        <v>2</v>
      </c>
      <c r="V11" s="125"/>
      <c r="W11" s="126"/>
      <c r="X11" s="125"/>
      <c r="Y11" s="124">
        <f>U11*B1</f>
        <v>33.165799999999997</v>
      </c>
      <c r="Z11" s="110"/>
      <c r="AA11" s="112"/>
      <c r="AB11" s="46"/>
      <c r="AC11" s="13"/>
    </row>
    <row r="12" spans="1:29">
      <c r="A12" s="43"/>
      <c r="B12" s="40">
        <f>IF(ISERROR(VLOOKUP($C12,Fériés,1,FALSE)=C12),IF(WEEKDAY($C12,2)&gt;6,2,0),1)</f>
        <v>0</v>
      </c>
      <c r="C12" s="36">
        <f t="shared" si="0"/>
        <v>43960</v>
      </c>
      <c r="D12" s="103"/>
      <c r="E12" s="104"/>
      <c r="F12" s="105"/>
      <c r="G12" s="26"/>
      <c r="H12" s="27"/>
      <c r="I12" s="28"/>
      <c r="J12" s="26"/>
      <c r="K12" s="27"/>
      <c r="L12" s="28"/>
      <c r="M12" s="131"/>
      <c r="N12" s="21"/>
      <c r="O12" s="22"/>
      <c r="P12" s="42"/>
      <c r="Q12" s="42"/>
      <c r="R12" s="128">
        <v>1554</v>
      </c>
      <c r="S12" s="125" t="s">
        <v>28</v>
      </c>
      <c r="T12" s="125"/>
      <c r="U12" s="126">
        <v>6</v>
      </c>
      <c r="V12" s="125">
        <f>SUM(U12*8.25)/2</f>
        <v>24.75</v>
      </c>
      <c r="W12" s="126"/>
      <c r="X12" s="125"/>
      <c r="Y12" s="124">
        <f>(V12/2)*B1</f>
        <v>205.21338749999998</v>
      </c>
      <c r="Z12" s="113"/>
      <c r="AA12" s="113"/>
      <c r="AB12" s="46"/>
      <c r="AC12" s="13"/>
    </row>
    <row r="13" spans="1:29">
      <c r="A13" s="43"/>
      <c r="B13" s="40">
        <f>IF(ISERROR(VLOOKUP($C13,Fériés,1,FALSE)=C13),IF(WEEKDAY($C13,2)&gt;6,2,0),1)</f>
        <v>2</v>
      </c>
      <c r="C13" s="36">
        <f t="shared" si="0"/>
        <v>43961</v>
      </c>
      <c r="D13" s="103">
        <v>8.25</v>
      </c>
      <c r="E13" s="104"/>
      <c r="F13" s="105"/>
      <c r="G13" s="26"/>
      <c r="H13" s="27">
        <v>1</v>
      </c>
      <c r="I13" s="28"/>
      <c r="J13" s="26"/>
      <c r="K13" s="27"/>
      <c r="L13" s="28"/>
      <c r="M13" s="131"/>
      <c r="N13" s="21"/>
      <c r="O13" s="22"/>
      <c r="P13" s="42"/>
      <c r="Q13" s="42"/>
      <c r="R13" s="128">
        <v>1556</v>
      </c>
      <c r="S13" s="125" t="s">
        <v>53</v>
      </c>
      <c r="T13" s="125"/>
      <c r="U13" s="126">
        <f>SUM(K4:L34)</f>
        <v>16.5</v>
      </c>
      <c r="V13" s="125">
        <f>SUM(U13*8.25)*2</f>
        <v>272.25</v>
      </c>
      <c r="W13" s="126"/>
      <c r="X13" s="125"/>
      <c r="Y13" s="124">
        <f>V13*B1</f>
        <v>4514.6945249999999</v>
      </c>
      <c r="Z13" s="110"/>
      <c r="AA13" s="112"/>
      <c r="AB13" s="46"/>
      <c r="AC13" s="13"/>
    </row>
    <row r="14" spans="1:29">
      <c r="A14" s="43"/>
      <c r="B14" s="40">
        <f>IF(ISERROR(VLOOKUP($C14,Fériés,1,FALSE)=C14),IF(WEEKDAY($C14,2)&gt;6,2,0),1)</f>
        <v>0</v>
      </c>
      <c r="C14" s="36">
        <f t="shared" si="0"/>
        <v>43962</v>
      </c>
      <c r="D14" s="103">
        <v>8.25</v>
      </c>
      <c r="E14" s="104"/>
      <c r="F14" s="105"/>
      <c r="G14" s="26"/>
      <c r="H14" s="27"/>
      <c r="I14" s="28"/>
      <c r="J14" s="26"/>
      <c r="K14" s="27"/>
      <c r="L14" s="28"/>
      <c r="M14" s="131"/>
      <c r="N14" s="21"/>
      <c r="O14" s="22"/>
      <c r="P14" s="42"/>
      <c r="Q14" s="42"/>
      <c r="R14" s="128">
        <v>1701</v>
      </c>
      <c r="S14" s="125" t="s">
        <v>30</v>
      </c>
      <c r="T14" s="125"/>
      <c r="U14" s="126">
        <f>COUNTA(J4:J34)</f>
        <v>6</v>
      </c>
      <c r="V14" s="125"/>
      <c r="W14" s="126"/>
      <c r="X14" s="125"/>
      <c r="Y14" s="124">
        <f>U14*50</f>
        <v>300</v>
      </c>
      <c r="Z14" s="43"/>
      <c r="AA14" s="49"/>
      <c r="AB14" s="46"/>
      <c r="AC14" s="13"/>
    </row>
    <row r="15" spans="1:29">
      <c r="A15" s="43"/>
      <c r="B15" s="40">
        <f>IF(ISERROR(VLOOKUP($C15,Fériés,1,FALSE)=C15),IF(WEEKDAY($C15,2)&gt;6,2,0),1)</f>
        <v>0</v>
      </c>
      <c r="C15" s="36">
        <f t="shared" si="0"/>
        <v>43963</v>
      </c>
      <c r="D15" s="100"/>
      <c r="E15" s="101">
        <v>8.25</v>
      </c>
      <c r="F15" s="102"/>
      <c r="G15" s="21"/>
      <c r="H15" s="14"/>
      <c r="I15" s="22"/>
      <c r="J15" s="21"/>
      <c r="K15" s="14">
        <v>8.25</v>
      </c>
      <c r="L15" s="22">
        <v>8.25</v>
      </c>
      <c r="M15" s="131"/>
      <c r="N15" s="21"/>
      <c r="O15" s="22"/>
      <c r="P15" s="42"/>
      <c r="Q15" s="42"/>
      <c r="R15" s="128">
        <v>1702</v>
      </c>
      <c r="S15" s="125" t="s">
        <v>31</v>
      </c>
      <c r="T15" s="125"/>
      <c r="U15" s="126">
        <f>COUNTA(K4:K34,L4:L34)</f>
        <v>2</v>
      </c>
      <c r="V15" s="125"/>
      <c r="W15" s="126"/>
      <c r="X15" s="125"/>
      <c r="Y15" s="124">
        <f>U15*60</f>
        <v>120</v>
      </c>
      <c r="Z15" s="43"/>
      <c r="AA15" s="49"/>
      <c r="AB15" s="46"/>
      <c r="AC15" s="13"/>
    </row>
    <row r="16" spans="1:29">
      <c r="A16" s="43"/>
      <c r="B16" s="40">
        <f>IF(ISERROR(VLOOKUP($C16,Fériés,1,FALSE)=C16),IF(WEEKDAY($C16,2)&gt;6,2,0),1)</f>
        <v>0</v>
      </c>
      <c r="C16" s="36">
        <f t="shared" si="0"/>
        <v>43964</v>
      </c>
      <c r="D16" s="103"/>
      <c r="E16" s="104">
        <v>8.25</v>
      </c>
      <c r="F16" s="105"/>
      <c r="G16" s="26"/>
      <c r="H16" s="27"/>
      <c r="I16" s="28"/>
      <c r="J16" s="26"/>
      <c r="K16" s="27"/>
      <c r="L16" s="28"/>
      <c r="M16" s="131"/>
      <c r="N16" s="21"/>
      <c r="O16" s="22"/>
      <c r="P16" s="42"/>
      <c r="Q16" s="135" t="s">
        <v>0</v>
      </c>
      <c r="R16" s="128">
        <v>1711</v>
      </c>
      <c r="S16" s="125" t="s">
        <v>33</v>
      </c>
      <c r="T16" s="136">
        <f>SUMIF(M:M,Q:Q,G:G)+SUMIF(M:M,Q:Q,H:H)+SUMIF(M:M,Q:Q,I:I)+SUMIF(M:M,Q:Q,J:J)+SUMIF(M:M,Q:Q,K:K)+SUMIF(M:M,Q:Q,L:L)</f>
        <v>16.5</v>
      </c>
      <c r="U16" s="126"/>
      <c r="V16" s="125">
        <f>SUM(D4:D34)+T16</f>
        <v>49.5</v>
      </c>
      <c r="W16" s="126"/>
      <c r="X16" s="125"/>
      <c r="Y16" s="124">
        <f>V16*0.6464</f>
        <v>31.9968</v>
      </c>
      <c r="Z16" s="43"/>
      <c r="AA16" s="49"/>
      <c r="AB16" s="46"/>
      <c r="AC16" s="13"/>
    </row>
    <row r="17" spans="1:29">
      <c r="A17" s="43"/>
      <c r="B17" s="40">
        <f>IF(ISERROR(VLOOKUP($C17,Fériés,1,FALSE)=C17),IF(WEEKDAY($C17,2)&gt;6,2,0),1)</f>
        <v>0</v>
      </c>
      <c r="C17" s="36">
        <f t="shared" si="0"/>
        <v>43965</v>
      </c>
      <c r="D17" s="103"/>
      <c r="E17" s="104"/>
      <c r="F17" s="105">
        <v>8.25</v>
      </c>
      <c r="G17" s="26"/>
      <c r="H17" s="27"/>
      <c r="I17" s="28"/>
      <c r="J17" s="26"/>
      <c r="K17" s="27"/>
      <c r="L17" s="28"/>
      <c r="M17" s="131"/>
      <c r="N17" s="21"/>
      <c r="O17" s="22"/>
      <c r="P17" s="42"/>
      <c r="Q17" s="135" t="s">
        <v>1</v>
      </c>
      <c r="R17" s="128">
        <v>1712</v>
      </c>
      <c r="S17" s="125" t="s">
        <v>34</v>
      </c>
      <c r="T17" s="136">
        <f>SUMIF(M:M,Q:Q,G:G)+SUMIF(M:M,Q:Q,H:H)+SUMIF(M:M,Q:Q,I:I)+SUMIF(M:M,Q:Q,J:J)+SUMIF(M:M,Q:Q,K:K)+SUMIF(M:M,Q:Q,L:L)</f>
        <v>0</v>
      </c>
      <c r="U17" s="126"/>
      <c r="V17" s="125">
        <f>SUM(E4:E34)+T17</f>
        <v>33</v>
      </c>
      <c r="W17" s="126"/>
      <c r="X17" s="125"/>
      <c r="Y17" s="124">
        <f>V17*0.6464</f>
        <v>21.331199999999999</v>
      </c>
      <c r="Z17" s="43"/>
      <c r="AA17" s="49"/>
      <c r="AB17" s="46"/>
      <c r="AC17" s="13"/>
    </row>
    <row r="18" spans="1:29">
      <c r="A18" s="43"/>
      <c r="B18" s="40">
        <f>IF(ISERROR(VLOOKUP($C18,Fériés,1,FALSE)=C18),IF(WEEKDAY($C18,2)&gt;6,2,0),1)</f>
        <v>0</v>
      </c>
      <c r="C18" s="36">
        <f t="shared" si="0"/>
        <v>43966</v>
      </c>
      <c r="D18" s="103"/>
      <c r="E18" s="104"/>
      <c r="F18" s="105">
        <v>8.25</v>
      </c>
      <c r="G18" s="26"/>
      <c r="H18" s="27"/>
      <c r="I18" s="28"/>
      <c r="J18" s="26"/>
      <c r="K18" s="27"/>
      <c r="L18" s="28"/>
      <c r="M18" s="131"/>
      <c r="N18" s="21"/>
      <c r="O18" s="22"/>
      <c r="P18" s="42"/>
      <c r="Q18" s="135" t="s">
        <v>2</v>
      </c>
      <c r="R18" s="128">
        <v>1713</v>
      </c>
      <c r="S18" s="125" t="s">
        <v>35</v>
      </c>
      <c r="T18" s="136">
        <f>SUMIF(M:M,Q:Q,G:G)+SUMIF(M:M,Q:Q,H:H)+SUMIF(M:M,Q:Q,I:I)+SUMIF(M:M,Q:Q,J:J)+SUMIF(M:M,Q:Q,K:K)+SUMIF(M:M,Q:Q,L:L)</f>
        <v>33</v>
      </c>
      <c r="U18" s="126"/>
      <c r="V18" s="125">
        <f>SUM(F4:F34)+T18</f>
        <v>66</v>
      </c>
      <c r="W18" s="126"/>
      <c r="X18" s="125"/>
      <c r="Y18" s="124">
        <f>V18*2.1513</f>
        <v>141.98580000000001</v>
      </c>
      <c r="Z18" s="43"/>
      <c r="AA18" s="49"/>
      <c r="AB18" s="46"/>
      <c r="AC18" s="13"/>
    </row>
    <row r="19" spans="1:29">
      <c r="A19" s="43"/>
      <c r="B19" s="40">
        <f>IF(ISERROR(VLOOKUP($C19,Fériés,1,FALSE)=C19),IF(WEEKDAY($C19,2)&gt;6,2,0),1)</f>
        <v>0</v>
      </c>
      <c r="C19" s="36">
        <f t="shared" si="0"/>
        <v>43967</v>
      </c>
      <c r="D19" s="103"/>
      <c r="E19" s="104"/>
      <c r="F19" s="105"/>
      <c r="G19" s="26"/>
      <c r="H19" s="27"/>
      <c r="I19" s="28"/>
      <c r="J19" s="26">
        <v>8.25</v>
      </c>
      <c r="K19" s="27"/>
      <c r="L19" s="28"/>
      <c r="M19" s="131" t="s">
        <v>2</v>
      </c>
      <c r="N19" s="21"/>
      <c r="O19" s="22"/>
      <c r="P19" s="42"/>
      <c r="Q19" s="42"/>
      <c r="R19" s="128">
        <v>1290</v>
      </c>
      <c r="S19" s="125" t="s">
        <v>11</v>
      </c>
      <c r="T19" s="125"/>
      <c r="U19" s="126"/>
      <c r="V19" s="125">
        <f>T11</f>
        <v>0</v>
      </c>
      <c r="W19" s="126"/>
      <c r="X19" s="125"/>
      <c r="Y19" s="124">
        <f>8*(V19*B1)</f>
        <v>0</v>
      </c>
      <c r="Z19" s="43"/>
      <c r="AA19" s="49"/>
      <c r="AB19" s="46"/>
      <c r="AC19" s="13"/>
    </row>
    <row r="20" spans="1:29">
      <c r="A20" s="43"/>
      <c r="B20" s="40">
        <f>IF(ISERROR(VLOOKUP($C20,Fériés,1,FALSE)=C20),IF(WEEKDAY($C20,2)&gt;6,2,0),1)</f>
        <v>2</v>
      </c>
      <c r="C20" s="36">
        <f t="shared" si="0"/>
        <v>43968</v>
      </c>
      <c r="D20" s="103"/>
      <c r="E20" s="104"/>
      <c r="F20" s="105"/>
      <c r="G20" s="26"/>
      <c r="H20" s="27"/>
      <c r="I20" s="28"/>
      <c r="J20" s="26">
        <v>8.25</v>
      </c>
      <c r="K20" s="27"/>
      <c r="L20" s="28"/>
      <c r="M20" s="131" t="s">
        <v>2</v>
      </c>
      <c r="N20" s="21"/>
      <c r="O20" s="22"/>
      <c r="P20" s="42"/>
      <c r="Q20" s="42"/>
      <c r="R20" s="128"/>
      <c r="S20" s="125"/>
      <c r="T20" s="125"/>
      <c r="U20" s="126"/>
      <c r="V20" s="125"/>
      <c r="W20" s="154" t="s">
        <v>56</v>
      </c>
      <c r="X20" s="154"/>
      <c r="Y20" s="124">
        <f>SUM(Y5:Y19)</f>
        <v>7557.3303125000002</v>
      </c>
      <c r="Z20" s="43"/>
      <c r="AA20" s="49"/>
      <c r="AB20" s="46"/>
      <c r="AC20" s="13"/>
    </row>
    <row r="21" spans="1:29">
      <c r="A21" s="43"/>
      <c r="B21" s="40">
        <f>IF(ISERROR(VLOOKUP($C21,Fériés,1,FALSE)=C21),IF(WEEKDAY($C21,2)&gt;6,2,0),1)</f>
        <v>0</v>
      </c>
      <c r="C21" s="36">
        <f t="shared" si="0"/>
        <v>43969</v>
      </c>
      <c r="D21" s="103"/>
      <c r="E21" s="104"/>
      <c r="F21" s="105"/>
      <c r="G21" s="26"/>
      <c r="H21" s="27"/>
      <c r="I21" s="28"/>
      <c r="J21" s="26"/>
      <c r="K21" s="27"/>
      <c r="L21" s="28"/>
      <c r="M21" s="131"/>
      <c r="N21" s="21"/>
      <c r="O21" s="22"/>
      <c r="P21" s="42"/>
      <c r="Q21" s="42"/>
      <c r="R21" s="128"/>
      <c r="S21" s="125"/>
      <c r="T21" s="125"/>
      <c r="U21" s="126"/>
      <c r="V21" s="125"/>
      <c r="W21" s="154" t="s">
        <v>57</v>
      </c>
      <c r="X21" s="154"/>
      <c r="Y21" s="124">
        <f>108%*Y20*13.07%</f>
        <v>1066.7625175912501</v>
      </c>
      <c r="Z21" s="43"/>
      <c r="AA21" s="49"/>
      <c r="AB21" s="46"/>
      <c r="AC21" s="13"/>
    </row>
    <row r="22" spans="1:29">
      <c r="A22" s="43"/>
      <c r="B22" s="40">
        <f>IF(ISERROR(VLOOKUP($C22,Fériés,1,FALSE)=C22),IF(WEEKDAY($C22,2)&gt;6,2,0),1)</f>
        <v>0</v>
      </c>
      <c r="C22" s="36">
        <f t="shared" si="0"/>
        <v>43970</v>
      </c>
      <c r="D22" s="100"/>
      <c r="E22" s="101"/>
      <c r="F22" s="102"/>
      <c r="G22" s="21"/>
      <c r="H22" s="14"/>
      <c r="I22" s="22"/>
      <c r="J22" s="21"/>
      <c r="K22" s="14"/>
      <c r="L22" s="22"/>
      <c r="M22" s="131"/>
      <c r="N22" s="21"/>
      <c r="O22" s="22"/>
      <c r="P22" s="42"/>
      <c r="Q22" s="42"/>
      <c r="R22" s="128"/>
      <c r="S22" s="125"/>
      <c r="T22" s="125"/>
      <c r="U22" s="126"/>
      <c r="V22" s="125"/>
      <c r="W22" s="154" t="s">
        <v>59</v>
      </c>
      <c r="X22" s="154"/>
      <c r="Y22" s="124">
        <v>500</v>
      </c>
      <c r="Z22" s="43"/>
      <c r="AA22" s="49"/>
      <c r="AB22" s="46"/>
      <c r="AC22" s="13"/>
    </row>
    <row r="23" spans="1:29">
      <c r="A23" s="43"/>
      <c r="B23" s="40">
        <f>IF(ISERROR(VLOOKUP($C23,Fériés,1,FALSE)=C23),IF(WEEKDAY($C23,2)&gt;6,2,0),1)</f>
        <v>0</v>
      </c>
      <c r="C23" s="36">
        <f t="shared" si="0"/>
        <v>43971</v>
      </c>
      <c r="D23" s="103"/>
      <c r="E23" s="104"/>
      <c r="F23" s="105"/>
      <c r="G23" s="26"/>
      <c r="H23" s="27"/>
      <c r="I23" s="28"/>
      <c r="J23" s="26"/>
      <c r="K23" s="27"/>
      <c r="L23" s="28"/>
      <c r="M23" s="131"/>
      <c r="N23" s="21" t="s">
        <v>49</v>
      </c>
      <c r="O23" s="22" t="s">
        <v>12</v>
      </c>
      <c r="P23" s="42"/>
      <c r="Q23" s="42"/>
      <c r="R23" s="128"/>
      <c r="S23" s="125"/>
      <c r="T23" s="125"/>
      <c r="U23" s="126"/>
      <c r="V23" s="125"/>
      <c r="W23" s="126"/>
      <c r="X23" s="125"/>
      <c r="Y23" s="124"/>
      <c r="Z23" s="43"/>
      <c r="AA23" s="49"/>
      <c r="AB23" s="46"/>
      <c r="AC23" s="13"/>
    </row>
    <row r="24" spans="1:29">
      <c r="A24" s="43"/>
      <c r="B24" s="40">
        <f>IF(ISERROR(VLOOKUP($C24,Fériés,1,FALSE)=C24),IF(WEEKDAY($C24,2)&gt;6,2,0),1)</f>
        <v>0</v>
      </c>
      <c r="C24" s="36">
        <f t="shared" si="0"/>
        <v>43972</v>
      </c>
      <c r="D24" s="103"/>
      <c r="E24" s="104"/>
      <c r="F24" s="105"/>
      <c r="G24" s="26"/>
      <c r="H24" s="27"/>
      <c r="I24" s="28"/>
      <c r="J24" s="26"/>
      <c r="K24" s="27"/>
      <c r="L24" s="28"/>
      <c r="M24" s="131"/>
      <c r="N24" s="21" t="s">
        <v>49</v>
      </c>
      <c r="O24" s="22" t="s">
        <v>12</v>
      </c>
      <c r="P24" s="42"/>
      <c r="Q24" s="42"/>
      <c r="R24" s="128"/>
      <c r="S24" s="125"/>
      <c r="T24" s="125"/>
      <c r="U24" s="126"/>
      <c r="V24" s="125"/>
      <c r="W24" s="126"/>
      <c r="X24" s="125"/>
      <c r="Y24" s="124"/>
      <c r="Z24" s="43"/>
      <c r="AA24" s="49"/>
      <c r="AB24" s="46"/>
      <c r="AC24" s="13"/>
    </row>
    <row r="25" spans="1:29">
      <c r="A25" s="43"/>
      <c r="B25" s="40">
        <f>IF(ISERROR(VLOOKUP($C25,Fériés,1,FALSE)=C25),IF(WEEKDAY($C25,2)&gt;6,2,0),1)</f>
        <v>1</v>
      </c>
      <c r="C25" s="36">
        <f t="shared" si="0"/>
        <v>43973</v>
      </c>
      <c r="D25" s="103"/>
      <c r="E25" s="104"/>
      <c r="F25" s="105"/>
      <c r="G25" s="26"/>
      <c r="H25" s="27"/>
      <c r="I25" s="28">
        <v>1</v>
      </c>
      <c r="J25" s="26"/>
      <c r="K25" s="27"/>
      <c r="L25" s="28"/>
      <c r="M25" s="131"/>
      <c r="N25" s="21" t="s">
        <v>49</v>
      </c>
      <c r="O25" s="22" t="s">
        <v>12</v>
      </c>
      <c r="P25" s="42"/>
      <c r="Q25" s="42"/>
      <c r="R25" s="128"/>
      <c r="S25" s="125"/>
      <c r="T25" s="125"/>
      <c r="U25" s="126"/>
      <c r="V25" s="125"/>
      <c r="W25" s="126"/>
      <c r="X25" s="125"/>
      <c r="Y25" s="124"/>
      <c r="Z25" s="43"/>
      <c r="AA25" s="49"/>
      <c r="AB25" s="46"/>
      <c r="AC25" s="13"/>
    </row>
    <row r="26" spans="1:29">
      <c r="A26" s="43"/>
      <c r="B26" s="40">
        <f>IF(ISERROR(VLOOKUP($C26,Fériés,1,FALSE)=C26),IF(WEEKDAY($C26,2)&gt;6,2,0),1)</f>
        <v>0</v>
      </c>
      <c r="C26" s="36">
        <f t="shared" si="0"/>
        <v>43974</v>
      </c>
      <c r="D26" s="103"/>
      <c r="E26" s="104"/>
      <c r="F26" s="105"/>
      <c r="G26" s="26"/>
      <c r="H26" s="27"/>
      <c r="I26" s="28"/>
      <c r="J26" s="26"/>
      <c r="K26" s="27"/>
      <c r="L26" s="28"/>
      <c r="M26" s="131"/>
      <c r="N26" s="21" t="s">
        <v>49</v>
      </c>
      <c r="O26" s="22" t="s">
        <v>12</v>
      </c>
      <c r="P26" s="42"/>
      <c r="Q26" s="42"/>
      <c r="R26" s="128"/>
      <c r="S26" s="125"/>
      <c r="T26" s="125"/>
      <c r="U26" s="126"/>
      <c r="V26" s="125"/>
      <c r="W26" s="126"/>
      <c r="X26" s="125"/>
      <c r="Y26" s="124"/>
      <c r="Z26" s="43"/>
      <c r="AA26" s="49"/>
      <c r="AB26" s="46"/>
      <c r="AC26" s="13"/>
    </row>
    <row r="27" spans="1:29">
      <c r="A27" s="43"/>
      <c r="B27" s="40">
        <f>IF(ISERROR(VLOOKUP($C27,Fériés,1,FALSE)=C27),IF(WEEKDAY($C27,2)&gt;6,2,0),1)</f>
        <v>2</v>
      </c>
      <c r="C27" s="36">
        <f t="shared" si="0"/>
        <v>43975</v>
      </c>
      <c r="D27" s="103"/>
      <c r="E27" s="104"/>
      <c r="F27" s="105"/>
      <c r="G27" s="26"/>
      <c r="H27" s="27"/>
      <c r="I27" s="28"/>
      <c r="J27" s="26">
        <v>8.25</v>
      </c>
      <c r="K27" s="27"/>
      <c r="L27" s="28"/>
      <c r="M27" s="131" t="s">
        <v>0</v>
      </c>
      <c r="N27" s="21" t="s">
        <v>49</v>
      </c>
      <c r="O27" s="22"/>
      <c r="P27" s="42"/>
      <c r="Q27" s="42"/>
      <c r="R27" s="128"/>
      <c r="S27" s="125"/>
      <c r="T27" s="125"/>
      <c r="U27" s="126"/>
      <c r="V27" s="125"/>
      <c r="W27" s="126"/>
      <c r="X27" s="125"/>
      <c r="Y27" s="124"/>
      <c r="Z27" s="43"/>
      <c r="AA27" s="49"/>
      <c r="AB27" s="46"/>
      <c r="AC27" s="13"/>
    </row>
    <row r="28" spans="1:29">
      <c r="A28" s="43"/>
      <c r="B28" s="40">
        <f>IF(ISERROR(VLOOKUP($C28,Fériés,1,FALSE)=C28),IF(WEEKDAY($C28,2)&gt;6,2,0),1)</f>
        <v>0</v>
      </c>
      <c r="C28" s="36">
        <f t="shared" si="0"/>
        <v>43976</v>
      </c>
      <c r="D28" s="103"/>
      <c r="E28" s="104"/>
      <c r="F28" s="105"/>
      <c r="G28" s="26"/>
      <c r="H28" s="27"/>
      <c r="I28" s="28"/>
      <c r="J28" s="26">
        <v>8.25</v>
      </c>
      <c r="K28" s="27"/>
      <c r="L28" s="28"/>
      <c r="M28" s="131" t="s">
        <v>0</v>
      </c>
      <c r="N28" s="21"/>
      <c r="O28" s="22"/>
      <c r="P28" s="42"/>
      <c r="Q28" s="42"/>
      <c r="R28" s="128"/>
      <c r="S28" s="125"/>
      <c r="T28" s="125"/>
      <c r="U28" s="126"/>
      <c r="V28" s="125"/>
      <c r="W28" s="126"/>
      <c r="X28" s="125"/>
      <c r="Y28" s="124"/>
      <c r="Z28" s="43"/>
      <c r="AA28" s="49"/>
      <c r="AB28" s="46"/>
      <c r="AC28" s="13"/>
    </row>
    <row r="29" spans="1:29">
      <c r="A29" s="43"/>
      <c r="B29" s="40">
        <f>IF(ISERROR(VLOOKUP($C29,Fériés,1,FALSE)=C29),IF(WEEKDAY($C29,2)&gt;6,2,0),1)</f>
        <v>0</v>
      </c>
      <c r="C29" s="36">
        <f t="shared" si="0"/>
        <v>43977</v>
      </c>
      <c r="D29" s="100"/>
      <c r="E29" s="101"/>
      <c r="F29" s="102"/>
      <c r="G29" s="21"/>
      <c r="H29" s="14"/>
      <c r="I29" s="22"/>
      <c r="J29" s="21"/>
      <c r="K29" s="14"/>
      <c r="L29" s="22"/>
      <c r="M29" s="131"/>
      <c r="N29" s="21"/>
      <c r="O29" s="22"/>
      <c r="P29" s="42"/>
      <c r="Q29" s="42"/>
      <c r="R29" s="128"/>
      <c r="S29" s="125"/>
      <c r="T29" s="125"/>
      <c r="U29" s="126"/>
      <c r="V29" s="125"/>
      <c r="W29" s="126"/>
      <c r="X29" s="125"/>
      <c r="Y29" s="124"/>
      <c r="Z29" s="43"/>
      <c r="AA29" s="49"/>
      <c r="AB29" s="46"/>
      <c r="AC29" s="13"/>
    </row>
    <row r="30" spans="1:29">
      <c r="A30" s="43"/>
      <c r="B30" s="40">
        <f>IF(ISERROR(VLOOKUP($C30,Fériés,1,FALSE)=C30),IF(WEEKDAY($C30,2)&gt;6,2,0),1)</f>
        <v>0</v>
      </c>
      <c r="C30" s="36">
        <f t="shared" si="0"/>
        <v>43978</v>
      </c>
      <c r="D30" s="103"/>
      <c r="E30" s="104"/>
      <c r="F30" s="105"/>
      <c r="G30" s="26"/>
      <c r="H30" s="27"/>
      <c r="I30" s="28"/>
      <c r="J30" s="26"/>
      <c r="K30" s="27"/>
      <c r="L30" s="28"/>
      <c r="M30" s="131"/>
      <c r="N30" s="21" t="s">
        <v>49</v>
      </c>
      <c r="O30" s="22">
        <v>8</v>
      </c>
      <c r="P30" s="42"/>
      <c r="Q30" s="42"/>
      <c r="R30" s="128"/>
      <c r="S30" s="125"/>
      <c r="T30" s="125"/>
      <c r="U30" s="126"/>
      <c r="V30" s="125"/>
      <c r="W30" s="126"/>
      <c r="X30" s="125"/>
      <c r="Y30" s="124"/>
      <c r="Z30" s="43"/>
      <c r="AA30" s="49"/>
      <c r="AB30" s="46"/>
      <c r="AC30" s="13"/>
    </row>
    <row r="31" spans="1:29">
      <c r="A31" s="40"/>
      <c r="B31" s="40">
        <f>IF(ISERROR(VLOOKUP($C31,Fériés,1,FALSE)=C31),IF(WEEKDAY($C31,2)&gt;6,2,0),1)</f>
        <v>0</v>
      </c>
      <c r="C31" s="36">
        <f t="shared" si="0"/>
        <v>43979</v>
      </c>
      <c r="D31" s="103">
        <v>8.25</v>
      </c>
      <c r="E31" s="104"/>
      <c r="F31" s="105"/>
      <c r="G31" s="26"/>
      <c r="H31" s="27"/>
      <c r="I31" s="28"/>
      <c r="J31" s="26"/>
      <c r="K31" s="27"/>
      <c r="L31" s="28"/>
      <c r="M31" s="131"/>
      <c r="N31" s="21"/>
      <c r="O31" s="22"/>
      <c r="P31" s="42"/>
      <c r="Q31" s="42"/>
      <c r="R31" s="128"/>
      <c r="S31" s="125"/>
      <c r="T31" s="125"/>
      <c r="U31" s="126"/>
      <c r="V31" s="123"/>
      <c r="W31" s="154"/>
      <c r="X31" s="154"/>
      <c r="Y31" s="124"/>
      <c r="Z31" s="43"/>
      <c r="AA31" s="49"/>
      <c r="AB31" s="46"/>
      <c r="AC31" s="13"/>
    </row>
    <row r="32" spans="1:29">
      <c r="A32" s="43"/>
      <c r="B32" s="40">
        <f>IF(ISERROR(VLOOKUP($C32,Fériés,1,FALSE)=C32),IF(WEEKDAY($C32,2)&gt;6,2,0),1)</f>
        <v>0</v>
      </c>
      <c r="C32" s="36">
        <f t="shared" si="0"/>
        <v>43980</v>
      </c>
      <c r="D32" s="103">
        <v>8.25</v>
      </c>
      <c r="E32" s="104"/>
      <c r="F32" s="105"/>
      <c r="G32" s="26"/>
      <c r="H32" s="27"/>
      <c r="I32" s="28"/>
      <c r="J32" s="26"/>
      <c r="K32" s="27"/>
      <c r="L32" s="28"/>
      <c r="M32" s="131"/>
      <c r="N32" s="21"/>
      <c r="O32" s="22"/>
      <c r="P32" s="42"/>
      <c r="Q32" s="42"/>
      <c r="R32" s="128"/>
      <c r="S32" s="125"/>
      <c r="T32" s="125"/>
      <c r="U32" s="126"/>
      <c r="V32" s="125"/>
      <c r="W32" s="154"/>
      <c r="X32" s="154"/>
      <c r="Y32" s="124"/>
      <c r="Z32" s="43"/>
      <c r="AA32" s="49"/>
      <c r="AB32" s="46"/>
      <c r="AC32" s="13"/>
    </row>
    <row r="33" spans="1:29">
      <c r="A33" s="43"/>
      <c r="B33" s="40">
        <f>IF(ISERROR(VLOOKUP($C33,Fériés,1,FALSE)=C33),IF(WEEKDAY($C33,2)&gt;6,2,0),1)</f>
        <v>0</v>
      </c>
      <c r="C33" s="36">
        <f t="shared" si="0"/>
        <v>43981</v>
      </c>
      <c r="D33" s="103"/>
      <c r="E33" s="104">
        <v>8.25</v>
      </c>
      <c r="F33" s="105"/>
      <c r="G33" s="26"/>
      <c r="H33" s="27"/>
      <c r="I33" s="28"/>
      <c r="J33" s="26"/>
      <c r="K33" s="27"/>
      <c r="L33" s="28"/>
      <c r="M33" s="131"/>
      <c r="N33" s="21"/>
      <c r="O33" s="22"/>
      <c r="P33" s="42"/>
      <c r="Q33" s="42"/>
      <c r="R33" s="128"/>
      <c r="S33" s="125"/>
      <c r="T33" s="125"/>
      <c r="U33" s="126"/>
      <c r="V33" s="125"/>
      <c r="W33" s="154"/>
      <c r="X33" s="154"/>
      <c r="Y33" s="124"/>
      <c r="Z33" s="43"/>
      <c r="AA33" s="49"/>
      <c r="AB33" s="46"/>
      <c r="AC33" s="13"/>
    </row>
    <row r="34" spans="1:29" ht="15.75" thickBot="1">
      <c r="A34" s="43"/>
      <c r="B34" s="40">
        <f>IF(ISERROR(VLOOKUP($C34,Fériés,1,FALSE)=C34),IF(WEEKDAY($C34,2)&gt;6,2,0),1)</f>
        <v>2</v>
      </c>
      <c r="C34" s="37">
        <f t="shared" si="0"/>
        <v>43982</v>
      </c>
      <c r="D34" s="106"/>
      <c r="E34" s="107"/>
      <c r="F34" s="108"/>
      <c r="G34" s="29"/>
      <c r="H34" s="30"/>
      <c r="I34" s="31"/>
      <c r="J34" s="29"/>
      <c r="K34" s="30"/>
      <c r="L34" s="31"/>
      <c r="M34" s="132"/>
      <c r="N34" s="32"/>
      <c r="O34" s="33"/>
      <c r="P34" s="42"/>
      <c r="Q34" s="42"/>
      <c r="R34" s="128"/>
      <c r="S34" s="125"/>
      <c r="T34" s="125"/>
      <c r="U34" s="126"/>
      <c r="V34" s="125"/>
      <c r="W34" s="154" t="s">
        <v>58</v>
      </c>
      <c r="X34" s="154"/>
      <c r="Y34" s="124">
        <f>Y20-Y21-Y22</f>
        <v>5990.5677949087503</v>
      </c>
      <c r="Z34" s="43"/>
      <c r="AA34" s="49"/>
      <c r="AB34" s="46"/>
      <c r="AC34" s="13"/>
    </row>
    <row r="35" spans="1:29">
      <c r="A35" s="43"/>
      <c r="B35" s="40"/>
      <c r="C35" s="45"/>
      <c r="D35" s="42"/>
      <c r="E35" s="42"/>
      <c r="F35" s="42"/>
      <c r="G35" s="42"/>
      <c r="H35" s="42"/>
      <c r="I35" s="42"/>
      <c r="J35" s="42"/>
      <c r="K35" s="42"/>
      <c r="L35" s="42"/>
      <c r="M35" s="40"/>
      <c r="N35" s="42"/>
      <c r="O35" s="42"/>
      <c r="P35" s="42"/>
      <c r="Q35" s="42"/>
      <c r="R35" s="127"/>
      <c r="S35" s="43"/>
      <c r="T35" s="43"/>
      <c r="U35" s="48"/>
      <c r="V35" s="43"/>
      <c r="W35" s="48"/>
      <c r="X35" s="43"/>
      <c r="Y35" s="114"/>
      <c r="Z35" s="43"/>
      <c r="AA35" s="49"/>
      <c r="AB35" s="13"/>
      <c r="AC35" s="13"/>
    </row>
    <row r="36" spans="1:29">
      <c r="A36" s="43"/>
      <c r="B36" s="40"/>
      <c r="C36" s="45"/>
      <c r="D36" s="42"/>
      <c r="E36" s="42"/>
      <c r="F36" s="42"/>
      <c r="G36" s="42"/>
      <c r="H36" s="42"/>
      <c r="I36" s="42"/>
      <c r="J36" s="42"/>
      <c r="K36" s="42"/>
      <c r="L36" s="42"/>
      <c r="M36" s="40"/>
      <c r="N36" s="42"/>
      <c r="O36" s="42"/>
      <c r="P36" s="42"/>
      <c r="Q36" s="42"/>
      <c r="R36" s="127"/>
      <c r="S36" s="43"/>
      <c r="T36" s="43"/>
      <c r="U36" s="48"/>
      <c r="V36" s="43"/>
      <c r="W36" s="48"/>
      <c r="X36" s="43"/>
      <c r="Y36" s="114"/>
      <c r="Z36" s="43"/>
      <c r="AA36" s="49"/>
      <c r="AB36" s="13"/>
      <c r="AC36" s="13"/>
    </row>
    <row r="37" spans="1:29">
      <c r="A37" s="43"/>
      <c r="B37" s="40"/>
      <c r="C37" s="45"/>
      <c r="D37" s="42"/>
      <c r="E37" s="42"/>
      <c r="F37" s="42"/>
      <c r="G37" s="42"/>
      <c r="H37" s="42"/>
      <c r="I37" s="42"/>
      <c r="J37" s="42"/>
      <c r="K37" s="42"/>
      <c r="L37" s="42"/>
      <c r="M37" s="40"/>
      <c r="N37" s="42"/>
      <c r="O37" s="42"/>
      <c r="P37" s="42"/>
      <c r="Q37" s="42"/>
      <c r="R37" s="127"/>
      <c r="S37" s="43"/>
      <c r="T37" s="43"/>
      <c r="U37" s="48"/>
      <c r="V37" s="43"/>
      <c r="W37" s="48"/>
      <c r="X37" s="43"/>
      <c r="Y37" s="114"/>
      <c r="Z37" s="43"/>
      <c r="AA37" s="49"/>
      <c r="AB37" s="13"/>
      <c r="AC37" s="13"/>
    </row>
    <row r="38" spans="1:29">
      <c r="A38" s="43"/>
      <c r="B38" s="40"/>
      <c r="C38" s="44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127"/>
      <c r="S38" s="43"/>
      <c r="T38" s="43"/>
      <c r="U38" s="48"/>
      <c r="V38" s="43"/>
      <c r="W38" s="155"/>
      <c r="X38" s="155"/>
      <c r="Y38" s="114"/>
      <c r="Z38" s="43"/>
      <c r="AA38" s="49"/>
      <c r="AB38" s="13"/>
      <c r="AC38" s="13"/>
    </row>
    <row r="39" spans="1:29">
      <c r="A39" s="43"/>
      <c r="B39" s="40"/>
      <c r="C39" s="44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127"/>
      <c r="S39" s="43"/>
      <c r="T39" s="43"/>
      <c r="U39" s="48"/>
      <c r="V39" s="43"/>
      <c r="W39" s="48"/>
      <c r="X39" s="43"/>
      <c r="Y39" s="114"/>
      <c r="Z39" s="43"/>
      <c r="AA39" s="49"/>
      <c r="AB39" s="13"/>
      <c r="AC39" s="13"/>
    </row>
    <row r="40" spans="1:29">
      <c r="A40" s="39"/>
      <c r="B40" s="41"/>
      <c r="C40" s="51"/>
      <c r="D40" s="41"/>
      <c r="E40" s="41"/>
      <c r="F40" s="41"/>
      <c r="G40" s="41"/>
      <c r="H40" s="41"/>
      <c r="I40" s="41"/>
      <c r="J40" s="41"/>
      <c r="K40" s="41"/>
      <c r="L40" s="41"/>
      <c r="M40" s="133"/>
      <c r="N40" s="41"/>
      <c r="O40" s="41"/>
      <c r="P40" s="41"/>
      <c r="Q40" s="41"/>
      <c r="R40" s="121"/>
      <c r="S40" s="39"/>
      <c r="T40" s="39"/>
      <c r="U40" s="52"/>
      <c r="V40" s="39"/>
      <c r="W40" s="52"/>
      <c r="X40" s="39"/>
      <c r="Y40" s="116"/>
      <c r="Z40" s="39"/>
      <c r="AA40" s="50"/>
    </row>
    <row r="43" spans="1:29">
      <c r="C43" s="157"/>
    </row>
    <row r="44" spans="1:29">
      <c r="C44" s="157"/>
    </row>
    <row r="45" spans="1:29">
      <c r="C45" s="157"/>
    </row>
    <row r="46" spans="1:29">
      <c r="C46" s="157"/>
    </row>
    <row r="47" spans="1:29">
      <c r="C47"/>
    </row>
    <row r="48" spans="1:29">
      <c r="C48" s="157"/>
    </row>
    <row r="49" spans="3:3">
      <c r="C49" s="157"/>
    </row>
  </sheetData>
  <mergeCells count="12">
    <mergeCell ref="W38:X38"/>
    <mergeCell ref="G2:I2"/>
    <mergeCell ref="J2:L2"/>
    <mergeCell ref="N2:O2"/>
    <mergeCell ref="AA5:AA10"/>
    <mergeCell ref="W20:X20"/>
    <mergeCell ref="W21:X21"/>
    <mergeCell ref="W22:X22"/>
    <mergeCell ref="W31:X31"/>
    <mergeCell ref="W32:X32"/>
    <mergeCell ref="W33:X33"/>
    <mergeCell ref="W34:X34"/>
  </mergeCells>
  <conditionalFormatting sqref="C4:O37">
    <cfRule type="expression" dxfId="39" priority="2" stopIfTrue="1">
      <formula>VLOOKUP($C4,Fériés,1,FALSE)</formula>
    </cfRule>
  </conditionalFormatting>
  <conditionalFormatting sqref="N4:O34">
    <cfRule type="expression" dxfId="38" priority="8">
      <formula>WEEKDAY($C4,2)&gt;5</formula>
    </cfRule>
  </conditionalFormatting>
  <conditionalFormatting sqref="U19:Y19 U23:Y30 U20:V22">
    <cfRule type="cellIs" dxfId="37" priority="7" stopIfTrue="1" operator="equal">
      <formula>0</formula>
    </cfRule>
  </conditionalFormatting>
  <conditionalFormatting sqref="C4:M37">
    <cfRule type="expression" dxfId="36" priority="1">
      <formula>WEEKDAY($C4,2)&gt;6</formula>
    </cfRule>
  </conditionalFormatting>
  <conditionalFormatting sqref="G4:L34">
    <cfRule type="containsBlanks" dxfId="35" priority="3">
      <formula>LEN(TRIM(G4))=0</formula>
    </cfRule>
  </conditionalFormatting>
  <conditionalFormatting sqref="J4:L34">
    <cfRule type="expression" dxfId="34" priority="4">
      <formula>$M4="Nuit"</formula>
    </cfRule>
    <cfRule type="expression" dxfId="33" priority="5">
      <formula>$M4="A-Midi"</formula>
    </cfRule>
    <cfRule type="expression" dxfId="32" priority="6">
      <formula>$M4="Matin"</formula>
    </cfRule>
  </conditionalFormatting>
  <dataValidations disablePrompts="1" count="1">
    <dataValidation type="list" showInputMessage="1" showErrorMessage="1" sqref="M4:M34">
      <formula1>"Matin,A-Midi,Nuit"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V6" evalError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</vt:lpstr>
      <vt:lpstr>Fériés de l'année</vt:lpstr>
      <vt:lpstr>FDP</vt:lpstr>
      <vt:lpstr>FDP (2)</vt:lpstr>
      <vt:lpstr>années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benali</dc:creator>
  <cp:lastModifiedBy>Girabancas</cp:lastModifiedBy>
  <dcterms:created xsi:type="dcterms:W3CDTF">2019-12-01T13:18:32Z</dcterms:created>
  <dcterms:modified xsi:type="dcterms:W3CDTF">2020-05-01T19:09:29Z</dcterms:modified>
</cp:coreProperties>
</file>