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Override PartName="/xl/activeX/activeX5.xml" ContentType="application/vnd.ms-office.activeX+xml"/>
  <Override PartName="/xl/activeX/activeX6.xml" ContentType="application/vnd.ms-office.activeX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6735" yWindow="3285" windowWidth="21600" windowHeight="11370" activeTab="1"/>
  </bookViews>
  <sheets>
    <sheet name="Quantitatif" sheetId="1" r:id="rId1"/>
    <sheet name="Essai Quant" sheetId="3" r:id="rId2"/>
    <sheet name="D0961 Combles" sheetId="4" r:id="rId3"/>
    <sheet name="Base Données" sheetId="6" r:id="rId4"/>
    <sheet name="Feuil1" sheetId="5" r:id="rId5"/>
  </sheets>
  <definedNames>
    <definedName name="HtrPlaques">'Base Données'!$D$2:$D$7</definedName>
    <definedName name="Isolants">'Base Données'!$K$2:$K$7</definedName>
    <definedName name="Montants">'Base Données'!$I$2:$I$11</definedName>
    <definedName name="NbPlaques">'Base Données'!$O$2:$O$4</definedName>
    <definedName name="Plaques">'Base Données'!$A$2:$A$16</definedName>
    <definedName name="Rails">'Base Données'!$G$2:$G$11</definedName>
    <definedName name="SimpDoub">'Base Données'!$M$2:$M$3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9" i="3"/>
  <c r="C18" s="1"/>
  <c r="C37" s="1"/>
  <c r="C14"/>
  <c r="C19" s="1"/>
  <c r="C38" s="1"/>
  <c r="C17"/>
  <c r="C36" s="1"/>
  <c r="B33"/>
  <c r="B38"/>
  <c r="B37"/>
  <c r="B36"/>
  <c r="B35"/>
  <c r="D14" i="6"/>
  <c r="E7" s="1"/>
  <c r="D12"/>
  <c r="G10" i="3"/>
  <c r="P21" i="1"/>
  <c r="L21"/>
  <c r="C35" i="3" l="1"/>
  <c r="E5" i="6"/>
  <c r="E2"/>
  <c r="E6"/>
  <c r="E3"/>
  <c r="E4"/>
  <c r="E8" l="1" a="1"/>
  <c r="E8" s="1"/>
  <c r="C3" i="4"/>
  <c r="B3" i="3"/>
  <c r="D16" i="6" l="1"/>
  <c r="I10" i="3" s="1"/>
  <c r="E29" i="1"/>
  <c r="F29" s="1"/>
  <c r="E12" i="3" l="1"/>
  <c r="E35"/>
  <c r="F31" i="1"/>
  <c r="F30"/>
  <c r="B23" l="1"/>
  <c r="E31" s="1"/>
  <c r="C25" l="1"/>
  <c r="E25" l="1"/>
  <c r="B12" l="1"/>
  <c r="C30" l="1"/>
  <c r="C31" l="1"/>
  <c r="C29"/>
  <c r="C28"/>
  <c r="B28"/>
  <c r="G25" l="1"/>
  <c r="C23" l="1"/>
  <c r="C21"/>
  <c r="C19"/>
  <c r="A19"/>
</calcChain>
</file>

<file path=xl/sharedStrings.xml><?xml version="1.0" encoding="utf-8"?>
<sst xmlns="http://schemas.openxmlformats.org/spreadsheetml/2006/main" count="206" uniqueCount="136">
  <si>
    <t>QUANTITATIF</t>
  </si>
  <si>
    <t>=</t>
  </si>
  <si>
    <t>Mètre Linéaire</t>
  </si>
  <si>
    <t>Type de plaque</t>
  </si>
  <si>
    <t>BA13 STD</t>
  </si>
  <si>
    <t>BA13S STD</t>
  </si>
  <si>
    <t>BA18S STD</t>
  </si>
  <si>
    <t>BA18 STD</t>
  </si>
  <si>
    <t>BA13 HYDRO</t>
  </si>
  <si>
    <t>BA13S HYDRO</t>
  </si>
  <si>
    <t>BA18 HYDRO</t>
  </si>
  <si>
    <t>BA18S HYDRO</t>
  </si>
  <si>
    <t>BA13 WAB</t>
  </si>
  <si>
    <t>BA13S WAB</t>
  </si>
  <si>
    <t>BA18 WAB</t>
  </si>
  <si>
    <t>BA18S WAB</t>
  </si>
  <si>
    <t>BA25</t>
  </si>
  <si>
    <t>TYPES DE PLAQUE</t>
  </si>
  <si>
    <t>LARGEUR</t>
  </si>
  <si>
    <t>HAUTEUR PLAQUE</t>
  </si>
  <si>
    <t>X</t>
  </si>
  <si>
    <t>R48</t>
  </si>
  <si>
    <t>M48</t>
  </si>
  <si>
    <t>R62</t>
  </si>
  <si>
    <t>M62</t>
  </si>
  <si>
    <t>BA25S</t>
  </si>
  <si>
    <t>m² de cloisons</t>
  </si>
  <si>
    <t>BA25S TWIN</t>
  </si>
  <si>
    <t>M² / PLAQUES</t>
  </si>
  <si>
    <t>Date</t>
  </si>
  <si>
    <t>RAIL</t>
  </si>
  <si>
    <t>R70</t>
  </si>
  <si>
    <t>R84</t>
  </si>
  <si>
    <t>R90</t>
  </si>
  <si>
    <t>R100</t>
  </si>
  <si>
    <t>R36</t>
  </si>
  <si>
    <t>MONTANT</t>
  </si>
  <si>
    <t>M36</t>
  </si>
  <si>
    <t>M70</t>
  </si>
  <si>
    <t>M84</t>
  </si>
  <si>
    <t>M90</t>
  </si>
  <si>
    <t>M100</t>
  </si>
  <si>
    <t>PAR</t>
  </si>
  <si>
    <t>PAR45 en 0.90</t>
  </si>
  <si>
    <t>PAR45 en 1.20</t>
  </si>
  <si>
    <t>Plaques</t>
  </si>
  <si>
    <t>PAR60 en 0.90</t>
  </si>
  <si>
    <t>PAR60 en 1.20</t>
  </si>
  <si>
    <t xml:space="preserve">N° de dossier </t>
  </si>
  <si>
    <t xml:space="preserve">Nom de l'affaire </t>
  </si>
  <si>
    <t>Déduction des fenêtres</t>
  </si>
  <si>
    <t>CLIQUEZ SUR LES BOUTONS POUR ACTIVER LE CALCUL</t>
  </si>
  <si>
    <t>Map</t>
  </si>
  <si>
    <t xml:space="preserve">N° Dossier : </t>
  </si>
  <si>
    <t xml:space="preserve">Affaire : </t>
  </si>
  <si>
    <t xml:space="preserve">Hauteur : </t>
  </si>
  <si>
    <t xml:space="preserve">Longueur : </t>
  </si>
  <si>
    <t>M</t>
  </si>
  <si>
    <t>Ml</t>
  </si>
  <si>
    <t xml:space="preserve">Cloison : </t>
  </si>
  <si>
    <t>Type de Plaque :</t>
  </si>
  <si>
    <t>Largeur : M</t>
  </si>
  <si>
    <t>M2/U</t>
  </si>
  <si>
    <t>Cette feuille servira de base de données pour les choix</t>
  </si>
  <si>
    <t>La feuille "Recap Chantier Pourrait avoir ceci en contenu dans chaque ligne :</t>
  </si>
  <si>
    <t>N° cloison</t>
  </si>
  <si>
    <t>Hauteur</t>
  </si>
  <si>
    <t>Longueur</t>
  </si>
  <si>
    <t>Nb Plaques</t>
  </si>
  <si>
    <t>Type Plaques</t>
  </si>
  <si>
    <t>Total Plaques</t>
  </si>
  <si>
    <t>Sur épaisseur</t>
  </si>
  <si>
    <t>Rails</t>
  </si>
  <si>
    <t>Portes</t>
  </si>
  <si>
    <t>est ce que toutes les plaques se font à toutes les hauteurs, si non donnez moi le tableau des correspondance</t>
  </si>
  <si>
    <t>Surface</t>
  </si>
  <si>
    <t>Les largeurs me paraissent liées a la référence de la plaque, est ce exact?</t>
  </si>
  <si>
    <t>Seulement deductible des m² de cloisons</t>
  </si>
  <si>
    <t/>
  </si>
  <si>
    <t>sacs</t>
  </si>
  <si>
    <t>m²</t>
  </si>
  <si>
    <t>Bottes</t>
  </si>
  <si>
    <t>Botte</t>
  </si>
  <si>
    <t>Nombres de cloisons ajoutées à ce recap :</t>
  </si>
  <si>
    <t>Unité</t>
  </si>
  <si>
    <t>Quantités</t>
  </si>
  <si>
    <t>Description</t>
  </si>
  <si>
    <t>Isolant</t>
  </si>
  <si>
    <t>Montants</t>
  </si>
  <si>
    <t>Isolation</t>
  </si>
  <si>
    <t>Fenêtres</t>
  </si>
  <si>
    <t>Nb :</t>
  </si>
  <si>
    <t>M2</t>
  </si>
  <si>
    <t>Type</t>
  </si>
  <si>
    <t>U :</t>
  </si>
  <si>
    <t>Au fur et à mesure que vous remplissez votre récap vous additionnez le données de fournitures, mais vous ne conservez pas les données géométriques qui vous ont permis de les trouver!</t>
  </si>
  <si>
    <t>Votre feuille de récap:</t>
  </si>
  <si>
    <t>Il pourrait y avoir, en plus de la votre, cette feuille "Chantier" qui permetrait de retrouver d’où viennent les quantités de votre feuille RECAP</t>
  </si>
  <si>
    <t>Qu'en pensez vous?</t>
  </si>
  <si>
    <t>et vous ne pouvez pas faire demi-tour pour modifier une donnée</t>
  </si>
  <si>
    <t>et vous pourriez avoir une solution de modification d'une cloison ( ou même suppression)</t>
  </si>
  <si>
    <t>Si oui désirez vous conserver d'autres informations sur cette feuille?</t>
  </si>
  <si>
    <t>Vous pourriez l'imprimer en justificatif de vos quantités</t>
  </si>
  <si>
    <t>Votre feuille plus celle-ci seraient très utiles</t>
  </si>
  <si>
    <t>Htr Plaques</t>
  </si>
  <si>
    <t xml:space="preserve">Cloison N° : </t>
  </si>
  <si>
    <t xml:space="preserve">Nb. de Plaques sur l'épaisseur de la cloison : </t>
  </si>
  <si>
    <t xml:space="preserve">Nb. de Plaques nécessaires à la cloison : </t>
  </si>
  <si>
    <t xml:space="preserve">Nb de fenêtres : </t>
  </si>
  <si>
    <t xml:space="preserve">Nb de portes : </t>
  </si>
  <si>
    <t>Nombres de portes</t>
  </si>
  <si>
    <t>Calcul</t>
  </si>
  <si>
    <t>x</t>
  </si>
  <si>
    <t xml:space="preserve"> =</t>
  </si>
  <si>
    <t>Montants :</t>
  </si>
  <si>
    <t>Simples</t>
  </si>
  <si>
    <t>Doubles</t>
  </si>
  <si>
    <t>A707</t>
  </si>
  <si>
    <t>Durand Claude</t>
  </si>
  <si>
    <t>Hauteur : M</t>
  </si>
  <si>
    <t>Htr Max.</t>
  </si>
  <si>
    <t>Cloison :</t>
  </si>
  <si>
    <t>Choisie :</t>
  </si>
  <si>
    <t>NB. Plaques</t>
  </si>
  <si>
    <t>( Montants )</t>
  </si>
  <si>
    <t>Que faire si la hauteur de la cloison dépasse 3m?</t>
  </si>
  <si>
    <t>Dois je demander les dimensions de chaque fenêtre?</t>
  </si>
  <si>
    <t>Et que fais je avec la surface obtenue?</t>
  </si>
  <si>
    <t>Portes :</t>
  </si>
  <si>
    <t>La quantité de fenetres permet de déduire les m² de vitrages, ils sont à déduire des m² de cloisons</t>
  </si>
  <si>
    <t>Dois je demander les dimensions de chaque portes?</t>
  </si>
  <si>
    <t>Je ne peux l'enlever de la surface de la cloison car elles ne font pas sa hauteur!</t>
  </si>
  <si>
    <t>Fenetres</t>
  </si>
  <si>
    <t xml:space="preserve">Surface : </t>
  </si>
  <si>
    <t>(ce bouton servira à deverser la cloison)</t>
  </si>
  <si>
    <t>Pour les portes et les fenêtres que doit-on rapporter dans les RECAP.?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</si>
</sst>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 val="double"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9" tint="0.79998168889431442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1" fontId="0" fillId="0" borderId="0" xfId="0" applyNumberFormat="1"/>
    <xf numFmtId="0" fontId="0" fillId="0" borderId="1" xfId="0" applyBorder="1" applyAlignment="1"/>
    <xf numFmtId="0" fontId="0" fillId="0" borderId="0" xfId="0" applyFont="1"/>
    <xf numFmtId="0" fontId="0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1" fontId="1" fillId="0" borderId="7" xfId="0" applyNumberFormat="1" applyFont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2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0" borderId="6" xfId="0" applyBorder="1" applyAlignment="1">
      <alignment horizontal="center" vertical="center" wrapText="1"/>
    </xf>
    <xf numFmtId="0" fontId="0" fillId="0" borderId="0" xfId="0" applyBorder="1"/>
    <xf numFmtId="0" fontId="0" fillId="0" borderId="5" xfId="0" applyBorder="1"/>
    <xf numFmtId="0" fontId="3" fillId="0" borderId="0" xfId="0" applyFont="1" applyBorder="1" applyAlignment="1">
      <alignment vertical="center"/>
    </xf>
    <xf numFmtId="0" fontId="0" fillId="0" borderId="5" xfId="0" applyFont="1" applyBorder="1"/>
    <xf numFmtId="0" fontId="7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0" fontId="6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" fontId="8" fillId="0" borderId="0" xfId="0" applyNumberFormat="1" applyFont="1" applyAlignment="1">
      <alignment horizontal="left" vertical="center"/>
    </xf>
    <xf numFmtId="1" fontId="9" fillId="0" borderId="0" xfId="0" applyNumberFormat="1" applyFont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2" xfId="0" applyFont="1" applyBorder="1"/>
    <xf numFmtId="0" fontId="2" fillId="0" borderId="13" xfId="0" applyFont="1" applyBorder="1" applyAlignment="1">
      <alignment horizontal="right"/>
    </xf>
    <xf numFmtId="0" fontId="2" fillId="0" borderId="16" xfId="0" applyFont="1" applyBorder="1" applyAlignment="1">
      <alignment horizontal="right"/>
    </xf>
    <xf numFmtId="0" fontId="1" fillId="0" borderId="0" xfId="0" applyFont="1"/>
    <xf numFmtId="0" fontId="2" fillId="0" borderId="23" xfId="0" applyFont="1" applyBorder="1" applyAlignment="1">
      <alignment horizontal="right"/>
    </xf>
    <xf numFmtId="0" fontId="1" fillId="0" borderId="24" xfId="0" applyFont="1" applyBorder="1"/>
    <xf numFmtId="0" fontId="1" fillId="0" borderId="25" xfId="0" applyFont="1" applyBorder="1"/>
    <xf numFmtId="0" fontId="1" fillId="0" borderId="26" xfId="0" applyFont="1" applyBorder="1"/>
    <xf numFmtId="0" fontId="1" fillId="2" borderId="28" xfId="0" applyFont="1" applyFill="1" applyBorder="1"/>
    <xf numFmtId="0" fontId="1" fillId="0" borderId="29" xfId="0" applyFont="1" applyBorder="1" applyAlignment="1">
      <alignment horizontal="center" vertical="center"/>
    </xf>
    <xf numFmtId="0" fontId="1" fillId="0" borderId="29" xfId="0" applyFont="1" applyBorder="1"/>
    <xf numFmtId="0" fontId="1" fillId="0" borderId="30" xfId="0" applyFont="1" applyBorder="1" applyAlignment="1">
      <alignment horizontal="center" vertical="center"/>
    </xf>
    <xf numFmtId="2" fontId="1" fillId="0" borderId="30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2" fontId="1" fillId="0" borderId="31" xfId="0" applyNumberFormat="1" applyFont="1" applyBorder="1" applyAlignment="1">
      <alignment horizontal="center" vertical="center"/>
    </xf>
    <xf numFmtId="0" fontId="10" fillId="0" borderId="0" xfId="0" applyFont="1"/>
    <xf numFmtId="0" fontId="1" fillId="0" borderId="32" xfId="0" applyFont="1" applyBorder="1"/>
    <xf numFmtId="0" fontId="1" fillId="0" borderId="32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/>
    </xf>
    <xf numFmtId="0" fontId="3" fillId="0" borderId="0" xfId="0" applyFont="1" applyAlignment="1">
      <alignment horizontal="left" vertical="center"/>
    </xf>
    <xf numFmtId="0" fontId="1" fillId="0" borderId="0" xfId="0" quotePrefix="1" applyFont="1"/>
    <xf numFmtId="0" fontId="0" fillId="0" borderId="3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35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32" xfId="0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14" fontId="3" fillId="0" borderId="10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left"/>
    </xf>
    <xf numFmtId="14" fontId="1" fillId="0" borderId="7" xfId="0" applyNumberFormat="1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36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right"/>
    </xf>
    <xf numFmtId="0" fontId="2" fillId="4" borderId="16" xfId="0" applyFont="1" applyFill="1" applyBorder="1" applyAlignment="1">
      <alignment horizontal="right"/>
    </xf>
    <xf numFmtId="0" fontId="3" fillId="4" borderId="38" xfId="0" applyFont="1" applyFill="1" applyBorder="1" applyAlignment="1">
      <alignment horizontal="center" vertical="center" wrapText="1"/>
    </xf>
    <xf numFmtId="0" fontId="3" fillId="4" borderId="39" xfId="0" applyFont="1" applyFill="1" applyBorder="1" applyAlignment="1">
      <alignment horizontal="center" vertical="center" wrapText="1"/>
    </xf>
    <xf numFmtId="0" fontId="3" fillId="4" borderId="41" xfId="0" applyFont="1" applyFill="1" applyBorder="1" applyAlignment="1">
      <alignment horizontal="center" vertical="center" wrapText="1"/>
    </xf>
    <xf numFmtId="0" fontId="3" fillId="4" borderId="42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44" xfId="0" applyFont="1" applyFill="1" applyBorder="1" applyAlignment="1">
      <alignment horizontal="right"/>
    </xf>
    <xf numFmtId="0" fontId="2" fillId="5" borderId="21" xfId="0" applyFont="1" applyFill="1" applyBorder="1" applyAlignment="1">
      <alignment horizontal="center"/>
    </xf>
    <xf numFmtId="0" fontId="2" fillId="5" borderId="22" xfId="0" applyFont="1" applyFill="1" applyBorder="1" applyAlignment="1">
      <alignment horizontal="center"/>
    </xf>
    <xf numFmtId="0" fontId="2" fillId="5" borderId="16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1" fillId="0" borderId="0" xfId="0" applyFont="1" applyAlignment="1"/>
    <xf numFmtId="0" fontId="0" fillId="0" borderId="30" xfId="0" applyBorder="1"/>
    <xf numFmtId="0" fontId="0" fillId="0" borderId="31" xfId="0" applyBorder="1"/>
    <xf numFmtId="0" fontId="1" fillId="2" borderId="13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wrapText="1"/>
    </xf>
    <xf numFmtId="0" fontId="0" fillId="0" borderId="20" xfId="0" applyFont="1" applyBorder="1" applyAlignment="1">
      <alignment horizontal="center" wrapText="1"/>
    </xf>
    <xf numFmtId="0" fontId="0" fillId="0" borderId="47" xfId="0" applyFont="1" applyBorder="1" applyAlignment="1">
      <alignment horizontal="center" wrapText="1"/>
    </xf>
    <xf numFmtId="0" fontId="0" fillId="0" borderId="48" xfId="0" applyFont="1" applyBorder="1" applyAlignment="1">
      <alignment horizontal="center" wrapText="1"/>
    </xf>
    <xf numFmtId="0" fontId="1" fillId="0" borderId="27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0" fillId="0" borderId="29" xfId="0" applyBorder="1"/>
    <xf numFmtId="0" fontId="1" fillId="0" borderId="30" xfId="0" applyFont="1" applyBorder="1"/>
    <xf numFmtId="0" fontId="1" fillId="0" borderId="31" xfId="0" applyFont="1" applyBorder="1"/>
    <xf numFmtId="0" fontId="11" fillId="2" borderId="39" xfId="0" applyFont="1" applyFill="1" applyBorder="1" applyAlignment="1">
      <alignment horizontal="center" vertical="center" wrapText="1"/>
    </xf>
    <xf numFmtId="0" fontId="11" fillId="2" borderId="40" xfId="0" applyFont="1" applyFill="1" applyBorder="1" applyAlignment="1">
      <alignment horizontal="center" vertical="center" wrapText="1"/>
    </xf>
    <xf numFmtId="0" fontId="11" fillId="2" borderId="42" xfId="0" applyFont="1" applyFill="1" applyBorder="1" applyAlignment="1">
      <alignment horizontal="center" vertical="center" wrapText="1"/>
    </xf>
    <xf numFmtId="0" fontId="11" fillId="2" borderId="43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0" fillId="0" borderId="0" xfId="0" applyAlignment="1">
      <alignment horizontal="left"/>
    </xf>
    <xf numFmtId="2" fontId="1" fillId="0" borderId="23" xfId="0" applyNumberFormat="1" applyFont="1" applyBorder="1" applyAlignment="1">
      <alignment horizontal="center" vertical="center"/>
    </xf>
    <xf numFmtId="2" fontId="1" fillId="0" borderId="21" xfId="0" applyNumberFormat="1" applyFont="1" applyBorder="1" applyAlignment="1">
      <alignment horizontal="center" vertical="center"/>
    </xf>
    <xf numFmtId="0" fontId="0" fillId="0" borderId="32" xfId="0" applyBorder="1" applyAlignment="1">
      <alignment horizontal="left"/>
    </xf>
    <xf numFmtId="0" fontId="2" fillId="2" borderId="45" xfId="0" applyFont="1" applyFill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25" xfId="0" applyFont="1" applyFill="1" applyBorder="1"/>
    <xf numFmtId="0" fontId="1" fillId="4" borderId="7" xfId="0" applyFont="1" applyFill="1" applyBorder="1" applyAlignment="1">
      <alignment horizontal="right"/>
    </xf>
    <xf numFmtId="0" fontId="1" fillId="4" borderId="8" xfId="0" applyFont="1" applyFill="1" applyBorder="1" applyAlignment="1">
      <alignment horizontal="right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0" xfId="0" applyFont="1" applyFill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1" fillId="0" borderId="40" xfId="0" applyFont="1" applyBorder="1"/>
    <xf numFmtId="0" fontId="1" fillId="0" borderId="36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1" fillId="0" borderId="12" xfId="0" applyFont="1" applyBorder="1"/>
    <xf numFmtId="0" fontId="1" fillId="0" borderId="1" xfId="0" applyFont="1" applyBorder="1"/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5" borderId="37" xfId="0" applyFont="1" applyFill="1" applyBorder="1" applyAlignment="1">
      <alignment horizontal="center"/>
    </xf>
    <xf numFmtId="0" fontId="1" fillId="5" borderId="4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704850</xdr:colOff>
      <xdr:row>35</xdr:row>
      <xdr:rowOff>85726</xdr:rowOff>
    </xdr:from>
    <xdr:to>
      <xdr:col>9</xdr:col>
      <xdr:colOff>676275</xdr:colOff>
      <xdr:row>37</xdr:row>
      <xdr:rowOff>180976</xdr:rowOff>
    </xdr:to>
    <xdr:sp macro="" textlink="">
      <xdr:nvSpPr>
        <xdr:cNvPr id="2" name="Arrondir un rectangle à un seul coin 1"/>
        <xdr:cNvSpPr/>
      </xdr:nvSpPr>
      <xdr:spPr>
        <a:xfrm>
          <a:off x="4705350" y="7191376"/>
          <a:ext cx="2257425" cy="476250"/>
        </a:xfrm>
        <a:prstGeom prst="round1Rect">
          <a:avLst/>
        </a:prstGeom>
        <a:solidFill>
          <a:schemeClr val="accent1">
            <a:lumMod val="20000"/>
            <a:lumOff val="80000"/>
          </a:schemeClr>
        </a:solidFill>
        <a:ln>
          <a:solidFill>
            <a:schemeClr val="tx1"/>
          </a:solidFill>
        </a:ln>
        <a:effectLst>
          <a:outerShdw blurRad="254000" dist="1778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chemeClr val="tx1"/>
              </a:solidFill>
            </a:rPr>
            <a:t>Déverser Cloison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5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11" Type="http://schemas.openxmlformats.org/officeDocument/2006/relationships/control" Target="../activeX/activeX9.xml"/><Relationship Id="rId5" Type="http://schemas.openxmlformats.org/officeDocument/2006/relationships/control" Target="../activeX/activeX3.xml"/><Relationship Id="rId10" Type="http://schemas.openxmlformats.org/officeDocument/2006/relationships/control" Target="../activeX/activeX8.xml"/><Relationship Id="rId4" Type="http://schemas.openxmlformats.org/officeDocument/2006/relationships/control" Target="../activeX/activeX2.xml"/><Relationship Id="rId9" Type="http://schemas.openxmlformats.org/officeDocument/2006/relationships/control" Target="../activeX/activeX7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4:P36"/>
  <sheetViews>
    <sheetView topLeftCell="A4" zoomScale="89" zoomScaleNormal="70" workbookViewId="0">
      <selection activeCell="P22" sqref="P22"/>
    </sheetView>
  </sheetViews>
  <sheetFormatPr baseColWidth="10" defaultRowHeight="15"/>
  <cols>
    <col min="1" max="9" width="15.7109375" customWidth="1"/>
    <col min="10" max="10" width="4.28515625" customWidth="1"/>
    <col min="11" max="11" width="23.42578125" customWidth="1"/>
    <col min="12" max="12" width="13.5703125" customWidth="1"/>
    <col min="13" max="13" width="6.140625" customWidth="1"/>
    <col min="14" max="14" width="16.85546875" customWidth="1"/>
    <col min="15" max="15" width="2.5703125" customWidth="1"/>
    <col min="16" max="16" width="16.28515625" customWidth="1"/>
  </cols>
  <sheetData>
    <row r="4" spans="1:12" ht="15" customHeight="1"/>
    <row r="5" spans="1:12" ht="15" customHeight="1"/>
    <row r="6" spans="1:12" ht="15" customHeight="1"/>
    <row r="7" spans="1:12" ht="15" customHeight="1"/>
    <row r="8" spans="1:12" ht="15" customHeight="1"/>
    <row r="9" spans="1:12" ht="15" customHeight="1" thickBot="1"/>
    <row r="10" spans="1:12" ht="42" customHeight="1" thickBot="1">
      <c r="A10" s="74" t="s">
        <v>0</v>
      </c>
      <c r="B10" s="75"/>
      <c r="C10" s="75"/>
      <c r="D10" s="75"/>
      <c r="E10" s="75"/>
      <c r="F10" s="75"/>
      <c r="G10" s="75"/>
      <c r="H10" s="75"/>
      <c r="I10" s="76"/>
    </row>
    <row r="11" spans="1:12" ht="15" customHeight="1" thickBot="1"/>
    <row r="12" spans="1:12" ht="15" customHeight="1">
      <c r="A12" s="80" t="s">
        <v>29</v>
      </c>
      <c r="B12" s="77">
        <f ca="1">TODAY()</f>
        <v>43993</v>
      </c>
      <c r="E12" s="32" t="s">
        <v>48</v>
      </c>
      <c r="F12" s="28" t="s">
        <v>1</v>
      </c>
      <c r="G12" s="7">
        <v>25</v>
      </c>
      <c r="H12" s="4"/>
      <c r="I12" s="4"/>
      <c r="J12" s="4"/>
      <c r="K12" s="4"/>
      <c r="L12" s="4"/>
    </row>
    <row r="13" spans="1:12" ht="15" customHeight="1">
      <c r="A13" s="81"/>
      <c r="B13" s="78"/>
      <c r="F13" s="3"/>
      <c r="I13" s="3"/>
      <c r="J13" s="4"/>
    </row>
    <row r="14" spans="1:12" ht="15" customHeight="1" thickBot="1">
      <c r="A14" s="82"/>
      <c r="B14" s="79"/>
      <c r="E14" s="8" t="s">
        <v>49</v>
      </c>
      <c r="F14" s="30" t="s">
        <v>1</v>
      </c>
      <c r="G14" s="83"/>
      <c r="H14" s="83"/>
      <c r="I14" s="83"/>
      <c r="J14" s="4"/>
      <c r="K14" s="4"/>
      <c r="L14" s="4"/>
    </row>
    <row r="15" spans="1:12" ht="15" customHeight="1">
      <c r="B15" s="29"/>
      <c r="C15" s="29"/>
      <c r="D15" s="29"/>
      <c r="E15" s="29"/>
      <c r="F15" s="29"/>
      <c r="G15" s="31"/>
      <c r="J15" s="4"/>
      <c r="K15" s="4"/>
      <c r="L15" s="4"/>
    </row>
    <row r="16" spans="1:12" ht="15.75" customHeight="1">
      <c r="C16" s="3"/>
      <c r="D16" s="3"/>
      <c r="E16" s="3"/>
      <c r="F16" s="3"/>
      <c r="G16" s="3"/>
      <c r="H16" s="3"/>
      <c r="I16" s="3"/>
      <c r="J16" s="3"/>
      <c r="K16" s="3"/>
      <c r="L16" s="3"/>
    </row>
    <row r="17" spans="1:16" ht="15.75" customHeight="1">
      <c r="C17" s="3"/>
      <c r="D17" s="3"/>
      <c r="E17" s="3"/>
      <c r="F17" s="3"/>
      <c r="G17" s="3"/>
      <c r="H17" s="3"/>
      <c r="I17" s="3"/>
      <c r="J17" s="3"/>
      <c r="K17" s="3"/>
      <c r="L17" s="3"/>
    </row>
    <row r="18" spans="1:16" ht="15.75" customHeight="1" thickBot="1">
      <c r="C18" s="3"/>
      <c r="D18" s="3"/>
      <c r="E18" s="3"/>
      <c r="F18" s="3"/>
      <c r="G18" s="3"/>
      <c r="H18" s="3"/>
      <c r="I18" s="3"/>
    </row>
    <row r="19" spans="1:16" ht="24" customHeight="1" thickBot="1">
      <c r="A19" s="11" t="str">
        <f>"Hauteur"</f>
        <v>Hauteur</v>
      </c>
      <c r="B19" s="12">
        <v>2.5499999999999998</v>
      </c>
      <c r="C19" s="13" t="str">
        <f>"m"</f>
        <v>m</v>
      </c>
      <c r="D19" s="6"/>
      <c r="E19" s="14"/>
      <c r="F19" s="14"/>
      <c r="G19" s="14"/>
      <c r="H19" s="34"/>
      <c r="I19" s="37" t="s">
        <v>50</v>
      </c>
      <c r="J19" s="27"/>
      <c r="K19" s="125" t="s">
        <v>110</v>
      </c>
      <c r="L19" s="13"/>
      <c r="M19" s="27"/>
      <c r="N19" s="27"/>
      <c r="O19" s="27"/>
      <c r="P19" s="27"/>
    </row>
    <row r="20" spans="1:16" ht="13.9" customHeight="1" thickBot="1">
      <c r="A20" s="14"/>
      <c r="B20" s="14"/>
      <c r="C20" s="14"/>
      <c r="D20" s="14"/>
      <c r="I20" s="38"/>
      <c r="J20" s="27"/>
      <c r="K20" s="27"/>
      <c r="L20" s="27"/>
      <c r="M20" s="27"/>
      <c r="N20" s="27"/>
      <c r="O20" s="27"/>
      <c r="P20" s="27"/>
    </row>
    <row r="21" spans="1:16" ht="28.5" customHeight="1" thickBot="1">
      <c r="A21" s="11" t="s">
        <v>2</v>
      </c>
      <c r="B21" s="12">
        <v>25</v>
      </c>
      <c r="C21" s="13" t="str">
        <f>"ml"</f>
        <v>ml</v>
      </c>
      <c r="D21" s="6"/>
      <c r="I21" s="17">
        <v>0</v>
      </c>
      <c r="J21" s="33"/>
      <c r="K21" s="24" t="s">
        <v>111</v>
      </c>
      <c r="L21" s="126">
        <f>L19</f>
        <v>0</v>
      </c>
      <c r="M21" s="127" t="s">
        <v>112</v>
      </c>
      <c r="N21" s="18">
        <v>1.89</v>
      </c>
      <c r="O21" s="18" t="s">
        <v>113</v>
      </c>
      <c r="P21" s="13">
        <f>N21*L21</f>
        <v>0</v>
      </c>
    </row>
    <row r="22" spans="1:16" ht="9.6" customHeight="1" thickBot="1">
      <c r="A22" s="9"/>
      <c r="B22" s="15"/>
      <c r="C22" s="10"/>
      <c r="D22" s="6"/>
    </row>
    <row r="23" spans="1:16" ht="27.75" customHeight="1" thickBot="1">
      <c r="A23" s="11" t="s">
        <v>26</v>
      </c>
      <c r="B23" s="12">
        <f>B19*B21-(P21+I21)</f>
        <v>63.749999999999993</v>
      </c>
      <c r="C23" s="13" t="str">
        <f>"m²"</f>
        <v>m²</v>
      </c>
      <c r="D23" s="6"/>
    </row>
    <row r="24" spans="1:16" ht="15.75" thickBot="1">
      <c r="A24" s="14"/>
      <c r="B24" s="14"/>
      <c r="C24" s="14"/>
      <c r="D24" s="14"/>
      <c r="E24" s="14"/>
      <c r="F24" s="14"/>
      <c r="G24" s="14"/>
      <c r="H24" s="14"/>
    </row>
    <row r="25" spans="1:16" ht="33.75" customHeight="1" thickBot="1">
      <c r="A25" s="11" t="s">
        <v>3</v>
      </c>
      <c r="B25" s="16" t="s">
        <v>14</v>
      </c>
      <c r="C25" s="17" t="e">
        <f>VLOOKUP(B25,#REF!,2,FALSE)</f>
        <v>#REF!</v>
      </c>
      <c r="D25" s="18" t="s">
        <v>20</v>
      </c>
      <c r="E25" s="19">
        <f>IF(B19&lt;=2.5,2.5,IF(B19&lt;=2.6,2.6,IF(B19&lt;=2.7,2.7,IF(B19&lt;=2.8,2.8,IF(B19&lt;=2.9,2.9,IF(B19&lt;=3,3,IF(B19&gt;3,3)))))))</f>
        <v>2.6</v>
      </c>
      <c r="F25" s="18" t="s">
        <v>1</v>
      </c>
      <c r="G25" s="20" t="e">
        <f>C25*E25</f>
        <v>#REF!</v>
      </c>
      <c r="H25" s="26" t="s">
        <v>28</v>
      </c>
    </row>
    <row r="27" spans="1:16" ht="15.75" thickBot="1">
      <c r="I27" s="1"/>
      <c r="J27" s="1"/>
    </row>
    <row r="28" spans="1:16" ht="25.5" customHeight="1" thickBot="1">
      <c r="B28" s="11" t="str">
        <f>B25</f>
        <v>BA18 WAB</v>
      </c>
      <c r="C28" s="24" t="str">
        <f>"-&gt;"</f>
        <v>-&gt;</v>
      </c>
      <c r="D28" s="21"/>
      <c r="E28" s="22">
        <v>21</v>
      </c>
      <c r="F28" s="25" t="s">
        <v>45</v>
      </c>
      <c r="G28" s="23"/>
      <c r="I28" s="1"/>
    </row>
    <row r="29" spans="1:16" ht="15.75" customHeight="1" thickBot="1">
      <c r="B29" s="11" t="s">
        <v>31</v>
      </c>
      <c r="C29" s="24" t="str">
        <f>"-&gt;"</f>
        <v>-&gt;</v>
      </c>
      <c r="D29" s="21"/>
      <c r="E29" s="22">
        <f>IF(B29="Map",ROUNDUP(E28/5,0),IF(B29="","",(ROUNDUP((B21*2/3/10)*1.05,0))))</f>
        <v>2</v>
      </c>
      <c r="F29" s="25" t="str">
        <f>IF(B29="Map","sacs",IF(B29="","",IF(E29&lt;1,"Botte",IF(E29=1,"Botte",IF(E29&gt;1,"Bottes")))))</f>
        <v>Bottes</v>
      </c>
      <c r="G29" s="23"/>
      <c r="H29" s="35"/>
      <c r="I29" s="36" t="s">
        <v>51</v>
      </c>
    </row>
    <row r="30" spans="1:16" ht="17.25" customHeight="1" thickBot="1">
      <c r="B30" s="11" t="s">
        <v>38</v>
      </c>
      <c r="C30" s="24" t="str">
        <f>"-&gt;"</f>
        <v>-&gt;</v>
      </c>
      <c r="D30" s="21"/>
      <c r="E30" s="22">
        <v>3</v>
      </c>
      <c r="F30" s="25" t="str">
        <f>IF(B30="","",IF(E30&lt;1,"Botte",IF(E30=1,"Botte",IF(E30&gt;1,"Bottes"))))</f>
        <v>Bottes</v>
      </c>
      <c r="G30" s="23"/>
    </row>
    <row r="31" spans="1:16" ht="25.5" customHeight="1" thickBot="1">
      <c r="B31" s="11" t="s">
        <v>44</v>
      </c>
      <c r="C31" s="24" t="str">
        <f>"-&gt;"</f>
        <v>-&gt;</v>
      </c>
      <c r="D31" s="21"/>
      <c r="E31" s="22">
        <f>IF(B31="","",ROUNDUP(B23*1.05,0))</f>
        <v>67</v>
      </c>
      <c r="F31" s="25" t="str">
        <f>IF(B30="","","m²")</f>
        <v>m²</v>
      </c>
      <c r="G31" s="23"/>
      <c r="H31" s="2"/>
    </row>
    <row r="32" spans="1:16" ht="16.5" customHeight="1"/>
    <row r="33" spans="9:11" ht="15.75" customHeight="1"/>
    <row r="34" spans="9:11" ht="25.5" customHeight="1">
      <c r="I34" s="6"/>
      <c r="J34" s="5"/>
      <c r="K34" s="6"/>
    </row>
    <row r="35" spans="9:11" ht="25.5" customHeight="1"/>
    <row r="36" spans="9:11" ht="15" customHeight="1"/>
  </sheetData>
  <mergeCells count="4">
    <mergeCell ref="A10:I10"/>
    <mergeCell ref="B12:B14"/>
    <mergeCell ref="A12:A14"/>
    <mergeCell ref="G14:I14"/>
  </mergeCells>
  <pageMargins left="0.59055118110236227" right="0" top="0.74803149606299213" bottom="0.74803149606299213" header="0.31496062992125984" footer="0.31496062992125984"/>
  <pageSetup paperSize="9" orientation="portrait" r:id="rId1"/>
  <legacyDrawing r:id="rId2"/>
  <controls>
    <control shapeId="1063" r:id="rId3" name="CommandButton1"/>
    <control shapeId="1059" r:id="rId4" name="retirerPorte"/>
    <control shapeId="1058" r:id="rId5" name="addPorte"/>
    <control shapeId="1046" r:id="rId6" name="MontantDouble"/>
    <control shapeId="1045" r:id="rId7" name="montantsimple"/>
    <control shapeId="1044" r:id="rId8" name="parement2"/>
    <control shapeId="1042" r:id="rId9" name="parement1"/>
    <control shapeId="1040" r:id="rId10" name="buttonAjouterForm"/>
    <control shapeId="1048" r:id="rId11" name="restartvalue"/>
  </controls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0000000}">
          <x14:formula1>
            <xm:f>#REF!</xm:f>
          </x14:formula1>
          <xm:sqref>B25</xm:sqref>
        </x14:dataValidation>
        <x14:dataValidation type="list" allowBlank="1" showInputMessage="1" showErrorMessage="1" xr:uid="{00000000-0002-0000-0000-000001000000}">
          <x14:formula1>
            <xm:f>#REF!</xm:f>
          </x14:formula1>
          <xm:sqref>B29</xm:sqref>
        </x14:dataValidation>
        <x14:dataValidation type="list" allowBlank="1" showInputMessage="1" showErrorMessage="1" xr:uid="{00000000-0002-0000-0000-000002000000}">
          <x14:formula1>
            <xm:f>#REF!</xm:f>
          </x14:formula1>
          <xm:sqref>B30</xm:sqref>
        </x14:dataValidation>
        <x14:dataValidation type="list" allowBlank="1" showInputMessage="1" showErrorMessage="1" xr:uid="{00000000-0002-0000-0000-000003000000}">
          <x14:formula1>
            <xm:f>#REF!</xm:f>
          </x14:formula1>
          <xm:sqref>B31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X42"/>
  <sheetViews>
    <sheetView tabSelected="1" workbookViewId="0">
      <selection activeCell="N42" sqref="N42"/>
    </sheetView>
  </sheetViews>
  <sheetFormatPr baseColWidth="10" defaultRowHeight="15"/>
  <cols>
    <col min="1" max="1" width="4.42578125" style="41" customWidth="1"/>
    <col min="2" max="2" width="14.28515625" style="41" customWidth="1"/>
    <col min="3" max="3" width="11.42578125" style="41"/>
    <col min="4" max="4" width="7" style="41" customWidth="1"/>
    <col min="5" max="10" width="11.42578125" style="41"/>
    <col min="11" max="11" width="4.140625" style="41" customWidth="1"/>
    <col min="12" max="12" width="3.28515625" style="41" customWidth="1"/>
    <col min="13" max="17" width="11.42578125" style="41"/>
    <col min="18" max="18" width="13.5703125" style="41" customWidth="1"/>
    <col min="19" max="19" width="13.140625" style="41" customWidth="1"/>
    <col min="20" max="16384" width="11.42578125" style="41"/>
  </cols>
  <sheetData>
    <row r="1" spans="2:24" ht="15.75" thickBot="1"/>
    <row r="2" spans="2:24" ht="39.75" customHeight="1" thickBot="1">
      <c r="B2" s="97" t="s">
        <v>0</v>
      </c>
      <c r="C2" s="98"/>
      <c r="D2" s="98"/>
      <c r="E2" s="98"/>
      <c r="F2" s="98"/>
      <c r="G2" s="98"/>
      <c r="H2" s="98"/>
      <c r="I2" s="98"/>
      <c r="J2" s="99"/>
    </row>
    <row r="3" spans="2:24" ht="15.75" thickBot="1">
      <c r="B3" s="84">
        <f ca="1">TODAY()</f>
        <v>43993</v>
      </c>
      <c r="C3" s="85"/>
    </row>
    <row r="4" spans="2:24" ht="15.75" thickBot="1">
      <c r="M4" s="53"/>
    </row>
    <row r="5" spans="2:24" ht="15.75">
      <c r="B5" s="100" t="s">
        <v>53</v>
      </c>
      <c r="C5" s="86" t="s">
        <v>117</v>
      </c>
      <c r="D5" s="86"/>
      <c r="E5" s="87"/>
      <c r="G5" s="102" t="s">
        <v>105</v>
      </c>
      <c r="H5" s="103"/>
      <c r="I5" s="131">
        <v>1</v>
      </c>
      <c r="J5" s="132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</row>
    <row r="6" spans="2:24" ht="16.5" thickBot="1">
      <c r="B6" s="101" t="s">
        <v>54</v>
      </c>
      <c r="C6" s="88" t="s">
        <v>118</v>
      </c>
      <c r="D6" s="88"/>
      <c r="E6" s="89"/>
      <c r="G6" s="104"/>
      <c r="H6" s="105"/>
      <c r="I6" s="133"/>
      <c r="J6" s="134"/>
      <c r="L6" s="68"/>
      <c r="M6" s="68"/>
      <c r="N6" s="68"/>
      <c r="O6" s="68"/>
      <c r="P6" s="68"/>
      <c r="Q6" s="68"/>
      <c r="R6" s="68"/>
      <c r="S6" s="68"/>
      <c r="T6" s="5"/>
      <c r="U6" s="68"/>
      <c r="V6" s="68"/>
      <c r="W6" s="68"/>
      <c r="X6" s="68"/>
    </row>
    <row r="7" spans="2:24">
      <c r="L7" s="68"/>
      <c r="M7" s="68"/>
      <c r="N7" s="68"/>
      <c r="O7" s="68"/>
      <c r="P7" s="68"/>
      <c r="Q7" s="68"/>
      <c r="R7" s="68"/>
      <c r="S7" s="68"/>
      <c r="T7" s="5"/>
      <c r="U7" s="5"/>
      <c r="V7" s="5"/>
      <c r="W7" s="68"/>
      <c r="X7" s="68"/>
    </row>
    <row r="8" spans="2:24" ht="15.75" thickBot="1">
      <c r="L8" s="68"/>
      <c r="M8" s="69"/>
      <c r="N8" s="68"/>
      <c r="O8" s="68"/>
      <c r="P8" s="68"/>
      <c r="Q8" s="68"/>
      <c r="R8" s="5"/>
      <c r="S8" s="68"/>
      <c r="T8" s="5"/>
      <c r="U8" s="5"/>
      <c r="V8" s="5"/>
      <c r="W8" s="68"/>
      <c r="X8" s="68"/>
    </row>
    <row r="9" spans="2:24" ht="15.75">
      <c r="B9" s="108" t="s">
        <v>59</v>
      </c>
      <c r="C9" s="109"/>
      <c r="E9" s="106" t="s">
        <v>60</v>
      </c>
      <c r="F9" s="107"/>
      <c r="G9" s="106" t="s">
        <v>61</v>
      </c>
      <c r="H9" s="107"/>
      <c r="I9" s="106" t="s">
        <v>119</v>
      </c>
      <c r="J9" s="107"/>
      <c r="L9" s="68"/>
      <c r="M9" s="68"/>
      <c r="N9" s="68"/>
      <c r="O9" s="68"/>
      <c r="P9" s="68"/>
      <c r="Q9" s="68"/>
      <c r="R9" s="68"/>
      <c r="S9" s="68"/>
      <c r="T9" s="68"/>
      <c r="U9" s="68"/>
      <c r="V9" s="68"/>
      <c r="W9" s="68"/>
      <c r="X9" s="68"/>
    </row>
    <row r="10" spans="2:24" ht="16.5" thickBot="1">
      <c r="B10" s="110" t="s">
        <v>55</v>
      </c>
      <c r="C10" s="141">
        <v>2.8</v>
      </c>
      <c r="D10" s="41" t="s">
        <v>57</v>
      </c>
      <c r="E10" s="90" t="s">
        <v>5</v>
      </c>
      <c r="F10" s="91"/>
      <c r="G10" s="111">
        <f>VLOOKUP(E10,'Base Données'!A2:B16,2,0)</f>
        <v>0.9</v>
      </c>
      <c r="H10" s="112"/>
      <c r="I10" s="111">
        <f>'Base Données'!D16</f>
        <v>2.8</v>
      </c>
      <c r="J10" s="112"/>
    </row>
    <row r="11" spans="2:24" ht="6" customHeight="1" thickBot="1">
      <c r="B11" s="42"/>
      <c r="C11" s="43"/>
      <c r="E11" s="44"/>
      <c r="F11" s="45"/>
    </row>
    <row r="12" spans="2:24" ht="16.5" thickBot="1">
      <c r="B12" s="101" t="s">
        <v>56</v>
      </c>
      <c r="C12" s="67">
        <v>10</v>
      </c>
      <c r="D12" s="41" t="s">
        <v>58</v>
      </c>
      <c r="E12" s="113">
        <f>IF(ISNUMBER(I10),G10*I10,"")</f>
        <v>2.52</v>
      </c>
      <c r="F12" s="114"/>
      <c r="G12" s="41" t="s">
        <v>62</v>
      </c>
      <c r="I12" s="121" t="s">
        <v>106</v>
      </c>
      <c r="J12" s="122"/>
    </row>
    <row r="13" spans="2:24" ht="13.5" customHeight="1">
      <c r="B13" s="44"/>
      <c r="C13" s="45"/>
      <c r="I13" s="123"/>
      <c r="J13" s="124"/>
    </row>
    <row r="14" spans="2:24" ht="16.5" thickBot="1">
      <c r="B14" s="101" t="s">
        <v>133</v>
      </c>
      <c r="C14" s="67">
        <f>C10*C12</f>
        <v>28</v>
      </c>
      <c r="D14" s="41" t="s">
        <v>92</v>
      </c>
      <c r="I14" s="90">
        <v>1</v>
      </c>
      <c r="J14" s="91"/>
    </row>
    <row r="16" spans="2:24" ht="15.75" thickBot="1">
      <c r="N16" s="115"/>
      <c r="O16" s="115"/>
      <c r="P16" s="115"/>
      <c r="Q16" s="58"/>
      <c r="R16" s="115"/>
      <c r="S16" s="115"/>
      <c r="T16" s="115"/>
      <c r="U16" s="115"/>
    </row>
    <row r="17" spans="2:21">
      <c r="B17" s="118" t="s">
        <v>31</v>
      </c>
      <c r="C17" s="164">
        <f>ROUNDUP(C12/3/10*1.05*2,0)</f>
        <v>1</v>
      </c>
      <c r="D17" s="41" t="s">
        <v>81</v>
      </c>
      <c r="E17" s="41" t="s">
        <v>72</v>
      </c>
      <c r="H17" s="58"/>
      <c r="I17" s="121" t="s">
        <v>107</v>
      </c>
      <c r="J17" s="122"/>
      <c r="N17" s="115"/>
      <c r="O17" s="115"/>
      <c r="P17" s="115"/>
      <c r="Q17" s="58"/>
      <c r="R17" s="115"/>
      <c r="S17" s="115"/>
      <c r="T17" s="115"/>
      <c r="U17" s="115"/>
    </row>
    <row r="18" spans="2:21">
      <c r="B18" s="119" t="s">
        <v>38</v>
      </c>
      <c r="C18" s="165">
        <f>ROUNDUP(C12/10/G10*1.05*I19,0)</f>
        <v>14</v>
      </c>
      <c r="D18" s="41" t="s">
        <v>81</v>
      </c>
      <c r="E18" s="41" t="s">
        <v>88</v>
      </c>
      <c r="H18" s="58"/>
      <c r="I18" s="123"/>
      <c r="J18" s="124"/>
      <c r="Q18" s="58"/>
    </row>
    <row r="19" spans="2:21" ht="16.5" thickBot="1">
      <c r="B19" s="119" t="s">
        <v>44</v>
      </c>
      <c r="C19" s="166">
        <f>ROUNDUP(C14*1.05,0)</f>
        <v>30</v>
      </c>
      <c r="D19" s="41" t="s">
        <v>92</v>
      </c>
      <c r="E19" s="41" t="s">
        <v>87</v>
      </c>
      <c r="H19" s="58"/>
      <c r="I19" s="111">
        <f>ROUNDUP(C12/G10*1.05*I14,0)</f>
        <v>12</v>
      </c>
      <c r="J19" s="112"/>
    </row>
    <row r="20" spans="2:21" ht="15.75" thickBot="1">
      <c r="B20" s="120" t="s">
        <v>115</v>
      </c>
      <c r="C20" s="143" t="s">
        <v>124</v>
      </c>
    </row>
    <row r="22" spans="2:21" ht="15.75" thickBot="1"/>
    <row r="23" spans="2:21" ht="15.75" thickBot="1">
      <c r="B23" s="144" t="s">
        <v>108</v>
      </c>
      <c r="C23" s="145"/>
      <c r="D23" s="46"/>
      <c r="N23" s="41" t="s">
        <v>125</v>
      </c>
    </row>
    <row r="24" spans="2:21" ht="15.75" thickBot="1"/>
    <row r="25" spans="2:21" ht="15.75" thickBot="1">
      <c r="B25" s="144" t="s">
        <v>109</v>
      </c>
      <c r="C25" s="145"/>
      <c r="D25" s="46"/>
      <c r="M25" s="41" t="s">
        <v>132</v>
      </c>
      <c r="N25" s="41" t="s">
        <v>129</v>
      </c>
    </row>
    <row r="26" spans="2:21">
      <c r="N26" s="41" t="s">
        <v>126</v>
      </c>
    </row>
    <row r="27" spans="2:21">
      <c r="N27" s="41" t="s">
        <v>127</v>
      </c>
    </row>
    <row r="28" spans="2:21">
      <c r="N28" s="41" t="s">
        <v>131</v>
      </c>
    </row>
    <row r="32" spans="2:21" ht="15.75" thickBot="1">
      <c r="M32" s="41" t="s">
        <v>128</v>
      </c>
      <c r="N32" s="41" t="s">
        <v>77</v>
      </c>
    </row>
    <row r="33" spans="2:14" ht="16.5" thickBot="1">
      <c r="B33" s="153" t="str">
        <f>"Récap. Cloison : "&amp;I5</f>
        <v>Récap. Cloison : 1</v>
      </c>
      <c r="C33" s="154"/>
      <c r="D33" s="154"/>
      <c r="E33" s="155"/>
      <c r="N33" s="41" t="s">
        <v>130</v>
      </c>
    </row>
    <row r="34" spans="2:14" ht="15.75" thickBot="1">
      <c r="B34" s="148" t="s">
        <v>86</v>
      </c>
      <c r="C34" s="149" t="s">
        <v>85</v>
      </c>
      <c r="D34" s="149" t="s">
        <v>84</v>
      </c>
      <c r="E34" s="150" t="s">
        <v>104</v>
      </c>
      <c r="N34" s="41" t="s">
        <v>127</v>
      </c>
    </row>
    <row r="35" spans="2:14" ht="15.75" thickBot="1">
      <c r="B35" s="146" t="str">
        <f>E10</f>
        <v>BA13S STD</v>
      </c>
      <c r="C35" s="147">
        <f>I19</f>
        <v>12</v>
      </c>
      <c r="D35" s="147" t="s">
        <v>45</v>
      </c>
      <c r="E35" s="156">
        <f>I10</f>
        <v>2.8</v>
      </c>
      <c r="H35" s="41" t="s">
        <v>134</v>
      </c>
      <c r="N35" s="41" t="s">
        <v>131</v>
      </c>
    </row>
    <row r="36" spans="2:14">
      <c r="B36" s="157" t="str">
        <f>B17</f>
        <v>R70</v>
      </c>
      <c r="C36" s="56">
        <f>C17</f>
        <v>1</v>
      </c>
      <c r="D36" s="158" t="s">
        <v>82</v>
      </c>
      <c r="E36" s="159"/>
    </row>
    <row r="37" spans="2:14">
      <c r="B37" s="157" t="str">
        <f>B18</f>
        <v>M70</v>
      </c>
      <c r="C37" s="56">
        <f>C18</f>
        <v>14</v>
      </c>
      <c r="D37" s="158" t="s">
        <v>81</v>
      </c>
      <c r="E37" s="160"/>
      <c r="M37" s="41" t="s">
        <v>135</v>
      </c>
    </row>
    <row r="38" spans="2:14" ht="15.75" thickBot="1">
      <c r="B38" s="161" t="str">
        <f>B19</f>
        <v>PAR45 en 1.20</v>
      </c>
      <c r="C38" s="162">
        <f>C19</f>
        <v>30</v>
      </c>
      <c r="D38" s="163" t="s">
        <v>80</v>
      </c>
      <c r="E38" s="160"/>
    </row>
    <row r="39" spans="2:14">
      <c r="B39" s="151"/>
      <c r="C39" s="151"/>
      <c r="D39" s="151"/>
      <c r="E39"/>
    </row>
    <row r="40" spans="2:14">
      <c r="B40" s="152"/>
      <c r="C40" s="152"/>
      <c r="D40" s="152"/>
      <c r="E40"/>
    </row>
    <row r="41" spans="2:14">
      <c r="B41" s="152"/>
      <c r="C41" s="152"/>
      <c r="D41" s="152"/>
      <c r="E41"/>
    </row>
    <row r="42" spans="2:14">
      <c r="B42" s="68"/>
      <c r="C42" s="68"/>
      <c r="D42" s="68"/>
    </row>
  </sheetData>
  <mergeCells count="21">
    <mergeCell ref="I19:J19"/>
    <mergeCell ref="B23:C23"/>
    <mergeCell ref="B25:C25"/>
    <mergeCell ref="B33:E33"/>
    <mergeCell ref="E12:F12"/>
    <mergeCell ref="E10:F10"/>
    <mergeCell ref="E9:F9"/>
    <mergeCell ref="B2:J2"/>
    <mergeCell ref="B3:C3"/>
    <mergeCell ref="C5:E5"/>
    <mergeCell ref="C6:E6"/>
    <mergeCell ref="B9:C9"/>
    <mergeCell ref="G5:H6"/>
    <mergeCell ref="I5:J6"/>
    <mergeCell ref="G9:H9"/>
    <mergeCell ref="G10:H10"/>
    <mergeCell ref="I9:J9"/>
    <mergeCell ref="I10:J10"/>
    <mergeCell ref="I14:J14"/>
    <mergeCell ref="I12:J13"/>
    <mergeCell ref="I17:J18"/>
  </mergeCells>
  <dataValidations count="6">
    <dataValidation type="list" allowBlank="1" showInputMessage="1" showErrorMessage="1" sqref="E10:F10">
      <formula1>Plaques</formula1>
    </dataValidation>
    <dataValidation type="list" allowBlank="1" showInputMessage="1" showErrorMessage="1" sqref="I14:J14">
      <formula1>NbPlaques</formula1>
    </dataValidation>
    <dataValidation type="list" allowBlank="1" showInputMessage="1" showErrorMessage="1" sqref="B17">
      <formula1>Rails</formula1>
    </dataValidation>
    <dataValidation type="list" allowBlank="1" showInputMessage="1" showErrorMessage="1" sqref="B18">
      <formula1>Montants</formula1>
    </dataValidation>
    <dataValidation type="list" allowBlank="1" showInputMessage="1" showErrorMessage="1" sqref="B19">
      <formula1>Isolants</formula1>
    </dataValidation>
    <dataValidation type="list" allowBlank="1" showInputMessage="1" showErrorMessage="1" sqref="B20">
      <formula1>SimpDoub</formula1>
    </dataValidation>
  </dataValidations>
  <pageMargins left="0.27559055118110237" right="0.27559055118110237" top="0.74803149606299213" bottom="0.74803149606299213" header="0.31496062992125984" footer="0.31496062992125984"/>
  <pageSetup paperSize="9" scale="8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J22"/>
  <sheetViews>
    <sheetView workbookViewId="0">
      <selection activeCell="D29" sqref="D29"/>
    </sheetView>
  </sheetViews>
  <sheetFormatPr baseColWidth="10" defaultRowHeight="15"/>
  <cols>
    <col min="2" max="4" width="20.7109375" customWidth="1"/>
  </cols>
  <sheetData>
    <row r="1" spans="2:10" ht="15.75" thickBot="1"/>
    <row r="2" spans="2:10">
      <c r="B2" s="66" t="s">
        <v>86</v>
      </c>
      <c r="C2" s="65" t="s">
        <v>85</v>
      </c>
      <c r="D2" s="64" t="s">
        <v>84</v>
      </c>
      <c r="E2" s="96" t="s">
        <v>104</v>
      </c>
    </row>
    <row r="3" spans="2:10">
      <c r="B3" s="63" t="s">
        <v>5</v>
      </c>
      <c r="C3" s="14">
        <f>23-11</f>
        <v>12</v>
      </c>
      <c r="D3" s="62" t="s">
        <v>45</v>
      </c>
      <c r="F3" t="s">
        <v>83</v>
      </c>
      <c r="J3">
        <v>2</v>
      </c>
    </row>
    <row r="4" spans="2:10">
      <c r="B4" s="63" t="s">
        <v>21</v>
      </c>
      <c r="C4" s="14">
        <v>2</v>
      </c>
      <c r="D4" s="62" t="s">
        <v>82</v>
      </c>
    </row>
    <row r="5" spans="2:10">
      <c r="B5" s="63" t="s">
        <v>22</v>
      </c>
      <c r="C5" s="14">
        <v>4</v>
      </c>
      <c r="D5" s="62" t="s">
        <v>81</v>
      </c>
    </row>
    <row r="6" spans="2:10">
      <c r="B6" s="63" t="s">
        <v>43</v>
      </c>
      <c r="C6" s="14">
        <v>13</v>
      </c>
      <c r="D6" s="62" t="s">
        <v>80</v>
      </c>
    </row>
    <row r="7" spans="2:10">
      <c r="B7" s="63" t="s">
        <v>4</v>
      </c>
      <c r="C7" s="14">
        <v>4</v>
      </c>
      <c r="D7" s="62" t="s">
        <v>45</v>
      </c>
    </row>
    <row r="8" spans="2:10">
      <c r="B8" s="63" t="s">
        <v>52</v>
      </c>
      <c r="C8" s="14">
        <v>1</v>
      </c>
      <c r="D8" s="62" t="s">
        <v>79</v>
      </c>
    </row>
    <row r="9" spans="2:10">
      <c r="B9" s="63" t="s">
        <v>9</v>
      </c>
      <c r="C9" s="14">
        <v>11</v>
      </c>
      <c r="D9" s="62" t="s">
        <v>45</v>
      </c>
    </row>
    <row r="10" spans="2:10">
      <c r="B10" s="63"/>
      <c r="C10" s="14" t="s">
        <v>78</v>
      </c>
      <c r="D10" s="62" t="s">
        <v>78</v>
      </c>
    </row>
    <row r="11" spans="2:10">
      <c r="B11" s="63"/>
      <c r="C11" s="14"/>
      <c r="D11" s="62"/>
    </row>
    <row r="12" spans="2:10">
      <c r="B12" s="63"/>
      <c r="C12" s="14"/>
      <c r="D12" s="62"/>
    </row>
    <row r="13" spans="2:10">
      <c r="B13" s="63"/>
      <c r="C13" s="14"/>
      <c r="D13" s="62"/>
    </row>
    <row r="14" spans="2:10">
      <c r="B14" s="63"/>
      <c r="C14" s="14"/>
      <c r="D14" s="62"/>
    </row>
    <row r="15" spans="2:10">
      <c r="B15" s="63"/>
      <c r="C15" s="14"/>
      <c r="D15" s="62"/>
    </row>
    <row r="16" spans="2:10">
      <c r="B16" s="63"/>
      <c r="C16" s="14"/>
      <c r="D16" s="62"/>
    </row>
    <row r="17" spans="2:4">
      <c r="B17" s="63"/>
      <c r="C17" s="14"/>
      <c r="D17" s="62"/>
    </row>
    <row r="18" spans="2:4">
      <c r="B18" s="63"/>
      <c r="C18" s="14"/>
      <c r="D18" s="62"/>
    </row>
    <row r="19" spans="2:4">
      <c r="B19" s="63"/>
      <c r="C19" s="14"/>
      <c r="D19" s="62"/>
    </row>
    <row r="20" spans="2:4">
      <c r="B20" s="63"/>
      <c r="C20" s="14"/>
      <c r="D20" s="62"/>
    </row>
    <row r="21" spans="2:4">
      <c r="B21" s="63"/>
      <c r="C21" s="14"/>
      <c r="D21" s="62"/>
    </row>
    <row r="22" spans="2:4" ht="15.75" thickBot="1">
      <c r="B22" s="61"/>
      <c r="C22" s="60"/>
      <c r="D22" s="59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O20"/>
  <sheetViews>
    <sheetView workbookViewId="0">
      <selection activeCell="D23" sqref="D23"/>
    </sheetView>
  </sheetViews>
  <sheetFormatPr baseColWidth="10" defaultRowHeight="15"/>
  <cols>
    <col min="1" max="1" width="16" customWidth="1"/>
    <col min="4" max="4" width="17.5703125" customWidth="1"/>
    <col min="5" max="5" width="2.7109375" customWidth="1"/>
    <col min="11" max="11" width="15.140625" customWidth="1"/>
  </cols>
  <sheetData>
    <row r="1" spans="1:15">
      <c r="A1" s="47" t="s">
        <v>17</v>
      </c>
      <c r="B1" s="47" t="s">
        <v>18</v>
      </c>
      <c r="D1" s="48" t="s">
        <v>19</v>
      </c>
      <c r="G1" s="48" t="s">
        <v>30</v>
      </c>
      <c r="I1" s="48" t="s">
        <v>36</v>
      </c>
      <c r="K1" s="48" t="s">
        <v>42</v>
      </c>
      <c r="M1" s="48" t="s">
        <v>114</v>
      </c>
      <c r="O1" s="128" t="s">
        <v>123</v>
      </c>
    </row>
    <row r="2" spans="1:15">
      <c r="A2" s="49" t="s">
        <v>4</v>
      </c>
      <c r="B2" s="50">
        <v>1.2</v>
      </c>
      <c r="D2" s="138">
        <v>2.5</v>
      </c>
      <c r="E2" s="140">
        <f>IF(D2&lt;D$14,0,1)</f>
        <v>0</v>
      </c>
      <c r="F2" s="137"/>
      <c r="G2" s="49" t="s">
        <v>35</v>
      </c>
      <c r="I2" s="49" t="s">
        <v>37</v>
      </c>
      <c r="K2" s="49" t="s">
        <v>43</v>
      </c>
      <c r="M2" s="129" t="s">
        <v>115</v>
      </c>
      <c r="O2" s="142">
        <v>1</v>
      </c>
    </row>
    <row r="3" spans="1:15" ht="15.75" thickBot="1">
      <c r="A3" s="49" t="s">
        <v>8</v>
      </c>
      <c r="B3" s="50">
        <v>1.2</v>
      </c>
      <c r="D3" s="138">
        <v>2.6</v>
      </c>
      <c r="E3" s="140">
        <f>IF(D3&lt;D$14,0,2)</f>
        <v>0</v>
      </c>
      <c r="F3" s="137"/>
      <c r="G3" s="49" t="s">
        <v>21</v>
      </c>
      <c r="I3" s="49" t="s">
        <v>22</v>
      </c>
      <c r="K3" s="49" t="s">
        <v>44</v>
      </c>
      <c r="M3" s="130" t="s">
        <v>116</v>
      </c>
      <c r="O3" s="142">
        <v>2</v>
      </c>
    </row>
    <row r="4" spans="1:15" ht="15.75" thickBot="1">
      <c r="A4" s="49" t="s">
        <v>12</v>
      </c>
      <c r="B4" s="50">
        <v>1.2</v>
      </c>
      <c r="D4" s="138">
        <v>2.7</v>
      </c>
      <c r="E4" s="140">
        <f>IF(D4&lt;D$14,0,3)</f>
        <v>0</v>
      </c>
      <c r="F4" s="137"/>
      <c r="G4" s="49" t="s">
        <v>23</v>
      </c>
      <c r="I4" s="49" t="s">
        <v>24</v>
      </c>
      <c r="K4" s="49" t="s">
        <v>46</v>
      </c>
      <c r="O4" s="136">
        <v>4</v>
      </c>
    </row>
    <row r="5" spans="1:15">
      <c r="A5" s="49" t="s">
        <v>5</v>
      </c>
      <c r="B5" s="50">
        <v>0.9</v>
      </c>
      <c r="D5" s="138">
        <v>2.8</v>
      </c>
      <c r="E5" s="140">
        <f>IF(D5&lt;D$14,0,4)</f>
        <v>4</v>
      </c>
      <c r="F5" s="137"/>
      <c r="G5" s="49" t="s">
        <v>31</v>
      </c>
      <c r="I5" s="49" t="s">
        <v>38</v>
      </c>
      <c r="K5" s="49" t="s">
        <v>47</v>
      </c>
    </row>
    <row r="6" spans="1:15">
      <c r="A6" s="49" t="s">
        <v>9</v>
      </c>
      <c r="B6" s="50">
        <v>0.9</v>
      </c>
      <c r="D6" s="138">
        <v>2.9</v>
      </c>
      <c r="E6" s="140">
        <f>IF(D6&lt;D$14,0,5)</f>
        <v>5</v>
      </c>
      <c r="F6" s="137"/>
      <c r="G6" s="49" t="s">
        <v>32</v>
      </c>
      <c r="I6" s="49" t="s">
        <v>39</v>
      </c>
      <c r="K6" s="49"/>
    </row>
    <row r="7" spans="1:15" ht="15.75" thickBot="1">
      <c r="A7" s="49" t="s">
        <v>13</v>
      </c>
      <c r="B7" s="50">
        <v>0.9</v>
      </c>
      <c r="D7" s="139">
        <v>3</v>
      </c>
      <c r="E7" s="140">
        <f>IF(D7&lt;D$14,0,6)</f>
        <v>6</v>
      </c>
      <c r="F7" s="137"/>
      <c r="G7" s="49" t="s">
        <v>33</v>
      </c>
      <c r="I7" s="49" t="s">
        <v>40</v>
      </c>
      <c r="K7" s="51"/>
    </row>
    <row r="8" spans="1:15">
      <c r="A8" s="49" t="s">
        <v>7</v>
      </c>
      <c r="B8" s="50">
        <v>1.2</v>
      </c>
      <c r="E8" s="140">
        <f t="array" ref="E8">MIN(IF(E2:E7&lt;&gt;0,E2:E7))</f>
        <v>4</v>
      </c>
      <c r="F8" s="137"/>
      <c r="G8" s="49" t="s">
        <v>34</v>
      </c>
      <c r="I8" s="49" t="s">
        <v>41</v>
      </c>
    </row>
    <row r="9" spans="1:15">
      <c r="A9" s="49" t="s">
        <v>10</v>
      </c>
      <c r="B9" s="50">
        <v>1.2</v>
      </c>
      <c r="G9" s="49" t="s">
        <v>52</v>
      </c>
      <c r="I9" s="49"/>
    </row>
    <row r="10" spans="1:15" ht="15.75" thickBot="1">
      <c r="A10" s="49" t="s">
        <v>14</v>
      </c>
      <c r="B10" s="50">
        <v>1.2</v>
      </c>
      <c r="G10" s="116"/>
      <c r="I10" s="49"/>
    </row>
    <row r="11" spans="1:15" ht="15.75" thickBot="1">
      <c r="A11" s="49" t="s">
        <v>6</v>
      </c>
      <c r="B11" s="50">
        <v>0.9</v>
      </c>
      <c r="D11" s="135" t="s">
        <v>120</v>
      </c>
      <c r="G11" s="117"/>
      <c r="I11" s="51"/>
    </row>
    <row r="12" spans="1:15" ht="15.75" thickBot="1">
      <c r="A12" s="49" t="s">
        <v>11</v>
      </c>
      <c r="B12" s="50">
        <v>0.9</v>
      </c>
      <c r="D12" s="136">
        <f>MAX(HtrPlaques)</f>
        <v>3</v>
      </c>
    </row>
    <row r="13" spans="1:15">
      <c r="A13" s="49" t="s">
        <v>15</v>
      </c>
      <c r="B13" s="50">
        <v>0.9</v>
      </c>
      <c r="D13" t="s">
        <v>121</v>
      </c>
    </row>
    <row r="14" spans="1:15">
      <c r="A14" s="49" t="s">
        <v>16</v>
      </c>
      <c r="B14" s="50">
        <v>1.2</v>
      </c>
      <c r="D14" s="56">
        <f>'Essai Quant'!C10</f>
        <v>2.8</v>
      </c>
    </row>
    <row r="15" spans="1:15">
      <c r="A15" s="49" t="s">
        <v>25</v>
      </c>
      <c r="B15" s="50">
        <v>0.9</v>
      </c>
      <c r="D15" t="s">
        <v>122</v>
      </c>
    </row>
    <row r="16" spans="1:15" ht="15.75" thickBot="1">
      <c r="A16" s="51" t="s">
        <v>27</v>
      </c>
      <c r="B16" s="52">
        <v>0.9</v>
      </c>
      <c r="D16" s="56">
        <f>IF(E8&gt;0,INDEX(HtrPlaques,E8),"Cloison trop haute")</f>
        <v>2.8</v>
      </c>
    </row>
    <row r="18" spans="13:13" ht="18.75">
      <c r="M18" s="57" t="s">
        <v>63</v>
      </c>
    </row>
    <row r="19" spans="13:13" ht="18.75">
      <c r="M19" s="57" t="s">
        <v>74</v>
      </c>
    </row>
    <row r="20" spans="13:13" ht="18.75">
      <c r="M20" s="57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P26"/>
  <sheetViews>
    <sheetView workbookViewId="0">
      <selection activeCell="C29" sqref="C29"/>
    </sheetView>
  </sheetViews>
  <sheetFormatPr baseColWidth="10" defaultRowHeight="15"/>
  <cols>
    <col min="2" max="2" width="13.28515625" customWidth="1"/>
    <col min="5" max="5" width="14.5703125" customWidth="1"/>
    <col min="6" max="6" width="14.140625" customWidth="1"/>
    <col min="7" max="7" width="13.140625" customWidth="1"/>
    <col min="12" max="12" width="14" customWidth="1"/>
  </cols>
  <sheetData>
    <row r="1" spans="1:16" ht="15.75" thickBot="1"/>
    <row r="2" spans="1:16" ht="15.75">
      <c r="B2" s="39" t="s">
        <v>53</v>
      </c>
      <c r="C2" s="86"/>
      <c r="D2" s="86"/>
      <c r="E2" s="87"/>
      <c r="H2" s="53" t="s">
        <v>64</v>
      </c>
    </row>
    <row r="3" spans="1:16" ht="16.5" thickBot="1">
      <c r="B3" s="40" t="s">
        <v>54</v>
      </c>
      <c r="C3" s="88"/>
      <c r="D3" s="88"/>
      <c r="E3" s="89"/>
    </row>
    <row r="5" spans="1:16" ht="15.75" thickBot="1"/>
    <row r="6" spans="1:16">
      <c r="A6" s="92" t="s">
        <v>65</v>
      </c>
      <c r="B6" s="70" t="s">
        <v>66</v>
      </c>
      <c r="C6" s="70" t="s">
        <v>67</v>
      </c>
      <c r="D6" s="70" t="s">
        <v>75</v>
      </c>
      <c r="E6" s="70" t="s">
        <v>68</v>
      </c>
      <c r="F6" s="70" t="s">
        <v>69</v>
      </c>
      <c r="G6" s="70" t="s">
        <v>70</v>
      </c>
      <c r="H6" s="95" t="s">
        <v>72</v>
      </c>
      <c r="I6" s="94"/>
      <c r="J6" s="95" t="s">
        <v>88</v>
      </c>
      <c r="K6" s="94"/>
      <c r="L6" s="94" t="s">
        <v>89</v>
      </c>
      <c r="M6" s="94"/>
      <c r="N6" s="94" t="s">
        <v>90</v>
      </c>
      <c r="O6" s="94"/>
      <c r="P6" s="71" t="s">
        <v>73</v>
      </c>
    </row>
    <row r="7" spans="1:16">
      <c r="A7" s="93"/>
      <c r="B7" s="72" t="s">
        <v>58</v>
      </c>
      <c r="C7" s="72" t="s">
        <v>58</v>
      </c>
      <c r="D7" s="72" t="s">
        <v>92</v>
      </c>
      <c r="E7" s="72" t="s">
        <v>71</v>
      </c>
      <c r="F7" s="72"/>
      <c r="G7" s="72" t="s">
        <v>94</v>
      </c>
      <c r="H7" s="72" t="s">
        <v>93</v>
      </c>
      <c r="I7" s="72" t="s">
        <v>81</v>
      </c>
      <c r="J7" s="72" t="s">
        <v>93</v>
      </c>
      <c r="K7" s="72" t="s">
        <v>81</v>
      </c>
      <c r="L7" s="72" t="s">
        <v>93</v>
      </c>
      <c r="M7" s="72" t="s">
        <v>92</v>
      </c>
      <c r="N7" s="72" t="s">
        <v>91</v>
      </c>
      <c r="O7" s="72" t="s">
        <v>92</v>
      </c>
      <c r="P7" s="73" t="s">
        <v>91</v>
      </c>
    </row>
    <row r="8" spans="1:16">
      <c r="A8" s="56">
        <v>2</v>
      </c>
      <c r="B8" s="54">
        <v>2.5</v>
      </c>
      <c r="C8" s="54">
        <v>10</v>
      </c>
      <c r="D8" s="54">
        <v>25</v>
      </c>
      <c r="E8" s="54">
        <v>2</v>
      </c>
      <c r="F8" s="55" t="s">
        <v>4</v>
      </c>
      <c r="G8" s="54"/>
      <c r="H8" s="55" t="s">
        <v>31</v>
      </c>
      <c r="I8" s="55"/>
      <c r="J8" s="55" t="s">
        <v>38</v>
      </c>
      <c r="K8" s="55"/>
      <c r="L8" s="55" t="s">
        <v>44</v>
      </c>
      <c r="M8" s="55"/>
      <c r="N8" s="54">
        <v>2</v>
      </c>
      <c r="O8" s="54"/>
      <c r="P8" s="54"/>
    </row>
    <row r="9" spans="1:16">
      <c r="A9" s="56">
        <v>1</v>
      </c>
      <c r="B9" s="54">
        <v>2.5</v>
      </c>
      <c r="C9" s="54">
        <v>4</v>
      </c>
      <c r="D9" s="54">
        <v>10</v>
      </c>
      <c r="E9" s="54">
        <v>2</v>
      </c>
      <c r="F9" s="55" t="s">
        <v>4</v>
      </c>
      <c r="G9" s="54"/>
      <c r="H9" s="55" t="s">
        <v>31</v>
      </c>
      <c r="I9" s="55"/>
      <c r="J9" s="55" t="s">
        <v>38</v>
      </c>
      <c r="K9" s="55"/>
      <c r="L9" s="55" t="s">
        <v>44</v>
      </c>
      <c r="M9" s="55"/>
      <c r="N9" s="54"/>
      <c r="O9" s="54"/>
      <c r="P9" s="54"/>
    </row>
    <row r="10" spans="1:16">
      <c r="A10" s="56">
        <v>4</v>
      </c>
      <c r="B10" s="54">
        <v>2.5</v>
      </c>
      <c r="C10" s="54">
        <v>3</v>
      </c>
      <c r="D10" s="54">
        <v>7.5</v>
      </c>
      <c r="E10" s="54">
        <v>2</v>
      </c>
      <c r="F10" s="55" t="s">
        <v>4</v>
      </c>
      <c r="G10" s="54"/>
      <c r="H10" s="55" t="s">
        <v>31</v>
      </c>
      <c r="I10" s="55"/>
      <c r="J10" s="55" t="s">
        <v>38</v>
      </c>
      <c r="K10" s="55"/>
      <c r="L10" s="55" t="s">
        <v>44</v>
      </c>
      <c r="M10" s="55"/>
      <c r="N10" s="54"/>
      <c r="O10" s="54"/>
      <c r="P10" s="54">
        <v>1</v>
      </c>
    </row>
    <row r="11" spans="1:16">
      <c r="A11" s="56">
        <v>5</v>
      </c>
      <c r="B11" s="54">
        <v>2.5</v>
      </c>
      <c r="C11" s="54">
        <v>5</v>
      </c>
      <c r="D11" s="54">
        <v>12.5</v>
      </c>
      <c r="E11" s="54">
        <v>2</v>
      </c>
      <c r="F11" s="55" t="s">
        <v>4</v>
      </c>
      <c r="G11" s="54"/>
      <c r="H11" s="55" t="s">
        <v>31</v>
      </c>
      <c r="I11" s="55"/>
      <c r="J11" s="55" t="s">
        <v>38</v>
      </c>
      <c r="K11" s="55"/>
      <c r="L11" s="55" t="s">
        <v>44</v>
      </c>
      <c r="M11" s="55"/>
      <c r="N11" s="54"/>
      <c r="O11" s="54"/>
      <c r="P11" s="54"/>
    </row>
    <row r="12" spans="1:16">
      <c r="A12" s="56">
        <v>3</v>
      </c>
      <c r="B12" s="54">
        <v>2.5</v>
      </c>
      <c r="C12" s="54">
        <v>1</v>
      </c>
      <c r="D12" s="54">
        <v>2.5</v>
      </c>
      <c r="E12" s="54">
        <v>2</v>
      </c>
      <c r="F12" s="55" t="s">
        <v>4</v>
      </c>
      <c r="G12" s="54"/>
      <c r="H12" s="55" t="s">
        <v>31</v>
      </c>
      <c r="I12" s="55"/>
      <c r="J12" s="55" t="s">
        <v>38</v>
      </c>
      <c r="K12" s="55"/>
      <c r="L12" s="55" t="s">
        <v>44</v>
      </c>
      <c r="M12" s="55"/>
      <c r="N12" s="54"/>
      <c r="O12" s="54"/>
      <c r="P12" s="54"/>
    </row>
    <row r="16" spans="1:16">
      <c r="C16" s="41" t="s">
        <v>96</v>
      </c>
    </row>
    <row r="17" spans="3:4">
      <c r="C17" s="41" t="s">
        <v>95</v>
      </c>
    </row>
    <row r="18" spans="3:4">
      <c r="C18" s="41"/>
      <c r="D18" s="41" t="s">
        <v>99</v>
      </c>
    </row>
    <row r="19" spans="3:4">
      <c r="C19" s="41" t="s">
        <v>97</v>
      </c>
      <c r="D19" s="41"/>
    </row>
    <row r="20" spans="3:4">
      <c r="C20" s="41"/>
      <c r="D20" s="41" t="s">
        <v>100</v>
      </c>
    </row>
    <row r="21" spans="3:4">
      <c r="C21" s="41" t="s">
        <v>98</v>
      </c>
    </row>
    <row r="22" spans="3:4">
      <c r="C22" s="41"/>
    </row>
    <row r="23" spans="3:4">
      <c r="C23" s="41" t="s">
        <v>101</v>
      </c>
    </row>
    <row r="25" spans="3:4">
      <c r="C25" s="41" t="s">
        <v>102</v>
      </c>
    </row>
    <row r="26" spans="3:4">
      <c r="C26" s="41" t="s">
        <v>103</v>
      </c>
    </row>
  </sheetData>
  <mergeCells count="7">
    <mergeCell ref="A6:A7"/>
    <mergeCell ref="C2:E2"/>
    <mergeCell ref="C3:E3"/>
    <mergeCell ref="N6:O6"/>
    <mergeCell ref="H6:I6"/>
    <mergeCell ref="J6:K6"/>
    <mergeCell ref="L6:M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Quantitatif</vt:lpstr>
      <vt:lpstr>Essai Quant</vt:lpstr>
      <vt:lpstr>D0961 Combles</vt:lpstr>
      <vt:lpstr>Base Données</vt:lpstr>
      <vt:lpstr>Feuil1</vt:lpstr>
      <vt:lpstr>HtrPlaques</vt:lpstr>
      <vt:lpstr>Isolants</vt:lpstr>
      <vt:lpstr>Montants</vt:lpstr>
      <vt:lpstr>NbPlaques</vt:lpstr>
      <vt:lpstr>Plaques</vt:lpstr>
      <vt:lpstr>Rails</vt:lpstr>
      <vt:lpstr>SimpDoub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Enzo PARQUET</dc:creator>
  <cp:lastModifiedBy>Toukoul</cp:lastModifiedBy>
  <cp:lastPrinted>2020-06-11T12:33:53Z</cp:lastPrinted>
  <dcterms:created xsi:type="dcterms:W3CDTF">2019-12-03T10:20:26Z</dcterms:created>
  <dcterms:modified xsi:type="dcterms:W3CDTF">2020-06-11T12:52:54Z</dcterms:modified>
</cp:coreProperties>
</file>