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13_ncr:1_{7DCA4CEB-7F69-4A72-A46E-D96014ED2CA8}" xr6:coauthVersionLast="36" xr6:coauthVersionMax="45" xr10:uidLastSave="{00000000-0000-0000-0000-000000000000}"/>
  <bookViews>
    <workbookView xWindow="0" yWindow="0" windowWidth="23040" windowHeight="9060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</definedNames>
  <calcPr calcId="191029"/>
  <pivotCaches>
    <pivotCache cacheId="86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8" i="1" l="1"/>
  <c r="K17" i="1"/>
  <c r="K16" i="1"/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6" i="1"/>
  <c r="L17" i="1"/>
  <c r="L18" i="1"/>
  <c r="G16" i="1"/>
  <c r="G17" i="1"/>
  <c r="G18" i="1"/>
  <c r="I18" i="1" s="1"/>
  <c r="F16" i="1"/>
  <c r="F17" i="1"/>
  <c r="F18" i="1"/>
  <c r="J17" i="1" l="1"/>
  <c r="I17" i="1"/>
  <c r="J16" i="1"/>
  <c r="I16" i="1"/>
  <c r="H18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5" i="1" l="1"/>
  <c r="G15" i="1"/>
  <c r="F14" i="1"/>
  <c r="G14" i="1"/>
  <c r="F13" i="1"/>
  <c r="G13" i="1"/>
  <c r="G12" i="1"/>
  <c r="I12" i="1" s="1"/>
  <c r="F11" i="1"/>
  <c r="F10" i="1"/>
  <c r="J9" i="1"/>
  <c r="H9" i="1"/>
  <c r="J10" i="1"/>
  <c r="H10" i="1"/>
  <c r="K10" i="1" s="1"/>
  <c r="J11" i="1"/>
  <c r="H11" i="1"/>
  <c r="K11" i="1" s="1"/>
  <c r="K9" i="1" l="1"/>
  <c r="L9" i="1" s="1"/>
  <c r="I15" i="1"/>
  <c r="H15" i="1"/>
  <c r="K15" i="1" s="1"/>
  <c r="L15" i="1" s="1"/>
  <c r="J15" i="1"/>
  <c r="I14" i="1"/>
  <c r="J14" i="1"/>
  <c r="H14" i="1"/>
  <c r="K14" i="1" s="1"/>
  <c r="J13" i="1"/>
  <c r="I13" i="1"/>
  <c r="H13" i="1"/>
  <c r="J12" i="1"/>
  <c r="H12" i="1"/>
  <c r="K12" i="1" s="1"/>
  <c r="L11" i="1"/>
  <c r="L10" i="1"/>
  <c r="K13" i="1" l="1"/>
  <c r="L13" i="1" s="1"/>
  <c r="L12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sz val="14"/>
            <color indexed="81"/>
            <rFont val="Calibri Light"/>
            <family val="2"/>
            <scheme val="major"/>
          </rPr>
          <t xml:space="preserve">Si c'est en couleur, alors il manque un pourcentage dans la colonne Taux. 
Le nombre de bénéfiaire ayant un pourcentage de taux attribué est affiché en cellule O10.
</t>
        </r>
      </text>
    </comment>
    <comment ref="B8" authorId="0" shapeId="0" xr:uid="{908343A4-4C4B-4C8E-BD64-5ABE24B508AA}">
      <text>
        <r>
          <rPr>
            <sz val="14"/>
            <color indexed="81"/>
            <rFont val="Calibri Light"/>
            <family val="2"/>
            <scheme val="major"/>
          </rPr>
          <t xml:space="preserve">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</t>
        </r>
      </text>
    </comment>
    <comment ref="C8" authorId="0" shapeId="0" xr:uid="{83B57D6D-A1DB-4D20-9C70-40C84CE6EE1C}">
      <text>
        <r>
          <rPr>
            <sz val="14"/>
            <color indexed="81"/>
            <rFont val="Calibri Light"/>
            <family val="2"/>
            <scheme val="major"/>
          </rPr>
          <t>Si la colonne apparait en couleur, alors la répartition en pourcentage ne fait pas 100%. 
Le manque ou surplus est affiché en cellule O9.</t>
        </r>
      </text>
    </comment>
  </commentList>
</comments>
</file>

<file path=xl/sharedStrings.xml><?xml version="1.0" encoding="utf-8"?>
<sst xmlns="http://schemas.openxmlformats.org/spreadsheetml/2006/main" count="46" uniqueCount="32">
  <si>
    <t>Nom</t>
  </si>
  <si>
    <t>Prénom</t>
  </si>
  <si>
    <t>Nombre de bénéficiaire(s)</t>
  </si>
  <si>
    <t>Capital Total Investi</t>
  </si>
  <si>
    <t>De</t>
  </si>
  <si>
    <t>à</t>
  </si>
  <si>
    <t>Taux</t>
  </si>
  <si>
    <t>Néant 0%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</si>
  <si>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</si>
  <si>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</si>
  <si>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</si>
  <si>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</si>
  <si>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</si>
  <si>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</si>
  <si>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Somme de Néant 0%</t>
  </si>
  <si>
    <t>Civilité</t>
  </si>
  <si>
    <t>Monsieur</t>
  </si>
  <si>
    <t>Dossier</t>
  </si>
  <si>
    <t xml:space="preserve">Le </t>
  </si>
  <si>
    <t>Nbre Bénef</t>
  </si>
  <si>
    <t>Fiscalité à 20%</t>
  </si>
  <si>
    <t>Fiscalité à 31,25%</t>
  </si>
  <si>
    <t>Valeurs</t>
  </si>
  <si>
    <t>DUPONT</t>
  </si>
  <si>
    <t>Jacques</t>
  </si>
  <si>
    <t>Fiscalité appliquée par tranche</t>
  </si>
  <si>
    <t>Fiscalité totale</t>
  </si>
  <si>
    <r>
      <t xml:space="preserve">Abattement </t>
    </r>
    <r>
      <rPr>
        <b/>
        <sz val="14"/>
        <color rgb="FFFF0000"/>
        <rFont val="Calibri Light"/>
        <family val="2"/>
        <scheme val="major"/>
      </rPr>
      <t>RESTANT</t>
    </r>
    <r>
      <rPr>
        <b/>
        <sz val="14"/>
        <color theme="1"/>
        <rFont val="Calibri Light"/>
        <family val="2"/>
        <scheme val="major"/>
      </rPr>
      <t xml:space="preserve"> à exploiter</t>
    </r>
  </si>
  <si>
    <t>Capital reçu après fiscalité</t>
  </si>
  <si>
    <t>Capital en cas de décès AVANT fiscalité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</si>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</sst>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164" formatCode="_-* #,##0.00_-;\-* #,##0.00_-;_-* &quot;-&quot;??_-;_-@_-"/>
    <numFmt numFmtId="165" formatCode="#,##0.00\ &quot;€&quot;"/>
    <numFmt numFmtId="166" formatCode="_-* #,##0_-;\-* #,##0_-;_-* &quot;-&quot;??_-;_-@_-"/>
    <numFmt numFmtId="167" formatCode="#,##0_ ;[Red]\-#,##0\ "/>
    <numFmt numFmtId="168" formatCode="[$-F800]dddd\,\ mmmm\ dd\,\ yyyy"/>
    <numFmt numFmtId="169" formatCode="_-* #,##0.00\ [$€-40C]_-;\-* #,##0.00\ [$€-40C]_-;_-* &quot;-&quot;??\ [$€-40C]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0" xfId="0" applyNumberFormat="1"/>
    <xf numFmtId="0" fontId="2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168" fontId="2" fillId="7" borderId="1" xfId="0" applyNumberFormat="1" applyFont="1" applyFill="1" applyBorder="1" applyAlignment="1">
      <alignment horizontal="center" vertical="center"/>
    </xf>
    <xf numFmtId="0" fontId="2" fillId="7" borderId="1" xfId="0" applyNumberFormat="1" applyFont="1" applyFill="1" applyBorder="1" applyAlignment="1">
      <alignment horizontal="center" vertical="center"/>
    </xf>
    <xf numFmtId="169" fontId="2" fillId="7" borderId="1" xfId="1" applyNumberFormat="1" applyFont="1" applyFill="1" applyBorder="1" applyAlignment="1">
      <alignment horizontal="center" vertical="center"/>
    </xf>
    <xf numFmtId="10" fontId="0" fillId="0" borderId="0" xfId="0" applyNumberFormat="1"/>
    <xf numFmtId="6" fontId="0" fillId="0" borderId="0" xfId="0" applyNumberFormat="1"/>
    <xf numFmtId="165" fontId="0" fillId="0" borderId="0" xfId="0" applyNumberFormat="1"/>
    <xf numFmtId="0" fontId="3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166" fontId="5" fillId="0" borderId="1" xfId="1" applyNumberFormat="1" applyFont="1" applyBorder="1" applyAlignment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0" fontId="3" fillId="0" borderId="0" xfId="0" applyNumberFormat="1" applyFont="1" applyAlignment="1">
      <alignment vertical="center"/>
    </xf>
    <xf numFmtId="0" fontId="13" fillId="6" borderId="12" xfId="0" applyFont="1" applyFill="1" applyBorder="1" applyAlignment="1">
      <alignment horizontal="center" vertical="center" wrapText="1"/>
    </xf>
    <xf numFmtId="0" fontId="13" fillId="6" borderId="13" xfId="0" applyFont="1" applyFill="1" applyBorder="1" applyAlignment="1">
      <alignment horizontal="center" vertical="center" wrapText="1"/>
    </xf>
    <xf numFmtId="0" fontId="13" fillId="6" borderId="14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vertical="center" wrapText="1"/>
    </xf>
    <xf numFmtId="10" fontId="6" fillId="5" borderId="16" xfId="0" applyNumberFormat="1" applyFont="1" applyFill="1" applyBorder="1" applyAlignment="1">
      <alignment vertical="center" wrapText="1"/>
    </xf>
    <xf numFmtId="10" fontId="6" fillId="0" borderId="16" xfId="0" applyNumberFormat="1" applyFont="1" applyBorder="1" applyAlignment="1">
      <alignment vertical="center" wrapText="1"/>
    </xf>
    <xf numFmtId="0" fontId="5" fillId="7" borderId="18" xfId="0" applyFont="1" applyFill="1" applyBorder="1" applyAlignment="1">
      <alignment vertical="center" wrapText="1"/>
    </xf>
    <xf numFmtId="10" fontId="6" fillId="0" borderId="19" xfId="0" applyNumberFormat="1" applyFont="1" applyBorder="1" applyAlignment="1">
      <alignment vertical="center" wrapText="1"/>
    </xf>
    <xf numFmtId="0" fontId="5" fillId="7" borderId="21" xfId="0" applyFont="1" applyFill="1" applyBorder="1" applyAlignment="1">
      <alignment vertical="center" wrapText="1"/>
    </xf>
    <xf numFmtId="10" fontId="6" fillId="5" borderId="22" xfId="0" applyNumberFormat="1" applyFont="1" applyFill="1" applyBorder="1" applyAlignment="1">
      <alignment vertical="center" wrapText="1"/>
    </xf>
    <xf numFmtId="0" fontId="8" fillId="7" borderId="24" xfId="0" applyFont="1" applyFill="1" applyBorder="1" applyAlignment="1">
      <alignment horizontal="center" vertical="center" wrapText="1"/>
    </xf>
    <xf numFmtId="0" fontId="8" fillId="8" borderId="25" xfId="0" applyFont="1" applyFill="1" applyBorder="1" applyAlignment="1">
      <alignment horizontal="center" vertical="center" wrapText="1"/>
    </xf>
    <xf numFmtId="9" fontId="8" fillId="6" borderId="24" xfId="0" applyNumberFormat="1" applyFont="1" applyFill="1" applyBorder="1" applyAlignment="1">
      <alignment horizontal="center" vertical="center" wrapText="1"/>
    </xf>
    <xf numFmtId="9" fontId="8" fillId="6" borderId="25" xfId="0" applyNumberFormat="1" applyFont="1" applyFill="1" applyBorder="1" applyAlignment="1">
      <alignment horizontal="center" vertical="center" wrapText="1"/>
    </xf>
    <xf numFmtId="10" fontId="8" fillId="6" borderId="26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 wrapText="1"/>
    </xf>
    <xf numFmtId="0" fontId="8" fillId="11" borderId="27" xfId="0" applyFont="1" applyFill="1" applyBorder="1" applyAlignment="1">
      <alignment horizontal="center" vertical="center" wrapText="1"/>
    </xf>
    <xf numFmtId="165" fontId="6" fillId="0" borderId="22" xfId="0" applyNumberFormat="1" applyFont="1" applyFill="1" applyBorder="1" applyAlignment="1">
      <alignment vertical="center" wrapText="1"/>
    </xf>
    <xf numFmtId="165" fontId="12" fillId="11" borderId="28" xfId="0" applyNumberFormat="1" applyFont="1" applyFill="1" applyBorder="1" applyAlignment="1">
      <alignment horizontal="right" vertical="center" wrapText="1"/>
    </xf>
    <xf numFmtId="165" fontId="6" fillId="0" borderId="16" xfId="0" applyNumberFormat="1" applyFont="1" applyFill="1" applyBorder="1" applyAlignment="1">
      <alignment vertical="center" wrapText="1"/>
    </xf>
    <xf numFmtId="165" fontId="14" fillId="11" borderId="29" xfId="0" applyNumberFormat="1" applyFont="1" applyFill="1" applyBorder="1" applyAlignment="1">
      <alignment horizontal="right" vertical="center" wrapText="1"/>
    </xf>
    <xf numFmtId="165" fontId="12" fillId="11" borderId="29" xfId="0" applyNumberFormat="1" applyFont="1" applyFill="1" applyBorder="1" applyAlignment="1">
      <alignment horizontal="right" vertical="center" wrapText="1"/>
    </xf>
    <xf numFmtId="165" fontId="6" fillId="0" borderId="19" xfId="0" applyNumberFormat="1" applyFont="1" applyFill="1" applyBorder="1" applyAlignment="1">
      <alignment vertical="center" wrapText="1"/>
    </xf>
    <xf numFmtId="165" fontId="12" fillId="11" borderId="30" xfId="0" applyNumberFormat="1" applyFont="1" applyFill="1" applyBorder="1" applyAlignment="1">
      <alignment horizontal="right" vertical="center" wrapText="1"/>
    </xf>
    <xf numFmtId="165" fontId="15" fillId="6" borderId="21" xfId="0" applyNumberFormat="1" applyFont="1" applyFill="1" applyBorder="1" applyAlignment="1">
      <alignment horizontal="right" vertical="center" wrapText="1"/>
    </xf>
    <xf numFmtId="165" fontId="15" fillId="6" borderId="22" xfId="0" applyNumberFormat="1" applyFont="1" applyFill="1" applyBorder="1" applyAlignment="1">
      <alignment horizontal="right" vertical="center" wrapText="1"/>
    </xf>
    <xf numFmtId="165" fontId="15" fillId="6" borderId="23" xfId="0" applyNumberFormat="1" applyFont="1" applyFill="1" applyBorder="1" applyAlignment="1">
      <alignment horizontal="right" vertical="center" wrapText="1"/>
    </xf>
    <xf numFmtId="165" fontId="15" fillId="6" borderId="15" xfId="0" applyNumberFormat="1" applyFont="1" applyFill="1" applyBorder="1" applyAlignment="1">
      <alignment horizontal="right" vertical="center" wrapText="1"/>
    </xf>
    <xf numFmtId="165" fontId="15" fillId="6" borderId="16" xfId="0" applyNumberFormat="1" applyFont="1" applyFill="1" applyBorder="1" applyAlignment="1">
      <alignment horizontal="right" vertical="center" wrapText="1"/>
    </xf>
    <xf numFmtId="165" fontId="15" fillId="6" borderId="17" xfId="0" applyNumberFormat="1" applyFont="1" applyFill="1" applyBorder="1" applyAlignment="1">
      <alignment horizontal="right" vertical="center" wrapText="1"/>
    </xf>
    <xf numFmtId="165" fontId="15" fillId="6" borderId="18" xfId="0" applyNumberFormat="1" applyFont="1" applyFill="1" applyBorder="1" applyAlignment="1">
      <alignment horizontal="right" vertical="center" wrapText="1"/>
    </xf>
    <xf numFmtId="165" fontId="15" fillId="6" borderId="19" xfId="0" applyNumberFormat="1" applyFont="1" applyFill="1" applyBorder="1" applyAlignment="1">
      <alignment horizontal="right" vertical="center" wrapText="1"/>
    </xf>
    <xf numFmtId="165" fontId="15" fillId="6" borderId="20" xfId="0" applyNumberFormat="1" applyFont="1" applyFill="1" applyBorder="1" applyAlignment="1">
      <alignment horizontal="right" vertical="center" wrapText="1"/>
    </xf>
    <xf numFmtId="165" fontId="4" fillId="9" borderId="31" xfId="0" applyNumberFormat="1" applyFont="1" applyFill="1" applyBorder="1" applyAlignment="1">
      <alignment horizontal="right" vertical="center" wrapText="1"/>
    </xf>
    <xf numFmtId="165" fontId="4" fillId="10" borderId="31" xfId="0" applyNumberFormat="1" applyFont="1" applyFill="1" applyBorder="1" applyAlignment="1">
      <alignment horizontal="right" vertical="center" wrapText="1"/>
    </xf>
    <xf numFmtId="165" fontId="4" fillId="9" borderId="32" xfId="0" applyNumberFormat="1" applyFont="1" applyFill="1" applyBorder="1" applyAlignment="1">
      <alignment horizontal="right" vertical="center" wrapText="1"/>
    </xf>
    <xf numFmtId="165" fontId="4" fillId="10" borderId="32" xfId="0" applyNumberFormat="1" applyFont="1" applyFill="1" applyBorder="1" applyAlignment="1">
      <alignment horizontal="right" vertical="center" wrapText="1"/>
    </xf>
    <xf numFmtId="165" fontId="4" fillId="9" borderId="33" xfId="0" applyNumberFormat="1" applyFont="1" applyFill="1" applyBorder="1" applyAlignment="1">
      <alignment horizontal="right" vertical="center" wrapText="1"/>
    </xf>
    <xf numFmtId="165" fontId="4" fillId="10" borderId="33" xfId="0" applyNumberFormat="1" applyFont="1" applyFill="1" applyBorder="1" applyAlignment="1">
      <alignment horizontal="right" vertical="center" wrapText="1"/>
    </xf>
    <xf numFmtId="0" fontId="8" fillId="12" borderId="25" xfId="0" applyFont="1" applyFill="1" applyBorder="1" applyAlignment="1">
      <alignment horizontal="center" vertical="center" wrapText="1"/>
    </xf>
    <xf numFmtId="0" fontId="8" fillId="13" borderId="25" xfId="0" applyFont="1" applyFill="1" applyBorder="1" applyAlignment="1">
      <alignment horizontal="center" vertical="center" wrapText="1"/>
    </xf>
    <xf numFmtId="165" fontId="12" fillId="13" borderId="22" xfId="0" applyNumberFormat="1" applyFont="1" applyFill="1" applyBorder="1" applyAlignment="1">
      <alignment horizontal="right" vertical="center" wrapText="1"/>
    </xf>
    <xf numFmtId="165" fontId="12" fillId="13" borderId="16" xfId="0" applyNumberFormat="1" applyFont="1" applyFill="1" applyBorder="1" applyAlignment="1">
      <alignment horizontal="right" vertical="center" wrapText="1"/>
    </xf>
    <xf numFmtId="165" fontId="12" fillId="13" borderId="19" xfId="0" applyNumberFormat="1" applyFont="1" applyFill="1" applyBorder="1" applyAlignment="1">
      <alignment horizontal="right" vertical="center" wrapText="1"/>
    </xf>
    <xf numFmtId="0" fontId="11" fillId="14" borderId="2" xfId="0" applyFont="1" applyFill="1" applyBorder="1" applyAlignment="1">
      <alignment horizontal="left" vertical="center" wrapText="1"/>
    </xf>
    <xf numFmtId="0" fontId="11" fillId="14" borderId="5" xfId="0" applyFont="1" applyFill="1" applyBorder="1" applyAlignment="1">
      <alignment horizontal="left" vertical="center" wrapText="1"/>
    </xf>
    <xf numFmtId="0" fontId="11" fillId="14" borderId="9" xfId="0" applyFont="1" applyFill="1" applyBorder="1" applyAlignment="1">
      <alignment horizontal="left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 wrapText="1"/>
    </xf>
    <xf numFmtId="165" fontId="12" fillId="5" borderId="6" xfId="0" applyNumberFormat="1" applyFont="1" applyFill="1" applyBorder="1" applyAlignment="1">
      <alignment horizontal="center" vertical="center" wrapText="1"/>
    </xf>
    <xf numFmtId="165" fontId="12" fillId="5" borderId="7" xfId="0" applyNumberFormat="1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67"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7" formatCode="#,##0_ ;[Red]\-#,##0\ "/>
    </dxf>
    <dxf>
      <numFmt numFmtId="167" formatCode="#,##0_ ;[Red]\-#,##0\ "/>
    </dxf>
    <dxf>
      <numFmt numFmtId="10" formatCode="#,##0\ &quot;€&quot;;[Red]\-#,##0\ &quot;€&quot;"/>
    </dxf>
    <dxf>
      <numFmt numFmtId="165" formatCode="#,##0.00\ &quot;€&quot;"/>
    </dxf>
    <dxf>
      <alignment vertical="center"/>
    </dxf>
    <dxf>
      <alignment horizont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7" formatCode="#,##0_ ;[Red]\-#,##0\ "/>
    </dxf>
    <dxf>
      <numFmt numFmtId="167" formatCode="#,##0_ ;[Red]\-#,##0\ "/>
    </dxf>
    <dxf>
      <numFmt numFmtId="10" formatCode="#,##0\ &quot;€&quot;;[Red]\-#,##0\ &quot;€&quot;"/>
    </dxf>
    <dxf>
      <numFmt numFmtId="165" formatCode="#,##0.00\ &quot;€&quot;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numFmt numFmtId="165" formatCode="#,##0.00\ &quot;€&quot;"/>
    </dxf>
    <dxf>
      <numFmt numFmtId="10" formatCode="#,##0\ &quot;€&quot;;[Red]\-#,##0\ &quot;€&quot;"/>
    </dxf>
    <dxf>
      <numFmt numFmtId="167" formatCode="#,##0_ ;[Red]\-#,##0\ "/>
    </dxf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numFmt numFmtId="165" formatCode="#,##0.00\ &quot;€&quot;"/>
    </dxf>
    <dxf>
      <numFmt numFmtId="10" formatCode="#,##0\ &quot;€&quot;;[Red]\-#,##0\ &quot;€&quot;"/>
    </dxf>
    <dxf>
      <numFmt numFmtId="167" formatCode="#,##0_ ;[Red]\-#,##0\ "/>
    </dxf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1504299994415588"/>
          <c:y val="0.22391547318001595"/>
          <c:w val="0.27018321513002364"/>
          <c:h val="0.47234859529464263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Fiscalité appliquée par Bénéficiaire</a:t>
            </a:r>
            <a:endParaRPr lang="fr-FR"/>
          </a:p>
        </c:rich>
      </c:tx>
      <c:overlay val="0"/>
      <c:spPr>
        <a:solidFill>
          <a:schemeClr val="accent6">
            <a:lumMod val="40000"/>
            <a:lumOff val="60000"/>
          </a:schemeClr>
        </a:soli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layout>
            <c:manualLayout>
              <c:x val="-6.7964175371248839E-2"/>
              <c:y val="-2.3068055405311587E-2"/>
            </c:manualLayout>
          </c:layout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dLbl>
          <c:idx val="0"/>
          <c:layout>
            <c:manualLayout>
              <c:x val="1.8791105543376135E-2"/>
              <c:y val="-0.18272919065171014"/>
            </c:manualLayout>
          </c:layout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1161323048920576E-3"/>
          <c:y val="0.2451674139398059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'Données-Graph'!$G$3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'Données-Graph'!$G$4:$G$5</c:f>
              <c:numCache>
                <c:formatCode>#\ ##0_ ;[Red]\-#\ ##0\ 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76-413D-A5AB-19742F37088A}"/>
            </c:ext>
          </c:extLst>
        </c:ser>
        <c:ser>
          <c:idx val="1"/>
          <c:order val="1"/>
          <c:tx>
            <c:strRef>
              <c:f>'Données-Graph'!$H$3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'Données-Graph'!$H$4:$H$5</c:f>
              <c:numCache>
                <c:formatCode>"€"#,##0_);[Red]\("€"#,##0\)</c:formatCode>
                <c:ptCount val="2"/>
                <c:pt idx="0">
                  <c:v>140000</c:v>
                </c:pt>
                <c:pt idx="1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776-413D-A5AB-19742F37088A}"/>
            </c:ext>
          </c:extLst>
        </c:ser>
        <c:ser>
          <c:idx val="2"/>
          <c:order val="2"/>
          <c:tx>
            <c:strRef>
              <c:f>'Données-Graph'!$I$3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'Données-Graph'!$I$4:$I$5</c:f>
              <c:numCache>
                <c:formatCode>#\ ##0.00\ "€"</c:formatCode>
                <c:ptCount val="2"/>
                <c:pt idx="0">
                  <c:v>46093.75</c:v>
                </c:pt>
                <c:pt idx="1">
                  <c:v>46093.75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776-413D-A5AB-19742F37088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solidFill>
            <a:srgbClr val="00B0F0"/>
          </a:solidFill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(1).xlsm]Données-Graph!Tableau croisé dynamique3</c:name>
    <c:fmtId val="1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</a:t>
            </a:r>
            <a:r>
              <a:rPr lang="fr-FR" baseline="0"/>
              <a:t> de la fiscalité par bénéficiaire</a:t>
            </a:r>
            <a:endParaRPr lang="fr-FR"/>
          </a:p>
        </c:rich>
      </c:tx>
      <c:overlay val="0"/>
      <c:spPr>
        <a:solidFill>
          <a:schemeClr val="accent6">
            <a:lumMod val="60000"/>
            <a:lumOff val="4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7.1015468616161204E-2"/>
          <c:y val="0.19168112460518708"/>
          <c:w val="0.6172535762872573"/>
          <c:h val="0.74933537968770858"/>
        </c:manualLayout>
      </c:layout>
      <c:doughnutChart>
        <c:varyColors val="1"/>
        <c:ser>
          <c:idx val="0"/>
          <c:order val="0"/>
          <c:tx>
            <c:strRef>
              <c:f>'Données-Graph'!$Q$3:$Q$4</c:f>
              <c:strCache>
                <c:ptCount val="1"/>
                <c:pt idx="0">
                  <c:v>Pierre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'Données-Graph'!$P$5:$P$7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'Données-Graph'!$Q$5:$Q$7</c:f>
              <c:numCache>
                <c:formatCode>General</c:formatCode>
                <c:ptCount val="3"/>
                <c:pt idx="0">
                  <c:v>0</c:v>
                </c:pt>
                <c:pt idx="1">
                  <c:v>140000</c:v>
                </c:pt>
                <c:pt idx="2">
                  <c:v>46093.75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959F-402D-927F-C72BC0EB9A11}"/>
            </c:ext>
          </c:extLst>
        </c:ser>
        <c:ser>
          <c:idx val="1"/>
          <c:order val="1"/>
          <c:tx>
            <c:strRef>
              <c:f>'Données-Graph'!$R$3:$R$4</c:f>
              <c:strCache>
                <c:ptCount val="1"/>
                <c:pt idx="0">
                  <c:v>Paul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'Données-Graph'!$P$5:$P$7</c:f>
              <c:strCache>
                <c:ptCount val="3"/>
                <c:pt idx="0">
                  <c:v>Somme de Néant 0%</c:v>
                </c:pt>
                <c:pt idx="1">
                  <c:v>Fiscalité à 20%</c:v>
                </c:pt>
                <c:pt idx="2">
                  <c:v>Fiscalité à 31,25%</c:v>
                </c:pt>
              </c:strCache>
            </c:strRef>
          </c:cat>
          <c:val>
            <c:numRef>
              <c:f>'Données-Graph'!$R$5:$R$7</c:f>
              <c:numCache>
                <c:formatCode>General</c:formatCode>
                <c:ptCount val="3"/>
                <c:pt idx="0">
                  <c:v>0</c:v>
                </c:pt>
                <c:pt idx="1">
                  <c:v>140000</c:v>
                </c:pt>
                <c:pt idx="2">
                  <c:v>46093.75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959F-402D-927F-C72BC0EB9A1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660379620837631"/>
          <c:y val="0.2972256400772913"/>
          <c:w val="0.24957447164922322"/>
          <c:h val="0.17015581385660125"/>
        </c:manualLayout>
      </c:layout>
      <c:overlay val="0"/>
      <c:spPr>
        <a:solidFill>
          <a:schemeClr val="accent4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Fiscalité appliquée par Bénéficiaire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'Données-Graph'!$G$3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'Données-Graph'!$G$4:$G$5</c:f>
              <c:numCache>
                <c:formatCode>#\ ##0_ ;[Red]\-#\ ##0\ 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547-4564-ADC2-680341E7B516}"/>
            </c:ext>
          </c:extLst>
        </c:ser>
        <c:ser>
          <c:idx val="1"/>
          <c:order val="1"/>
          <c:tx>
            <c:strRef>
              <c:f>'Données-Graph'!$H$3</c:f>
              <c:strCache>
                <c:ptCount val="1"/>
                <c:pt idx="0">
                  <c:v>Fiscalité à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'Données-Graph'!$H$4:$H$5</c:f>
              <c:numCache>
                <c:formatCode>"€"#,##0_);[Red]\("€"#,##0\)</c:formatCode>
                <c:ptCount val="2"/>
                <c:pt idx="0">
                  <c:v>140000</c:v>
                </c:pt>
                <c:pt idx="1">
                  <c:v>140000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547-4564-ADC2-680341E7B516}"/>
            </c:ext>
          </c:extLst>
        </c:ser>
        <c:ser>
          <c:idx val="2"/>
          <c:order val="2"/>
          <c:tx>
            <c:strRef>
              <c:f>'Données-Graph'!$I$3</c:f>
              <c:strCache>
                <c:ptCount val="1"/>
                <c:pt idx="0">
                  <c:v>Fiscalité à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'Données-Graph'!$F$4:$F$5</c:f>
              <c:strCache>
                <c:ptCount val="2"/>
                <c:pt idx="0">
                  <c:v>Pierre</c:v>
                </c:pt>
                <c:pt idx="1">
                  <c:v>Paul</c:v>
                </c:pt>
              </c:strCache>
            </c:strRef>
          </c:cat>
          <c:val>
            <c:numRef>
              <c:f>'Données-Graph'!$I$4:$I$5</c:f>
              <c:numCache>
                <c:formatCode>#\ ##0.00\ "€"</c:formatCode>
                <c:ptCount val="2"/>
                <c:pt idx="0">
                  <c:v>46093.75</c:v>
                </c:pt>
                <c:pt idx="1">
                  <c:v>46093.75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547-4564-ADC2-680341E7B51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&quot;€&quot;#,##0.00_);[Red]\(&quot;€&quot;#,##0.00\)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6169763543678109"/>
          <c:h val="0.1895232425478621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0</xdr:rowOff>
    </xdr:from>
    <xdr:to>
      <xdr:col>25</xdr:col>
      <xdr:colOff>55789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123825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685800</xdr:colOff>
      <xdr:row>13</xdr:row>
      <xdr:rowOff>19050</xdr:rowOff>
    </xdr:from>
    <xdr:to>
      <xdr:col>7</xdr:col>
      <xdr:colOff>228600</xdr:colOff>
      <xdr:row>36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7</xdr:col>
      <xdr:colOff>352425</xdr:colOff>
      <xdr:row>13</xdr:row>
      <xdr:rowOff>40006</xdr:rowOff>
    </xdr:from>
    <xdr:to>
      <xdr:col>15</xdr:col>
      <xdr:colOff>95250</xdr:colOff>
      <xdr:row>38</xdr:row>
      <xdr:rowOff>60960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2 000 000,00 €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DUPONT Jacques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samedi 2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200024</xdr:colOff>
      <xdr:row>13</xdr:row>
      <xdr:rowOff>38100</xdr:rowOff>
    </xdr:from>
    <xdr:to>
      <xdr:col>22</xdr:col>
      <xdr:colOff>323849</xdr:colOff>
      <xdr:row>36</xdr:row>
      <xdr:rowOff>152400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3A4FF1E5-E209-43A1-9F37-3BFE1CF95B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261938</xdr:colOff>
      <xdr:row>9</xdr:row>
      <xdr:rowOff>176212</xdr:rowOff>
    </xdr:from>
    <xdr:to>
      <xdr:col>11</xdr:col>
      <xdr:colOff>504826</xdr:colOff>
      <xdr:row>28</xdr:row>
      <xdr:rowOff>161925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VARD Jean-Charles" refreshedDate="43953.668456712963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ntainsBlank="1" count="30">
        <s v="Pierre"/>
        <s v="Paul"/>
        <m/>
        <s v="Bénéficiaire 5" u="1"/>
        <s v="Part bénéficiaire 7" u="1"/>
        <s v="Partenaire de Pacs" u="1"/>
        <s v="Part bénéficiaire 5" u="1"/>
        <s v="Epoux" u="1"/>
        <s v="Bénéficiaire 10" u="1"/>
        <s v="Bénéficiaire 6" u="1"/>
        <s v="AAA" u="1"/>
        <s v="Part bénéficiaire 3" u="1"/>
        <s v="Part bénéficiaire 1" u="1"/>
        <s v="Bénéficiaire 1" u="1"/>
        <s v="Bénéficiaire 7" u="1"/>
        <s v="Part bénéficiaire 10" u="1"/>
        <s v="Part bénéficiaire 8" u="1"/>
        <s v="Bénéficiaire 2" u="1"/>
        <s v="Bénéficiaire 8" u="1"/>
        <s v="Part bénéficiaire 6" u="1"/>
        <s v="Fils" u="1"/>
        <s v="Cordia5      Lol" u="1"/>
        <s v="Part bénéficiaire 4" u="1"/>
        <s v="Bénéficiaire 3" u="1"/>
        <s v="Bénéficiaire 9" u="1"/>
        <s v="Part bénéficiaire 2" u="1"/>
        <s v="Epouse" u="1"/>
        <s v="Bénéficiaire 4" u="1"/>
        <s v="Part bénéficiaire 9" u="1"/>
        <s v="Petit-fils" u="1"/>
      </sharedItems>
    </cacheField>
    <cacheField name="Taux" numFmtId="10">
      <sharedItems containsString="0" containsBlank="1" containsNumber="1" minValue="0" maxValue="1" count="23">
        <n v="0.5"/>
        <m/>
        <n v="0" u="1"/>
        <n v="0.16" u="1"/>
        <n v="0.2" u="1"/>
        <n v="0.55000000000000004" u="1"/>
        <n v="0.6" u="1"/>
        <n v="0.7" u="1"/>
        <n v="0.25" u="1"/>
        <n v="0.12" u="1"/>
        <n v="0.08" u="1"/>
        <n v="0.1" u="1"/>
        <n v="0.3" u="1"/>
        <n v="0.8" u="1"/>
        <n v="0.22" u="1"/>
        <n v="0.18" u="1"/>
        <n v="0.35" u="1"/>
        <n v="1" u="1"/>
        <n v="0.05" u="1"/>
        <n v="0.15" u="1"/>
        <n v="0.4" u="1"/>
        <n v="0.45" u="1"/>
        <n v="0.24" u="1"/>
      </sharedItems>
    </cacheField>
    <cacheField name="Capital en cas de décès AVANT fiscalité" numFmtId="165">
      <sharedItems containsSemiMixedTypes="0" containsString="0" containsNumber="1" containsInteger="1" minValue="0" maxValue="1000000"/>
    </cacheField>
    <cacheField name="Abattement Légal Disponible" numFmtId="165">
      <sharedItems containsMixedTypes="1" containsNumber="1" containsInteger="1" minValue="152500" maxValue="152500"/>
    </cacheField>
    <cacheField name="Abattement RESTANT à exploiter" numFmtId="165">
      <sharedItems containsMixedTypes="1" containsNumber="1" containsInteger="1" minValue="0" maxValue="0"/>
    </cacheField>
    <cacheField name="Base Taxable €" numFmtId="165">
      <sharedItems containsMixedTypes="1" containsNumber="1" containsInteger="1" minValue="847500" maxValue="847500"/>
    </cacheField>
    <cacheField name="Néant 0%" numFmtId="165">
      <sharedItems containsMixedTypes="1" containsNumber="1" containsInteger="1" minValue="0" maxValue="0"/>
    </cacheField>
    <cacheField name="20%" numFmtId="165">
      <sharedItems containsMixedTypes="1" containsNumber="1" containsInteger="1" minValue="140000" maxValue="140000"/>
    </cacheField>
    <cacheField name="31,25%" numFmtId="165">
      <sharedItems containsMixedTypes="1" containsNumber="1" minValue="46093.75" maxValue="46093.75"/>
    </cacheField>
    <cacheField name="Fiscalité totale" numFmtId="165">
      <sharedItems containsMixedTypes="1" containsNumber="1" minValue="186093.75" maxValue="186093.75"/>
    </cacheField>
    <cacheField name="Capital reçu après fiscalité" numFmtId="165">
      <sharedItems containsMixedTypes="1" containsNumber="1" minValue="813906.25" maxValue="813906.25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000000"/>
    <n v="152500"/>
    <n v="0"/>
    <n v="847500"/>
    <n v="0"/>
    <n v="140000"/>
    <n v="46093.75"/>
    <n v="186093.75"/>
    <n v="813906.25"/>
  </r>
  <r>
    <x v="1"/>
    <x v="0"/>
    <n v="1000000"/>
    <n v="152500"/>
    <n v="0"/>
    <n v="847500"/>
    <n v="0"/>
    <n v="140000"/>
    <n v="46093.75"/>
    <n v="186093.75"/>
    <n v="813906.25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  <r>
    <x v="2"/>
    <x v="1"/>
    <n v="0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5700E1-A858-4899-8CB0-C785B4A51458}" name="Tableau croisé dynamique3" cacheId="86" dataOnRows="1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5">
  <location ref="P3:R7" firstHeaderRow="1" firstDataRow="2" firstDataCol="1"/>
  <pivotFields count="11">
    <pivotField axis="axisCol" compact="0" outline="0" showAll="0" defaultSubtotal="0">
      <items count="30">
        <item m="1" x="12"/>
        <item m="1" x="15"/>
        <item m="1" x="25"/>
        <item m="1" x="11"/>
        <item m="1" x="22"/>
        <item m="1" x="6"/>
        <item m="1" x="19"/>
        <item m="1" x="4"/>
        <item m="1" x="16"/>
        <item m="1" x="28"/>
        <item m="1" x="10"/>
        <item m="1" x="26"/>
        <item m="1" x="5"/>
        <item m="1" x="7"/>
        <item m="1" x="20"/>
        <item m="1" x="29"/>
        <item m="1" x="21"/>
        <item h="1" x="2"/>
        <item m="1" x="13"/>
        <item m="1" x="17"/>
        <item m="1" x="23"/>
        <item m="1" x="27"/>
        <item m="1" x="3"/>
        <item m="1" x="9"/>
        <item m="1" x="14"/>
        <item m="1" x="18"/>
        <item m="1" x="24"/>
        <item m="1" x="8"/>
        <item x="0"/>
        <item x="1"/>
      </items>
    </pivotField>
    <pivotField compact="0" numFmtId="10" outline="0" showAll="0" defaultSubtotal="0"/>
    <pivotField compact="0" numFmtId="165" outline="0" subtotalTop="0" showAll="0" defaultSubtotal="0"/>
    <pivotField compact="0" numFmtId="165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ubtotalTop="0" showAll="0" defaultSubtotal="0"/>
    <pivotField compact="0" outline="0" subtotalTop="0" showAll="0" defaultSubtotal="0"/>
  </pivotFields>
  <rowFields count="1">
    <field x="-2"/>
  </rowFields>
  <rowItems count="3">
    <i>
      <x/>
    </i>
    <i i="1">
      <x v="1"/>
    </i>
    <i i="2">
      <x v="2"/>
    </i>
  </rowItems>
  <colFields count="1">
    <field x="0"/>
  </colFields>
  <colItems count="2">
    <i>
      <x v="28"/>
    </i>
    <i>
      <x v="29"/>
    </i>
  </colItems>
  <dataFields count="3">
    <dataField name="Somme de Néant 0%" fld="6" baseField="9" baseItem="5" numFmtId="167"/>
    <dataField name="Fiscalité à 20%" fld="7" baseField="9" baseItem="13" numFmtId="6"/>
    <dataField name="Fiscalité à 31,25%" fld="8" baseField="9" baseItem="5" numFmtId="165"/>
  </dataFields>
  <formats count="13">
    <format dxfId="44">
      <pivotArea dataOnly="0" labelOnly="1" outline="0" axis="axisValues" fieldPosition="0"/>
    </format>
    <format dxfId="43">
      <pivotArea dataOnly="0" labelOnly="1" outline="0" axis="axisValues" fieldPosition="0"/>
    </format>
    <format dxfId="42">
      <pivotArea dataOnly="0" labelOnly="1" outline="0" axis="axisValues" fieldPosition="0"/>
    </format>
    <format dxfId="41">
      <pivotArea field="0" type="button" dataOnly="0" labelOnly="1" outline="0" axis="axisCol" fieldPosition="0"/>
    </format>
    <format dxfId="4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9">
      <pivotArea field="0" type="button" dataOnly="0" labelOnly="1" outline="0" axis="axisCol" fieldPosition="0"/>
    </format>
    <format dxfId="3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7">
      <pivotArea field="0" type="button" dataOnly="0" labelOnly="1" outline="0" axis="axisCol" fieldPosition="0"/>
    </format>
    <format dxfId="3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5">
      <pivotArea outline="0" fieldPosition="0">
        <references count="1">
          <reference field="4294967294" count="1">
            <x v="2"/>
          </reference>
        </references>
      </pivotArea>
    </format>
    <format dxfId="34">
      <pivotArea outline="0" fieldPosition="0">
        <references count="1">
          <reference field="4294967294" count="1">
            <x v="0"/>
          </reference>
        </references>
      </pivotArea>
    </format>
    <format dxfId="33">
      <pivotArea outline="0" fieldPosition="0">
        <references count="1">
          <reference field="4294967294" count="1">
            <x v="1"/>
          </reference>
        </references>
      </pivotArea>
    </format>
    <format dxfId="32">
      <pivotArea outline="0" fieldPosition="0">
        <references count="1">
          <reference field="4294967294" count="1" selected="0">
            <x v="2"/>
          </reference>
        </references>
      </pivotArea>
    </format>
  </formats>
  <chartFormats count="25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3" format="9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3" format="10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4" format="17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14" format="18">
      <pivotArea type="data" outline="0" fieldPosition="0">
        <references count="2">
          <reference field="4294967294" count="1" selected="0">
            <x v="2"/>
          </reference>
          <reference field="0" count="1" selected="0">
            <x v="2"/>
          </reference>
        </references>
      </pivotArea>
    </chartFormat>
    <chartFormat chart="14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3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4" format="2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4" format="29">
      <pivotArea type="data" outline="0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chartFormat>
    <chartFormat chart="14" format="30">
      <pivotArea type="data" outline="0" fieldPosition="0">
        <references count="2">
          <reference field="4294967294" count="1" selected="0">
            <x v="2"/>
          </reference>
          <reference field="0" count="1" selected="0">
            <x v="3"/>
          </reference>
        </references>
      </pivotArea>
    </chartFormat>
    <chartFormat chart="14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4" format="40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4" format="41">
      <pivotArea type="data" outline="0" fieldPosition="0">
        <references count="2">
          <reference field="4294967294" count="1" selected="0">
            <x v="1"/>
          </reference>
          <reference field="0" count="1" selected="0">
            <x v="16"/>
          </reference>
        </references>
      </pivotArea>
    </chartFormat>
    <chartFormat chart="14" format="42">
      <pivotArea type="data" outline="0" fieldPosition="0">
        <references count="2">
          <reference field="4294967294" count="1" selected="0">
            <x v="2"/>
          </reference>
          <reference field="0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86" applyNumberFormats="0" applyBorderFormats="0" applyFontFormats="0" applyPatternFormats="0" applyAlignmentFormats="0" applyWidthHeightFormats="1" dataCaption="Valeurs" showMissing="0" updatedVersion="6" minRefreshableVersion="3" rowGrandTotals="0" colGrandTotals="0" itemPrintTitles="1" createdVersion="6" indent="0" compact="0" compactData="0" multipleFieldFilters="0" chartFormat="10">
  <location ref="F3:I5" firstHeaderRow="0" firstDataRow="1" firstDataCol="1"/>
  <pivotFields count="11">
    <pivotField axis="axisRow" compact="0" outline="0" showAll="0" defaultSubtotal="0">
      <items count="30">
        <item m="1" x="12"/>
        <item m="1" x="15"/>
        <item m="1" x="25"/>
        <item m="1" x="11"/>
        <item m="1" x="22"/>
        <item m="1" x="6"/>
        <item m="1" x="19"/>
        <item m="1" x="4"/>
        <item m="1" x="16"/>
        <item m="1" x="28"/>
        <item m="1" x="10"/>
        <item m="1" x="26"/>
        <item m="1" x="5"/>
        <item m="1" x="7"/>
        <item m="1" x="20"/>
        <item m="1" x="29"/>
        <item m="1" x="21"/>
        <item h="1" x="2"/>
        <item m="1" x="13"/>
        <item m="1" x="17"/>
        <item m="1" x="23"/>
        <item m="1" x="27"/>
        <item m="1" x="3"/>
        <item m="1" x="9"/>
        <item m="1" x="14"/>
        <item m="1" x="18"/>
        <item m="1" x="24"/>
        <item m="1" x="8"/>
        <item x="0"/>
        <item x="1"/>
      </items>
    </pivotField>
    <pivotField compact="0" numFmtId="10" outline="0" showAll="0" defaultSubtotal="0"/>
    <pivotField compact="0" numFmtId="165" outline="0" subtotalTop="0" showAll="0" defaultSubtotal="0"/>
    <pivotField compact="0" numFmtId="165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ubtotalTop="0" showAll="0" defaultSubtotal="0"/>
    <pivotField compact="0" outline="0" subtotalTop="0" showAll="0" defaultSubtotal="0"/>
  </pivotFields>
  <rowFields count="1">
    <field x="0"/>
  </rowFields>
  <rowItems count="2">
    <i>
      <x v="28"/>
    </i>
    <i>
      <x v="2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7"/>
    <dataField name="Fiscalité à 20%" fld="7" baseField="9" baseItem="13" numFmtId="6"/>
    <dataField name="Fiscalité à 31,25%" fld="8" baseField="9" baseItem="5" numFmtId="165"/>
  </dataFields>
  <formats count="13">
    <format dxfId="57">
      <pivotArea dataOnly="0" labelOnly="1" outline="0" axis="axisValues" fieldPosition="0"/>
    </format>
    <format dxfId="56">
      <pivotArea dataOnly="0" labelOnly="1" outline="0" axis="axisValues" fieldPosition="0"/>
    </format>
    <format dxfId="55">
      <pivotArea dataOnly="0" labelOnly="1" outline="0" axis="axisValues" fieldPosition="0"/>
    </format>
    <format dxfId="54">
      <pivotArea field="0" type="button" dataOnly="0" labelOnly="1" outline="0" axis="axisRow" fieldPosition="0"/>
    </format>
    <format dxfId="5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2">
      <pivotArea field="0" type="button" dataOnly="0" labelOnly="1" outline="0" axis="axisRow" fieldPosition="0"/>
    </format>
    <format dxfId="5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0">
      <pivotArea field="0" type="button" dataOnly="0" labelOnly="1" outline="0" axis="axisRow" fieldPosition="0"/>
    </format>
    <format dxfId="4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8">
      <pivotArea outline="0" fieldPosition="0">
        <references count="1">
          <reference field="4294967294" count="1">
            <x v="2"/>
          </reference>
        </references>
      </pivotArea>
    </format>
    <format dxfId="47">
      <pivotArea outline="0" fieldPosition="0">
        <references count="1">
          <reference field="4294967294" count="1">
            <x v="0"/>
          </reference>
        </references>
      </pivotArea>
    </format>
    <format dxfId="46">
      <pivotArea outline="0" fieldPosition="0">
        <references count="1">
          <reference field="4294967294" count="1">
            <x v="1"/>
          </reference>
        </references>
      </pivotArea>
    </format>
    <format dxfId="45">
      <pivotArea outline="0" fieldPosition="0">
        <references count="1">
          <reference field="4294967294" count="1" selected="0">
            <x v="2"/>
          </reference>
        </references>
      </pivotArea>
    </format>
  </formats>
  <chartFormats count="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8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B3" firstHeaderRow="1" firstDataRow="1" firstDataCol="2"/>
  <pivotFields count="11">
    <pivotField axis="axisRow" compact="0" outline="0" showAll="0" defaultSubtotal="0">
      <items count="30">
        <item m="1" x="12"/>
        <item m="1" x="15"/>
        <item m="1" x="25"/>
        <item m="1" x="11"/>
        <item m="1" x="22"/>
        <item m="1" x="6"/>
        <item m="1" x="19"/>
        <item m="1" x="4"/>
        <item m="1" x="16"/>
        <item m="1" x="28"/>
        <item m="1" x="10"/>
        <item m="1" x="26"/>
        <item m="1" x="5"/>
        <item m="1" x="7"/>
        <item m="1" x="20"/>
        <item m="1" x="29"/>
        <item m="1" x="21"/>
        <item h="1" x="2"/>
        <item m="1" x="13"/>
        <item m="1" x="17"/>
        <item m="1" x="23"/>
        <item m="1" x="27"/>
        <item m="1" x="3"/>
        <item m="1" x="9"/>
        <item m="1" x="14"/>
        <item m="1" x="18"/>
        <item m="1" x="24"/>
        <item m="1" x="8"/>
        <item x="0"/>
        <item x="1"/>
      </items>
    </pivotField>
    <pivotField axis="axisRow" compact="0" numFmtId="10" outline="0" showAll="0" defaultSubtotal="0">
      <items count="23">
        <item m="1" x="2"/>
        <item m="1" x="8"/>
        <item m="1" x="12"/>
        <item m="1" x="21"/>
        <item m="1" x="11"/>
        <item m="1" x="4"/>
        <item m="1" x="7"/>
        <item m="1" x="6"/>
        <item m="1" x="13"/>
        <item m="1" x="20"/>
        <item m="1" x="19"/>
        <item m="1" x="9"/>
        <item m="1" x="15"/>
        <item m="1" x="14"/>
        <item m="1" x="22"/>
        <item m="1" x="3"/>
        <item m="1" x="10"/>
        <item x="0"/>
        <item m="1" x="16"/>
        <item m="1" x="5"/>
        <item m="1" x="18"/>
        <item m="1" x="17"/>
        <item x="1"/>
      </items>
    </pivotField>
    <pivotField compact="0" numFmtId="165" outline="0" subtotalTop="0" showAll="0" defaultSubtotal="0"/>
    <pivotField compact="0" numFmtId="165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</pivotFields>
  <rowFields count="2">
    <field x="0"/>
    <field x="1"/>
  </rowFields>
  <rowItems count="2">
    <i>
      <x v="28"/>
      <x v="17"/>
    </i>
    <i>
      <x v="29"/>
      <x v="17"/>
    </i>
  </rowItems>
  <colItems count="1">
    <i/>
  </colItems>
  <formats count="6">
    <format dxfId="63">
      <pivotArea field="0" type="button" dataOnly="0" labelOnly="1" outline="0" axis="axisRow" fieldPosition="0"/>
    </format>
    <format dxfId="62">
      <pivotArea dataOnly="0" labelOnly="1" outline="0" axis="axisValues" fieldPosition="0"/>
    </format>
    <format dxfId="61">
      <pivotArea field="0" type="button" dataOnly="0" labelOnly="1" outline="0" axis="axisRow" fieldPosition="0"/>
    </format>
    <format dxfId="60">
      <pivotArea dataOnly="0" labelOnly="1" outline="0" axis="axisValues" fieldPosition="0"/>
    </format>
    <format dxfId="59">
      <pivotArea field="0" type="button" dataOnly="0" labelOnly="1" outline="0" axis="axisRow" fieldPosition="0"/>
    </format>
    <format dxfId="58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  <pivotTable tabId="2" name="Tableau croisé dynamique3"/>
  </pivotTables>
  <data>
    <tabular pivotCacheId="1344515984" showMissing="0">
      <items count="30">
        <i x="1" s="1"/>
        <i x="0" s="1"/>
        <i x="2"/>
        <i x="10" s="1" nd="1"/>
        <i x="13" s="1" nd="1"/>
        <i x="8" s="1" nd="1"/>
        <i x="17" s="1" nd="1"/>
        <i x="23" s="1" nd="1"/>
        <i x="27" s="1" nd="1"/>
        <i x="3" s="1" nd="1"/>
        <i x="9" s="1" nd="1"/>
        <i x="14" s="1" nd="1"/>
        <i x="18" s="1" nd="1"/>
        <i x="24" s="1" nd="1"/>
        <i x="21" s="1" nd="1"/>
        <i x="26" s="1" nd="1"/>
        <i x="7" s="1" nd="1"/>
        <i x="20" s="1" nd="1"/>
        <i x="12" s="1" nd="1"/>
        <i x="15" s="1" nd="1"/>
        <i x="25" s="1" nd="1"/>
        <i x="11" s="1" nd="1"/>
        <i x="22" s="1" nd="1"/>
        <i x="6" s="1" nd="1"/>
        <i x="19" s="1" nd="1"/>
        <i x="4" s="1" nd="1"/>
        <i x="16" s="1" nd="1"/>
        <i x="28" s="1" nd="1"/>
        <i x="5" s="1" nd="1"/>
        <i x="29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B10" sqref="B10"/>
    </sheetView>
  </sheetViews>
  <sheetFormatPr baseColWidth="10" defaultColWidth="11.5546875" defaultRowHeight="14.4" zeroHeight="1" x14ac:dyDescent="0.3"/>
  <cols>
    <col min="1" max="1" width="7.109375" style="13" customWidth="1"/>
    <col min="2" max="2" width="32.88671875" style="13" customWidth="1"/>
    <col min="3" max="3" width="21.5546875" style="13" customWidth="1"/>
    <col min="4" max="4" width="23" style="13" customWidth="1"/>
    <col min="5" max="5" width="22.109375" style="13" bestFit="1" customWidth="1"/>
    <col min="6" max="6" width="20.109375" style="13" customWidth="1"/>
    <col min="7" max="7" width="19.44140625" style="13" customWidth="1"/>
    <col min="8" max="10" width="18.88671875" style="13" customWidth="1"/>
    <col min="11" max="11" width="23.88671875" style="13" customWidth="1"/>
    <col min="12" max="12" width="27.44140625" style="13" customWidth="1"/>
    <col min="13" max="13" width="7.33203125" style="13" customWidth="1"/>
    <col min="14" max="14" width="20.88671875" style="13" customWidth="1"/>
    <col min="15" max="15" width="16.5546875" style="13" customWidth="1"/>
    <col min="16" max="16" width="15.88671875" style="13" customWidth="1"/>
    <col min="17" max="17" width="5.5546875" style="13" customWidth="1"/>
    <col min="18" max="19" width="25.6640625" style="13" customWidth="1"/>
    <col min="20" max="16384" width="11.5546875" style="13"/>
  </cols>
  <sheetData>
    <row r="1" spans="2:16" ht="13.5" customHeight="1" x14ac:dyDescent="0.3"/>
    <row r="2" spans="2:16" ht="15" thickBot="1" x14ac:dyDescent="0.35"/>
    <row r="3" spans="2:16" ht="35.4" customHeight="1" x14ac:dyDescent="0.3">
      <c r="B3" s="70" t="s">
        <v>15</v>
      </c>
      <c r="C3" s="73" t="s">
        <v>16</v>
      </c>
      <c r="D3" s="74"/>
    </row>
    <row r="4" spans="2:16" ht="32.25" customHeight="1" x14ac:dyDescent="0.3">
      <c r="B4" s="71" t="s">
        <v>0</v>
      </c>
      <c r="C4" s="75" t="s">
        <v>23</v>
      </c>
      <c r="D4" s="76"/>
      <c r="N4" s="14" t="s">
        <v>4</v>
      </c>
      <c r="O4" s="14" t="s">
        <v>5</v>
      </c>
      <c r="P4" s="14" t="s">
        <v>6</v>
      </c>
    </row>
    <row r="5" spans="2:16" ht="32.25" customHeight="1" x14ac:dyDescent="0.3">
      <c r="B5" s="71" t="s">
        <v>1</v>
      </c>
      <c r="C5" s="75" t="s">
        <v>24</v>
      </c>
      <c r="D5" s="76"/>
      <c r="N5" s="15">
        <v>0</v>
      </c>
      <c r="O5" s="15">
        <v>700000</v>
      </c>
      <c r="P5" s="16">
        <v>0.2</v>
      </c>
    </row>
    <row r="6" spans="2:16" ht="31.8" customHeight="1" thickBot="1" x14ac:dyDescent="0.35">
      <c r="B6" s="71" t="s">
        <v>3</v>
      </c>
      <c r="C6" s="77">
        <v>2000000</v>
      </c>
      <c r="D6" s="78"/>
      <c r="N6" s="15">
        <v>700000</v>
      </c>
      <c r="O6" s="15"/>
      <c r="P6" s="17">
        <v>0.3125</v>
      </c>
    </row>
    <row r="7" spans="2:16" ht="43.8" customHeight="1" thickBot="1" x14ac:dyDescent="0.35">
      <c r="B7" s="72" t="s">
        <v>2</v>
      </c>
      <c r="C7" s="79">
        <v>2</v>
      </c>
      <c r="D7" s="80"/>
      <c r="H7" s="25" t="s">
        <v>25</v>
      </c>
      <c r="I7" s="26"/>
      <c r="J7" s="27"/>
    </row>
    <row r="8" spans="2:16" ht="54" customHeight="1" thickBot="1" x14ac:dyDescent="0.35">
      <c r="B8" s="35" t="s">
        <v>13</v>
      </c>
      <c r="C8" s="65" t="s">
        <v>6</v>
      </c>
      <c r="D8" s="36" t="s">
        <v>29</v>
      </c>
      <c r="E8" s="36" t="s">
        <v>12</v>
      </c>
      <c r="F8" s="66" t="s">
        <v>27</v>
      </c>
      <c r="G8" s="42" t="s">
        <v>11</v>
      </c>
      <c r="H8" s="37" t="s">
        <v>7</v>
      </c>
      <c r="I8" s="38">
        <v>0.2</v>
      </c>
      <c r="J8" s="39">
        <v>0.3125</v>
      </c>
      <c r="K8" s="40" t="s">
        <v>26</v>
      </c>
      <c r="L8" s="41" t="s">
        <v>28</v>
      </c>
      <c r="N8" s="18" t="s">
        <v>8</v>
      </c>
      <c r="O8" s="19">
        <f>SUM(C9:C18)</f>
        <v>1</v>
      </c>
    </row>
    <row r="9" spans="2:16" ht="25.2" customHeight="1" x14ac:dyDescent="0.3">
      <c r="B9" s="33" t="s">
        <v>30</v>
      </c>
      <c r="C9" s="34">
        <v>0.5</v>
      </c>
      <c r="D9" s="43">
        <f t="shared" ref="D9:D12" si="0">IF(C9=0%,0,$C$6*C9)</f>
        <v>1000000</v>
      </c>
      <c r="E9" s="43">
        <v>152500</v>
      </c>
      <c r="F9" s="67">
        <f>IF(C9=0%,"",IF((E9-D9)&lt;=0,0,E9-D9))</f>
        <v>0</v>
      </c>
      <c r="G9" s="44">
        <f>IF(C9=0%,"",IF(D9-E9&lt;0,"Néant",D9-E9))</f>
        <v>847500</v>
      </c>
      <c r="H9" s="50">
        <f>IF(OR(C9=0%,G9="Néant"),"",IF(G9&lt;=0,0,0))</f>
        <v>0</v>
      </c>
      <c r="I9" s="51">
        <f>IF(OR(C9=0%,G9="Néant"),"",IF(AND(G9&gt;$N$5,G9&lt;$O$5),G9*$P$5,IF(G9&gt;$O$5,$O$5*$P$5,"")))</f>
        <v>140000</v>
      </c>
      <c r="J9" s="52">
        <f>IF(OR(C9=0%,G9="Néant"),"",IF(G9&gt;$O$5,(G9-$O$5)*$P$6,""))</f>
        <v>46093.75</v>
      </c>
      <c r="K9" s="59">
        <f>IF(OR(B9="Epoux",B9="Epouse",B9="PACS"),0,IF(C9=0%,"",SUM(H9:J9)))</f>
        <v>186093.75</v>
      </c>
      <c r="L9" s="60">
        <f>IF(C9=0%,"",D9-K9)</f>
        <v>813906.25</v>
      </c>
      <c r="N9" s="20" t="s">
        <v>10</v>
      </c>
      <c r="O9" s="19">
        <f>100%-O8</f>
        <v>0</v>
      </c>
    </row>
    <row r="10" spans="2:16" ht="25.2" customHeight="1" x14ac:dyDescent="0.3">
      <c r="B10" s="28" t="s">
        <v>31</v>
      </c>
      <c r="C10" s="29">
        <v>0.5</v>
      </c>
      <c r="D10" s="45">
        <f t="shared" si="0"/>
        <v>1000000</v>
      </c>
      <c r="E10" s="45">
        <f>IF(C10="","",152500)</f>
        <v>152500</v>
      </c>
      <c r="F10" s="68">
        <f t="shared" ref="F10:F18" si="1">IF(C10=0%,"",IF((E10-D10)&lt;=0,0,E10-D10))</f>
        <v>0</v>
      </c>
      <c r="G10" s="46">
        <f t="shared" ref="G10:G18" si="2">IF(C10=0%,"",IF(D10-E10&lt;0,"Néant",D10-E10))</f>
        <v>847500</v>
      </c>
      <c r="H10" s="53">
        <f t="shared" ref="H10:H18" si="3">IF(OR(C10=0%,G10="Néant"),"",IF(G10&lt;=0,0,0))</f>
        <v>0</v>
      </c>
      <c r="I10" s="54">
        <f>IF(OR(C10=0%,G10="Néant"),"",IF(AND(G10&gt;$N$5,G10&lt;$O$5),G10*$P$5,IF(G10&gt;$O$5,$O$5*$P$5,"")))</f>
        <v>140000</v>
      </c>
      <c r="J10" s="55">
        <f t="shared" ref="J10:J18" si="4">IF(OR(C10=0%,G10="Néant"),"",IF(G10&gt;$O$5,(G10-$O$5)*$P$6,""))</f>
        <v>46093.75</v>
      </c>
      <c r="K10" s="61">
        <f t="shared" ref="K10:K14" si="5">IF(OR(B10="Epoux",B10="Epouse",B10="PACS"),0,IF(C10=0%,"",SUM(H10:J10)))</f>
        <v>186093.75</v>
      </c>
      <c r="L10" s="62">
        <f t="shared" ref="L10:L18" si="6">IF(C10=0%,"",D10-K10)</f>
        <v>813906.25</v>
      </c>
      <c r="N10" s="21" t="s">
        <v>9</v>
      </c>
      <c r="O10" s="22">
        <f>COUNTIF(C9:C18,"&gt;0")</f>
        <v>2</v>
      </c>
    </row>
    <row r="11" spans="2:16" ht="25.2" customHeight="1" x14ac:dyDescent="0.3">
      <c r="B11" s="28"/>
      <c r="C11" s="30"/>
      <c r="D11" s="45">
        <f t="shared" si="0"/>
        <v>0</v>
      </c>
      <c r="E11" s="45" t="str">
        <f t="shared" ref="E11:E18" si="7">IF(C11="","",152500)</f>
        <v/>
      </c>
      <c r="F11" s="68" t="str">
        <f t="shared" si="1"/>
        <v/>
      </c>
      <c r="G11" s="47" t="str">
        <f t="shared" si="2"/>
        <v/>
      </c>
      <c r="H11" s="53" t="str">
        <f t="shared" si="3"/>
        <v/>
      </c>
      <c r="I11" s="54" t="str">
        <f t="shared" ref="I11:I17" si="8">IF(OR(C11=0%,G11="Néant"),"",IF(AND(G11&gt;$N$5,G11&lt;$O$5),G11*$P$5,IF(G11&gt;$O$5,$O$5*$P$5,"")))</f>
        <v/>
      </c>
      <c r="J11" s="55" t="str">
        <f t="shared" si="4"/>
        <v/>
      </c>
      <c r="K11" s="61" t="str">
        <f t="shared" si="5"/>
        <v/>
      </c>
      <c r="L11" s="62" t="str">
        <f t="shared" si="6"/>
        <v/>
      </c>
      <c r="N11" s="21"/>
      <c r="O11" s="22"/>
    </row>
    <row r="12" spans="2:16" ht="25.2" customHeight="1" x14ac:dyDescent="0.3">
      <c r="B12" s="28"/>
      <c r="C12" s="30"/>
      <c r="D12" s="45">
        <f t="shared" si="0"/>
        <v>0</v>
      </c>
      <c r="E12" s="45" t="str">
        <f t="shared" si="7"/>
        <v/>
      </c>
      <c r="F12" s="68" t="str">
        <f t="shared" si="1"/>
        <v/>
      </c>
      <c r="G12" s="47" t="str">
        <f t="shared" si="2"/>
        <v/>
      </c>
      <c r="H12" s="53" t="str">
        <f t="shared" si="3"/>
        <v/>
      </c>
      <c r="I12" s="54" t="str">
        <f t="shared" si="8"/>
        <v/>
      </c>
      <c r="J12" s="55" t="str">
        <f t="shared" si="4"/>
        <v/>
      </c>
      <c r="K12" s="61" t="str">
        <f t="shared" si="5"/>
        <v/>
      </c>
      <c r="L12" s="62" t="str">
        <f t="shared" si="6"/>
        <v/>
      </c>
    </row>
    <row r="13" spans="2:16" ht="25.2" customHeight="1" x14ac:dyDescent="0.3">
      <c r="B13" s="28"/>
      <c r="C13" s="30"/>
      <c r="D13" s="45">
        <f>IF(C13=0%,0,$C$6*C13)</f>
        <v>0</v>
      </c>
      <c r="E13" s="45" t="str">
        <f t="shared" si="7"/>
        <v/>
      </c>
      <c r="F13" s="68" t="str">
        <f t="shared" si="1"/>
        <v/>
      </c>
      <c r="G13" s="47" t="str">
        <f t="shared" si="2"/>
        <v/>
      </c>
      <c r="H13" s="53" t="str">
        <f t="shared" si="3"/>
        <v/>
      </c>
      <c r="I13" s="54" t="str">
        <f t="shared" si="8"/>
        <v/>
      </c>
      <c r="J13" s="55" t="str">
        <f t="shared" si="4"/>
        <v/>
      </c>
      <c r="K13" s="61" t="str">
        <f t="shared" si="5"/>
        <v/>
      </c>
      <c r="L13" s="62" t="str">
        <f t="shared" si="6"/>
        <v/>
      </c>
    </row>
    <row r="14" spans="2:16" ht="25.2" customHeight="1" x14ac:dyDescent="0.3">
      <c r="B14" s="28"/>
      <c r="C14" s="30"/>
      <c r="D14" s="45">
        <f t="shared" ref="D14:D18" si="9">IF(C14=0%,0,$C$6*C14)</f>
        <v>0</v>
      </c>
      <c r="E14" s="45" t="str">
        <f t="shared" si="7"/>
        <v/>
      </c>
      <c r="F14" s="68" t="str">
        <f t="shared" si="1"/>
        <v/>
      </c>
      <c r="G14" s="47" t="str">
        <f t="shared" si="2"/>
        <v/>
      </c>
      <c r="H14" s="53" t="str">
        <f t="shared" si="3"/>
        <v/>
      </c>
      <c r="I14" s="54" t="str">
        <f t="shared" si="8"/>
        <v/>
      </c>
      <c r="J14" s="55" t="str">
        <f t="shared" si="4"/>
        <v/>
      </c>
      <c r="K14" s="61" t="str">
        <f t="shared" si="5"/>
        <v/>
      </c>
      <c r="L14" s="62" t="str">
        <f t="shared" si="6"/>
        <v/>
      </c>
    </row>
    <row r="15" spans="2:16" ht="25.2" customHeight="1" x14ac:dyDescent="0.3">
      <c r="B15" s="28"/>
      <c r="C15" s="30"/>
      <c r="D15" s="45">
        <f t="shared" si="9"/>
        <v>0</v>
      </c>
      <c r="E15" s="45" t="str">
        <f t="shared" si="7"/>
        <v/>
      </c>
      <c r="F15" s="68" t="str">
        <f t="shared" si="1"/>
        <v/>
      </c>
      <c r="G15" s="47" t="str">
        <f t="shared" si="2"/>
        <v/>
      </c>
      <c r="H15" s="53" t="str">
        <f t="shared" si="3"/>
        <v/>
      </c>
      <c r="I15" s="54" t="str">
        <f t="shared" si="8"/>
        <v/>
      </c>
      <c r="J15" s="55" t="str">
        <f t="shared" si="4"/>
        <v/>
      </c>
      <c r="K15" s="61" t="str">
        <f t="shared" ref="K10:K18" si="10">IF(OR(B15="Epoux",B15="Epouse",B15="Partenaire de pacs"),0,IF(C15=0%,"",SUM(H15:J15)))</f>
        <v/>
      </c>
      <c r="L15" s="62" t="str">
        <f t="shared" si="6"/>
        <v/>
      </c>
    </row>
    <row r="16" spans="2:16" ht="25.2" customHeight="1" x14ac:dyDescent="0.3">
      <c r="B16" s="28"/>
      <c r="C16" s="30"/>
      <c r="D16" s="45">
        <f t="shared" si="9"/>
        <v>0</v>
      </c>
      <c r="E16" s="45" t="str">
        <f t="shared" si="7"/>
        <v/>
      </c>
      <c r="F16" s="68" t="str">
        <f t="shared" si="1"/>
        <v/>
      </c>
      <c r="G16" s="47" t="str">
        <f t="shared" si="2"/>
        <v/>
      </c>
      <c r="H16" s="53" t="str">
        <f t="shared" si="3"/>
        <v/>
      </c>
      <c r="I16" s="54" t="str">
        <f t="shared" si="8"/>
        <v/>
      </c>
      <c r="J16" s="55" t="str">
        <f t="shared" si="4"/>
        <v/>
      </c>
      <c r="K16" s="61" t="str">
        <f t="shared" si="10"/>
        <v/>
      </c>
      <c r="L16" s="62" t="str">
        <f t="shared" si="6"/>
        <v/>
      </c>
    </row>
    <row r="17" spans="2:12" ht="25.2" customHeight="1" x14ac:dyDescent="0.3">
      <c r="B17" s="28"/>
      <c r="C17" s="30"/>
      <c r="D17" s="45">
        <f t="shared" si="9"/>
        <v>0</v>
      </c>
      <c r="E17" s="45" t="str">
        <f t="shared" si="7"/>
        <v/>
      </c>
      <c r="F17" s="68" t="str">
        <f t="shared" si="1"/>
        <v/>
      </c>
      <c r="G17" s="47" t="str">
        <f t="shared" si="2"/>
        <v/>
      </c>
      <c r="H17" s="53" t="str">
        <f t="shared" si="3"/>
        <v/>
      </c>
      <c r="I17" s="54" t="str">
        <f t="shared" si="8"/>
        <v/>
      </c>
      <c r="J17" s="55" t="str">
        <f t="shared" si="4"/>
        <v/>
      </c>
      <c r="K17" s="61" t="str">
        <f t="shared" si="10"/>
        <v/>
      </c>
      <c r="L17" s="62" t="str">
        <f t="shared" si="6"/>
        <v/>
      </c>
    </row>
    <row r="18" spans="2:12" ht="25.2" customHeight="1" thickBot="1" x14ac:dyDescent="0.35">
      <c r="B18" s="31"/>
      <c r="C18" s="32"/>
      <c r="D18" s="48">
        <f t="shared" si="9"/>
        <v>0</v>
      </c>
      <c r="E18" s="48" t="str">
        <f t="shared" si="7"/>
        <v/>
      </c>
      <c r="F18" s="69" t="str">
        <f t="shared" si="1"/>
        <v/>
      </c>
      <c r="G18" s="49" t="str">
        <f t="shared" si="2"/>
        <v/>
      </c>
      <c r="H18" s="56" t="str">
        <f t="shared" si="3"/>
        <v/>
      </c>
      <c r="I18" s="57" t="str">
        <f t="shared" ref="I18" si="11">IF(OR(C18=0%,G18="Néant"),"",IF(AND(G18&gt;$N$5,F18&lt;$O$5),G18*$P$5,IF(G18&gt;$O$5,$O$5*$P$5,"")))</f>
        <v/>
      </c>
      <c r="J18" s="58" t="str">
        <f t="shared" si="4"/>
        <v/>
      </c>
      <c r="K18" s="63" t="str">
        <f t="shared" si="10"/>
        <v/>
      </c>
      <c r="L18" s="64" t="str">
        <f t="shared" si="6"/>
        <v/>
      </c>
    </row>
    <row r="19" spans="2:12" x14ac:dyDescent="0.3"/>
    <row r="20" spans="2:12" x14ac:dyDescent="0.3"/>
    <row r="21" spans="2:12" x14ac:dyDescent="0.3">
      <c r="B21" s="23"/>
      <c r="C21" s="23"/>
      <c r="D21" s="23"/>
      <c r="E21" s="23"/>
      <c r="F21" s="23"/>
      <c r="G21" s="23"/>
      <c r="H21" s="23"/>
      <c r="I21" s="23"/>
      <c r="J21" s="23"/>
      <c r="K21" s="23"/>
    </row>
    <row r="22" spans="2:12" x14ac:dyDescent="0.3">
      <c r="B22" s="23"/>
      <c r="C22" s="23"/>
      <c r="D22" s="23"/>
      <c r="E22" s="23"/>
      <c r="F22" s="23"/>
      <c r="G22" s="23"/>
      <c r="H22" s="23"/>
      <c r="I22" s="23"/>
      <c r="J22" s="23"/>
      <c r="K22" s="23"/>
    </row>
    <row r="23" spans="2:12" x14ac:dyDescent="0.3"/>
    <row r="24" spans="2:12" ht="35.25" hidden="1" customHeight="1" x14ac:dyDescent="0.3"/>
    <row r="25" spans="2:12" ht="35.25" hidden="1" customHeight="1" x14ac:dyDescent="0.3"/>
    <row r="26" spans="2:12" ht="35.25" hidden="1" customHeight="1" x14ac:dyDescent="0.3"/>
    <row r="27" spans="2:12" ht="35.25" hidden="1" customHeight="1" x14ac:dyDescent="0.3">
      <c r="E27" s="24"/>
    </row>
    <row r="28" spans="2:12" ht="35.25" hidden="1" customHeight="1" x14ac:dyDescent="0.3"/>
    <row r="29" spans="2:12" ht="35.25" hidden="1" customHeight="1" x14ac:dyDescent="0.3"/>
    <row r="30" spans="2:12" ht="35.25" hidden="1" customHeight="1" x14ac:dyDescent="0.3"/>
    <row r="31" spans="2:12" ht="35.25" hidden="1" customHeight="1" x14ac:dyDescent="0.3"/>
    <row r="32" spans="2:12" ht="35.25" hidden="1" customHeight="1" x14ac:dyDescent="0.3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66" priority="4">
      <formula>$O$8&lt;&gt;100%</formula>
    </cfRule>
  </conditionalFormatting>
  <conditionalFormatting sqref="C7">
    <cfRule type="expression" dxfId="65" priority="5">
      <formula>$O$10&lt;&gt;$C$7</formula>
    </cfRule>
  </conditionalFormatting>
  <conditionalFormatting sqref="O9">
    <cfRule type="expression" dxfId="64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opLeftCell="A10" zoomScaleNormal="100" workbookViewId="0"/>
  </sheetViews>
  <sheetFormatPr baseColWidth="10" defaultRowHeight="14.4" x14ac:dyDescent="0.3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R11"/>
  <sheetViews>
    <sheetView topLeftCell="A7" workbookViewId="0">
      <selection activeCell="F4" sqref="F4"/>
    </sheetView>
  </sheetViews>
  <sheetFormatPr baseColWidth="10" defaultRowHeight="14.4" x14ac:dyDescent="0.3"/>
  <cols>
    <col min="1" max="1" width="22.6640625" customWidth="1"/>
    <col min="2" max="2" width="17.88671875" customWidth="1"/>
    <col min="3" max="3" width="17.44140625" customWidth="1"/>
    <col min="6" max="6" width="28.5546875" customWidth="1"/>
    <col min="7" max="7" width="18.6640625" customWidth="1"/>
    <col min="8" max="8" width="12.109375" customWidth="1"/>
    <col min="9" max="9" width="12.6640625" customWidth="1"/>
    <col min="10" max="10" width="13.5546875" customWidth="1"/>
    <col min="13" max="13" width="25" customWidth="1"/>
    <col min="14" max="14" width="31.109375" customWidth="1"/>
    <col min="15" max="15" width="14.5546875" customWidth="1"/>
    <col min="16" max="16" width="22.109375" customWidth="1"/>
    <col min="17" max="17" width="20.109375" customWidth="1"/>
    <col min="18" max="18" width="20.5546875" customWidth="1"/>
    <col min="19" max="20" width="13.88671875" customWidth="1"/>
  </cols>
  <sheetData>
    <row r="1" spans="1:18" ht="15.6" x14ac:dyDescent="0.3">
      <c r="A1" s="2" t="s">
        <v>13</v>
      </c>
      <c r="B1" s="1" t="s">
        <v>6</v>
      </c>
      <c r="M1" s="5" t="s">
        <v>17</v>
      </c>
      <c r="N1" s="6" t="str">
        <f>Accueil!C3&amp;" "&amp;Accueil!C4&amp;" "&amp;Accueil!C5</f>
        <v>Monsieur DUPONT Jacques</v>
      </c>
    </row>
    <row r="2" spans="1:18" ht="21" customHeight="1" x14ac:dyDescent="0.3">
      <c r="A2" t="s">
        <v>30</v>
      </c>
      <c r="B2" s="10">
        <v>0.5</v>
      </c>
      <c r="M2" s="5" t="s">
        <v>18</v>
      </c>
      <c r="N2" s="7">
        <f ca="1">TODAY()</f>
        <v>43953</v>
      </c>
    </row>
    <row r="3" spans="1:18" ht="28.8" x14ac:dyDescent="0.3">
      <c r="A3" t="s">
        <v>31</v>
      </c>
      <c r="B3" s="10">
        <v>0.5</v>
      </c>
      <c r="F3" s="2" t="s">
        <v>13</v>
      </c>
      <c r="G3" s="3" t="s">
        <v>14</v>
      </c>
      <c r="H3" s="3" t="s">
        <v>20</v>
      </c>
      <c r="I3" s="3" t="s">
        <v>21</v>
      </c>
      <c r="M3" s="5" t="str">
        <f>Accueil!B6</f>
        <v>Capital Total Investi</v>
      </c>
      <c r="N3" s="9">
        <f>Accueil!C6</f>
        <v>2000000</v>
      </c>
      <c r="Q3" s="2" t="s">
        <v>13</v>
      </c>
    </row>
    <row r="4" spans="1:18" ht="21" customHeight="1" x14ac:dyDescent="0.3">
      <c r="F4" t="s">
        <v>30</v>
      </c>
      <c r="G4" s="4">
        <v>0</v>
      </c>
      <c r="H4" s="11">
        <v>140000</v>
      </c>
      <c r="I4" s="12">
        <v>46093.75</v>
      </c>
      <c r="M4" s="5" t="s">
        <v>19</v>
      </c>
      <c r="N4" s="8">
        <f>Accueil!C7</f>
        <v>2</v>
      </c>
      <c r="P4" s="1" t="s">
        <v>22</v>
      </c>
      <c r="Q4" t="s">
        <v>30</v>
      </c>
      <c r="R4" t="s">
        <v>31</v>
      </c>
    </row>
    <row r="5" spans="1:18" x14ac:dyDescent="0.3">
      <c r="F5" t="s">
        <v>31</v>
      </c>
      <c r="G5" s="4">
        <v>0</v>
      </c>
      <c r="H5" s="11">
        <v>140000</v>
      </c>
      <c r="I5" s="12">
        <v>46093.75</v>
      </c>
      <c r="P5" s="3" t="s">
        <v>14</v>
      </c>
      <c r="Q5" s="4">
        <v>0</v>
      </c>
      <c r="R5" s="4">
        <v>0</v>
      </c>
    </row>
    <row r="6" spans="1:18" x14ac:dyDescent="0.3">
      <c r="P6" s="3" t="s">
        <v>20</v>
      </c>
      <c r="Q6" s="11">
        <v>140000</v>
      </c>
      <c r="R6" s="11">
        <v>140000</v>
      </c>
    </row>
    <row r="7" spans="1:18" x14ac:dyDescent="0.3">
      <c r="P7" s="3" t="s">
        <v>21</v>
      </c>
      <c r="Q7" s="12">
        <v>46093.75</v>
      </c>
      <c r="R7" s="12">
        <v>46093.75</v>
      </c>
    </row>
    <row r="9" spans="1:18" ht="21" customHeight="1" x14ac:dyDescent="0.3"/>
    <row r="10" spans="1:18" ht="21" customHeight="1" x14ac:dyDescent="0.3"/>
    <row r="11" spans="1:18" ht="21" customHeight="1" x14ac:dyDescent="0.3"/>
  </sheetData>
  <pageMargins left="0.7" right="0.7" top="0.75" bottom="0.75" header="0.3" footer="0.3"/>
  <pageSetup paperSize="9"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cp:lastPrinted>2020-04-30T19:30:16Z</cp:lastPrinted>
  <dcterms:created xsi:type="dcterms:W3CDTF">2020-04-28T10:09:57Z</dcterms:created>
  <dcterms:modified xsi:type="dcterms:W3CDTF">2020-05-02T14:05:26Z</dcterms:modified>
</cp:coreProperties>
</file>