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VARJC\Desktop\ASSURANCE VIE\"/>
    </mc:Choice>
  </mc:AlternateContent>
  <xr:revisionPtr revIDLastSave="0" documentId="8_{7420D1D0-5135-4939-A039-9D7DE6DE710B}" xr6:coauthVersionLast="36" xr6:coauthVersionMax="36" xr10:uidLastSave="{00000000-0000-0000-0000-000000000000}"/>
  <bookViews>
    <workbookView xWindow="0" yWindow="0" windowWidth="17256" windowHeight="5640" activeTab="1" xr2:uid="{811B53D0-13CE-4E6A-B537-F5F8A41334FD}"/>
  </bookViews>
  <sheets>
    <sheet name="Accueil" sheetId="1" r:id="rId1"/>
    <sheet name="TDB" sheetId="3" r:id="rId2"/>
    <sheet name="Base_stat" sheetId="5" r:id="rId3"/>
    <sheet name="TCD" sheetId="6" r:id="rId4"/>
  </sheets>
  <definedNames>
    <definedName name="DonnéesExternes_1" localSheetId="2" hidden="1">Base_stat!$A$1:$K$5</definedName>
    <definedName name="Segment_Bénéficiaires">#N/A</definedName>
  </definedNames>
  <calcPr calcId="191029"/>
  <pivotCaches>
    <pivotCache cacheId="24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8" i="1" l="1"/>
  <c r="K17" i="1"/>
  <c r="K16" i="1"/>
  <c r="D9" i="1" l="1"/>
  <c r="D10" i="1"/>
  <c r="D11" i="1"/>
  <c r="D12" i="1"/>
  <c r="D14" i="1"/>
  <c r="D15" i="1"/>
  <c r="D16" i="1"/>
  <c r="D17" i="1"/>
  <c r="D18" i="1"/>
  <c r="D13" i="1"/>
  <c r="O10" i="1"/>
  <c r="L16" i="1"/>
  <c r="L17" i="1"/>
  <c r="L18" i="1"/>
  <c r="G16" i="1"/>
  <c r="G17" i="1"/>
  <c r="G18" i="1"/>
  <c r="I18" i="1" s="1"/>
  <c r="F16" i="1"/>
  <c r="F17" i="1"/>
  <c r="F18" i="1"/>
  <c r="J17" i="1" l="1"/>
  <c r="I17" i="1"/>
  <c r="J16" i="1"/>
  <c r="I16" i="1"/>
  <c r="H18" i="1"/>
  <c r="J18" i="1"/>
  <c r="H17" i="1"/>
  <c r="H16" i="1"/>
  <c r="E12" i="1"/>
  <c r="F12" i="1" l="1"/>
  <c r="G9" i="1"/>
  <c r="I9" i="1" s="1"/>
  <c r="F9" i="1"/>
  <c r="E16" i="1"/>
  <c r="O8" i="1"/>
  <c r="O9" i="1" s="1"/>
  <c r="E14" i="1"/>
  <c r="E10" i="1"/>
  <c r="G10" i="1" s="1"/>
  <c r="I10" i="1" s="1"/>
  <c r="E11" i="1"/>
  <c r="G11" i="1" s="1"/>
  <c r="I11" i="1" s="1"/>
  <c r="E18" i="1"/>
  <c r="E15" i="1"/>
  <c r="E17" i="1"/>
  <c r="E13" i="1"/>
  <c r="F15" i="1" l="1"/>
  <c r="G15" i="1"/>
  <c r="F14" i="1"/>
  <c r="G14" i="1"/>
  <c r="F13" i="1"/>
  <c r="G13" i="1"/>
  <c r="G12" i="1"/>
  <c r="I12" i="1" s="1"/>
  <c r="F11" i="1"/>
  <c r="F10" i="1"/>
  <c r="J9" i="1"/>
  <c r="H9" i="1"/>
  <c r="J10" i="1"/>
  <c r="H10" i="1"/>
  <c r="J11" i="1"/>
  <c r="H11" i="1"/>
  <c r="K11" i="1" s="1"/>
  <c r="K10" i="1" l="1"/>
  <c r="L10" i="1" s="1"/>
  <c r="K9" i="1"/>
  <c r="L9" i="1" s="1"/>
  <c r="I15" i="1"/>
  <c r="H15" i="1"/>
  <c r="K15" i="1" s="1"/>
  <c r="L15" i="1" s="1"/>
  <c r="J15" i="1"/>
  <c r="I14" i="1"/>
  <c r="J14" i="1"/>
  <c r="H14" i="1"/>
  <c r="K14" i="1" s="1"/>
  <c r="J13" i="1"/>
  <c r="I13" i="1"/>
  <c r="H13" i="1"/>
  <c r="J12" i="1"/>
  <c r="H12" i="1"/>
  <c r="L11" i="1"/>
  <c r="K12" i="1" l="1"/>
  <c r="L12" i="1" s="1"/>
  <c r="K13" i="1"/>
  <c r="L13" i="1" s="1"/>
  <c r="L1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SAVARD Jean-Charles</author>
  </authors>
  <commentList>
    <comment ref="C7" authorId="0" shapeId="0" xr:uid="{42D086D4-B0F9-4D31-B8FB-93183FC292A2}">
      <text>
        <r>
          <rPr>
            <sz val="14"/>
            <color indexed="81"/>
            <rFont val="Calibri Light"/>
            <family val="2"/>
            <scheme val="major"/>
          </rPr>
          <t xml:space="preserve">Si c'est en couleur, alors il manque un pourcentage dans la colonne Taux. 
Le nombre de bénéfiaire ayant un pourcentage de taux attribué est affiché en cellule O10.
</t>
        </r>
      </text>
    </comment>
    <comment ref="B8" authorId="0" shapeId="0" xr:uid="{908343A4-4C4B-4C8E-BD64-5ABE24B508AA}">
      <text>
        <r>
          <rPr>
            <sz val="14"/>
            <color indexed="81"/>
            <rFont val="Calibri Light"/>
            <family val="2"/>
            <scheme val="major"/>
          </rPr>
          <t xml:space="preserve">Mettre le nom du bénéficiaire désiré dans chaque case.
</t>
        </r>
        <r>
          <rPr>
            <b/>
            <u/>
            <sz val="14"/>
            <color indexed="81"/>
            <rFont val="Calibri Light"/>
            <family val="2"/>
            <scheme val="major"/>
          </rPr>
          <t xml:space="preserve">N.B. </t>
        </r>
        <r>
          <rPr>
            <sz val="14"/>
            <color indexed="81"/>
            <rFont val="Calibri Light"/>
            <family val="2"/>
            <scheme val="major"/>
          </rPr>
          <t xml:space="preserve">: si </t>
        </r>
        <r>
          <rPr>
            <b/>
            <u/>
            <sz val="14"/>
            <color indexed="81"/>
            <rFont val="Calibri Light"/>
            <family val="2"/>
            <scheme val="major"/>
          </rPr>
          <t>marié(e)</t>
        </r>
        <r>
          <rPr>
            <sz val="14"/>
            <color indexed="81"/>
            <rFont val="Calibri Light"/>
            <family val="2"/>
            <scheme val="major"/>
          </rPr>
          <t xml:space="preserve"> ou </t>
        </r>
        <r>
          <rPr>
            <b/>
            <u/>
            <sz val="14"/>
            <color indexed="81"/>
            <rFont val="Calibri Light"/>
            <family val="2"/>
            <scheme val="major"/>
          </rPr>
          <t>pascsé(s)</t>
        </r>
        <r>
          <rPr>
            <sz val="14"/>
            <color indexed="81"/>
            <rFont val="Calibri Light"/>
            <family val="2"/>
            <scheme val="major"/>
          </rPr>
          <t xml:space="preserve"> , écrire :
- Epoux
- Epouse
- PACS
La fiscalité appliquée sera alors automatiquement mise à 0 € dans la colonne K</t>
        </r>
      </text>
    </comment>
    <comment ref="C8" authorId="0" shapeId="0" xr:uid="{83B57D6D-A1DB-4D20-9C70-40C84CE6EE1C}">
      <text>
        <r>
          <rPr>
            <sz val="14"/>
            <color indexed="81"/>
            <rFont val="Calibri Light"/>
            <family val="2"/>
            <scheme val="major"/>
          </rPr>
          <t>Si la colonne apparait en couleur, alors la répartition en pourcentage ne fait pas 100%. 
Le manque ou surplus est affiché en cellule O9.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F09CD8C-1493-4BBB-AF2B-FC7748749A1B}" keepAlive="1" name="Requête - Base_stat" description="Connexion à la requête « Base_stat » dans le classeur." type="5" refreshedVersion="6" background="1" saveData="1">
    <dbPr connection="Provider=Microsoft.Mashup.OleDb.1;Data Source=$Workbook$;Location=Base_stat;Extended Properties=&quot;&quot;" command="SELECT * FROM [Base_stat]"/>
  </connection>
</connections>
</file>

<file path=xl/sharedStrings.xml><?xml version="1.0" encoding="utf-8"?>
<sst xmlns="http://schemas.openxmlformats.org/spreadsheetml/2006/main" count="67" uniqueCount="36">
  <si>
    <t>Nom</t>
  </si>
  <si>
    <t>Prénom</t>
  </si>
  <si>
    <t>Nombre de bénéficiaire(s)</t>
  </si>
  <si>
    <t>Capital Total Investi</t>
  </si>
  <si>
    <t>De</t>
  </si>
  <si>
    <t>à</t>
  </si>
  <si>
    <t>Taux</t>
  </si>
  <si>
    <t>Néant 0%</t>
  </si>
  <si>
    <t>Somme des %</t>
  </si>
  <si>
    <t>Nombre de bénéficiaires</t>
  </si>
  <si>
    <t>% Manquant</t>
  </si>
  <si>
    <t>Base Taxable €</t>
  </si>
  <si>
    <t>Abattement Légal Disponible</t>
  </si>
  <si>
    <t>Bénéficiaires</t>
  </si>
  <si>
    <t>Civilité</t>
  </si>
  <si>
    <t>Monsieur</t>
  </si>
  <si>
    <t>Fiscalité appliquée par tranche</t>
  </si>
  <si>
    <t>Fiscalité totale</t>
  </si>
  <si>
    <r>
      <t xml:space="preserve">Abattement </t>
    </r>
    <r>
      <rPr>
        <b/>
        <sz val="14"/>
        <color rgb="FFFF0000"/>
        <rFont val="Calibri Light"/>
        <family val="2"/>
        <scheme val="major"/>
      </rPr>
      <t>RESTANT</t>
    </r>
    <r>
      <rPr>
        <b/>
        <sz val="14"/>
        <color theme="1"/>
        <rFont val="Calibri Light"/>
        <family val="2"/>
        <scheme val="major"/>
      </rPr>
      <t xml:space="preserve"> à exploiter</t>
    </r>
  </si>
  <si>
    <t>Capital reçu après fiscalité</t>
  </si>
  <si>
    <t>Capital en cas de décès AVANT fiscalité</t>
  </si>
  <si>
    <t>Pierre</t>
  </si>
  <si>
    <t>Paul</t>
  </si>
  <si>
    <t>Étiquettes de lignes</t>
  </si>
  <si>
    <t>Total général</t>
  </si>
  <si>
    <t>Somme de Taux</t>
  </si>
  <si>
    <t>20%</t>
  </si>
  <si>
    <t>31,25%</t>
  </si>
  <si>
    <t>Abattement RESTANT à exploiter</t>
  </si>
  <si>
    <t>Fiscalité 20%</t>
  </si>
  <si>
    <t>Fiscalité 31,25%</t>
  </si>
  <si>
    <t>Capital reçu suite fiscalité</t>
  </si>
  <si>
    <t>A</t>
  </si>
  <si>
    <t>B</t>
  </si>
  <si>
    <t>AAA</t>
  </si>
  <si>
    <t>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</si>
</sst>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-* #,##0.00_-;\-* #,##0.00_-;_-* &quot;-&quot;??_-;_-@_-"/>
    <numFmt numFmtId="165" formatCode="#,##0.00\ &quot;€&quot;"/>
    <numFmt numFmtId="166" formatCode="_-* #,##0_-;\-* #,##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20"/>
      <color theme="1"/>
      <name val="Calibri Light"/>
      <family val="2"/>
      <scheme val="major"/>
    </font>
    <font>
      <sz val="14"/>
      <color theme="1"/>
      <name val="Calibri Light"/>
      <family val="2"/>
      <scheme val="major"/>
    </font>
    <font>
      <sz val="16"/>
      <color theme="1"/>
      <name val="Calibri Light"/>
      <family val="2"/>
      <scheme val="major"/>
    </font>
    <font>
      <b/>
      <sz val="14"/>
      <color rgb="FFFF0000"/>
      <name val="Calibri Light"/>
      <family val="2"/>
      <scheme val="major"/>
    </font>
    <font>
      <b/>
      <sz val="14"/>
      <color theme="1"/>
      <name val="Calibri Light"/>
      <family val="2"/>
      <scheme val="major"/>
    </font>
    <font>
      <b/>
      <u/>
      <sz val="14"/>
      <color indexed="81"/>
      <name val="Calibri Light"/>
      <family val="2"/>
      <scheme val="major"/>
    </font>
    <font>
      <sz val="14"/>
      <color indexed="81"/>
      <name val="Calibri Light"/>
      <family val="2"/>
      <scheme val="major"/>
    </font>
    <font>
      <b/>
      <sz val="14"/>
      <color theme="3" tint="-0.249977111117893"/>
      <name val="Calibri Light"/>
      <family val="2"/>
      <scheme val="major"/>
    </font>
    <font>
      <b/>
      <sz val="16"/>
      <color theme="1"/>
      <name val="Calibri Light"/>
      <family val="2"/>
      <scheme val="major"/>
    </font>
    <font>
      <b/>
      <u/>
      <sz val="16"/>
      <color theme="1"/>
      <name val="Calibri Light"/>
      <family val="2"/>
      <scheme val="major"/>
    </font>
    <font>
      <b/>
      <sz val="16"/>
      <name val="Calibri Light"/>
      <family val="2"/>
      <scheme val="major"/>
    </font>
    <font>
      <sz val="18"/>
      <color theme="1"/>
      <name val="Calibri Light"/>
      <family val="2"/>
      <scheme val="major"/>
    </font>
    <font>
      <b/>
      <sz val="20"/>
      <color theme="1"/>
      <name val="Calibri Light"/>
      <family val="2"/>
      <scheme val="maj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3" tint="-0.24994659260841701"/>
      </left>
      <right style="dashed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medium">
        <color theme="3" tint="-0.24994659260841701"/>
      </top>
      <bottom style="dashed">
        <color theme="3" tint="-0.24994659260841701"/>
      </bottom>
      <diagonal/>
    </border>
    <border>
      <left style="medium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dashed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dashed">
        <color theme="3" tint="-0.24994659260841701"/>
      </left>
      <right style="medium">
        <color theme="3" tint="-0.24994659260841701"/>
      </right>
      <top style="dashed">
        <color theme="3" tint="-0.24994659260841701"/>
      </top>
      <bottom style="dashed">
        <color theme="3" tint="-0.24994659260841701"/>
      </bottom>
      <diagonal/>
    </border>
    <border>
      <left style="medium">
        <color theme="3" tint="-0.24994659260841701"/>
      </left>
      <right style="dashed">
        <color theme="3" tint="-0.24994659260841701"/>
      </right>
      <top style="dashed">
        <color theme="3" tint="-0.24994659260841701"/>
      </top>
      <bottom/>
      <diagonal/>
    </border>
    <border>
      <left style="dashed">
        <color theme="3" tint="-0.24994659260841701"/>
      </left>
      <right style="dashed">
        <color theme="3" tint="-0.24994659260841701"/>
      </right>
      <top style="dashed">
        <color theme="3" tint="-0.24994659260841701"/>
      </top>
      <bottom/>
      <diagonal/>
    </border>
    <border>
      <left style="dashed">
        <color theme="3" tint="-0.24994659260841701"/>
      </left>
      <right style="medium">
        <color theme="3" tint="-0.24994659260841701"/>
      </right>
      <top style="dashed">
        <color theme="3" tint="-0.2499465926084170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pivotButton="1"/>
    <xf numFmtId="0" fontId="0" fillId="0" borderId="0" xfId="0" pivotButton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0" fontId="2" fillId="0" borderId="0" xfId="0" applyNumberFormat="1" applyFont="1" applyAlignment="1">
      <alignment vertical="center"/>
    </xf>
    <xf numFmtId="10" fontId="5" fillId="5" borderId="15" xfId="0" applyNumberFormat="1" applyFont="1" applyFill="1" applyBorder="1" applyAlignment="1">
      <alignment vertical="center" wrapText="1"/>
    </xf>
    <xf numFmtId="10" fontId="5" fillId="0" borderId="15" xfId="0" applyNumberFormat="1" applyFont="1" applyBorder="1" applyAlignment="1">
      <alignment vertical="center" wrapText="1"/>
    </xf>
    <xf numFmtId="10" fontId="5" fillId="5" borderId="18" xfId="0" applyNumberFormat="1" applyFont="1" applyFill="1" applyBorder="1" applyAlignment="1">
      <alignment vertical="center" wrapText="1"/>
    </xf>
    <xf numFmtId="165" fontId="5" fillId="0" borderId="18" xfId="0" applyNumberFormat="1" applyFont="1" applyFill="1" applyBorder="1" applyAlignment="1">
      <alignment vertical="center" wrapText="1"/>
    </xf>
    <xf numFmtId="165" fontId="11" fillId="11" borderId="20" xfId="0" applyNumberFormat="1" applyFont="1" applyFill="1" applyBorder="1" applyAlignment="1">
      <alignment horizontal="right" vertical="center" wrapText="1"/>
    </xf>
    <xf numFmtId="165" fontId="5" fillId="0" borderId="15" xfId="0" applyNumberFormat="1" applyFont="1" applyFill="1" applyBorder="1" applyAlignment="1">
      <alignment vertical="center" wrapText="1"/>
    </xf>
    <xf numFmtId="165" fontId="13" fillId="11" borderId="21" xfId="0" applyNumberFormat="1" applyFont="1" applyFill="1" applyBorder="1" applyAlignment="1">
      <alignment horizontal="right" vertical="center" wrapText="1"/>
    </xf>
    <xf numFmtId="165" fontId="11" fillId="11" borderId="21" xfId="0" applyNumberFormat="1" applyFont="1" applyFill="1" applyBorder="1" applyAlignment="1">
      <alignment horizontal="right" vertical="center" wrapText="1"/>
    </xf>
    <xf numFmtId="165" fontId="14" fillId="6" borderId="17" xfId="0" applyNumberFormat="1" applyFont="1" applyFill="1" applyBorder="1" applyAlignment="1">
      <alignment horizontal="right" vertical="center" wrapText="1"/>
    </xf>
    <xf numFmtId="165" fontId="14" fillId="6" borderId="18" xfId="0" applyNumberFormat="1" applyFont="1" applyFill="1" applyBorder="1" applyAlignment="1">
      <alignment horizontal="right" vertical="center" wrapText="1"/>
    </xf>
    <xf numFmtId="165" fontId="14" fillId="6" borderId="19" xfId="0" applyNumberFormat="1" applyFont="1" applyFill="1" applyBorder="1" applyAlignment="1">
      <alignment horizontal="right" vertical="center" wrapText="1"/>
    </xf>
    <xf numFmtId="165" fontId="14" fillId="6" borderId="14" xfId="0" applyNumberFormat="1" applyFont="1" applyFill="1" applyBorder="1" applyAlignment="1">
      <alignment horizontal="right" vertical="center" wrapText="1"/>
    </xf>
    <xf numFmtId="165" fontId="14" fillId="6" borderId="15" xfId="0" applyNumberFormat="1" applyFont="1" applyFill="1" applyBorder="1" applyAlignment="1">
      <alignment horizontal="right" vertical="center" wrapText="1"/>
    </xf>
    <xf numFmtId="165" fontId="14" fillId="6" borderId="16" xfId="0" applyNumberFormat="1" applyFont="1" applyFill="1" applyBorder="1" applyAlignment="1">
      <alignment horizontal="right" vertical="center" wrapText="1"/>
    </xf>
    <xf numFmtId="165" fontId="3" fillId="9" borderId="22" xfId="0" applyNumberFormat="1" applyFont="1" applyFill="1" applyBorder="1" applyAlignment="1">
      <alignment horizontal="right" vertical="center" wrapText="1"/>
    </xf>
    <xf numFmtId="165" fontId="3" fillId="9" borderId="23" xfId="0" applyNumberFormat="1" applyFont="1" applyFill="1" applyBorder="1" applyAlignment="1">
      <alignment horizontal="right" vertical="center" wrapText="1"/>
    </xf>
    <xf numFmtId="165" fontId="11" fillId="13" borderId="18" xfId="0" applyNumberFormat="1" applyFont="1" applyFill="1" applyBorder="1" applyAlignment="1">
      <alignment horizontal="right" vertical="center" wrapText="1"/>
    </xf>
    <xf numFmtId="165" fontId="11" fillId="13" borderId="15" xfId="0" applyNumberFormat="1" applyFont="1" applyFill="1" applyBorder="1" applyAlignment="1">
      <alignment horizontal="right" vertical="center" wrapText="1"/>
    </xf>
    <xf numFmtId="0" fontId="10" fillId="14" borderId="2" xfId="0" applyFont="1" applyFill="1" applyBorder="1" applyAlignment="1">
      <alignment horizontal="left" vertical="center" wrapText="1"/>
    </xf>
    <xf numFmtId="0" fontId="10" fillId="14" borderId="5" xfId="0" applyFont="1" applyFill="1" applyBorder="1" applyAlignment="1">
      <alignment horizontal="left" vertical="center" wrapText="1"/>
    </xf>
    <xf numFmtId="0" fontId="10" fillId="14" borderId="8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NumberFormat="1"/>
    <xf numFmtId="0" fontId="4" fillId="7" borderId="24" xfId="0" applyFont="1" applyFill="1" applyBorder="1" applyAlignment="1">
      <alignment vertical="center" wrapText="1"/>
    </xf>
    <xf numFmtId="0" fontId="4" fillId="7" borderId="25" xfId="0" applyFont="1" applyFill="1" applyBorder="1" applyAlignment="1">
      <alignment vertical="center" wrapText="1"/>
    </xf>
    <xf numFmtId="165" fontId="3" fillId="10" borderId="26" xfId="0" applyNumberFormat="1" applyFont="1" applyFill="1" applyBorder="1" applyAlignment="1">
      <alignment horizontal="right" vertical="center" wrapText="1"/>
    </xf>
    <xf numFmtId="165" fontId="3" fillId="10" borderId="27" xfId="0" applyNumberFormat="1" applyFont="1" applyFill="1" applyBorder="1" applyAlignment="1">
      <alignment horizontal="right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12" borderId="29" xfId="0" applyFont="1" applyFill="1" applyBorder="1" applyAlignment="1">
      <alignment horizontal="center" vertical="center" wrapText="1"/>
    </xf>
    <xf numFmtId="0" fontId="7" fillId="8" borderId="29" xfId="0" applyFont="1" applyFill="1" applyBorder="1" applyAlignment="1">
      <alignment horizontal="center" vertical="center" wrapText="1"/>
    </xf>
    <xf numFmtId="0" fontId="7" fillId="13" borderId="29" xfId="0" applyFont="1" applyFill="1" applyBorder="1" applyAlignment="1">
      <alignment horizontal="center" vertical="center" wrapText="1"/>
    </xf>
    <xf numFmtId="0" fontId="7" fillId="11" borderId="30" xfId="0" applyFont="1" applyFill="1" applyBorder="1" applyAlignment="1">
      <alignment horizontal="center" vertical="center" wrapText="1"/>
    </xf>
    <xf numFmtId="9" fontId="7" fillId="6" borderId="31" xfId="0" applyNumberFormat="1" applyFont="1" applyFill="1" applyBorder="1" applyAlignment="1">
      <alignment horizontal="center" vertical="center" wrapText="1"/>
    </xf>
    <xf numFmtId="9" fontId="7" fillId="6" borderId="29" xfId="0" applyNumberFormat="1" applyFont="1" applyFill="1" applyBorder="1" applyAlignment="1">
      <alignment horizontal="center" vertical="center" wrapText="1"/>
    </xf>
    <xf numFmtId="10" fontId="7" fillId="6" borderId="32" xfId="0" applyNumberFormat="1" applyFont="1" applyFill="1" applyBorder="1" applyAlignment="1">
      <alignment horizontal="center" vertical="center" wrapText="1"/>
    </xf>
    <xf numFmtId="0" fontId="7" fillId="9" borderId="33" xfId="0" applyFont="1" applyFill="1" applyBorder="1" applyAlignment="1">
      <alignment horizontal="center" vertical="center" wrapText="1"/>
    </xf>
    <xf numFmtId="0" fontId="7" fillId="10" borderId="34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vertical="center" wrapText="1"/>
    </xf>
    <xf numFmtId="10" fontId="5" fillId="0" borderId="36" xfId="0" applyNumberFormat="1" applyFont="1" applyBorder="1" applyAlignment="1">
      <alignment vertical="center" wrapText="1"/>
    </xf>
    <xf numFmtId="165" fontId="5" fillId="0" borderId="36" xfId="0" applyNumberFormat="1" applyFont="1" applyFill="1" applyBorder="1" applyAlignment="1">
      <alignment vertical="center" wrapText="1"/>
    </xf>
    <xf numFmtId="165" fontId="11" fillId="13" borderId="36" xfId="0" applyNumberFormat="1" applyFont="1" applyFill="1" applyBorder="1" applyAlignment="1">
      <alignment horizontal="right" vertical="center" wrapText="1"/>
    </xf>
    <xf numFmtId="165" fontId="11" fillId="11" borderId="37" xfId="0" applyNumberFormat="1" applyFont="1" applyFill="1" applyBorder="1" applyAlignment="1">
      <alignment horizontal="right" vertical="center" wrapText="1"/>
    </xf>
    <xf numFmtId="165" fontId="14" fillId="6" borderId="38" xfId="0" applyNumberFormat="1" applyFont="1" applyFill="1" applyBorder="1" applyAlignment="1">
      <alignment horizontal="right" vertical="center" wrapText="1"/>
    </xf>
    <xf numFmtId="165" fontId="14" fillId="6" borderId="36" xfId="0" applyNumberFormat="1" applyFont="1" applyFill="1" applyBorder="1" applyAlignment="1">
      <alignment horizontal="right" vertical="center" wrapText="1"/>
    </xf>
    <xf numFmtId="165" fontId="14" fillId="6" borderId="39" xfId="0" applyNumberFormat="1" applyFont="1" applyFill="1" applyBorder="1" applyAlignment="1">
      <alignment horizontal="right" vertical="center" wrapText="1"/>
    </xf>
    <xf numFmtId="165" fontId="3" fillId="9" borderId="40" xfId="0" applyNumberFormat="1" applyFont="1" applyFill="1" applyBorder="1" applyAlignment="1">
      <alignment horizontal="right" vertical="center" wrapText="1"/>
    </xf>
    <xf numFmtId="165" fontId="3" fillId="10" borderId="41" xfId="0" applyNumberFormat="1" applyFont="1" applyFill="1" applyBorder="1" applyAlignment="1">
      <alignment horizontal="right" vertical="center" wrapText="1"/>
    </xf>
    <xf numFmtId="0" fontId="0" fillId="0" borderId="0" xfId="0" applyNumberFormat="1" applyAlignment="1">
      <alignment horizontal="center" vertical="center" wrapText="1"/>
    </xf>
    <xf numFmtId="9" fontId="0" fillId="0" borderId="0" xfId="0" applyNumberFormat="1" applyAlignment="1">
      <alignment horizontal="center" vertical="center"/>
    </xf>
    <xf numFmtId="0" fontId="17" fillId="0" borderId="0" xfId="0" applyFont="1" applyAlignment="1">
      <alignment horizontal="left"/>
    </xf>
    <xf numFmtId="9" fontId="17" fillId="0" borderId="0" xfId="0" applyNumberFormat="1" applyFont="1" applyAlignment="1">
      <alignment horizontal="center" vertical="center"/>
    </xf>
    <xf numFmtId="44" fontId="0" fillId="0" borderId="0" xfId="0" applyNumberFormat="1"/>
    <xf numFmtId="44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6" borderId="11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165" fontId="11" fillId="5" borderId="6" xfId="0" applyNumberFormat="1" applyFont="1" applyFill="1" applyBorder="1" applyAlignment="1">
      <alignment horizontal="center" vertical="center" wrapText="1"/>
    </xf>
    <xf numFmtId="165" fontId="11" fillId="5" borderId="7" xfId="0" applyNumberFormat="1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4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alignment wrapText="1"/>
    </dxf>
    <dxf>
      <alignment horizontal="center"/>
    </dxf>
    <dxf>
      <alignment vertical="center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font>
        <sz val="14"/>
      </font>
    </dxf>
    <dxf>
      <font>
        <sz val="14"/>
      </font>
    </dxf>
    <dxf>
      <alignment horizontal="center"/>
    </dxf>
    <dxf>
      <alignment vertical="center"/>
    </dxf>
    <dxf>
      <numFmt numFmtId="13" formatCode="0%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 Light"/>
        <family val="2"/>
        <scheme val="major"/>
      </font>
      <numFmt numFmtId="165" formatCode="#,##0.00\ &quot;€&quot;"/>
      <fill>
        <patternFill patternType="solid">
          <fgColor indexed="64"/>
          <bgColor rgb="FF00B0F0"/>
        </patternFill>
      </fill>
      <alignment horizontal="right" vertical="center" textRotation="0" wrapText="1" indent="0" justifyLastLine="0" shrinkToFit="0" readingOrder="0"/>
      <border diagonalUp="0" diagonalDown="0">
        <left style="medium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 Light"/>
        <family val="2"/>
        <scheme val="major"/>
      </font>
      <numFmt numFmtId="165" formatCode="#,##0.00\ &quot;€&quot;"/>
      <fill>
        <patternFill patternType="solid">
          <fgColor indexed="64"/>
          <bgColor rgb="FF92D050"/>
        </patternFill>
      </fill>
      <alignment horizontal="right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 Light"/>
        <family val="2"/>
        <scheme val="major"/>
      </font>
      <numFmt numFmtId="165" formatCode="#,##0.00\ &quot;€&quot;"/>
      <fill>
        <patternFill patternType="solid">
          <fgColor indexed="64"/>
          <bgColor theme="5" tint="0.59999389629810485"/>
        </patternFill>
      </fill>
      <alignment horizontal="right" vertical="center" textRotation="0" wrapText="1" indent="0" justifyLastLine="0" shrinkToFit="0" readingOrder="0"/>
      <border diagonalUp="0" diagonalDown="0">
        <left style="hair">
          <color indexed="64"/>
        </left>
        <right style="medium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 Light"/>
        <family val="2"/>
        <scheme val="major"/>
      </font>
      <numFmt numFmtId="165" formatCode="#,##0.00\ &quot;€&quot;"/>
      <fill>
        <patternFill patternType="solid">
          <fgColor indexed="64"/>
          <bgColor theme="5" tint="0.59999389629810485"/>
        </patternFill>
      </fill>
      <alignment horizontal="right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 Light"/>
        <family val="2"/>
        <scheme val="major"/>
      </font>
      <numFmt numFmtId="165" formatCode="#,##0.00\ &quot;€&quot;"/>
      <fill>
        <patternFill patternType="solid">
          <fgColor indexed="64"/>
          <bgColor theme="5" tint="0.59999389629810485"/>
        </patternFill>
      </fill>
      <alignment horizontal="right" vertical="center" textRotation="0" wrapText="1" indent="0" justifyLastLine="0" shrinkToFit="0" readingOrder="0"/>
      <border diagonalUp="0" diagonalDown="0">
        <left style="medium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  <numFmt numFmtId="165" formatCode="#,##0.00\ &quot;€&quot;"/>
      <fill>
        <patternFill patternType="solid">
          <fgColor indexed="64"/>
          <bgColor theme="4" tint="0.79998168889431442"/>
        </patternFill>
      </fill>
      <alignment horizontal="right" vertical="center" textRotation="0" wrapText="1" indent="0" justifyLastLine="0" shrinkToFit="0" readingOrder="0"/>
      <border diagonalUp="0" diagonalDown="0">
        <left style="hair">
          <color indexed="64"/>
        </left>
        <right/>
        <top style="hair">
          <color indexed="64"/>
        </top>
        <bottom style="hair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  <numFmt numFmtId="165" formatCode="#,##0.00\ &quot;€&quot;"/>
      <fill>
        <patternFill patternType="solid">
          <fgColor indexed="64"/>
          <bgColor theme="5" tint="0.79998168889431442"/>
        </patternFill>
      </fill>
      <alignment horizontal="right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 Light"/>
        <family val="2"/>
        <scheme val="major"/>
      </font>
      <numFmt numFmtId="14" formatCode="0.00%"/>
      <alignment horizontal="general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 Light"/>
        <family val="2"/>
        <scheme val="major"/>
      </font>
      <fill>
        <patternFill patternType="solid">
          <fgColor indexed="64"/>
          <bgColor theme="3" tint="0.79998168889431442"/>
        </patternFill>
      </fill>
      <alignment horizontal="general" vertical="center" textRotation="0" wrapText="1" indent="0" justifyLastLine="0" shrinkToFit="0" readingOrder="0"/>
      <border diagonalUp="0" diagonalDown="0">
        <left/>
        <right style="hair">
          <color indexed="64"/>
        </right>
        <top style="hair">
          <color indexed="64"/>
        </top>
        <bottom style="hair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ill>
        <patternFill>
          <bgColor rgb="FFFF0000"/>
        </patternFill>
      </fill>
    </dxf>
    <dxf>
      <fill>
        <patternFill>
          <bgColor theme="5" tint="-0.24994659260841701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Cordia5 Tetra_Asssurance Vie-1 (1).xlsm]TCD!Tableau croisé dynamique5</c:name>
    <c:fmtId val="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chemeClr val="tx1"/>
                </a:solidFill>
              </a:rPr>
              <a:t>Répartition bénéficiaire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circle"/>
          <c:size val="6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4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7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8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</c:pivotFmts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TCD!$B$3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1-F27D-447A-9E74-37245A60247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3-F27D-447A-9E74-37245A60247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5-8BEC-4AC5-A5A9-1BD69F19D86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>
              <c:ext xmlns:c16="http://schemas.microsoft.com/office/drawing/2014/chart" uri="{C3380CC4-5D6E-409C-BE32-E72D297353CC}">
                <c16:uniqueId val="{00000007-8BEC-4AC5-A5A9-1BD69F19D86A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TCD!$A$4:$A$8</c:f>
              <c:strCache>
                <c:ptCount val="4"/>
                <c:pt idx="0">
                  <c:v>Paul</c:v>
                </c:pt>
                <c:pt idx="1">
                  <c:v>Pierre</c:v>
                </c:pt>
                <c:pt idx="2">
                  <c:v>A</c:v>
                </c:pt>
                <c:pt idx="3">
                  <c:v>B</c:v>
                </c:pt>
              </c:strCache>
            </c:strRef>
          </c:cat>
          <c:val>
            <c:numRef>
              <c:f>TCD!$B$4:$B$8</c:f>
              <c:numCache>
                <c:formatCode>0%</c:formatCode>
                <c:ptCount val="4"/>
                <c:pt idx="0">
                  <c:v>0.1</c:v>
                </c:pt>
                <c:pt idx="1">
                  <c:v>0.5</c:v>
                </c:pt>
                <c:pt idx="2">
                  <c:v>0.15</c:v>
                </c:pt>
                <c:pt idx="3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27D-447A-9E74-37245A602471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Cordia5 Tetra_Asssurance Vie-1 (1).xlsm]TCD!Tableau croisé dynamique6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fr-FR" sz="1800">
                <a:solidFill>
                  <a:schemeClr val="tx1"/>
                </a:solidFill>
              </a:rPr>
              <a:t>Fiscalité par bénéficiaire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circle"/>
          <c:size val="6"/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p3d/>
        </c:spPr>
        <c:marker>
          <c:symbol val="none"/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TCD!$E$3</c:f>
              <c:strCache>
                <c:ptCount val="1"/>
                <c:pt idx="0">
                  <c:v>Fiscalité 20%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spPr>
              <a:solidFill>
                <a:schemeClr val="accent1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TCD!$D$4:$D$8</c:f>
              <c:strCache>
                <c:ptCount val="4"/>
                <c:pt idx="0">
                  <c:v>Paul</c:v>
                </c:pt>
                <c:pt idx="1">
                  <c:v>Pierre</c:v>
                </c:pt>
                <c:pt idx="2">
                  <c:v>A</c:v>
                </c:pt>
                <c:pt idx="3">
                  <c:v>B</c:v>
                </c:pt>
              </c:strCache>
            </c:strRef>
          </c:cat>
          <c:val>
            <c:numRef>
              <c:f>TCD!$E$4:$E$8</c:f>
              <c:numCache>
                <c:formatCode>_("€"* #,##0.00_);_("€"* \(#,##0.00\);_("€"* "-"??_);_(@_)</c:formatCode>
                <c:ptCount val="4"/>
                <c:pt idx="0">
                  <c:v>29500</c:v>
                </c:pt>
                <c:pt idx="1">
                  <c:v>140000</c:v>
                </c:pt>
                <c:pt idx="2">
                  <c:v>59500</c:v>
                </c:pt>
                <c:pt idx="3">
                  <c:v>119500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A1-4E04-AA52-801FC3DAC311}"/>
            </c:ext>
          </c:extLst>
        </c:ser>
        <c:ser>
          <c:idx val="1"/>
          <c:order val="1"/>
          <c:tx>
            <c:strRef>
              <c:f>TCD!$F$3</c:f>
              <c:strCache>
                <c:ptCount val="1"/>
                <c:pt idx="0">
                  <c:v>Fiscalité 31,25%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p3d/>
          </c:spPr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TCD!$D$4:$D$8</c:f>
              <c:strCache>
                <c:ptCount val="4"/>
                <c:pt idx="0">
                  <c:v>Paul</c:v>
                </c:pt>
                <c:pt idx="1">
                  <c:v>Pierre</c:v>
                </c:pt>
                <c:pt idx="2">
                  <c:v>A</c:v>
                </c:pt>
                <c:pt idx="3">
                  <c:v>B</c:v>
                </c:pt>
              </c:strCache>
            </c:strRef>
          </c:cat>
          <c:val>
            <c:numRef>
              <c:f>TCD!$F$4:$F$8</c:f>
              <c:numCache>
                <c:formatCode>_("€"* #,##0.00_);_("€"* \(#,##0.00\);_("€"* "-"??_);_(@_)</c:formatCode>
                <c:ptCount val="4"/>
                <c:pt idx="1">
                  <c:v>202343.75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A1-4E04-AA52-801FC3DAC31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74187824"/>
        <c:axId val="576394304"/>
        <c:axId val="0"/>
      </c:bar3DChart>
      <c:catAx>
        <c:axId val="574187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6394304"/>
        <c:crosses val="autoZero"/>
        <c:auto val="1"/>
        <c:lblAlgn val="ctr"/>
        <c:lblOffset val="100"/>
        <c:noMultiLvlLbl val="0"/>
      </c:catAx>
      <c:valAx>
        <c:axId val="576394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4187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6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Cordia5 Tetra_Asssurance Vie-1 (1).xlsm]TCD!Tableau croisé dynamique7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cap="none" spc="0" normalizeH="0" baseline="0">
                <a:solidFill>
                  <a:schemeClr val="tx1"/>
                </a:solidFill>
                <a:latin typeface="+mj-lt"/>
                <a:ea typeface="+mj-ea"/>
                <a:cs typeface="+mj-cs"/>
              </a:defRPr>
            </a:pPr>
            <a:r>
              <a:rPr lang="en-US" sz="2400">
                <a:solidFill>
                  <a:schemeClr val="tx1"/>
                </a:solidFill>
              </a:rPr>
              <a:t>Capital reçu après fiscalité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cap="none" spc="0" normalizeH="0" baseline="0">
              <a:solidFill>
                <a:schemeClr val="tx1"/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8"/>
          <c:spPr>
            <a:solidFill>
              <a:schemeClr val="accent1"/>
            </a:solidFill>
            <a:ln>
              <a:noFill/>
            </a:ln>
            <a:effectLst/>
          </c:spPr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chemeClr val="accent2">
                <a:lumMod val="20000"/>
                <a:lumOff val="80000"/>
              </a:schemeClr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TCD!$I$3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accent2">
                  <a:lumMod val="20000"/>
                  <a:lumOff val="80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TCD!$H$4:$H$8</c:f>
              <c:strCache>
                <c:ptCount val="4"/>
                <c:pt idx="0">
                  <c:v>Paul</c:v>
                </c:pt>
                <c:pt idx="1">
                  <c:v>Pierre</c:v>
                </c:pt>
                <c:pt idx="2">
                  <c:v>A</c:v>
                </c:pt>
                <c:pt idx="3">
                  <c:v>B</c:v>
                </c:pt>
              </c:strCache>
            </c:strRef>
          </c:cat>
          <c:val>
            <c:numRef>
              <c:f>TCD!$I$4:$I$8</c:f>
              <c:numCache>
                <c:formatCode>_("€"* #,##0.00_);_("€"* \(#,##0.00\);_("€"* "-"??_);_(@_)</c:formatCode>
                <c:ptCount val="4"/>
                <c:pt idx="0">
                  <c:v>270500</c:v>
                </c:pt>
                <c:pt idx="1">
                  <c:v>1157656.25</c:v>
                </c:pt>
                <c:pt idx="2">
                  <c:v>390500</c:v>
                </c:pt>
                <c:pt idx="3">
                  <c:v>630500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78-4CBF-93E3-6394496C9360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54380752"/>
        <c:axId val="300179600"/>
      </c:barChart>
      <c:catAx>
        <c:axId val="354380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cap="none" spc="0" normalizeH="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0179600"/>
        <c:crosses val="autoZero"/>
        <c:auto val="1"/>
        <c:lblAlgn val="ctr"/>
        <c:lblOffset val="100"/>
        <c:noMultiLvlLbl val="0"/>
      </c:catAx>
      <c:valAx>
        <c:axId val="300179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_(&quot;€&quot;* #,##0.00_);_(&quot;€&quot;* \(#,##0.00\);_(&quot;€&quot;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54380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24</xdr:col>
      <xdr:colOff>693964</xdr:colOff>
      <xdr:row>52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A6F6016-48CB-4CC2-A3DF-C45A7C6E71AF}"/>
            </a:ext>
          </a:extLst>
        </xdr:cNvPr>
        <xdr:cNvSpPr/>
      </xdr:nvSpPr>
      <xdr:spPr>
        <a:xfrm>
          <a:off x="0" y="0"/>
          <a:ext cx="18981964" cy="9906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371474</xdr:colOff>
      <xdr:row>0</xdr:row>
      <xdr:rowOff>142875</xdr:rowOff>
    </xdr:from>
    <xdr:to>
      <xdr:col>5</xdr:col>
      <xdr:colOff>361950</xdr:colOff>
      <xdr:row>11</xdr:row>
      <xdr:rowOff>85724</xdr:rowOff>
    </xdr:to>
    <xdr:sp macro="" textlink="">
      <xdr:nvSpPr>
        <xdr:cNvPr id="12" name="Rectangle : avec coins arrondis en diagonale 11">
          <a:extLst>
            <a:ext uri="{FF2B5EF4-FFF2-40B4-BE49-F238E27FC236}">
              <a16:creationId xmlns:a16="http://schemas.microsoft.com/office/drawing/2014/main" id="{41478394-5E3E-4B6E-9E43-9320B927439E}"/>
            </a:ext>
          </a:extLst>
        </xdr:cNvPr>
        <xdr:cNvSpPr/>
      </xdr:nvSpPr>
      <xdr:spPr>
        <a:xfrm>
          <a:off x="371474" y="142875"/>
          <a:ext cx="3800476" cy="2038349"/>
        </a:xfrm>
        <a:prstGeom prst="round2Diag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609601</xdr:colOff>
      <xdr:row>8</xdr:row>
      <xdr:rowOff>133349</xdr:rowOff>
    </xdr:from>
    <xdr:to>
      <xdr:col>5</xdr:col>
      <xdr:colOff>133351</xdr:colOff>
      <xdr:row>10</xdr:row>
      <xdr:rowOff>95250</xdr:rowOff>
    </xdr:to>
    <xdr:sp macro="" textlink="Accueil!C7">
      <xdr:nvSpPr>
        <xdr:cNvPr id="10" name="Rectangle : coins arrondis 9">
          <a:extLst>
            <a:ext uri="{FF2B5EF4-FFF2-40B4-BE49-F238E27FC236}">
              <a16:creationId xmlns:a16="http://schemas.microsoft.com/office/drawing/2014/main" id="{E6158BC5-D1CC-4885-97AC-1AB832587C76}"/>
            </a:ext>
          </a:extLst>
        </xdr:cNvPr>
        <xdr:cNvSpPr/>
      </xdr:nvSpPr>
      <xdr:spPr>
        <a:xfrm>
          <a:off x="2895601" y="1657349"/>
          <a:ext cx="1047750" cy="342901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78D41DAD-97C3-491D-8D3E-8E6A55C57914}" type="TxLink">
            <a:rPr lang="en-US" sz="1600" b="1" i="0" u="none" strike="noStrike">
              <a:solidFill>
                <a:srgbClr val="000000"/>
              </a:solidFill>
              <a:latin typeface="Calibri Light"/>
              <a:cs typeface="Calibri Light"/>
            </a:rPr>
            <a:pPr algn="ctr"/>
            <a:t>4</a:t>
          </a:fld>
          <a:endParaRPr lang="en-US" sz="20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3</xdr:col>
      <xdr:colOff>171449</xdr:colOff>
      <xdr:row>6</xdr:row>
      <xdr:rowOff>123825</xdr:rowOff>
    </xdr:from>
    <xdr:to>
      <xdr:col>5</xdr:col>
      <xdr:colOff>114300</xdr:colOff>
      <xdr:row>8</xdr:row>
      <xdr:rowOff>85724</xdr:rowOff>
    </xdr:to>
    <xdr:sp macro="" textlink="Accueil!C6">
      <xdr:nvSpPr>
        <xdr:cNvPr id="8" name="Rectangle : coins arrondis 7">
          <a:extLst>
            <a:ext uri="{FF2B5EF4-FFF2-40B4-BE49-F238E27FC236}">
              <a16:creationId xmlns:a16="http://schemas.microsoft.com/office/drawing/2014/main" id="{61CCF196-6444-467B-83BF-B3BB771167C7}"/>
            </a:ext>
          </a:extLst>
        </xdr:cNvPr>
        <xdr:cNvSpPr/>
      </xdr:nvSpPr>
      <xdr:spPr>
        <a:xfrm>
          <a:off x="2457449" y="1266825"/>
          <a:ext cx="1466851" cy="342899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  <a:effectLst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/>
          <a:fld id="{D10237C6-7AB9-47DD-B903-B1EFAC532B46}" type="TxLink">
            <a:rPr lang="en-US" sz="1600" b="1" i="0" u="none" strike="noStrike">
              <a:solidFill>
                <a:srgbClr val="000000"/>
              </a:solidFill>
              <a:latin typeface="Calibri Light"/>
              <a:cs typeface="Calibri Light"/>
            </a:rPr>
            <a:pPr algn="r"/>
            <a:t>3 000 000,00 €</a:t>
          </a:fld>
          <a:endParaRPr lang="en-US" sz="14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0</xdr:col>
      <xdr:colOff>428625</xdr:colOff>
      <xdr:row>6</xdr:row>
      <xdr:rowOff>133350</xdr:rowOff>
    </xdr:from>
    <xdr:to>
      <xdr:col>3</xdr:col>
      <xdr:colOff>114300</xdr:colOff>
      <xdr:row>8</xdr:row>
      <xdr:rowOff>95250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65DE80F4-3AD1-4421-8394-F67DFDF3DB36}"/>
            </a:ext>
          </a:extLst>
        </xdr:cNvPr>
        <xdr:cNvSpPr/>
      </xdr:nvSpPr>
      <xdr:spPr>
        <a:xfrm>
          <a:off x="428625" y="1276350"/>
          <a:ext cx="1971675" cy="3429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t>Capital total investi :</a:t>
          </a:r>
        </a:p>
      </xdr:txBody>
    </xdr:sp>
    <xdr:clientData/>
  </xdr:twoCellAnchor>
  <xdr:twoCellAnchor>
    <xdr:from>
      <xdr:col>0</xdr:col>
      <xdr:colOff>428625</xdr:colOff>
      <xdr:row>8</xdr:row>
      <xdr:rowOff>133350</xdr:rowOff>
    </xdr:from>
    <xdr:to>
      <xdr:col>3</xdr:col>
      <xdr:colOff>542925</xdr:colOff>
      <xdr:row>10</xdr:row>
      <xdr:rowOff>85725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9E0B4F69-284A-4005-B7BB-22FBCC6EB42B}"/>
            </a:ext>
          </a:extLst>
        </xdr:cNvPr>
        <xdr:cNvSpPr/>
      </xdr:nvSpPr>
      <xdr:spPr>
        <a:xfrm>
          <a:off x="428625" y="1657350"/>
          <a:ext cx="2400300" cy="333375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600" b="0" i="1" u="none" strike="noStrike">
              <a:solidFill>
                <a:srgbClr val="000000"/>
              </a:solidFill>
              <a:latin typeface="Calibri"/>
              <a:cs typeface="Calibri"/>
            </a:rPr>
            <a:t>Nombre de bénéficiaires</a:t>
          </a:r>
        </a:p>
      </xdr:txBody>
    </xdr:sp>
    <xdr:clientData/>
  </xdr:twoCellAnchor>
  <xdr:twoCellAnchor>
    <xdr:from>
      <xdr:col>1</xdr:col>
      <xdr:colOff>28575</xdr:colOff>
      <xdr:row>3</xdr:row>
      <xdr:rowOff>180974</xdr:rowOff>
    </xdr:from>
    <xdr:to>
      <xdr:col>4</xdr:col>
      <xdr:colOff>533400</xdr:colOff>
      <xdr:row>5</xdr:row>
      <xdr:rowOff>190499</xdr:rowOff>
    </xdr:to>
    <xdr:sp macro="" textlink="Accueil!C4">
      <xdr:nvSpPr>
        <xdr:cNvPr id="5" name="Rectangle : coins arrondis 4">
          <a:extLst>
            <a:ext uri="{FF2B5EF4-FFF2-40B4-BE49-F238E27FC236}">
              <a16:creationId xmlns:a16="http://schemas.microsoft.com/office/drawing/2014/main" id="{BA264295-DBCE-4430-8A1A-89C928A86467}"/>
            </a:ext>
          </a:extLst>
        </xdr:cNvPr>
        <xdr:cNvSpPr/>
      </xdr:nvSpPr>
      <xdr:spPr>
        <a:xfrm>
          <a:off x="790575" y="752474"/>
          <a:ext cx="2790825" cy="390525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fld id="{CF034CB9-BB43-4F63-8D81-75FE8E784DFF}" type="TxLink">
            <a:rPr lang="en-US" sz="2000" b="1" i="0" u="none" strike="noStrike">
              <a:solidFill>
                <a:srgbClr val="000000"/>
              </a:solidFill>
              <a:latin typeface="Calibri Light"/>
              <a:cs typeface="Calibri Light"/>
            </a:rPr>
            <a:pPr algn="ctr"/>
            <a:t>AAA</a:t>
          </a:fld>
          <a:endParaRPr lang="fr-FR" sz="2000" b="0" i="1"/>
        </a:p>
      </xdr:txBody>
    </xdr:sp>
    <xdr:clientData/>
  </xdr:twoCellAnchor>
  <xdr:twoCellAnchor>
    <xdr:from>
      <xdr:col>1</xdr:col>
      <xdr:colOff>304800</xdr:colOff>
      <xdr:row>1</xdr:row>
      <xdr:rowOff>57151</xdr:rowOff>
    </xdr:from>
    <xdr:to>
      <xdr:col>4</xdr:col>
      <xdr:colOff>142875</xdr:colOff>
      <xdr:row>3</xdr:row>
      <xdr:rowOff>57151</xdr:rowOff>
    </xdr:to>
    <xdr:sp macro="" textlink="Accueil!C3">
      <xdr:nvSpPr>
        <xdr:cNvPr id="6" name="Rectangle : coins arrondis 5">
          <a:extLst>
            <a:ext uri="{FF2B5EF4-FFF2-40B4-BE49-F238E27FC236}">
              <a16:creationId xmlns:a16="http://schemas.microsoft.com/office/drawing/2014/main" id="{48A0AA5B-722D-4F54-8242-021FB0713C43}"/>
            </a:ext>
          </a:extLst>
        </xdr:cNvPr>
        <xdr:cNvSpPr/>
      </xdr:nvSpPr>
      <xdr:spPr>
        <a:xfrm>
          <a:off x="1066800" y="247651"/>
          <a:ext cx="2124075" cy="38100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03074296-CB9F-4298-B096-0FD0920D5506}" type="TxLink">
            <a:rPr lang="en-US" sz="2000" b="1" i="0" u="none" strike="noStrike">
              <a:solidFill>
                <a:srgbClr val="000000"/>
              </a:solidFill>
              <a:latin typeface="Calibri Light"/>
              <a:cs typeface="Calibri Light"/>
            </a:rPr>
            <a:pPr algn="ctr"/>
            <a:t>Monsieur</a:t>
          </a:fld>
          <a:endParaRPr lang="en-US" sz="1400" b="0" i="1" u="none" strike="noStrike">
            <a:solidFill>
              <a:srgbClr val="000000"/>
            </a:solidFill>
            <a:latin typeface="Calibri"/>
            <a:cs typeface="Calibri"/>
          </a:endParaRPr>
        </a:p>
      </xdr:txBody>
    </xdr:sp>
    <xdr:clientData/>
  </xdr:twoCellAnchor>
  <xdr:twoCellAnchor>
    <xdr:from>
      <xdr:col>0</xdr:col>
      <xdr:colOff>76200</xdr:colOff>
      <xdr:row>13</xdr:row>
      <xdr:rowOff>171450</xdr:rowOff>
    </xdr:from>
    <xdr:to>
      <xdr:col>5</xdr:col>
      <xdr:colOff>171450</xdr:colOff>
      <xdr:row>30</xdr:row>
      <xdr:rowOff>171450</xdr:rowOff>
    </xdr:to>
    <xdr:graphicFrame macro="">
      <xdr:nvGraphicFramePr>
        <xdr:cNvPr id="19" name="Graphique 18">
          <a:extLst>
            <a:ext uri="{FF2B5EF4-FFF2-40B4-BE49-F238E27FC236}">
              <a16:creationId xmlns:a16="http://schemas.microsoft.com/office/drawing/2014/main" id="{31E3E848-AFBF-4485-9A66-1CD91E8E70D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304799</xdr:colOff>
      <xdr:row>11</xdr:row>
      <xdr:rowOff>104776</xdr:rowOff>
    </xdr:from>
    <xdr:to>
      <xdr:col>12</xdr:col>
      <xdr:colOff>142875</xdr:colOff>
      <xdr:row>34</xdr:row>
      <xdr:rowOff>147638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5D129402-F84D-496B-BBE5-4DA3912BD1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295275</xdr:colOff>
      <xdr:row>11</xdr:row>
      <xdr:rowOff>95250</xdr:rowOff>
    </xdr:from>
    <xdr:to>
      <xdr:col>18</xdr:col>
      <xdr:colOff>257175</xdr:colOff>
      <xdr:row>34</xdr:row>
      <xdr:rowOff>133350</xdr:rowOff>
    </xdr:to>
    <xdr:graphicFrame macro="">
      <xdr:nvGraphicFramePr>
        <xdr:cNvPr id="21" name="Graphique 20">
          <a:extLst>
            <a:ext uri="{FF2B5EF4-FFF2-40B4-BE49-F238E27FC236}">
              <a16:creationId xmlns:a16="http://schemas.microsoft.com/office/drawing/2014/main" id="{250599DF-6508-4FB6-A1EB-598C293B08F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6</xdr:col>
      <xdr:colOff>47624</xdr:colOff>
      <xdr:row>0</xdr:row>
      <xdr:rowOff>171451</xdr:rowOff>
    </xdr:from>
    <xdr:to>
      <xdr:col>11</xdr:col>
      <xdr:colOff>314325</xdr:colOff>
      <xdr:row>10</xdr:row>
      <xdr:rowOff>104775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3" name="Bénéficiaires">
              <a:extLst>
                <a:ext uri="{FF2B5EF4-FFF2-40B4-BE49-F238E27FC236}">
                  <a16:creationId xmlns:a16="http://schemas.microsoft.com/office/drawing/2014/main" id="{2D408C9B-692A-4B89-A3CA-738EAE37E4A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Bénéficiaire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19624" y="171451"/>
              <a:ext cx="4076701" cy="18383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14</xdr:col>
      <xdr:colOff>495300</xdr:colOff>
      <xdr:row>1</xdr:row>
      <xdr:rowOff>9525</xdr:rowOff>
    </xdr:from>
    <xdr:to>
      <xdr:col>18</xdr:col>
      <xdr:colOff>409575</xdr:colOff>
      <xdr:row>4</xdr:row>
      <xdr:rowOff>171450</xdr:rowOff>
    </xdr:to>
    <xdr:sp macro="[0]!rafraich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BC39109-87C5-45D0-8ED4-FD74838D53EA}"/>
            </a:ext>
          </a:extLst>
        </xdr:cNvPr>
        <xdr:cNvSpPr/>
      </xdr:nvSpPr>
      <xdr:spPr>
        <a:xfrm>
          <a:off x="11163300" y="200025"/>
          <a:ext cx="2962275" cy="733425"/>
        </a:xfrm>
        <a:prstGeom prst="round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Actualiser les données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VARD Jean-Charles" refreshedDate="43954.626116782405" createdVersion="6" refreshedVersion="6" minRefreshableVersion="3" recordCount="4" xr:uid="{B40AAE84-A60F-4D49-B725-0D7C209AE274}">
  <cacheSource type="worksheet">
    <worksheetSource name="Base_stat"/>
  </cacheSource>
  <cacheFields count="11">
    <cacheField name="Bénéficiaires" numFmtId="0">
      <sharedItems containsBlank="1" count="7">
        <s v="Pierre"/>
        <s v="Paul"/>
        <s v="A"/>
        <s v="B"/>
        <m u="1"/>
        <s v="C" u="1"/>
        <s v="LION" u="1"/>
      </sharedItems>
    </cacheField>
    <cacheField name="Taux" numFmtId="0">
      <sharedItems containsSemiMixedTypes="0" containsString="0" containsNumber="1" minValue="0.1" maxValue="0.5"/>
    </cacheField>
    <cacheField name="Capital en cas de décès AVANT fiscalité" numFmtId="0">
      <sharedItems containsSemiMixedTypes="0" containsString="0" containsNumber="1" containsInteger="1" minValue="300000" maxValue="1500000"/>
    </cacheField>
    <cacheField name="Abattement Légal Disponible" numFmtId="0">
      <sharedItems containsSemiMixedTypes="0" containsString="0" containsNumber="1" containsInteger="1" minValue="152500" maxValue="152500"/>
    </cacheField>
    <cacheField name="Abattement RESTANT à exploiter" numFmtId="0">
      <sharedItems containsSemiMixedTypes="0" containsString="0" containsNumber="1" containsInteger="1" minValue="0" maxValue="0"/>
    </cacheField>
    <cacheField name="Base Taxable €" numFmtId="0">
      <sharedItems containsSemiMixedTypes="0" containsString="0" containsNumber="1" containsInteger="1" minValue="147500" maxValue="1347500"/>
    </cacheField>
    <cacheField name="Néant 0%" numFmtId="0">
      <sharedItems containsSemiMixedTypes="0" containsString="0" containsNumber="1" containsInteger="1" minValue="0" maxValue="0"/>
    </cacheField>
    <cacheField name="20%" numFmtId="0">
      <sharedItems containsSemiMixedTypes="0" containsString="0" containsNumber="1" containsInteger="1" minValue="29500" maxValue="140000"/>
    </cacheField>
    <cacheField name="31,25%" numFmtId="0">
      <sharedItems containsString="0" containsBlank="1" containsNumber="1" minValue="202343.75" maxValue="202343.75"/>
    </cacheField>
    <cacheField name="Fiscalité totale" numFmtId="0">
      <sharedItems containsSemiMixedTypes="0" containsString="0" containsNumber="1" minValue="29500" maxValue="342343.75"/>
    </cacheField>
    <cacheField name="Capital reçu après fiscalité" numFmtId="0">
      <sharedItems containsSemiMixedTypes="0" containsString="0" containsNumber="1" minValue="270500" maxValue="1157656.25"/>
    </cacheField>
  </cacheFields>
  <extLst>
    <ext xmlns:x14="http://schemas.microsoft.com/office/spreadsheetml/2009/9/main" uri="{725AE2AE-9491-48be-B2B4-4EB974FC3084}">
      <x14:pivotCacheDefinition pivotCacheId="187675199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n v="0.5"/>
    <n v="1500000"/>
    <n v="152500"/>
    <n v="0"/>
    <n v="1347500"/>
    <n v="0"/>
    <n v="140000"/>
    <n v="202343.75"/>
    <n v="342343.75"/>
    <n v="1157656.25"/>
  </r>
  <r>
    <x v="1"/>
    <n v="0.1"/>
    <n v="300000"/>
    <n v="152500"/>
    <n v="0"/>
    <n v="147500"/>
    <n v="0"/>
    <n v="29500"/>
    <m/>
    <n v="29500"/>
    <n v="270500"/>
  </r>
  <r>
    <x v="2"/>
    <n v="0.15"/>
    <n v="450000"/>
    <n v="152500"/>
    <n v="0"/>
    <n v="297500"/>
    <n v="0"/>
    <n v="59500"/>
    <m/>
    <n v="59500"/>
    <n v="390500"/>
  </r>
  <r>
    <x v="3"/>
    <n v="0.25"/>
    <n v="750000"/>
    <n v="152500"/>
    <n v="0"/>
    <n v="597500"/>
    <n v="0"/>
    <n v="119500"/>
    <m/>
    <n v="119500"/>
    <n v="6305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750DCC-5C09-447F-9830-E3840A69CF50}" name="Tableau croisé dynamique7" cacheId="24" dataPosition="0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hartFormat="3">
  <location ref="H3:I8" firstHeaderRow="1" firstDataRow="1" firstDataCol="1"/>
  <pivotFields count="11">
    <pivotField axis="axisRow" showAll="0">
      <items count="8">
        <item x="1"/>
        <item x="0"/>
        <item m="1" x="4"/>
        <item x="2"/>
        <item x="3"/>
        <item m="1" x="5"/>
        <item m="1"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</pivotFields>
  <rowFields count="1">
    <field x="0"/>
  </rowFields>
  <rowItems count="5">
    <i>
      <x/>
    </i>
    <i>
      <x v="1"/>
    </i>
    <i>
      <x v="3"/>
    </i>
    <i>
      <x v="4"/>
    </i>
    <i t="grand">
      <x/>
    </i>
  </rowItems>
  <colItems count="1">
    <i/>
  </colItems>
  <dataFields count="1">
    <dataField name="Capital reçu suite fiscalité" fld="10" baseField="0" baseItem="0"/>
  </dataFields>
  <formats count="9">
    <format dxfId="19">
      <pivotArea outline="0" collapsedLevelsAreSubtotals="1" fieldPosition="0"/>
    </format>
    <format dxfId="18">
      <pivotArea outline="0" collapsedLevelsAreSubtotals="1" fieldPosition="0"/>
    </format>
    <format dxfId="17">
      <pivotArea outline="0" collapsedLevelsAreSubtotals="1" fieldPosition="0"/>
    </format>
    <format dxfId="16">
      <pivotArea field="0" type="button" dataOnly="0" labelOnly="1" outline="0" axis="axisRow" fieldPosition="0"/>
    </format>
    <format dxfId="1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4">
      <pivotArea field="0" type="button" dataOnly="0" labelOnly="1" outline="0" axis="axisRow" fieldPosition="0"/>
    </format>
    <format dxfId="1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2">
      <pivotArea field="0" type="button" dataOnly="0" labelOnly="1" outline="0" axis="axisRow" fieldPosition="0"/>
    </format>
    <format dxfId="11">
      <pivotArea dataOnly="0" labelOnly="1" outline="0" fieldPosition="0">
        <references count="1">
          <reference field="4294967294" count="1">
            <x v="0"/>
          </reference>
        </references>
      </pivotArea>
    </format>
  </formats>
  <chartFormats count="1"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133F6A-AF42-4632-9A05-F7876A9A70AD}" name="Tableau croisé dynamique6" cacheId="24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hartFormat="3">
  <location ref="D3:F8" firstHeaderRow="0" firstDataRow="1" firstDataCol="1"/>
  <pivotFields count="11">
    <pivotField axis="axisRow" showAll="0">
      <items count="8">
        <item x="1"/>
        <item x="0"/>
        <item m="1" x="4"/>
        <item x="2"/>
        <item x="3"/>
        <item m="1" x="5"/>
        <item m="1" x="6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</pivotFields>
  <rowFields count="1">
    <field x="0"/>
  </rowFields>
  <rowItems count="5">
    <i>
      <x/>
    </i>
    <i>
      <x v="1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Fiscalité 20%" fld="7" baseField="0" baseItem="0"/>
    <dataField name="Fiscalité 31,25%" fld="8" baseField="0" baseItem="0"/>
  </dataFields>
  <formats count="1">
    <format dxfId="20">
      <pivotArea outline="0" collapsedLevelsAreSubtotals="1" fieldPosition="0"/>
    </format>
  </formats>
  <chartFormats count="2">
    <chartFormat chart="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7CA4F72-831F-4705-BD0A-14B8C44E1B35}" name="Tableau croisé dynamique5" cacheId="24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hartFormat="5">
  <location ref="A3:B8" firstHeaderRow="1" firstDataRow="1" firstDataCol="1"/>
  <pivotFields count="11">
    <pivotField axis="axisRow" showAll="0">
      <items count="8">
        <item x="1"/>
        <item x="0"/>
        <item m="1" x="4"/>
        <item x="2"/>
        <item x="3"/>
        <item m="1" x="5"/>
        <item m="1" x="6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5">
    <i>
      <x/>
    </i>
    <i>
      <x v="1"/>
    </i>
    <i>
      <x v="3"/>
    </i>
    <i>
      <x v="4"/>
    </i>
    <i t="grand">
      <x/>
    </i>
  </rowItems>
  <colItems count="1">
    <i/>
  </colItems>
  <dataFields count="1">
    <dataField name="Somme de Taux" fld="1" baseField="0" baseItem="0" numFmtId="9"/>
  </dataFields>
  <formats count="5">
    <format dxfId="25">
      <pivotArea outline="0" collapsedLevelsAreSubtotals="1" fieldPosition="0"/>
    </format>
    <format dxfId="24">
      <pivotArea outline="0" collapsedLevelsAreSubtotals="1" fieldPosition="0"/>
    </format>
    <format dxfId="23">
      <pivotArea outline="0" collapsedLevelsAreSubtotals="1" fieldPosition="0"/>
    </format>
    <format dxfId="22">
      <pivotArea collapsedLevelsAreSubtotals="1" fieldPosition="0">
        <references count="1">
          <reference field="0" count="0"/>
        </references>
      </pivotArea>
    </format>
    <format dxfId="21">
      <pivotArea dataOnly="0" labelOnly="1" fieldPosition="0">
        <references count="1">
          <reference field="0" count="0"/>
        </references>
      </pivotArea>
    </format>
  </formats>
  <chartFormats count="6"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5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4" format="6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7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4" format="8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4" format="9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</chartFormats>
  <pivotTableStyleInfo name="PivotStyleLight17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11C96B7-DF6D-4ABD-9905-5C65404221DE}" autoFormatId="16" applyNumberFormats="0" applyBorderFormats="0" applyFontFormats="0" applyPatternFormats="0" applyAlignmentFormats="0" applyWidthHeightFormats="0">
  <queryTableRefresh nextId="12">
    <queryTableFields count="11">
      <queryTableField id="1" name="Bénéficiaires" tableColumnId="12"/>
      <queryTableField id="2" name="Taux" tableColumnId="2"/>
      <queryTableField id="3" name="Capital en cas de décès AVANT fiscalité" tableColumnId="3"/>
      <queryTableField id="4" name="Abattement Légal Disponible" tableColumnId="4"/>
      <queryTableField id="5" name="Abattement RESTANT à exploiter" tableColumnId="5"/>
      <queryTableField id="6" name="Base Taxable €" tableColumnId="6"/>
      <queryTableField id="7" name="Néant 0%" tableColumnId="7"/>
      <queryTableField id="8" name="20%" tableColumnId="8"/>
      <queryTableField id="9" name="31,25%" tableColumnId="9"/>
      <queryTableField id="10" name="Fiscalité totale" tableColumnId="10"/>
      <queryTableField id="11" name="Capital reçu après fiscalité" tableColumnId="11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Bénéficiaires" xr10:uid="{BD13B5D6-9D68-4E95-9979-FB4EBAA1AAA8}" sourceName="Bénéficiaires">
  <pivotTables>
    <pivotTable tabId="6" name="Tableau croisé dynamique5"/>
    <pivotTable tabId="6" name="Tableau croisé dynamique6"/>
    <pivotTable tabId="6" name="Tableau croisé dynamique7"/>
  </pivotTables>
  <data>
    <tabular pivotCacheId="1876751993" showMissing="0">
      <items count="7">
        <i x="2" s="1"/>
        <i x="3" s="1"/>
        <i x="1" s="1"/>
        <i x="0" s="1"/>
        <i x="5" s="1" nd="1"/>
        <i x="6" s="1" nd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Bénéficiaires" xr10:uid="{501E0672-6FC1-4461-B2C9-20FDF3FCA4E3}" cache="Segment_Bénéficiaires" caption="Bénéficiaires" columnCount="2" style="SlicerStyleLight6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94898A-C4EF-4BB3-B840-F9DEE4020F58}" name="Tableau1" displayName="Tableau1" ref="B8:L18" totalsRowShown="0" headerRowBorderDxfId="39" tableBorderDxfId="38">
  <autoFilter ref="B8:L18" xr:uid="{510E89E0-2E85-473A-B690-97B47C5670C6}"/>
  <tableColumns count="11">
    <tableColumn id="1" xr3:uid="{BBD6511B-8B93-4CAC-B929-7874AE7639AB}" name="Bénéficiaires" dataDxfId="37"/>
    <tableColumn id="2" xr3:uid="{0359E847-7651-499F-A1A6-482B7E678238}" name="Taux" dataDxfId="36"/>
    <tableColumn id="3" xr3:uid="{4999FEAE-B42B-4D34-841D-270369B87577}" name="Capital en cas de décès AVANT fiscalité" dataDxfId="35">
      <calculatedColumnFormula>IF(C9=0%,0,$C$6*C9)</calculatedColumnFormula>
    </tableColumn>
    <tableColumn id="4" xr3:uid="{2EBFAB59-8688-4037-B820-C6D9234FE1E0}" name="Abattement Légal Disponible" dataDxfId="34">
      <calculatedColumnFormula>IF(C9="","",152500)</calculatedColumnFormula>
    </tableColumn>
    <tableColumn id="5" xr3:uid="{88BA5758-5274-4142-85C6-62A8F7E505F4}" name="Abattement RESTANT à exploiter" dataDxfId="33">
      <calculatedColumnFormula>IF(C9=0%,"",IF((E9-D9)&lt;=0,0,E9-D9))</calculatedColumnFormula>
    </tableColumn>
    <tableColumn id="6" xr3:uid="{E5CCA961-3340-4EBD-9A8E-225FCEDE6F5D}" name="Base Taxable €" dataDxfId="32">
      <calculatedColumnFormula>IF(C9=0%,"",IF(D9-E9&lt;0,"Néant",D9-E9))</calculatedColumnFormula>
    </tableColumn>
    <tableColumn id="7" xr3:uid="{F9C7B6BF-C92E-4287-9191-278A37B84CF4}" name="Néant 0%" dataDxfId="31">
      <calculatedColumnFormula>IF(OR(C9=0%,G9="Néant"),"",IF(G9&lt;=0,0,0))</calculatedColumnFormula>
    </tableColumn>
    <tableColumn id="8" xr3:uid="{1687DD40-E276-464E-9CEF-9F2623DF167F}" name="20%" dataDxfId="30"/>
    <tableColumn id="9" xr3:uid="{A1A88005-925E-45C6-A1CF-482AA6B9FE2E}" name="31,25%" dataDxfId="29">
      <calculatedColumnFormula>IF(OR(C9=0%,G9="Néant"),"",IF(G9&gt;$O$5,(G9-$O$5)*$P$6,""))</calculatedColumnFormula>
    </tableColumn>
    <tableColumn id="10" xr3:uid="{7817882E-5DC7-4016-B1FD-05B63A1CF96D}" name="Fiscalité totale" dataDxfId="28">
      <calculatedColumnFormula>IF(OR(B9="Epoux",B9="Epouse",B9="Partenaire de pacs"),0,IF(C9=0%,"",SUM(H9:J9)))</calculatedColumnFormula>
    </tableColumn>
    <tableColumn id="11" xr3:uid="{7F6B7140-9E2A-4B56-9B82-C93E8C0BD98F}" name="Capital reçu après fiscalité" dataDxfId="27">
      <calculatedColumnFormula>IF(C9=0%,"",D9-K9)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B96595E-91FD-4204-AA8B-15921AA2C065}" name="Base_stat" displayName="Base_stat" ref="A1:K5" tableType="queryTable" totalsRowShown="0" headerRowDxfId="26">
  <autoFilter ref="A1:K5" xr:uid="{62153F38-FAEB-43DA-A82E-7FAF32F5187C}"/>
  <tableColumns count="11">
    <tableColumn id="12" xr3:uid="{62B9BD77-C58D-4125-A426-5296A633994B}" uniqueName="12" name="Bénéficiaires" queryTableFieldId="1" dataDxfId="10"/>
    <tableColumn id="2" xr3:uid="{52177514-2F85-4FDC-8D5F-B39FBF7729EF}" uniqueName="2" name="Taux" queryTableFieldId="2" dataDxfId="9"/>
    <tableColumn id="3" xr3:uid="{6C374B53-1704-4DDF-82F1-F5BF7550FF31}" uniqueName="3" name="Capital en cas de décès AVANT fiscalité" queryTableFieldId="3" dataDxfId="8"/>
    <tableColumn id="4" xr3:uid="{AFFEDA42-C641-4915-870C-5C705C7A6073}" uniqueName="4" name="Abattement Légal Disponible" queryTableFieldId="4" dataDxfId="7"/>
    <tableColumn id="5" xr3:uid="{F10DBEA5-C007-4887-81E7-41C464FCEC3A}" uniqueName="5" name="Abattement RESTANT à exploiter" queryTableFieldId="5" dataDxfId="6"/>
    <tableColumn id="6" xr3:uid="{43D9B67E-1768-459D-B4DF-76189103A75F}" uniqueName="6" name="Base Taxable €" queryTableFieldId="6" dataDxfId="5"/>
    <tableColumn id="7" xr3:uid="{840789D0-A688-4D2D-B5ED-139961197F0B}" uniqueName="7" name="Néant 0%" queryTableFieldId="7" dataDxfId="4"/>
    <tableColumn id="8" xr3:uid="{A00FCA46-7852-466D-A4EA-55843E67EFAD}" uniqueName="8" name="20%" queryTableFieldId="8" dataDxfId="3"/>
    <tableColumn id="9" xr3:uid="{6BDE8FCE-C372-4575-8B5E-4BCA6642A79C}" uniqueName="9" name="31,25%" queryTableFieldId="9" dataDxfId="2"/>
    <tableColumn id="10" xr3:uid="{2A4A357A-AAF6-41DF-BBCD-0F71E9658E7E}" uniqueName="10" name="Fiscalité totale" queryTableFieldId="10" dataDxfId="1"/>
    <tableColumn id="11" xr3:uid="{ADFB1E34-D0F8-4FC2-9BC2-91126535F909}" uniqueName="11" name="Capital reçu après fiscalité" queryTableFieldId="1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C08BC-D7C3-40E7-B992-8A02F1114718}">
  <sheetPr codeName="Feuil1"/>
  <dimension ref="B1:P32"/>
  <sheetViews>
    <sheetView showGridLines="0" zoomScale="80" zoomScaleNormal="80" workbookViewId="0">
      <selection activeCell="K9" sqref="K9"/>
    </sheetView>
  </sheetViews>
  <sheetFormatPr baseColWidth="10" defaultColWidth="11.5546875" defaultRowHeight="14.4" zeroHeight="1" x14ac:dyDescent="0.3"/>
  <cols>
    <col min="1" max="1" width="7.109375" style="3" customWidth="1"/>
    <col min="2" max="2" width="25" style="3" customWidth="1"/>
    <col min="3" max="3" width="17.88671875" style="3" customWidth="1"/>
    <col min="4" max="4" width="38" style="3" customWidth="1"/>
    <col min="5" max="6" width="25.109375" style="3" customWidth="1"/>
    <col min="7" max="7" width="24.44140625" style="3" customWidth="1"/>
    <col min="8" max="10" width="22.109375" style="3" customWidth="1"/>
    <col min="11" max="11" width="23.88671875" style="3" customWidth="1"/>
    <col min="12" max="12" width="35.5546875" style="3" customWidth="1"/>
    <col min="13" max="13" width="7.33203125" style="3" customWidth="1"/>
    <col min="14" max="14" width="20.88671875" style="3" customWidth="1"/>
    <col min="15" max="15" width="16.5546875" style="3" customWidth="1"/>
    <col min="16" max="16" width="15.88671875" style="3" customWidth="1"/>
    <col min="17" max="17" width="5.5546875" style="3" customWidth="1"/>
    <col min="18" max="19" width="25.6640625" style="3" customWidth="1"/>
    <col min="20" max="16384" width="11.5546875" style="3"/>
  </cols>
  <sheetData>
    <row r="1" spans="2:16" ht="13.5" customHeight="1" x14ac:dyDescent="0.3"/>
    <row r="2" spans="2:16" ht="15" thickBot="1" x14ac:dyDescent="0.35"/>
    <row r="3" spans="2:16" ht="35.4" customHeight="1" x14ac:dyDescent="0.3">
      <c r="B3" s="30" t="s">
        <v>14</v>
      </c>
      <c r="C3" s="71" t="s">
        <v>15</v>
      </c>
      <c r="D3" s="72"/>
    </row>
    <row r="4" spans="2:16" ht="32.25" customHeight="1" x14ac:dyDescent="0.3">
      <c r="B4" s="31" t="s">
        <v>0</v>
      </c>
      <c r="C4" s="73" t="s">
        <v>34</v>
      </c>
      <c r="D4" s="74"/>
      <c r="N4" s="4" t="s">
        <v>4</v>
      </c>
      <c r="O4" s="4" t="s">
        <v>5</v>
      </c>
      <c r="P4" s="4" t="s">
        <v>6</v>
      </c>
    </row>
    <row r="5" spans="2:16" ht="32.25" customHeight="1" x14ac:dyDescent="0.3">
      <c r="B5" s="31" t="s">
        <v>1</v>
      </c>
      <c r="C5" s="73" t="s">
        <v>35</v>
      </c>
      <c r="D5" s="74"/>
      <c r="N5" s="5">
        <v>0</v>
      </c>
      <c r="O5" s="5">
        <v>700000</v>
      </c>
      <c r="P5" s="6">
        <v>0.2</v>
      </c>
    </row>
    <row r="6" spans="2:16" ht="31.95" customHeight="1" thickBot="1" x14ac:dyDescent="0.35">
      <c r="B6" s="31" t="s">
        <v>3</v>
      </c>
      <c r="C6" s="75">
        <v>3000000</v>
      </c>
      <c r="D6" s="76"/>
      <c r="N6" s="5">
        <v>700000</v>
      </c>
      <c r="O6" s="5"/>
      <c r="P6" s="7">
        <v>0.3125</v>
      </c>
    </row>
    <row r="7" spans="2:16" ht="43.95" customHeight="1" x14ac:dyDescent="0.3">
      <c r="B7" s="32" t="s">
        <v>2</v>
      </c>
      <c r="C7" s="77">
        <v>4</v>
      </c>
      <c r="D7" s="78"/>
      <c r="H7" s="66" t="s">
        <v>16</v>
      </c>
      <c r="I7" s="67"/>
      <c r="J7" s="68"/>
    </row>
    <row r="8" spans="2:16" ht="54" customHeight="1" thickBot="1" x14ac:dyDescent="0.35">
      <c r="B8" s="39" t="s">
        <v>13</v>
      </c>
      <c r="C8" s="40" t="s">
        <v>6</v>
      </c>
      <c r="D8" s="41" t="s">
        <v>20</v>
      </c>
      <c r="E8" s="41" t="s">
        <v>12</v>
      </c>
      <c r="F8" s="42" t="s">
        <v>18</v>
      </c>
      <c r="G8" s="43" t="s">
        <v>11</v>
      </c>
      <c r="H8" s="44" t="s">
        <v>7</v>
      </c>
      <c r="I8" s="45" t="s">
        <v>26</v>
      </c>
      <c r="J8" s="46" t="s">
        <v>27</v>
      </c>
      <c r="K8" s="47" t="s">
        <v>17</v>
      </c>
      <c r="L8" s="48" t="s">
        <v>19</v>
      </c>
      <c r="N8" s="8" t="s">
        <v>8</v>
      </c>
      <c r="O8" s="9">
        <f>SUM(C9:C18)</f>
        <v>1</v>
      </c>
    </row>
    <row r="9" spans="2:16" ht="25.2" customHeight="1" x14ac:dyDescent="0.3">
      <c r="B9" s="35" t="s">
        <v>21</v>
      </c>
      <c r="C9" s="14">
        <v>0.5</v>
      </c>
      <c r="D9" s="15">
        <f t="shared" ref="D9:D12" si="0">IF(C9=0%,0,$C$6*C9)</f>
        <v>1500000</v>
      </c>
      <c r="E9" s="15">
        <v>152500</v>
      </c>
      <c r="F9" s="28">
        <f>IF(C9=0%,"",IF((E9-D9)&lt;=0,0,E9-D9))</f>
        <v>0</v>
      </c>
      <c r="G9" s="16">
        <f>IF(C9=0%,"",IF(D9-E9&lt;0,"Néant",D9-E9))</f>
        <v>1347500</v>
      </c>
      <c r="H9" s="20">
        <f>IF(OR(C9=0%,G9="Néant"),"",IF(G9&lt;=0,0,0))</f>
        <v>0</v>
      </c>
      <c r="I9" s="21">
        <f>IF(OR(C9=0%,G9="Néant"),"",IF(AND(G9&gt;$N$5,G9&lt;$O$5),G9*$P$5,IF(G9&gt;$O$5,$O$5*$P$5,"")))</f>
        <v>140000</v>
      </c>
      <c r="J9" s="22">
        <f>IF(OR(C9=0%,G9="Néant"),"",IF(G9&gt;$O$5,(G9-$O$5)*$P$6,""))</f>
        <v>202343.75</v>
      </c>
      <c r="K9" s="26">
        <f>IF(OR(B9="Epoux",B9="Epouse",B9="PACS"),0,IF(C9=0%,"",SUM(H9:J9)))</f>
        <v>342343.75</v>
      </c>
      <c r="L9" s="37">
        <f>IF(C9=0%,"",D9-K9)</f>
        <v>1157656.25</v>
      </c>
      <c r="N9" s="10" t="s">
        <v>10</v>
      </c>
      <c r="O9" s="9">
        <f>100%-O8</f>
        <v>0</v>
      </c>
    </row>
    <row r="10" spans="2:16" ht="25.2" customHeight="1" x14ac:dyDescent="0.3">
      <c r="B10" s="36" t="s">
        <v>22</v>
      </c>
      <c r="C10" s="12">
        <v>0.1</v>
      </c>
      <c r="D10" s="17">
        <f t="shared" si="0"/>
        <v>300000</v>
      </c>
      <c r="E10" s="17">
        <f>IF(C10="","",152500)</f>
        <v>152500</v>
      </c>
      <c r="F10" s="29">
        <f t="shared" ref="F10:F18" si="1">IF(C10=0%,"",IF((E10-D10)&lt;=0,0,E10-D10))</f>
        <v>0</v>
      </c>
      <c r="G10" s="18">
        <f t="shared" ref="G10:G18" si="2">IF(C10=0%,"",IF(D10-E10&lt;0,"Néant",D10-E10))</f>
        <v>147500</v>
      </c>
      <c r="H10" s="23">
        <f t="shared" ref="H10:H18" si="3">IF(OR(C10=0%,G10="Néant"),"",IF(G10&lt;=0,0,0))</f>
        <v>0</v>
      </c>
      <c r="I10" s="24">
        <f>IF(OR(C10=0%,G10="Néant"),"",IF(AND(G10&gt;$N$5,G10&lt;$O$5),G10*$P$5,IF(G10&gt;$O$5,$O$5*$P$5,"")))</f>
        <v>29500</v>
      </c>
      <c r="J10" s="25" t="str">
        <f t="shared" ref="J10:J18" si="4">IF(OR(C10=0%,G10="Néant"),"",IF(G10&gt;$O$5,(G10-$O$5)*$P$6,""))</f>
        <v/>
      </c>
      <c r="K10" s="27">
        <f t="shared" ref="K10:K14" si="5">IF(OR(B10="Epoux",B10="Epouse",B10="PACS"),0,IF(C10=0%,"",SUM(H10:J10)))</f>
        <v>29500</v>
      </c>
      <c r="L10" s="38">
        <f t="shared" ref="L10:L18" si="6">IF(C10=0%,"",D10-K10)</f>
        <v>270500</v>
      </c>
      <c r="N10" s="70" t="s">
        <v>9</v>
      </c>
      <c r="O10" s="65">
        <f>COUNTIF(C9:C18,"&gt;0")</f>
        <v>4</v>
      </c>
    </row>
    <row r="11" spans="2:16" ht="25.2" customHeight="1" x14ac:dyDescent="0.3">
      <c r="B11" s="36" t="s">
        <v>32</v>
      </c>
      <c r="C11" s="13">
        <v>0.15</v>
      </c>
      <c r="D11" s="17">
        <f t="shared" si="0"/>
        <v>450000</v>
      </c>
      <c r="E11" s="17">
        <f t="shared" ref="E11:E18" si="7">IF(C11="","",152500)</f>
        <v>152500</v>
      </c>
      <c r="F11" s="29">
        <f t="shared" si="1"/>
        <v>0</v>
      </c>
      <c r="G11" s="19">
        <f t="shared" si="2"/>
        <v>297500</v>
      </c>
      <c r="H11" s="23">
        <f t="shared" si="3"/>
        <v>0</v>
      </c>
      <c r="I11" s="24">
        <f t="shared" ref="I11:I17" si="8">IF(OR(C11=0%,G11="Néant"),"",IF(AND(G11&gt;$N$5,G11&lt;$O$5),G11*$P$5,IF(G11&gt;$O$5,$O$5*$P$5,"")))</f>
        <v>59500</v>
      </c>
      <c r="J11" s="25" t="str">
        <f t="shared" si="4"/>
        <v/>
      </c>
      <c r="K11" s="27">
        <f t="shared" si="5"/>
        <v>59500</v>
      </c>
      <c r="L11" s="38">
        <f t="shared" si="6"/>
        <v>390500</v>
      </c>
      <c r="N11" s="70"/>
      <c r="O11" s="65"/>
    </row>
    <row r="12" spans="2:16" ht="25.2" customHeight="1" x14ac:dyDescent="0.3">
      <c r="B12" s="36" t="s">
        <v>33</v>
      </c>
      <c r="C12" s="13">
        <v>0.25</v>
      </c>
      <c r="D12" s="17">
        <f t="shared" si="0"/>
        <v>750000</v>
      </c>
      <c r="E12" s="17">
        <f t="shared" si="7"/>
        <v>152500</v>
      </c>
      <c r="F12" s="29">
        <f t="shared" si="1"/>
        <v>0</v>
      </c>
      <c r="G12" s="19">
        <f t="shared" si="2"/>
        <v>597500</v>
      </c>
      <c r="H12" s="23">
        <f t="shared" si="3"/>
        <v>0</v>
      </c>
      <c r="I12" s="24">
        <f t="shared" si="8"/>
        <v>119500</v>
      </c>
      <c r="J12" s="25" t="str">
        <f t="shared" si="4"/>
        <v/>
      </c>
      <c r="K12" s="27">
        <f t="shared" si="5"/>
        <v>119500</v>
      </c>
      <c r="L12" s="38">
        <f t="shared" si="6"/>
        <v>630500</v>
      </c>
    </row>
    <row r="13" spans="2:16" ht="25.2" customHeight="1" x14ac:dyDescent="0.3">
      <c r="B13" s="36"/>
      <c r="C13" s="13"/>
      <c r="D13" s="17">
        <f>IF(C13=0%,0,$C$6*C13)</f>
        <v>0</v>
      </c>
      <c r="E13" s="17" t="str">
        <f t="shared" si="7"/>
        <v/>
      </c>
      <c r="F13" s="29" t="str">
        <f t="shared" si="1"/>
        <v/>
      </c>
      <c r="G13" s="19" t="str">
        <f t="shared" si="2"/>
        <v/>
      </c>
      <c r="H13" s="23" t="str">
        <f t="shared" si="3"/>
        <v/>
      </c>
      <c r="I13" s="24" t="str">
        <f t="shared" si="8"/>
        <v/>
      </c>
      <c r="J13" s="25" t="str">
        <f t="shared" si="4"/>
        <v/>
      </c>
      <c r="K13" s="27" t="str">
        <f t="shared" si="5"/>
        <v/>
      </c>
      <c r="L13" s="38" t="str">
        <f t="shared" si="6"/>
        <v/>
      </c>
    </row>
    <row r="14" spans="2:16" ht="25.2" customHeight="1" x14ac:dyDescent="0.3">
      <c r="B14" s="36"/>
      <c r="C14" s="13"/>
      <c r="D14" s="17">
        <f t="shared" ref="D14:D18" si="9">IF(C14=0%,0,$C$6*C14)</f>
        <v>0</v>
      </c>
      <c r="E14" s="17" t="str">
        <f t="shared" si="7"/>
        <v/>
      </c>
      <c r="F14" s="29" t="str">
        <f t="shared" si="1"/>
        <v/>
      </c>
      <c r="G14" s="19" t="str">
        <f t="shared" si="2"/>
        <v/>
      </c>
      <c r="H14" s="23" t="str">
        <f t="shared" si="3"/>
        <v/>
      </c>
      <c r="I14" s="24" t="str">
        <f t="shared" si="8"/>
        <v/>
      </c>
      <c r="J14" s="25" t="str">
        <f t="shared" si="4"/>
        <v/>
      </c>
      <c r="K14" s="27" t="str">
        <f t="shared" si="5"/>
        <v/>
      </c>
      <c r="L14" s="38" t="str">
        <f t="shared" si="6"/>
        <v/>
      </c>
    </row>
    <row r="15" spans="2:16" ht="25.2" customHeight="1" x14ac:dyDescent="0.3">
      <c r="B15" s="36"/>
      <c r="C15" s="13"/>
      <c r="D15" s="17">
        <f t="shared" si="9"/>
        <v>0</v>
      </c>
      <c r="E15" s="17" t="str">
        <f t="shared" si="7"/>
        <v/>
      </c>
      <c r="F15" s="29" t="str">
        <f t="shared" si="1"/>
        <v/>
      </c>
      <c r="G15" s="19" t="str">
        <f t="shared" si="2"/>
        <v/>
      </c>
      <c r="H15" s="23" t="str">
        <f t="shared" si="3"/>
        <v/>
      </c>
      <c r="I15" s="24" t="str">
        <f t="shared" si="8"/>
        <v/>
      </c>
      <c r="J15" s="25" t="str">
        <f t="shared" si="4"/>
        <v/>
      </c>
      <c r="K15" s="27" t="str">
        <f t="shared" ref="K15:K18" si="10">IF(OR(B15="Epoux",B15="Epouse",B15="Partenaire de pacs"),0,IF(C15=0%,"",SUM(H15:J15)))</f>
        <v/>
      </c>
      <c r="L15" s="38" t="str">
        <f t="shared" si="6"/>
        <v/>
      </c>
    </row>
    <row r="16" spans="2:16" ht="25.2" customHeight="1" x14ac:dyDescent="0.3">
      <c r="B16" s="36"/>
      <c r="C16" s="13"/>
      <c r="D16" s="17">
        <f t="shared" si="9"/>
        <v>0</v>
      </c>
      <c r="E16" s="17" t="str">
        <f t="shared" si="7"/>
        <v/>
      </c>
      <c r="F16" s="29" t="str">
        <f t="shared" si="1"/>
        <v/>
      </c>
      <c r="G16" s="19" t="str">
        <f t="shared" si="2"/>
        <v/>
      </c>
      <c r="H16" s="23" t="str">
        <f t="shared" si="3"/>
        <v/>
      </c>
      <c r="I16" s="24" t="str">
        <f t="shared" si="8"/>
        <v/>
      </c>
      <c r="J16" s="25" t="str">
        <f t="shared" si="4"/>
        <v/>
      </c>
      <c r="K16" s="27" t="str">
        <f t="shared" si="10"/>
        <v/>
      </c>
      <c r="L16" s="38" t="str">
        <f t="shared" si="6"/>
        <v/>
      </c>
    </row>
    <row r="17" spans="2:12" ht="25.2" customHeight="1" x14ac:dyDescent="0.3">
      <c r="B17" s="36"/>
      <c r="C17" s="13"/>
      <c r="D17" s="17">
        <f t="shared" si="9"/>
        <v>0</v>
      </c>
      <c r="E17" s="17" t="str">
        <f t="shared" si="7"/>
        <v/>
      </c>
      <c r="F17" s="29" t="str">
        <f t="shared" si="1"/>
        <v/>
      </c>
      <c r="G17" s="19" t="str">
        <f t="shared" si="2"/>
        <v/>
      </c>
      <c r="H17" s="23" t="str">
        <f t="shared" si="3"/>
        <v/>
      </c>
      <c r="I17" s="24" t="str">
        <f t="shared" si="8"/>
        <v/>
      </c>
      <c r="J17" s="25" t="str">
        <f t="shared" si="4"/>
        <v/>
      </c>
      <c r="K17" s="27" t="str">
        <f t="shared" si="10"/>
        <v/>
      </c>
      <c r="L17" s="38" t="str">
        <f t="shared" si="6"/>
        <v/>
      </c>
    </row>
    <row r="18" spans="2:12" ht="25.2" customHeight="1" x14ac:dyDescent="0.3">
      <c r="B18" s="49"/>
      <c r="C18" s="50"/>
      <c r="D18" s="51">
        <f t="shared" si="9"/>
        <v>0</v>
      </c>
      <c r="E18" s="51" t="str">
        <f t="shared" si="7"/>
        <v/>
      </c>
      <c r="F18" s="52" t="str">
        <f t="shared" si="1"/>
        <v/>
      </c>
      <c r="G18" s="53" t="str">
        <f t="shared" si="2"/>
        <v/>
      </c>
      <c r="H18" s="54" t="str">
        <f t="shared" si="3"/>
        <v/>
      </c>
      <c r="I18" s="55" t="str">
        <f t="shared" ref="I18" si="11">IF(OR(C18=0%,G18="Néant"),"",IF(AND(G18&gt;$N$5,F18&lt;$O$5),G18*$P$5,IF(G18&gt;$O$5,$O$5*$P$5,"")))</f>
        <v/>
      </c>
      <c r="J18" s="56" t="str">
        <f t="shared" si="4"/>
        <v/>
      </c>
      <c r="K18" s="57" t="str">
        <f t="shared" si="10"/>
        <v/>
      </c>
      <c r="L18" s="58" t="str">
        <f t="shared" si="6"/>
        <v/>
      </c>
    </row>
    <row r="19" spans="2:12" x14ac:dyDescent="0.3"/>
    <row r="20" spans="2:12" x14ac:dyDescent="0.3"/>
    <row r="21" spans="2:12" x14ac:dyDescent="0.3">
      <c r="B21" s="69"/>
      <c r="C21" s="69"/>
      <c r="D21" s="69"/>
      <c r="E21" s="69"/>
      <c r="F21" s="69"/>
      <c r="G21" s="69"/>
      <c r="H21" s="69"/>
      <c r="I21" s="69"/>
      <c r="J21" s="69"/>
      <c r="K21" s="69"/>
    </row>
    <row r="22" spans="2:12" x14ac:dyDescent="0.3">
      <c r="B22" s="69"/>
      <c r="C22" s="69"/>
      <c r="D22" s="69"/>
      <c r="E22" s="69"/>
      <c r="F22" s="69"/>
      <c r="G22" s="69"/>
      <c r="H22" s="69"/>
      <c r="I22" s="69"/>
      <c r="J22" s="69"/>
      <c r="K22" s="69"/>
    </row>
    <row r="23" spans="2:12" x14ac:dyDescent="0.3"/>
    <row r="24" spans="2:12" ht="35.25" hidden="1" customHeight="1" x14ac:dyDescent="0.3"/>
    <row r="25" spans="2:12" ht="35.25" hidden="1" customHeight="1" x14ac:dyDescent="0.3"/>
    <row r="26" spans="2:12" ht="35.25" hidden="1" customHeight="1" x14ac:dyDescent="0.3"/>
    <row r="27" spans="2:12" ht="35.25" hidden="1" customHeight="1" x14ac:dyDescent="0.3">
      <c r="E27" s="11"/>
    </row>
    <row r="28" spans="2:12" ht="35.25" hidden="1" customHeight="1" x14ac:dyDescent="0.3"/>
    <row r="29" spans="2:12" ht="35.25" hidden="1" customHeight="1" x14ac:dyDescent="0.3"/>
    <row r="30" spans="2:12" ht="35.25" hidden="1" customHeight="1" x14ac:dyDescent="0.3"/>
    <row r="31" spans="2:12" ht="35.25" hidden="1" customHeight="1" x14ac:dyDescent="0.3"/>
    <row r="32" spans="2:12" ht="35.25" hidden="1" customHeight="1" x14ac:dyDescent="0.3"/>
  </sheetData>
  <mergeCells count="9">
    <mergeCell ref="O10:O11"/>
    <mergeCell ref="H7:J7"/>
    <mergeCell ref="B21:K22"/>
    <mergeCell ref="N10:N11"/>
    <mergeCell ref="C3:D3"/>
    <mergeCell ref="C4:D4"/>
    <mergeCell ref="C5:D5"/>
    <mergeCell ref="C6:D6"/>
    <mergeCell ref="C7:D7"/>
  </mergeCells>
  <conditionalFormatting sqref="C9:C18">
    <cfRule type="expression" dxfId="42" priority="4">
      <formula>$O$8&lt;&gt;100%</formula>
    </cfRule>
  </conditionalFormatting>
  <conditionalFormatting sqref="C7">
    <cfRule type="expression" dxfId="41" priority="5">
      <formula>$O$10&lt;&gt;$C$7</formula>
    </cfRule>
  </conditionalFormatting>
  <conditionalFormatting sqref="O9">
    <cfRule type="expression" dxfId="40" priority="2">
      <formula>$O$9&gt;0</formula>
    </cfRule>
  </conditionalFormatting>
  <dataValidations count="1">
    <dataValidation type="list" allowBlank="1" showInputMessage="1" showErrorMessage="1" sqref="C3" xr:uid="{D31DFA00-9E47-4E8B-B5D1-5EA025014A75}">
      <formula1>"Madame,Monsieur"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AC8D7-909F-4BF5-857F-87EDD29BF837}">
  <sheetPr codeName="Feuil3">
    <tabColor theme="8" tint="-0.249977111117893"/>
  </sheetPr>
  <dimension ref="A1"/>
  <sheetViews>
    <sheetView tabSelected="1" zoomScaleNormal="100" workbookViewId="0">
      <selection activeCell="M5" sqref="M5"/>
    </sheetView>
  </sheetViews>
  <sheetFormatPr baseColWidth="10" defaultRowHeight="14.4" x14ac:dyDescent="0.3"/>
  <sheetData/>
  <pageMargins left="0" right="0" top="0.15748031496062992" bottom="0" header="0.31496062992125984" footer="0.31496062992125984"/>
  <pageSetup paperSize="9" orientation="portrait" r:id="rId1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D9EC1-D306-47EE-9A4B-1545B660441A}">
  <sheetPr codeName="Feuil2"/>
  <dimension ref="A1:K5"/>
  <sheetViews>
    <sheetView workbookViewId="0">
      <selection sqref="A1:K2"/>
    </sheetView>
  </sheetViews>
  <sheetFormatPr baseColWidth="10" defaultColWidth="17.109375" defaultRowHeight="14.4" x14ac:dyDescent="0.3"/>
  <cols>
    <col min="1" max="1" width="16" bestFit="1" customWidth="1"/>
    <col min="2" max="2" width="9.44140625" bestFit="1" customWidth="1"/>
    <col min="3" max="3" width="38.33203125" bestFit="1" customWidth="1"/>
    <col min="4" max="4" width="29.77734375" bestFit="1" customWidth="1"/>
    <col min="5" max="5" width="33.21875" bestFit="1" customWidth="1"/>
    <col min="6" max="6" width="17.6640625" bestFit="1" customWidth="1"/>
    <col min="7" max="7" width="13.44140625" bestFit="1" customWidth="1"/>
    <col min="8" max="8" width="8.88671875" bestFit="1" customWidth="1"/>
    <col min="9" max="9" width="11.44140625" bestFit="1" customWidth="1"/>
    <col min="10" max="10" width="17.33203125" bestFit="1" customWidth="1"/>
    <col min="11" max="11" width="27.33203125" bestFit="1" customWidth="1"/>
  </cols>
  <sheetData>
    <row r="1" spans="1:11" x14ac:dyDescent="0.3">
      <c r="A1" s="59" t="s">
        <v>13</v>
      </c>
      <c r="B1" s="59" t="s">
        <v>6</v>
      </c>
      <c r="C1" s="59" t="s">
        <v>20</v>
      </c>
      <c r="D1" s="59" t="s">
        <v>12</v>
      </c>
      <c r="E1" s="59" t="s">
        <v>28</v>
      </c>
      <c r="F1" s="59" t="s">
        <v>11</v>
      </c>
      <c r="G1" s="59" t="s">
        <v>7</v>
      </c>
      <c r="H1" s="59" t="s">
        <v>26</v>
      </c>
      <c r="I1" s="59" t="s">
        <v>27</v>
      </c>
      <c r="J1" s="59" t="s">
        <v>17</v>
      </c>
      <c r="K1" s="59" t="s">
        <v>19</v>
      </c>
    </row>
    <row r="2" spans="1:11" x14ac:dyDescent="0.3">
      <c r="A2" s="34" t="s">
        <v>21</v>
      </c>
      <c r="B2" s="34">
        <v>0.5</v>
      </c>
      <c r="C2" s="34">
        <v>1500000</v>
      </c>
      <c r="D2" s="34">
        <v>152500</v>
      </c>
      <c r="E2" s="34">
        <v>0</v>
      </c>
      <c r="F2" s="34">
        <v>1347500</v>
      </c>
      <c r="G2" s="34">
        <v>0</v>
      </c>
      <c r="H2" s="34">
        <v>140000</v>
      </c>
      <c r="I2" s="34">
        <v>202343.75</v>
      </c>
      <c r="J2" s="34">
        <v>342343.75</v>
      </c>
      <c r="K2" s="34">
        <v>1157656.25</v>
      </c>
    </row>
    <row r="3" spans="1:11" x14ac:dyDescent="0.3">
      <c r="A3" s="34" t="s">
        <v>22</v>
      </c>
      <c r="B3" s="34">
        <v>0.1</v>
      </c>
      <c r="C3" s="34">
        <v>300000</v>
      </c>
      <c r="D3" s="34">
        <v>152500</v>
      </c>
      <c r="E3" s="34">
        <v>0</v>
      </c>
      <c r="F3" s="34">
        <v>147500</v>
      </c>
      <c r="G3" s="34">
        <v>0</v>
      </c>
      <c r="H3" s="34">
        <v>29500</v>
      </c>
      <c r="I3" s="34"/>
      <c r="J3" s="34">
        <v>29500</v>
      </c>
      <c r="K3" s="34">
        <v>270500</v>
      </c>
    </row>
    <row r="4" spans="1:11" x14ac:dyDescent="0.3">
      <c r="A4" s="34" t="s">
        <v>32</v>
      </c>
      <c r="B4" s="34">
        <v>0.15</v>
      </c>
      <c r="C4" s="34">
        <v>450000</v>
      </c>
      <c r="D4" s="34">
        <v>152500</v>
      </c>
      <c r="E4" s="34">
        <v>0</v>
      </c>
      <c r="F4" s="34">
        <v>297500</v>
      </c>
      <c r="G4" s="34">
        <v>0</v>
      </c>
      <c r="H4" s="34">
        <v>59500</v>
      </c>
      <c r="I4" s="34"/>
      <c r="J4" s="34">
        <v>59500</v>
      </c>
      <c r="K4" s="34">
        <v>390500</v>
      </c>
    </row>
    <row r="5" spans="1:11" x14ac:dyDescent="0.3">
      <c r="A5" s="34" t="s">
        <v>33</v>
      </c>
      <c r="B5" s="34">
        <v>0.25</v>
      </c>
      <c r="C5" s="34">
        <v>750000</v>
      </c>
      <c r="D5" s="34">
        <v>152500</v>
      </c>
      <c r="E5" s="34">
        <v>0</v>
      </c>
      <c r="F5" s="34">
        <v>597500</v>
      </c>
      <c r="G5" s="34">
        <v>0</v>
      </c>
      <c r="H5" s="34">
        <v>119500</v>
      </c>
      <c r="I5" s="34"/>
      <c r="J5" s="34">
        <v>119500</v>
      </c>
      <c r="K5" s="34">
        <v>630500</v>
      </c>
    </row>
  </sheetData>
  <phoneticPr fontId="16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32FD2-7E37-4D6C-A4F7-04BB574F15E4}">
  <sheetPr codeName="Feuil4"/>
  <dimension ref="A3:I8"/>
  <sheetViews>
    <sheetView workbookViewId="0">
      <selection activeCell="D16" sqref="D16"/>
    </sheetView>
  </sheetViews>
  <sheetFormatPr baseColWidth="10" defaultRowHeight="26.25" customHeight="1" x14ac:dyDescent="0.3"/>
  <cols>
    <col min="1" max="1" width="21" bestFit="1" customWidth="1"/>
    <col min="2" max="2" width="15" bestFit="1" customWidth="1"/>
    <col min="4" max="4" width="21" bestFit="1" customWidth="1"/>
    <col min="5" max="5" width="14.44140625" bestFit="1" customWidth="1"/>
    <col min="6" max="6" width="17.109375" bestFit="1" customWidth="1"/>
    <col min="8" max="8" width="21.44140625" customWidth="1"/>
    <col min="9" max="9" width="16.33203125" customWidth="1"/>
    <col min="10" max="10" width="21.88671875" customWidth="1"/>
    <col min="11" max="11" width="15" customWidth="1"/>
  </cols>
  <sheetData>
    <row r="3" spans="1:9" ht="14.4" x14ac:dyDescent="0.3">
      <c r="A3" s="1" t="s">
        <v>23</v>
      </c>
      <c r="B3" t="s">
        <v>25</v>
      </c>
      <c r="D3" s="1" t="s">
        <v>23</v>
      </c>
      <c r="E3" t="s">
        <v>29</v>
      </c>
      <c r="F3" t="s">
        <v>30</v>
      </c>
      <c r="H3" s="2" t="s">
        <v>23</v>
      </c>
      <c r="I3" t="s">
        <v>31</v>
      </c>
    </row>
    <row r="4" spans="1:9" ht="26.25" customHeight="1" x14ac:dyDescent="0.35">
      <c r="A4" s="61" t="s">
        <v>22</v>
      </c>
      <c r="B4" s="62">
        <v>0.1</v>
      </c>
      <c r="D4" s="33" t="s">
        <v>22</v>
      </c>
      <c r="E4" s="63">
        <v>29500</v>
      </c>
      <c r="F4" s="63"/>
      <c r="H4" s="33" t="s">
        <v>22</v>
      </c>
      <c r="I4" s="64">
        <v>270500</v>
      </c>
    </row>
    <row r="5" spans="1:9" ht="18" x14ac:dyDescent="0.35">
      <c r="A5" s="61" t="s">
        <v>21</v>
      </c>
      <c r="B5" s="62">
        <v>0.5</v>
      </c>
      <c r="D5" s="33" t="s">
        <v>21</v>
      </c>
      <c r="E5" s="63">
        <v>140000</v>
      </c>
      <c r="F5" s="63">
        <v>202343.75</v>
      </c>
      <c r="H5" s="33" t="s">
        <v>21</v>
      </c>
      <c r="I5" s="64">
        <v>1157656.25</v>
      </c>
    </row>
    <row r="6" spans="1:9" ht="18" x14ac:dyDescent="0.35">
      <c r="A6" s="61" t="s">
        <v>32</v>
      </c>
      <c r="B6" s="62">
        <v>0.15</v>
      </c>
      <c r="D6" s="33" t="s">
        <v>32</v>
      </c>
      <c r="E6" s="63">
        <v>59500</v>
      </c>
      <c r="F6" s="63"/>
      <c r="H6" s="33" t="s">
        <v>32</v>
      </c>
      <c r="I6" s="64">
        <v>390500</v>
      </c>
    </row>
    <row r="7" spans="1:9" ht="26.25" customHeight="1" x14ac:dyDescent="0.35">
      <c r="A7" s="61" t="s">
        <v>33</v>
      </c>
      <c r="B7" s="62">
        <v>0.25</v>
      </c>
      <c r="D7" s="33" t="s">
        <v>33</v>
      </c>
      <c r="E7" s="63">
        <v>119500</v>
      </c>
      <c r="F7" s="63"/>
      <c r="H7" s="33" t="s">
        <v>33</v>
      </c>
      <c r="I7" s="64">
        <v>630500</v>
      </c>
    </row>
    <row r="8" spans="1:9" ht="26.25" customHeight="1" x14ac:dyDescent="0.3">
      <c r="A8" s="33" t="s">
        <v>24</v>
      </c>
      <c r="B8" s="60">
        <v>1</v>
      </c>
      <c r="D8" s="33" t="s">
        <v>24</v>
      </c>
      <c r="E8" s="63">
        <v>348500</v>
      </c>
      <c r="F8" s="63">
        <v>202343.75</v>
      </c>
      <c r="H8" s="33" t="s">
        <v>24</v>
      </c>
      <c r="I8" s="64">
        <v>2449156.25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2CAD289-CBBB-465F-ADB4-6609BF28952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TDB</vt:lpstr>
      <vt:lpstr>Base_stat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SAVARD Jean-Charles</dc:creator>
  <cp:lastModifiedBy>SAVARD Jean-Charles</cp:lastModifiedBy>
  <cp:lastPrinted>2020-04-30T19:30:16Z</cp:lastPrinted>
  <dcterms:created xsi:type="dcterms:W3CDTF">2020-04-28T10:09:57Z</dcterms:created>
  <dcterms:modified xsi:type="dcterms:W3CDTF">2020-05-03T13:02:09Z</dcterms:modified>
</cp:coreProperties>
</file>