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checkCompatibility="1"/>
  <mc:AlternateContent xmlns:mc="http://schemas.openxmlformats.org/markup-compatibility/2006">
    <mc:Choice Requires="x15">
      <x15ac:absPath xmlns:x15ac="http://schemas.microsoft.com/office/spreadsheetml/2010/11/ac" url="C:\Users\benec\Desktop\"/>
    </mc:Choice>
  </mc:AlternateContent>
  <xr:revisionPtr revIDLastSave="0" documentId="8_{64AFF70D-6F96-419A-BB4A-2B319E2A7397}" xr6:coauthVersionLast="45" xr6:coauthVersionMax="45" xr10:uidLastSave="{00000000-0000-0000-0000-000000000000}"/>
  <bookViews>
    <workbookView xWindow="-98" yWindow="-98" windowWidth="20715" windowHeight="13276" firstSheet="2" activeTab="3" xr2:uid="{00000000-000D-0000-FFFF-FFFF00000000}"/>
  </bookViews>
  <sheets>
    <sheet name="Vue Ouverture 9h" sheetId="6" r:id="rId1"/>
    <sheet name="Vue Version Intermédiaire_12h00" sheetId="11" r:id="rId2"/>
    <sheet name="VERSION FINALE 18h00" sheetId="12" r:id="rId3"/>
    <sheet name="EXPORT COMPTA" sheetId="13" r:id="rId4"/>
  </sheets>
  <definedNames>
    <definedName name="_xlnm._FilterDatabase" localSheetId="2" hidden="1">'VERSION FINALE 18h00'!$A$5:$AB$123</definedName>
    <definedName name="_xlnm._FilterDatabase" localSheetId="0" hidden="1">'Vue Ouverture 9h'!$A$5:$AB$122</definedName>
    <definedName name="_xlnm._FilterDatabase" localSheetId="1" hidden="1">'Vue Version Intermédiaire_12h00'!$A$5:$AB$122</definedName>
    <definedName name="_xlnm.Print_Area" localSheetId="2">'VERSION FINALE 18h00'!$A$5:$S$5</definedName>
    <definedName name="_xlnm.Print_Area" localSheetId="0">'Vue Ouverture 9h'!$A$5:$Q$5</definedName>
    <definedName name="_xlnm.Print_Area" localSheetId="1">'Vue Version Intermédiaire_12h00'!$A$5:$S$5</definedName>
  </definedNames>
  <calcPr calcId="191029" calcOnSave="0"/>
  <customWorkbookViews>
    <customWorkbookView name="A2416704 - Affichage personnalisé" guid="{A33C11A2-9194-4500-8A7F-8CA64CA4C9EC}" mergeInterval="0" personalView="1" maximized="1" xWindow="1912" yWindow="-8" windowWidth="1936" windowHeight="1056" activeSheetId="1"/>
    <customWorkbookView name="A2404004 - Affichage personnalisé" guid="{4A4EF3AD-62D4-4B96-BFE0-DDC7DA55D620}" mergeInterval="0" personalView="1" maximized="1" xWindow="1912" yWindow="-8" windowWidth="1936" windowHeight="1056" activeSheetId="1"/>
    <customWorkbookView name="A2403365 - Affichage personnalisé" guid="{92F96A33-8366-4E9C-BC32-F2E25AF60D8C}" mergeInterval="0" personalView="1" maximized="1" xWindow="1912" yWindow="-8" windowWidth="1936" windowHeight="1056" activeSheetId="1"/>
    <customWorkbookView name="A2416515 - Affichage personnalisé" guid="{EA6F80AF-CC96-4DB0-985A-5D1AB329909F}" mergeInterval="0" personalView="1" maximized="1" xWindow="1912" yWindow="-8" windowWidth="1936" windowHeight="1056" activeSheetId="1"/>
    <customWorkbookView name="A2416526 - Affichage personnalisé" guid="{5E26D02A-57A1-428F-A097-168D388581E1}" mergeInterval="0" personalView="1" maximized="1" xWindow="-1928" yWindow="-251" windowWidth="1936" windowHeight="1056" activeSheetId="1"/>
    <customWorkbookView name="A2416252 - Affichage personnalisé" guid="{8907AABF-0038-425A-897D-999AA71EBAE6}" mergeInterval="0" personalView="1" maximized="1" windowWidth="1920" windowHeight="855" activeSheetId="1"/>
    <customWorkbookView name="A2407839 - Affichage personnalisé" guid="{DEB067ED-D3A9-4764-A82B-3D54C2A92E28}" mergeInterval="0" personalView="1" maximized="1" windowWidth="1920" windowHeight="807" activeSheetId="1"/>
    <customWorkbookView name="A2414922 - Affichage personnalisé" guid="{6C431D30-ABC5-4075-B9BC-BBF64A066F41}" mergeInterval="0" personalView="1" maximized="1" xWindow="-8" yWindow="-8" windowWidth="1936" windowHeight="1056" activeSheetId="6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7" i="12" l="1"/>
  <c r="S7" i="6" l="1"/>
  <c r="X7" i="6"/>
  <c r="Y7" i="6" s="1"/>
  <c r="Z7" i="6" s="1"/>
  <c r="AA7" i="6" s="1"/>
  <c r="S8" i="6"/>
  <c r="X8" i="6"/>
  <c r="Y8" i="6" s="1"/>
  <c r="Z8" i="6" s="1"/>
  <c r="S9" i="6"/>
  <c r="X9" i="6"/>
  <c r="Y9" i="6" s="1"/>
  <c r="Z9" i="6" s="1"/>
  <c r="S10" i="6"/>
  <c r="X10" i="6"/>
  <c r="Y10" i="6" s="1"/>
  <c r="Z10" i="6" s="1"/>
  <c r="AB10" i="6" s="1"/>
  <c r="S11" i="6"/>
  <c r="X11" i="6"/>
  <c r="Y11" i="6" s="1"/>
  <c r="Z11" i="6" s="1"/>
  <c r="AA11" i="6" s="1"/>
  <c r="S12" i="6"/>
  <c r="X12" i="6"/>
  <c r="Y12" i="6" s="1"/>
  <c r="Z12" i="6" s="1"/>
  <c r="AA12" i="6" s="1"/>
  <c r="S13" i="6"/>
  <c r="X13" i="6"/>
  <c r="Y13" i="6" s="1"/>
  <c r="Z13" i="6" s="1"/>
  <c r="S14" i="6"/>
  <c r="X14" i="6"/>
  <c r="Y14" i="6" s="1"/>
  <c r="Z14" i="6" s="1"/>
  <c r="S15" i="6"/>
  <c r="X15" i="6"/>
  <c r="Y15" i="6" s="1"/>
  <c r="Z15" i="6" s="1"/>
  <c r="AA15" i="6" s="1"/>
  <c r="S16" i="6"/>
  <c r="X16" i="6"/>
  <c r="Y16" i="6" s="1"/>
  <c r="Z16" i="6" s="1"/>
  <c r="S17" i="6"/>
  <c r="X17" i="6"/>
  <c r="Y17" i="6" s="1"/>
  <c r="Z17" i="6" s="1"/>
  <c r="S18" i="6"/>
  <c r="X18" i="6"/>
  <c r="Y18" i="6" s="1"/>
  <c r="Z18" i="6" s="1"/>
  <c r="AB18" i="6" s="1"/>
  <c r="S19" i="6"/>
  <c r="X19" i="6"/>
  <c r="Y19" i="6" s="1"/>
  <c r="Z19" i="6" s="1"/>
  <c r="AA19" i="6" s="1"/>
  <c r="S20" i="6"/>
  <c r="X20" i="6"/>
  <c r="Y20" i="6" s="1"/>
  <c r="Z20" i="6" s="1"/>
  <c r="AA20" i="6" s="1"/>
  <c r="S21" i="6"/>
  <c r="X21" i="6"/>
  <c r="Y21" i="6" s="1"/>
  <c r="Z21" i="6" s="1"/>
  <c r="S22" i="6"/>
  <c r="X22" i="6"/>
  <c r="Y22" i="6" s="1"/>
  <c r="Z22" i="6" s="1"/>
  <c r="S23" i="6"/>
  <c r="X23" i="6"/>
  <c r="Y23" i="6" s="1"/>
  <c r="Z23" i="6" s="1"/>
  <c r="AB23" i="6" s="1"/>
  <c r="S24" i="6"/>
  <c r="X24" i="6"/>
  <c r="Y24" i="6" s="1"/>
  <c r="Z24" i="6" s="1"/>
  <c r="S25" i="6"/>
  <c r="X25" i="6"/>
  <c r="Y25" i="6" s="1"/>
  <c r="Z25" i="6" s="1"/>
  <c r="S26" i="6"/>
  <c r="X26" i="6"/>
  <c r="Y26" i="6" s="1"/>
  <c r="Z26" i="6" s="1"/>
  <c r="AB26" i="6" s="1"/>
  <c r="S27" i="6"/>
  <c r="X27" i="6"/>
  <c r="Y27" i="6" s="1"/>
  <c r="Z27" i="6" s="1"/>
  <c r="AA27" i="6" s="1"/>
  <c r="S28" i="6"/>
  <c r="X28" i="6"/>
  <c r="Y28" i="6" s="1"/>
  <c r="Z28" i="6" s="1"/>
  <c r="AA28" i="6" s="1"/>
  <c r="S29" i="6"/>
  <c r="X29" i="6"/>
  <c r="Y29" i="6" s="1"/>
  <c r="Z29" i="6" s="1"/>
  <c r="S30" i="6"/>
  <c r="X30" i="6"/>
  <c r="Y30" i="6" s="1"/>
  <c r="Z30" i="6" s="1"/>
  <c r="S31" i="6"/>
  <c r="X31" i="6"/>
  <c r="Y31" i="6" s="1"/>
  <c r="Z31" i="6" s="1"/>
  <c r="AB31" i="6" s="1"/>
  <c r="S32" i="6"/>
  <c r="X32" i="6"/>
  <c r="Y32" i="6" s="1"/>
  <c r="Z32" i="6" s="1"/>
  <c r="S33" i="6"/>
  <c r="X33" i="6"/>
  <c r="Y33" i="6" s="1"/>
  <c r="Z33" i="6" s="1"/>
  <c r="S34" i="6"/>
  <c r="X34" i="6"/>
  <c r="Y34" i="6" s="1"/>
  <c r="Z34" i="6" s="1"/>
  <c r="AB34" i="6" s="1"/>
  <c r="S35" i="6"/>
  <c r="X35" i="6"/>
  <c r="Y35" i="6" s="1"/>
  <c r="Z35" i="6" s="1"/>
  <c r="AA35" i="6" s="1"/>
  <c r="S36" i="6"/>
  <c r="X36" i="6"/>
  <c r="Y36" i="6" s="1"/>
  <c r="Z36" i="6" s="1"/>
  <c r="AA36" i="6" s="1"/>
  <c r="S37" i="6"/>
  <c r="X37" i="6"/>
  <c r="Y37" i="6" s="1"/>
  <c r="Z37" i="6" s="1"/>
  <c r="S38" i="6"/>
  <c r="X38" i="6"/>
  <c r="Y38" i="6" s="1"/>
  <c r="Z38" i="6" s="1"/>
  <c r="S39" i="6"/>
  <c r="X39" i="6"/>
  <c r="Y39" i="6" s="1"/>
  <c r="Z39" i="6" s="1"/>
  <c r="AB39" i="6" s="1"/>
  <c r="S40" i="6"/>
  <c r="X40" i="6"/>
  <c r="Y40" i="6" s="1"/>
  <c r="Z40" i="6" s="1"/>
  <c r="S41" i="6"/>
  <c r="X41" i="6"/>
  <c r="Y41" i="6" s="1"/>
  <c r="Z41" i="6" s="1"/>
  <c r="S42" i="6"/>
  <c r="X42" i="6"/>
  <c r="Y42" i="6" s="1"/>
  <c r="Z42" i="6" s="1"/>
  <c r="AB42" i="6" s="1"/>
  <c r="S43" i="6"/>
  <c r="X43" i="6"/>
  <c r="Y43" i="6" s="1"/>
  <c r="Z43" i="6" s="1"/>
  <c r="AA43" i="6" s="1"/>
  <c r="S44" i="6"/>
  <c r="X44" i="6"/>
  <c r="Y44" i="6" s="1"/>
  <c r="Z44" i="6" s="1"/>
  <c r="AA44" i="6" s="1"/>
  <c r="S45" i="6"/>
  <c r="X45" i="6"/>
  <c r="Y45" i="6" s="1"/>
  <c r="Z45" i="6" s="1"/>
  <c r="S46" i="6"/>
  <c r="X46" i="6"/>
  <c r="Y46" i="6" s="1"/>
  <c r="Z46" i="6" s="1"/>
  <c r="S47" i="6"/>
  <c r="X47" i="6"/>
  <c r="Y47" i="6" s="1"/>
  <c r="Z47" i="6" s="1"/>
  <c r="AB47" i="6" s="1"/>
  <c r="S48" i="6"/>
  <c r="X48" i="6"/>
  <c r="Y48" i="6" s="1"/>
  <c r="Z48" i="6" s="1"/>
  <c r="AA48" i="6" s="1"/>
  <c r="S49" i="6"/>
  <c r="X49" i="6"/>
  <c r="Y49" i="6" s="1"/>
  <c r="Z49" i="6" s="1"/>
  <c r="S50" i="6"/>
  <c r="X50" i="6"/>
  <c r="Y50" i="6" s="1"/>
  <c r="Z50" i="6" s="1"/>
  <c r="AB50" i="6" s="1"/>
  <c r="S51" i="6"/>
  <c r="X51" i="6"/>
  <c r="Y51" i="6" s="1"/>
  <c r="Z51" i="6" s="1"/>
  <c r="AA51" i="6" s="1"/>
  <c r="S52" i="6"/>
  <c r="X52" i="6"/>
  <c r="Y52" i="6" s="1"/>
  <c r="Z52" i="6" s="1"/>
  <c r="S53" i="6"/>
  <c r="X53" i="6"/>
  <c r="Y53" i="6" s="1"/>
  <c r="Z53" i="6" s="1"/>
  <c r="S54" i="6"/>
  <c r="X54" i="6"/>
  <c r="Y54" i="6" s="1"/>
  <c r="Z54" i="6" s="1"/>
  <c r="S55" i="6"/>
  <c r="X55" i="6"/>
  <c r="Y55" i="6" s="1"/>
  <c r="Z55" i="6" s="1"/>
  <c r="AB55" i="6" s="1"/>
  <c r="S56" i="6"/>
  <c r="X56" i="6"/>
  <c r="Y56" i="6" s="1"/>
  <c r="Z56" i="6" s="1"/>
  <c r="S57" i="6"/>
  <c r="X57" i="6"/>
  <c r="Y57" i="6" s="1"/>
  <c r="Z57" i="6" s="1"/>
  <c r="S58" i="6"/>
  <c r="X58" i="6"/>
  <c r="Y58" i="6" s="1"/>
  <c r="Z58" i="6" s="1"/>
  <c r="S59" i="6"/>
  <c r="X59" i="6"/>
  <c r="Y59" i="6" s="1"/>
  <c r="Z59" i="6" s="1"/>
  <c r="S60" i="6"/>
  <c r="X60" i="6"/>
  <c r="Y60" i="6" s="1"/>
  <c r="Z60" i="6" s="1"/>
  <c r="AA60" i="6" s="1"/>
  <c r="S61" i="6"/>
  <c r="X61" i="6"/>
  <c r="Y61" i="6" s="1"/>
  <c r="Z61" i="6" s="1"/>
  <c r="S62" i="6"/>
  <c r="X62" i="6"/>
  <c r="Y62" i="6" s="1"/>
  <c r="Z62" i="6" s="1"/>
  <c r="AB62" i="6" s="1"/>
  <c r="S63" i="6"/>
  <c r="X63" i="6"/>
  <c r="Y63" i="6" s="1"/>
  <c r="Z63" i="6" s="1"/>
  <c r="S64" i="6"/>
  <c r="X64" i="6"/>
  <c r="Y64" i="6" s="1"/>
  <c r="Z64" i="6" s="1"/>
  <c r="S65" i="6"/>
  <c r="X65" i="6"/>
  <c r="Y65" i="6" s="1"/>
  <c r="Z65" i="6" s="1"/>
  <c r="S66" i="6"/>
  <c r="X66" i="6"/>
  <c r="Y66" i="6" s="1"/>
  <c r="Z66" i="6" s="1"/>
  <c r="S67" i="6"/>
  <c r="X67" i="6"/>
  <c r="Y67" i="6" s="1"/>
  <c r="Z67" i="6" s="1"/>
  <c r="S68" i="6"/>
  <c r="X68" i="6"/>
  <c r="Y68" i="6" s="1"/>
  <c r="Z68" i="6" s="1"/>
  <c r="AA68" i="6" s="1"/>
  <c r="S69" i="6"/>
  <c r="X69" i="6"/>
  <c r="Y69" i="6" s="1"/>
  <c r="Z69" i="6" s="1"/>
  <c r="S70" i="6"/>
  <c r="X70" i="6"/>
  <c r="Y70" i="6" s="1"/>
  <c r="Z70" i="6" s="1"/>
  <c r="AB70" i="6" s="1"/>
  <c r="S71" i="6"/>
  <c r="X71" i="6"/>
  <c r="Y71" i="6" s="1"/>
  <c r="Z71" i="6" s="1"/>
  <c r="S72" i="6"/>
  <c r="X72" i="6"/>
  <c r="Y72" i="6" s="1"/>
  <c r="Z72" i="6" s="1"/>
  <c r="AA72" i="6" s="1"/>
  <c r="S73" i="6"/>
  <c r="X73" i="6"/>
  <c r="Y73" i="6" s="1"/>
  <c r="Z73" i="6" s="1"/>
  <c r="S74" i="6"/>
  <c r="X74" i="6"/>
  <c r="Y74" i="6" s="1"/>
  <c r="Z74" i="6" s="1"/>
  <c r="S75" i="6"/>
  <c r="X75" i="6"/>
  <c r="Y75" i="6" s="1"/>
  <c r="Z75" i="6" s="1"/>
  <c r="AB75" i="6" s="1"/>
  <c r="S76" i="6"/>
  <c r="X76" i="6"/>
  <c r="Y76" i="6" s="1"/>
  <c r="Z76" i="6" s="1"/>
  <c r="AA76" i="6" s="1"/>
  <c r="S77" i="6"/>
  <c r="X77" i="6"/>
  <c r="Y77" i="6" s="1"/>
  <c r="Z77" i="6" s="1"/>
  <c r="S78" i="6"/>
  <c r="X78" i="6"/>
  <c r="Y78" i="6" s="1"/>
  <c r="Z78" i="6" s="1"/>
  <c r="S79" i="6"/>
  <c r="X79" i="6"/>
  <c r="Y79" i="6" s="1"/>
  <c r="Z79" i="6" s="1"/>
  <c r="S80" i="6"/>
  <c r="X80" i="6"/>
  <c r="Y80" i="6" s="1"/>
  <c r="Z80" i="6" s="1"/>
  <c r="AA80" i="6" s="1"/>
  <c r="S81" i="6"/>
  <c r="X81" i="6"/>
  <c r="Y81" i="6" s="1"/>
  <c r="Z81" i="6" s="1"/>
  <c r="S82" i="6"/>
  <c r="X82" i="6"/>
  <c r="Y82" i="6" s="1"/>
  <c r="Z82" i="6" s="1"/>
  <c r="S83" i="6"/>
  <c r="X83" i="6"/>
  <c r="Y83" i="6" s="1"/>
  <c r="Z83" i="6" s="1"/>
  <c r="AB83" i="6" s="1"/>
  <c r="S84" i="6"/>
  <c r="X84" i="6"/>
  <c r="Y84" i="6" s="1"/>
  <c r="Z84" i="6" s="1"/>
  <c r="AA84" i="6" s="1"/>
  <c r="S85" i="6"/>
  <c r="X85" i="6"/>
  <c r="Y85" i="6" s="1"/>
  <c r="Z85" i="6" s="1"/>
  <c r="S86" i="6"/>
  <c r="X86" i="6"/>
  <c r="Y86" i="6" s="1"/>
  <c r="Z86" i="6" s="1"/>
  <c r="S87" i="6"/>
  <c r="X87" i="6"/>
  <c r="Y87" i="6" s="1"/>
  <c r="Z87" i="6" s="1"/>
  <c r="AB87" i="6" s="1"/>
  <c r="S88" i="6"/>
  <c r="X88" i="6"/>
  <c r="Y88" i="6" s="1"/>
  <c r="Z88" i="6" s="1"/>
  <c r="AA88" i="6" s="1"/>
  <c r="S89" i="6"/>
  <c r="X89" i="6"/>
  <c r="Y89" i="6" s="1"/>
  <c r="Z89" i="6" s="1"/>
  <c r="S90" i="6"/>
  <c r="X90" i="6"/>
  <c r="Y90" i="6" s="1"/>
  <c r="Z90" i="6" s="1"/>
  <c r="S91" i="6"/>
  <c r="X91" i="6"/>
  <c r="Y91" i="6" s="1"/>
  <c r="Z91" i="6" s="1"/>
  <c r="AB91" i="6" s="1"/>
  <c r="S92" i="6"/>
  <c r="X92" i="6"/>
  <c r="Y92" i="6" s="1"/>
  <c r="Z92" i="6" s="1"/>
  <c r="AA92" i="6" s="1"/>
  <c r="S93" i="6"/>
  <c r="X93" i="6"/>
  <c r="Y93" i="6" s="1"/>
  <c r="Z93" i="6" s="1"/>
  <c r="S94" i="6"/>
  <c r="X94" i="6"/>
  <c r="Y94" i="6" s="1"/>
  <c r="Z94" i="6" s="1"/>
  <c r="S95" i="6"/>
  <c r="X95" i="6"/>
  <c r="Y95" i="6" s="1"/>
  <c r="Z95" i="6" s="1"/>
  <c r="AB95" i="6" s="1"/>
  <c r="S96" i="6"/>
  <c r="X96" i="6"/>
  <c r="Y96" i="6" s="1"/>
  <c r="Z96" i="6" s="1"/>
  <c r="AA96" i="6" s="1"/>
  <c r="S97" i="6"/>
  <c r="X97" i="6"/>
  <c r="Y97" i="6" s="1"/>
  <c r="Z97" i="6" s="1"/>
  <c r="S98" i="6"/>
  <c r="X98" i="6"/>
  <c r="Y98" i="6" s="1"/>
  <c r="Z98" i="6" s="1"/>
  <c r="S99" i="6"/>
  <c r="X99" i="6"/>
  <c r="Y99" i="6" s="1"/>
  <c r="Z99" i="6" s="1"/>
  <c r="AB99" i="6" s="1"/>
  <c r="S100" i="6"/>
  <c r="X100" i="6"/>
  <c r="Y100" i="6" s="1"/>
  <c r="Z100" i="6" s="1"/>
  <c r="AA100" i="6" s="1"/>
  <c r="S101" i="6"/>
  <c r="X101" i="6"/>
  <c r="Y101" i="6" s="1"/>
  <c r="Z101" i="6" s="1"/>
  <c r="S102" i="6"/>
  <c r="X102" i="6"/>
  <c r="Y102" i="6" s="1"/>
  <c r="Z102" i="6" s="1"/>
  <c r="S103" i="6"/>
  <c r="X103" i="6"/>
  <c r="Y103" i="6" s="1"/>
  <c r="Z103" i="6" s="1"/>
  <c r="AB103" i="6" s="1"/>
  <c r="S104" i="6"/>
  <c r="X104" i="6"/>
  <c r="Y104" i="6" s="1"/>
  <c r="Z104" i="6" s="1"/>
  <c r="AA104" i="6" s="1"/>
  <c r="S105" i="6"/>
  <c r="X105" i="6"/>
  <c r="Y105" i="6" s="1"/>
  <c r="Z105" i="6" s="1"/>
  <c r="S106" i="6"/>
  <c r="X106" i="6"/>
  <c r="Y106" i="6" s="1"/>
  <c r="Z106" i="6" s="1"/>
  <c r="S107" i="6"/>
  <c r="X107" i="6"/>
  <c r="Y107" i="6" s="1"/>
  <c r="Z107" i="6" s="1"/>
  <c r="AB107" i="6" s="1"/>
  <c r="S108" i="6"/>
  <c r="X108" i="6"/>
  <c r="Y108" i="6" s="1"/>
  <c r="Z108" i="6" s="1"/>
  <c r="AA108" i="6" s="1"/>
  <c r="S109" i="6"/>
  <c r="X109" i="6"/>
  <c r="Y109" i="6" s="1"/>
  <c r="Z109" i="6" s="1"/>
  <c r="S110" i="6"/>
  <c r="X110" i="6"/>
  <c r="Y110" i="6" s="1"/>
  <c r="Z110" i="6" s="1"/>
  <c r="S111" i="6"/>
  <c r="X111" i="6"/>
  <c r="Y111" i="6" s="1"/>
  <c r="Z111" i="6" s="1"/>
  <c r="S112" i="6"/>
  <c r="X112" i="6"/>
  <c r="Y112" i="6" s="1"/>
  <c r="Z112" i="6" s="1"/>
  <c r="AA112" i="6" s="1"/>
  <c r="S113" i="6"/>
  <c r="X113" i="6"/>
  <c r="Y113" i="6" s="1"/>
  <c r="Z113" i="6" s="1"/>
  <c r="AB113" i="6" s="1"/>
  <c r="S114" i="6"/>
  <c r="X114" i="6"/>
  <c r="Y114" i="6" s="1"/>
  <c r="Z114" i="6" s="1"/>
  <c r="S115" i="6"/>
  <c r="X115" i="6"/>
  <c r="Y115" i="6" s="1"/>
  <c r="Z115" i="6" s="1"/>
  <c r="AB115" i="6" s="1"/>
  <c r="S116" i="6"/>
  <c r="X116" i="6"/>
  <c r="Y116" i="6" s="1"/>
  <c r="Z116" i="6" s="1"/>
  <c r="S117" i="6"/>
  <c r="X117" i="6"/>
  <c r="Y117" i="6" s="1"/>
  <c r="Z117" i="6" s="1"/>
  <c r="AB117" i="6" s="1"/>
  <c r="S118" i="6"/>
  <c r="X118" i="6"/>
  <c r="Y118" i="6" s="1"/>
  <c r="Z118" i="6" s="1"/>
  <c r="S119" i="6"/>
  <c r="X119" i="6"/>
  <c r="Y119" i="6" s="1"/>
  <c r="Z119" i="6" s="1"/>
  <c r="AB119" i="6" s="1"/>
  <c r="S120" i="6"/>
  <c r="X120" i="6"/>
  <c r="Y120" i="6" s="1"/>
  <c r="Z120" i="6" s="1"/>
  <c r="S121" i="6"/>
  <c r="X121" i="6"/>
  <c r="Y121" i="6" s="1"/>
  <c r="Z121" i="6" s="1"/>
  <c r="AB121" i="6" s="1"/>
  <c r="S122" i="6"/>
  <c r="X122" i="6"/>
  <c r="Y122" i="6" s="1"/>
  <c r="Z122" i="6" s="1"/>
  <c r="S6" i="6"/>
  <c r="AA31" i="6" l="1"/>
  <c r="AA47" i="6"/>
  <c r="AB15" i="6"/>
  <c r="AB66" i="6"/>
  <c r="AA66" i="6"/>
  <c r="AB96" i="6"/>
  <c r="AA95" i="6"/>
  <c r="AB68" i="6"/>
  <c r="AB92" i="6"/>
  <c r="AA91" i="6"/>
  <c r="AB80" i="6"/>
  <c r="AA23" i="6"/>
  <c r="AB46" i="6"/>
  <c r="AA46" i="6"/>
  <c r="AB38" i="6"/>
  <c r="AA38" i="6"/>
  <c r="AB30" i="6"/>
  <c r="AA30" i="6"/>
  <c r="AB14" i="6"/>
  <c r="AA14" i="6"/>
  <c r="AB79" i="6"/>
  <c r="AA79" i="6"/>
  <c r="AA64" i="6"/>
  <c r="AB64" i="6"/>
  <c r="AB111" i="6"/>
  <c r="AA111" i="6"/>
  <c r="AB54" i="6"/>
  <c r="AA54" i="6"/>
  <c r="AB22" i="6"/>
  <c r="AA22" i="6"/>
  <c r="AB35" i="6"/>
  <c r="AB51" i="6"/>
  <c r="AA39" i="6"/>
  <c r="AB108" i="6"/>
  <c r="AA107" i="6"/>
  <c r="AB76" i="6"/>
  <c r="AA75" i="6"/>
  <c r="AB72" i="6"/>
  <c r="AB60" i="6"/>
  <c r="AA55" i="6"/>
  <c r="AB48" i="6"/>
  <c r="AB19" i="6"/>
  <c r="AA116" i="6"/>
  <c r="AB116" i="6"/>
  <c r="AA106" i="6"/>
  <c r="AB106" i="6"/>
  <c r="AA86" i="6"/>
  <c r="AB86" i="6"/>
  <c r="AA74" i="6"/>
  <c r="AB74" i="6"/>
  <c r="AA118" i="6"/>
  <c r="AB118" i="6"/>
  <c r="AA120" i="6"/>
  <c r="AB120" i="6"/>
  <c r="AA102" i="6"/>
  <c r="AB102" i="6"/>
  <c r="AA90" i="6"/>
  <c r="AB90" i="6"/>
  <c r="AA122" i="6"/>
  <c r="AB122" i="6"/>
  <c r="AA114" i="6"/>
  <c r="AB114" i="6"/>
  <c r="AA110" i="6"/>
  <c r="AB110" i="6"/>
  <c r="AA109" i="6"/>
  <c r="AB109" i="6"/>
  <c r="AA94" i="6"/>
  <c r="AB94" i="6"/>
  <c r="AA93" i="6"/>
  <c r="AB93" i="6"/>
  <c r="AA78" i="6"/>
  <c r="AB78" i="6"/>
  <c r="AA77" i="6"/>
  <c r="AB77" i="6"/>
  <c r="AA67" i="6"/>
  <c r="AB67" i="6"/>
  <c r="AA59" i="6"/>
  <c r="AB59" i="6"/>
  <c r="AA57" i="6"/>
  <c r="AB57" i="6"/>
  <c r="AA56" i="6"/>
  <c r="AB56" i="6"/>
  <c r="AA17" i="6"/>
  <c r="AB17" i="6"/>
  <c r="AA16" i="6"/>
  <c r="AB16" i="6"/>
  <c r="AA121" i="6"/>
  <c r="AA117" i="6"/>
  <c r="AA113" i="6"/>
  <c r="AA105" i="6"/>
  <c r="AB105" i="6"/>
  <c r="AB104" i="6"/>
  <c r="AA103" i="6"/>
  <c r="AA89" i="6"/>
  <c r="AB89" i="6"/>
  <c r="AB88" i="6"/>
  <c r="AA87" i="6"/>
  <c r="AA73" i="6"/>
  <c r="AB73" i="6"/>
  <c r="AA65" i="6"/>
  <c r="AB65" i="6"/>
  <c r="AA25" i="6"/>
  <c r="AB25" i="6"/>
  <c r="AA24" i="6"/>
  <c r="AB24" i="6"/>
  <c r="AB112" i="6"/>
  <c r="AA101" i="6"/>
  <c r="AB101" i="6"/>
  <c r="AB100" i="6"/>
  <c r="AA99" i="6"/>
  <c r="AA85" i="6"/>
  <c r="AB85" i="6"/>
  <c r="AB84" i="6"/>
  <c r="AA83" i="6"/>
  <c r="AA71" i="6"/>
  <c r="AB71" i="6"/>
  <c r="AA70" i="6"/>
  <c r="AA63" i="6"/>
  <c r="AB63" i="6"/>
  <c r="AA62" i="6"/>
  <c r="AA52" i="6"/>
  <c r="AB52" i="6"/>
  <c r="AA45" i="6"/>
  <c r="AB45" i="6"/>
  <c r="AA33" i="6"/>
  <c r="AB33" i="6"/>
  <c r="AA32" i="6"/>
  <c r="AB32" i="6"/>
  <c r="AA119" i="6"/>
  <c r="AA115" i="6"/>
  <c r="AA98" i="6"/>
  <c r="AB98" i="6"/>
  <c r="AA97" i="6"/>
  <c r="AB97" i="6"/>
  <c r="AA82" i="6"/>
  <c r="AB82" i="6"/>
  <c r="AA81" i="6"/>
  <c r="AB81" i="6"/>
  <c r="AA69" i="6"/>
  <c r="AB69" i="6"/>
  <c r="AA61" i="6"/>
  <c r="AB61" i="6"/>
  <c r="AB58" i="6"/>
  <c r="AA58" i="6"/>
  <c r="AA49" i="6"/>
  <c r="AB49" i="6"/>
  <c r="AA41" i="6"/>
  <c r="AB41" i="6"/>
  <c r="AA40" i="6"/>
  <c r="AB40" i="6"/>
  <c r="AA9" i="6"/>
  <c r="AB9" i="6"/>
  <c r="AA8" i="6"/>
  <c r="AB8" i="6"/>
  <c r="AA29" i="6"/>
  <c r="AB29" i="6"/>
  <c r="AA13" i="6"/>
  <c r="AB13" i="6"/>
  <c r="AA50" i="6"/>
  <c r="AB44" i="6"/>
  <c r="AA34" i="6"/>
  <c r="AB28" i="6"/>
  <c r="AA18" i="6"/>
  <c r="AB12" i="6"/>
  <c r="AA53" i="6"/>
  <c r="AB53" i="6"/>
  <c r="AB43" i="6"/>
  <c r="AA37" i="6"/>
  <c r="AB37" i="6"/>
  <c r="AB27" i="6"/>
  <c r="AA21" i="6"/>
  <c r="AB21" i="6"/>
  <c r="AB11" i="6"/>
  <c r="AA42" i="6"/>
  <c r="AB36" i="6"/>
  <c r="AA26" i="6"/>
  <c r="AB20" i="6"/>
  <c r="AA10" i="6"/>
  <c r="AB7" i="6"/>
  <c r="S22" i="12"/>
  <c r="R22" i="12"/>
  <c r="S21" i="12"/>
  <c r="R21" i="12"/>
  <c r="S20" i="12"/>
  <c r="R20" i="12"/>
  <c r="S19" i="12"/>
  <c r="R19" i="12"/>
  <c r="S18" i="12"/>
  <c r="R18" i="12"/>
  <c r="S17" i="12"/>
  <c r="R17" i="12"/>
  <c r="S16" i="12"/>
  <c r="R16" i="12"/>
  <c r="S15" i="12"/>
  <c r="R15" i="12"/>
  <c r="S14" i="12"/>
  <c r="R14" i="12"/>
  <c r="S13" i="12"/>
  <c r="R13" i="12"/>
  <c r="S12" i="12"/>
  <c r="R12" i="12"/>
  <c r="R11" i="12"/>
  <c r="R10" i="12"/>
  <c r="R9" i="12"/>
  <c r="S122" i="11" l="1"/>
  <c r="R122" i="11"/>
  <c r="S121" i="11"/>
  <c r="R121" i="11"/>
  <c r="S120" i="11"/>
  <c r="R120" i="11"/>
  <c r="S119" i="11"/>
  <c r="R119" i="11"/>
  <c r="S118" i="11"/>
  <c r="R118" i="11"/>
  <c r="S117" i="11"/>
  <c r="R117" i="11"/>
  <c r="S116" i="11"/>
  <c r="R116" i="11"/>
  <c r="S115" i="11"/>
  <c r="R115" i="11"/>
  <c r="S114" i="11"/>
  <c r="R114" i="11"/>
  <c r="S113" i="11"/>
  <c r="R113" i="11"/>
  <c r="S112" i="11"/>
  <c r="R112" i="11"/>
  <c r="S111" i="11"/>
  <c r="R111" i="11"/>
  <c r="S110" i="11"/>
  <c r="R110" i="11"/>
  <c r="S109" i="11"/>
  <c r="R109" i="11"/>
  <c r="S108" i="11"/>
  <c r="R108" i="11"/>
  <c r="S107" i="11"/>
  <c r="R107" i="11"/>
  <c r="S106" i="11"/>
  <c r="R106" i="11"/>
  <c r="S105" i="11"/>
  <c r="R105" i="11"/>
  <c r="S104" i="11"/>
  <c r="R104" i="11"/>
  <c r="S103" i="11"/>
  <c r="R103" i="11"/>
  <c r="S102" i="11"/>
  <c r="R102" i="11"/>
  <c r="S101" i="11"/>
  <c r="R101" i="11"/>
  <c r="S100" i="11"/>
  <c r="R100" i="11"/>
  <c r="S99" i="11"/>
  <c r="R99" i="11"/>
  <c r="S98" i="11"/>
  <c r="R98" i="11"/>
  <c r="S97" i="11"/>
  <c r="R97" i="11"/>
  <c r="S96" i="11"/>
  <c r="R96" i="11"/>
  <c r="S95" i="11"/>
  <c r="R95" i="11"/>
  <c r="S94" i="11"/>
  <c r="R94" i="11"/>
  <c r="S93" i="11"/>
  <c r="R93" i="11"/>
  <c r="S92" i="11"/>
  <c r="R92" i="11"/>
  <c r="S91" i="11"/>
  <c r="R91" i="11"/>
  <c r="S90" i="11"/>
  <c r="R90" i="11"/>
  <c r="S89" i="11"/>
  <c r="R89" i="11"/>
  <c r="S88" i="11"/>
  <c r="R88" i="11"/>
  <c r="S87" i="11"/>
  <c r="R87" i="11"/>
  <c r="S86" i="11"/>
  <c r="R86" i="11"/>
  <c r="S85" i="11"/>
  <c r="R85" i="11"/>
  <c r="S84" i="11"/>
  <c r="R84" i="11"/>
  <c r="S83" i="11"/>
  <c r="R83" i="11"/>
  <c r="S82" i="11"/>
  <c r="R82" i="11"/>
  <c r="S81" i="11"/>
  <c r="R81" i="11"/>
  <c r="S80" i="11"/>
  <c r="R80" i="11"/>
  <c r="S79" i="11"/>
  <c r="R79" i="11"/>
  <c r="S78" i="11"/>
  <c r="R78" i="11"/>
  <c r="S77" i="11"/>
  <c r="R77" i="11"/>
  <c r="S76" i="11"/>
  <c r="R76" i="11"/>
  <c r="S75" i="11"/>
  <c r="R75" i="11"/>
  <c r="S74" i="11"/>
  <c r="R74" i="11"/>
  <c r="S73" i="11"/>
  <c r="R73" i="11"/>
  <c r="S72" i="11"/>
  <c r="R72" i="11"/>
  <c r="S71" i="11"/>
  <c r="R71" i="11"/>
  <c r="S70" i="11"/>
  <c r="R70" i="11"/>
  <c r="S69" i="11"/>
  <c r="R69" i="11"/>
  <c r="S68" i="11"/>
  <c r="R68" i="11"/>
  <c r="S67" i="11"/>
  <c r="R67" i="11"/>
  <c r="S66" i="11"/>
  <c r="R66" i="11"/>
  <c r="S65" i="11"/>
  <c r="R65" i="11"/>
  <c r="S64" i="11"/>
  <c r="R64" i="11"/>
  <c r="S63" i="11"/>
  <c r="R63" i="11"/>
  <c r="S62" i="11"/>
  <c r="R62" i="11"/>
  <c r="S61" i="11"/>
  <c r="R61" i="11"/>
  <c r="S60" i="11"/>
  <c r="R60" i="11"/>
  <c r="S59" i="11"/>
  <c r="R59" i="11"/>
  <c r="S58" i="11"/>
  <c r="R58" i="11"/>
  <c r="S57" i="11"/>
  <c r="R57" i="11"/>
  <c r="S56" i="11"/>
  <c r="R56" i="11"/>
  <c r="S55" i="11"/>
  <c r="R55" i="11"/>
  <c r="S54" i="11"/>
  <c r="R54" i="11"/>
  <c r="S53" i="11"/>
  <c r="R53" i="11"/>
  <c r="S52" i="11"/>
  <c r="R52" i="11"/>
  <c r="S51" i="11"/>
  <c r="R51" i="11"/>
  <c r="S50" i="11"/>
  <c r="R50" i="11"/>
  <c r="S49" i="11"/>
  <c r="R49" i="11"/>
  <c r="S48" i="11"/>
  <c r="R48" i="11"/>
  <c r="S47" i="11"/>
  <c r="R47" i="11"/>
  <c r="S46" i="11"/>
  <c r="R46" i="11"/>
  <c r="S45" i="11"/>
  <c r="R45" i="11"/>
  <c r="S44" i="11"/>
  <c r="R44" i="11"/>
  <c r="S43" i="11"/>
  <c r="R43" i="11"/>
  <c r="S42" i="11"/>
  <c r="R42" i="11"/>
  <c r="S41" i="11"/>
  <c r="R41" i="11"/>
  <c r="S40" i="11"/>
  <c r="R40" i="11"/>
  <c r="S39" i="11"/>
  <c r="R39" i="11"/>
  <c r="R6" i="11"/>
  <c r="T12" i="12" s="1"/>
  <c r="S6" i="11"/>
  <c r="R7" i="11"/>
  <c r="S7" i="11"/>
  <c r="R8" i="11"/>
  <c r="S8" i="11"/>
  <c r="R9" i="11"/>
  <c r="S9" i="11"/>
  <c r="R10" i="11"/>
  <c r="S10" i="11"/>
  <c r="R11" i="11"/>
  <c r="S11" i="11"/>
  <c r="R12" i="11"/>
  <c r="S12" i="11"/>
  <c r="R13" i="11"/>
  <c r="S13" i="11"/>
  <c r="R14" i="11"/>
  <c r="S14" i="11"/>
  <c r="R15" i="11"/>
  <c r="S15" i="11"/>
  <c r="R16" i="11"/>
  <c r="S16" i="11"/>
  <c r="R17" i="11"/>
  <c r="S17" i="11"/>
  <c r="R18" i="11"/>
  <c r="S18" i="11"/>
  <c r="R19" i="11"/>
  <c r="S19" i="11"/>
  <c r="R20" i="11"/>
  <c r="S20" i="11"/>
  <c r="R21" i="11"/>
  <c r="S21" i="11"/>
  <c r="R22" i="11"/>
  <c r="S22" i="11"/>
  <c r="R23" i="11"/>
  <c r="S23" i="11"/>
  <c r="R24" i="11"/>
  <c r="S24" i="11"/>
  <c r="R25" i="11"/>
  <c r="S25" i="11"/>
  <c r="R26" i="11"/>
  <c r="S26" i="11"/>
  <c r="R27" i="11"/>
  <c r="S27" i="11"/>
  <c r="R28" i="11"/>
  <c r="S28" i="11"/>
  <c r="R29" i="11"/>
  <c r="S29" i="11"/>
  <c r="R30" i="11"/>
  <c r="S30" i="11"/>
  <c r="R31" i="11"/>
  <c r="S31" i="11"/>
  <c r="R32" i="11"/>
  <c r="S32" i="11"/>
  <c r="R33" i="11"/>
  <c r="S33" i="11"/>
  <c r="R34" i="11"/>
  <c r="S34" i="11"/>
  <c r="R35" i="11"/>
  <c r="S35" i="11"/>
  <c r="R36" i="11"/>
  <c r="S36" i="11"/>
  <c r="R37" i="11"/>
  <c r="S37" i="11"/>
  <c r="R38" i="11"/>
  <c r="S38" i="11"/>
  <c r="R6" i="12"/>
  <c r="S6" i="12"/>
  <c r="T7" i="12" l="1"/>
  <c r="T22" i="12"/>
  <c r="T11" i="12"/>
  <c r="U13" i="12"/>
  <c r="T20" i="12"/>
  <c r="T15" i="12"/>
  <c r="T16" i="12"/>
  <c r="T18" i="12"/>
  <c r="T19" i="12"/>
  <c r="T21" i="12"/>
  <c r="T13" i="12"/>
  <c r="T10" i="12"/>
  <c r="T14" i="12"/>
  <c r="T9" i="12"/>
  <c r="U14" i="12"/>
  <c r="U21" i="12"/>
  <c r="V20" i="12"/>
  <c r="Y20" i="12" s="1"/>
  <c r="Z20" i="12" s="1"/>
  <c r="U122" i="11"/>
  <c r="U108" i="11"/>
  <c r="V107" i="11"/>
  <c r="V106" i="11"/>
  <c r="U104" i="11"/>
  <c r="U96" i="11"/>
  <c r="W95" i="11"/>
  <c r="V77" i="11"/>
  <c r="W76" i="11"/>
  <c r="U69" i="11"/>
  <c r="W68" i="11"/>
  <c r="W64" i="11"/>
  <c r="U54" i="11"/>
  <c r="W48" i="11"/>
  <c r="U46" i="11"/>
  <c r="W40" i="11"/>
  <c r="U117" i="11"/>
  <c r="W116" i="11"/>
  <c r="U106" i="11"/>
  <c r="W120" i="11"/>
  <c r="U118" i="11"/>
  <c r="U116" i="11"/>
  <c r="W112" i="11"/>
  <c r="U101" i="11"/>
  <c r="W100" i="11"/>
  <c r="U92" i="11"/>
  <c r="V91" i="11"/>
  <c r="V90" i="11"/>
  <c r="V89" i="11"/>
  <c r="W88" i="11"/>
  <c r="U86" i="11"/>
  <c r="U84" i="11"/>
  <c r="W80" i="11"/>
  <c r="U74" i="11"/>
  <c r="U17" i="12" s="1"/>
  <c r="U73" i="11"/>
  <c r="U16" i="12" s="1"/>
  <c r="U72" i="11"/>
  <c r="V67" i="11"/>
  <c r="U62" i="11"/>
  <c r="U59" i="11"/>
  <c r="W58" i="11"/>
  <c r="V56" i="11"/>
  <c r="W52" i="11"/>
  <c r="U22" i="12"/>
  <c r="V19" i="12"/>
  <c r="Y19" i="12" s="1"/>
  <c r="Z19" i="12" s="1"/>
  <c r="U120" i="11"/>
  <c r="U102" i="11"/>
  <c r="W96" i="11"/>
  <c r="U88" i="11"/>
  <c r="U85" i="11"/>
  <c r="V75" i="11"/>
  <c r="W67" i="11"/>
  <c r="W54" i="11"/>
  <c r="U50" i="11"/>
  <c r="W46" i="11"/>
  <c r="W42" i="11"/>
  <c r="W108" i="11"/>
  <c r="U76" i="11"/>
  <c r="W72" i="11"/>
  <c r="U68" i="11"/>
  <c r="U64" i="11"/>
  <c r="V57" i="11"/>
  <c r="U42" i="11"/>
  <c r="W111" i="11"/>
  <c r="W104" i="11"/>
  <c r="U100" i="11"/>
  <c r="W94" i="11"/>
  <c r="U90" i="11"/>
  <c r="U80" i="11"/>
  <c r="V73" i="11"/>
  <c r="V16" i="12" s="1"/>
  <c r="Y16" i="12" s="1"/>
  <c r="Z16" i="12" s="1"/>
  <c r="U58" i="11"/>
  <c r="U52" i="11"/>
  <c r="U48" i="11"/>
  <c r="W44" i="11"/>
  <c r="W21" i="12"/>
  <c r="V74" i="11"/>
  <c r="V17" i="12" s="1"/>
  <c r="Y17" i="12" s="1"/>
  <c r="Z17" i="12" s="1"/>
  <c r="U112" i="11"/>
  <c r="W78" i="11"/>
  <c r="V122" i="11"/>
  <c r="U70" i="11"/>
  <c r="W62" i="11"/>
  <c r="W92" i="11"/>
  <c r="W84" i="11"/>
  <c r="W66" i="11"/>
  <c r="W50" i="11"/>
  <c r="U44" i="11"/>
  <c r="U40" i="11"/>
  <c r="W49" i="11"/>
  <c r="V78" i="11"/>
  <c r="V104" i="11"/>
  <c r="W69" i="11"/>
  <c r="V65" i="11"/>
  <c r="V100" i="11"/>
  <c r="V116" i="11"/>
  <c r="U43" i="11"/>
  <c r="W85" i="11"/>
  <c r="W117" i="11"/>
  <c r="W97" i="11"/>
  <c r="V84" i="11"/>
  <c r="W110" i="11"/>
  <c r="W53" i="11"/>
  <c r="U87" i="11"/>
  <c r="U107" i="11"/>
  <c r="U39" i="11"/>
  <c r="V72" i="11"/>
  <c r="V80" i="11"/>
  <c r="U103" i="11"/>
  <c r="U20" i="12"/>
  <c r="V105" i="11"/>
  <c r="U119" i="11"/>
  <c r="V48" i="11"/>
  <c r="V64" i="11"/>
  <c r="U75" i="11"/>
  <c r="V96" i="11"/>
  <c r="U47" i="11"/>
  <c r="V40" i="11"/>
  <c r="V62" i="11"/>
  <c r="V92" i="11"/>
  <c r="U115" i="11"/>
  <c r="V44" i="11"/>
  <c r="W59" i="11"/>
  <c r="U91" i="11"/>
  <c r="V21" i="12"/>
  <c r="Y21" i="12" s="1"/>
  <c r="Z21" i="12" s="1"/>
  <c r="V52" i="11"/>
  <c r="U83" i="11"/>
  <c r="W55" i="11"/>
  <c r="V88" i="11"/>
  <c r="V112" i="11"/>
  <c r="W22" i="12"/>
  <c r="W109" i="11"/>
  <c r="V68" i="11"/>
  <c r="V76" i="11"/>
  <c r="U99" i="11"/>
  <c r="V121" i="11"/>
  <c r="U61" i="11"/>
  <c r="V120" i="11"/>
  <c r="W81" i="11"/>
  <c r="V42" i="11"/>
  <c r="W47" i="11"/>
  <c r="U53" i="11"/>
  <c r="V63" i="11"/>
  <c r="V95" i="11"/>
  <c r="V39" i="11"/>
  <c r="V94" i="11"/>
  <c r="V51" i="11"/>
  <c r="V59" i="11"/>
  <c r="U67" i="11"/>
  <c r="U110" i="11"/>
  <c r="U18" i="12"/>
  <c r="W74" i="11"/>
  <c r="W17" i="12" s="1"/>
  <c r="W90" i="11"/>
  <c r="U98" i="11"/>
  <c r="V103" i="11"/>
  <c r="U113" i="11"/>
  <c r="V118" i="11"/>
  <c r="W71" i="11"/>
  <c r="W86" i="11"/>
  <c r="V98" i="11"/>
  <c r="U109" i="11"/>
  <c r="W118" i="11"/>
  <c r="W83" i="11"/>
  <c r="V109" i="11"/>
  <c r="W41" i="11"/>
  <c r="W101" i="11"/>
  <c r="W113" i="11"/>
  <c r="V108" i="11"/>
  <c r="U57" i="11"/>
  <c r="U63" i="11"/>
  <c r="V58" i="11"/>
  <c r="U51" i="11"/>
  <c r="W93" i="11"/>
  <c r="U71" i="11"/>
  <c r="W39" i="11"/>
  <c r="V46" i="11"/>
  <c r="V54" i="11"/>
  <c r="U66" i="11"/>
  <c r="U95" i="11"/>
  <c r="V47" i="11"/>
  <c r="V45" i="11"/>
  <c r="W65" i="11"/>
  <c r="U77" i="11"/>
  <c r="V111" i="11"/>
  <c r="W61" i="11"/>
  <c r="W121" i="11"/>
  <c r="U78" i="11"/>
  <c r="W75" i="11"/>
  <c r="V86" i="11"/>
  <c r="U97" i="11"/>
  <c r="W106" i="11"/>
  <c r="V81" i="11"/>
  <c r="U93" i="11"/>
  <c r="W103" i="11"/>
  <c r="W119" i="11"/>
  <c r="W99" i="11"/>
  <c r="W19" i="12"/>
  <c r="U19" i="12"/>
  <c r="W105" i="11"/>
  <c r="U82" i="11"/>
  <c r="V101" i="11"/>
  <c r="V119" i="11"/>
  <c r="V83" i="11"/>
  <c r="V114" i="11"/>
  <c r="W115" i="11"/>
  <c r="V22" i="12"/>
  <c r="Y22" i="12" s="1"/>
  <c r="Z22" i="12" s="1"/>
  <c r="V55" i="11"/>
  <c r="U45" i="11"/>
  <c r="W51" i="11"/>
  <c r="V53" i="11"/>
  <c r="W63" i="11"/>
  <c r="W77" i="11"/>
  <c r="U89" i="11"/>
  <c r="U94" i="11"/>
  <c r="V43" i="11"/>
  <c r="U56" i="11"/>
  <c r="V110" i="11"/>
  <c r="V18" i="12"/>
  <c r="Y18" i="12" s="1"/>
  <c r="Z18" i="12" s="1"/>
  <c r="U114" i="11"/>
  <c r="W70" i="11"/>
  <c r="W102" i="11"/>
  <c r="W98" i="11"/>
  <c r="U41" i="11"/>
  <c r="U49" i="11"/>
  <c r="W56" i="11"/>
  <c r="W73" i="11"/>
  <c r="W16" i="12" s="1"/>
  <c r="W60" i="11"/>
  <c r="V49" i="11"/>
  <c r="U65" i="11"/>
  <c r="V79" i="11"/>
  <c r="U121" i="11"/>
  <c r="V60" i="11"/>
  <c r="W79" i="11"/>
  <c r="W18" i="12"/>
  <c r="V69" i="11"/>
  <c r="U81" i="11"/>
  <c r="V87" i="11"/>
  <c r="W107" i="11"/>
  <c r="V117" i="11"/>
  <c r="V82" i="11"/>
  <c r="V97" i="11"/>
  <c r="V113" i="11"/>
  <c r="W82" i="11"/>
  <c r="W114" i="11"/>
  <c r="W20" i="12"/>
  <c r="W43" i="11"/>
  <c r="V50" i="11"/>
  <c r="W57" i="11"/>
  <c r="U79" i="11"/>
  <c r="V41" i="11"/>
  <c r="U60" i="11"/>
  <c r="W89" i="11"/>
  <c r="U55" i="11"/>
  <c r="V61" i="11"/>
  <c r="V70" i="11"/>
  <c r="W91" i="11"/>
  <c r="V99" i="11"/>
  <c r="V93" i="11"/>
  <c r="W45" i="11"/>
  <c r="U111" i="11"/>
  <c r="V66" i="11"/>
  <c r="U105" i="11"/>
  <c r="V71" i="11"/>
  <c r="V85" i="11"/>
  <c r="V102" i="11"/>
  <c r="W122" i="11"/>
  <c r="W87" i="11"/>
  <c r="V115" i="11"/>
  <c r="V14" i="11"/>
  <c r="V26" i="11"/>
  <c r="W18" i="11"/>
  <c r="V37" i="11"/>
  <c r="U27" i="11"/>
  <c r="V16" i="11"/>
  <c r="V18" i="11"/>
  <c r="U18" i="11"/>
  <c r="W25" i="11"/>
  <c r="W15" i="12" s="1"/>
  <c r="W23" i="11"/>
  <c r="W13" i="12" s="1"/>
  <c r="W37" i="11"/>
  <c r="W32" i="11"/>
  <c r="U22" i="11"/>
  <c r="U12" i="12" s="1"/>
  <c r="U29" i="11"/>
  <c r="U17" i="11"/>
  <c r="U11" i="11"/>
  <c r="U11" i="12" s="1"/>
  <c r="W16" i="11"/>
  <c r="U21" i="11"/>
  <c r="W35" i="11"/>
  <c r="V35" i="11"/>
  <c r="U10" i="11"/>
  <c r="U10" i="12" s="1"/>
  <c r="W34" i="11"/>
  <c r="V25" i="11"/>
  <c r="V15" i="12" s="1"/>
  <c r="Y15" i="12" s="1"/>
  <c r="Z15" i="12" s="1"/>
  <c r="W36" i="11"/>
  <c r="W22" i="11"/>
  <c r="W12" i="12" s="1"/>
  <c r="W14" i="11"/>
  <c r="V22" i="11"/>
  <c r="V12" i="12" s="1"/>
  <c r="Y12" i="12" s="1"/>
  <c r="Z12" i="12" s="1"/>
  <c r="W33" i="11"/>
  <c r="V33" i="11"/>
  <c r="U25" i="11"/>
  <c r="U15" i="12" s="1"/>
  <c r="U37" i="11"/>
  <c r="V24" i="11"/>
  <c r="V14" i="12" s="1"/>
  <c r="Y14" i="12" s="1"/>
  <c r="Z14" i="12" s="1"/>
  <c r="V10" i="11"/>
  <c r="V10" i="12" s="1"/>
  <c r="Y10" i="12" s="1"/>
  <c r="Z10" i="12" s="1"/>
  <c r="W29" i="11"/>
  <c r="U35" i="11"/>
  <c r="W30" i="11"/>
  <c r="V29" i="11"/>
  <c r="V30" i="11"/>
  <c r="U30" i="11"/>
  <c r="V34" i="11"/>
  <c r="V32" i="11"/>
  <c r="V36" i="11"/>
  <c r="W26" i="11"/>
  <c r="U34" i="11"/>
  <c r="V20" i="11"/>
  <c r="W10" i="11"/>
  <c r="W10" i="12" s="1"/>
  <c r="U13" i="11"/>
  <c r="V13" i="11"/>
  <c r="V23" i="11"/>
  <c r="V13" i="12" s="1"/>
  <c r="Y13" i="12" s="1"/>
  <c r="Z13" i="12" s="1"/>
  <c r="W13" i="11"/>
  <c r="W24" i="11"/>
  <c r="W14" i="12" s="1"/>
  <c r="U33" i="11"/>
  <c r="W21" i="11"/>
  <c r="U14" i="11"/>
  <c r="W38" i="11"/>
  <c r="T6" i="12"/>
  <c r="W27" i="11"/>
  <c r="U20" i="11"/>
  <c r="U31" i="11"/>
  <c r="W20" i="11"/>
  <c r="U15" i="11"/>
  <c r="W12" i="11"/>
  <c r="W28" i="11"/>
  <c r="V31" i="11"/>
  <c r="U32" i="11"/>
  <c r="U26" i="11"/>
  <c r="U19" i="11"/>
  <c r="U12" i="11"/>
  <c r="U28" i="11"/>
  <c r="V15" i="11"/>
  <c r="V27" i="11"/>
  <c r="V11" i="11"/>
  <c r="V11" i="12" s="1"/>
  <c r="Y11" i="12" s="1"/>
  <c r="Z11" i="12" s="1"/>
  <c r="W19" i="11"/>
  <c r="V21" i="11"/>
  <c r="V19" i="11"/>
  <c r="U38" i="11"/>
  <c r="V12" i="11"/>
  <c r="V28" i="11"/>
  <c r="W31" i="11"/>
  <c r="W15" i="11"/>
  <c r="W11" i="11"/>
  <c r="W11" i="12" s="1"/>
  <c r="V17" i="11"/>
  <c r="U36" i="11"/>
  <c r="W17" i="11"/>
  <c r="V38" i="11"/>
  <c r="U16" i="11"/>
  <c r="X6" i="6"/>
  <c r="Y6" i="6" s="1"/>
  <c r="Z6" i="6" s="1"/>
  <c r="AA16" i="12" l="1"/>
  <c r="AB16" i="12"/>
  <c r="AA22" i="12"/>
  <c r="AB22" i="12"/>
  <c r="AA17" i="12"/>
  <c r="AB17" i="12"/>
  <c r="AA18" i="12"/>
  <c r="AB18" i="12"/>
  <c r="AB20" i="12"/>
  <c r="AA20" i="12"/>
  <c r="AA13" i="12"/>
  <c r="AB13" i="12"/>
  <c r="AA10" i="12"/>
  <c r="AB10" i="12"/>
  <c r="AA11" i="12"/>
  <c r="AB11" i="12"/>
  <c r="AA14" i="12"/>
  <c r="AB14" i="12"/>
  <c r="AA12" i="12"/>
  <c r="AB12" i="12"/>
  <c r="AA15" i="12"/>
  <c r="AB15" i="12"/>
  <c r="AA21" i="12"/>
  <c r="AB21" i="12"/>
  <c r="AA19" i="12"/>
  <c r="AB19" i="12"/>
  <c r="Y39" i="11"/>
  <c r="Z39" i="11" s="1"/>
  <c r="AB39" i="11" s="1"/>
  <c r="Y41" i="11"/>
  <c r="Z41" i="11" s="1"/>
  <c r="AB41" i="11" s="1"/>
  <c r="Y69" i="11"/>
  <c r="Z69" i="11" s="1"/>
  <c r="Y83" i="11"/>
  <c r="Z83" i="11" s="1"/>
  <c r="Y86" i="11"/>
  <c r="Z86" i="11" s="1"/>
  <c r="Y111" i="11"/>
  <c r="Z111" i="11" s="1"/>
  <c r="Y58" i="11"/>
  <c r="Z58" i="11" s="1"/>
  <c r="Y103" i="11"/>
  <c r="Z103" i="11" s="1"/>
  <c r="Y94" i="11"/>
  <c r="Z94" i="11" s="1"/>
  <c r="Y48" i="11"/>
  <c r="Z48" i="11" s="1"/>
  <c r="Y67" i="11"/>
  <c r="Z67" i="11" s="1"/>
  <c r="Y91" i="11"/>
  <c r="Z91" i="11" s="1"/>
  <c r="Y102" i="11"/>
  <c r="Z102" i="11" s="1"/>
  <c r="Y66" i="11"/>
  <c r="Z66" i="11" s="1"/>
  <c r="Y50" i="11"/>
  <c r="Z50" i="11" s="1"/>
  <c r="Y97" i="11"/>
  <c r="Z97" i="11" s="1"/>
  <c r="Y79" i="11"/>
  <c r="Z79" i="11" s="1"/>
  <c r="Y110" i="11"/>
  <c r="Z110" i="11" s="1"/>
  <c r="Y53" i="11"/>
  <c r="Z53" i="11" s="1"/>
  <c r="Y119" i="11"/>
  <c r="Z119" i="11" s="1"/>
  <c r="Y95" i="11"/>
  <c r="Z95" i="11" s="1"/>
  <c r="Y92" i="11"/>
  <c r="Z92" i="11" s="1"/>
  <c r="Y105" i="11"/>
  <c r="Z105" i="11" s="1"/>
  <c r="Y72" i="11"/>
  <c r="Z72" i="11" s="1"/>
  <c r="Y116" i="11"/>
  <c r="Z116" i="11" s="1"/>
  <c r="Y74" i="11"/>
  <c r="Z74" i="11" s="1"/>
  <c r="Y75" i="11"/>
  <c r="Z75" i="11" s="1"/>
  <c r="Y107" i="11"/>
  <c r="Z107" i="11" s="1"/>
  <c r="Y113" i="11"/>
  <c r="Z113" i="11" s="1"/>
  <c r="Y43" i="11"/>
  <c r="Z43" i="11" s="1"/>
  <c r="Y65" i="11"/>
  <c r="Z65" i="11" s="1"/>
  <c r="Y106" i="11"/>
  <c r="Z106" i="11" s="1"/>
  <c r="Y115" i="11"/>
  <c r="Z115" i="11" s="1"/>
  <c r="Y85" i="11"/>
  <c r="Z85" i="11" s="1"/>
  <c r="Y93" i="11"/>
  <c r="Z93" i="11" s="1"/>
  <c r="Y70" i="11"/>
  <c r="Z70" i="11" s="1"/>
  <c r="Y82" i="11"/>
  <c r="Z82" i="11" s="1"/>
  <c r="Y87" i="11"/>
  <c r="Z87" i="11" s="1"/>
  <c r="Y78" i="11"/>
  <c r="Z78" i="11" s="1"/>
  <c r="Y101" i="11"/>
  <c r="Z101" i="11" s="1"/>
  <c r="Y109" i="11"/>
  <c r="Z109" i="11" s="1"/>
  <c r="Y98" i="11"/>
  <c r="Z98" i="11" s="1"/>
  <c r="Y118" i="11"/>
  <c r="Z118" i="11" s="1"/>
  <c r="Y51" i="11"/>
  <c r="Z51" i="11" s="1"/>
  <c r="Y42" i="11"/>
  <c r="Z42" i="11" s="1"/>
  <c r="Y112" i="11"/>
  <c r="Z112" i="11" s="1"/>
  <c r="Y52" i="11"/>
  <c r="Z52" i="11" s="1"/>
  <c r="Y44" i="11"/>
  <c r="Z44" i="11" s="1"/>
  <c r="Y62" i="11"/>
  <c r="Z62" i="11" s="1"/>
  <c r="Y89" i="11"/>
  <c r="Z89" i="11" s="1"/>
  <c r="Y61" i="11"/>
  <c r="Z61" i="11" s="1"/>
  <c r="Y47" i="11"/>
  <c r="Z47" i="11" s="1"/>
  <c r="Y46" i="11"/>
  <c r="Z46" i="11" s="1"/>
  <c r="Y59" i="11"/>
  <c r="Z59" i="11" s="1"/>
  <c r="Y121" i="11"/>
  <c r="Z121" i="11" s="1"/>
  <c r="Y84" i="11"/>
  <c r="Z84" i="11" s="1"/>
  <c r="Y73" i="11"/>
  <c r="Z73" i="11" s="1"/>
  <c r="Y96" i="11"/>
  <c r="Z96" i="11" s="1"/>
  <c r="Y77" i="11"/>
  <c r="Z77" i="11" s="1"/>
  <c r="Y71" i="11"/>
  <c r="Z71" i="11" s="1"/>
  <c r="Y99" i="11"/>
  <c r="Z99" i="11" s="1"/>
  <c r="Y117" i="11"/>
  <c r="Z117" i="11" s="1"/>
  <c r="Y60" i="11"/>
  <c r="Z60" i="11" s="1"/>
  <c r="Y49" i="11"/>
  <c r="Z49" i="11" s="1"/>
  <c r="Y55" i="11"/>
  <c r="Z55" i="11" s="1"/>
  <c r="Y114" i="11"/>
  <c r="Z114" i="11" s="1"/>
  <c r="Y81" i="11"/>
  <c r="Z81" i="11" s="1"/>
  <c r="Y45" i="11"/>
  <c r="Z45" i="11" s="1"/>
  <c r="Y54" i="11"/>
  <c r="Z54" i="11" s="1"/>
  <c r="Y108" i="11"/>
  <c r="Z108" i="11" s="1"/>
  <c r="Y63" i="11"/>
  <c r="Z63" i="11" s="1"/>
  <c r="Y120" i="11"/>
  <c r="Z120" i="11" s="1"/>
  <c r="Y68" i="11"/>
  <c r="Z68" i="11" s="1"/>
  <c r="Y88" i="11"/>
  <c r="Z88" i="11" s="1"/>
  <c r="Y40" i="11"/>
  <c r="Z40" i="11" s="1"/>
  <c r="Y64" i="11"/>
  <c r="Z64" i="11" s="1"/>
  <c r="Y80" i="11"/>
  <c r="Z80" i="11" s="1"/>
  <c r="Y100" i="11"/>
  <c r="Z100" i="11" s="1"/>
  <c r="Y104" i="11"/>
  <c r="Z104" i="11" s="1"/>
  <c r="Y122" i="11"/>
  <c r="Z122" i="11" s="1"/>
  <c r="Y57" i="11"/>
  <c r="Z57" i="11" s="1"/>
  <c r="Y56" i="11"/>
  <c r="Z56" i="11" s="1"/>
  <c r="Y76" i="11"/>
  <c r="Z76" i="11" s="1"/>
  <c r="Y90" i="11"/>
  <c r="Z90" i="11" s="1"/>
  <c r="Y17" i="11"/>
  <c r="Z17" i="11" s="1"/>
  <c r="U8" i="11"/>
  <c r="U8" i="12" s="1"/>
  <c r="Y36" i="11"/>
  <c r="Z36" i="11" s="1"/>
  <c r="Y24" i="11"/>
  <c r="Z24" i="11" s="1"/>
  <c r="Y33" i="11"/>
  <c r="Z33" i="11" s="1"/>
  <c r="W7" i="11"/>
  <c r="W7" i="12" s="1"/>
  <c r="Y23" i="11"/>
  <c r="Z23" i="11" s="1"/>
  <c r="Y32" i="11"/>
  <c r="Z32" i="11" s="1"/>
  <c r="Y30" i="11"/>
  <c r="Z30" i="11" s="1"/>
  <c r="Y14" i="11"/>
  <c r="Z14" i="11" s="1"/>
  <c r="V8" i="11"/>
  <c r="V8" i="12" s="1"/>
  <c r="Y8" i="12" s="1"/>
  <c r="Z8" i="12" s="1"/>
  <c r="Y22" i="11"/>
  <c r="Z22" i="11" s="1"/>
  <c r="W9" i="11"/>
  <c r="W9" i="12" s="1"/>
  <c r="Y16" i="11"/>
  <c r="Z16" i="11" s="1"/>
  <c r="Y12" i="11"/>
  <c r="Z12" i="11" s="1"/>
  <c r="Y27" i="11"/>
  <c r="Z27" i="11" s="1"/>
  <c r="Y31" i="11"/>
  <c r="Z31" i="11" s="1"/>
  <c r="W8" i="11"/>
  <c r="W8" i="12" s="1"/>
  <c r="Y13" i="11"/>
  <c r="Z13" i="11" s="1"/>
  <c r="Y34" i="11"/>
  <c r="Z34" i="11" s="1"/>
  <c r="Y10" i="11"/>
  <c r="Z10" i="11" s="1"/>
  <c r="Y25" i="11"/>
  <c r="Z25" i="11" s="1"/>
  <c r="Y35" i="11"/>
  <c r="Z35" i="11" s="1"/>
  <c r="Y26" i="11"/>
  <c r="Z26" i="11" s="1"/>
  <c r="Y20" i="11"/>
  <c r="Z20" i="11" s="1"/>
  <c r="Y29" i="11"/>
  <c r="Z29" i="11" s="1"/>
  <c r="W6" i="11"/>
  <c r="W6" i="12" s="1"/>
  <c r="V6" i="11"/>
  <c r="V6" i="12" s="1"/>
  <c r="V9" i="11"/>
  <c r="V9" i="12" s="1"/>
  <c r="Y9" i="12" s="1"/>
  <c r="Z9" i="12" s="1"/>
  <c r="Y19" i="11"/>
  <c r="Z19" i="11" s="1"/>
  <c r="Y11" i="11"/>
  <c r="Z11" i="11" s="1"/>
  <c r="Y38" i="11"/>
  <c r="Z38" i="11" s="1"/>
  <c r="V7" i="11"/>
  <c r="V7" i="12" s="1"/>
  <c r="Y7" i="12" s="1"/>
  <c r="Z7" i="12" s="1"/>
  <c r="Y28" i="11"/>
  <c r="Z28" i="11" s="1"/>
  <c r="Y21" i="11"/>
  <c r="Z21" i="11" s="1"/>
  <c r="Y15" i="11"/>
  <c r="Z15" i="11" s="1"/>
  <c r="U6" i="11"/>
  <c r="U6" i="12" s="1"/>
  <c r="U9" i="11"/>
  <c r="U9" i="12" s="1"/>
  <c r="U7" i="11"/>
  <c r="U7" i="12" s="1"/>
  <c r="Y18" i="11"/>
  <c r="Z18" i="11" s="1"/>
  <c r="Y37" i="11"/>
  <c r="Z37" i="11" s="1"/>
  <c r="AB6" i="6"/>
  <c r="AA6" i="6"/>
  <c r="AA9" i="12" l="1"/>
  <c r="AB9" i="12"/>
  <c r="AA8" i="12"/>
  <c r="AB8" i="12"/>
  <c r="AB7" i="12"/>
  <c r="AA7" i="12"/>
  <c r="AA41" i="11"/>
  <c r="AA39" i="11"/>
  <c r="AB122" i="11"/>
  <c r="AA122" i="11"/>
  <c r="AA108" i="11"/>
  <c r="AB108" i="11"/>
  <c r="AB118" i="11"/>
  <c r="AA118" i="11"/>
  <c r="AB56" i="11"/>
  <c r="AA56" i="11"/>
  <c r="AB88" i="11"/>
  <c r="AA88" i="11"/>
  <c r="AA54" i="11"/>
  <c r="AB54" i="11"/>
  <c r="AB42" i="11"/>
  <c r="AA42" i="11"/>
  <c r="AB80" i="11"/>
  <c r="AA80" i="11"/>
  <c r="AB46" i="11"/>
  <c r="AA46" i="11"/>
  <c r="AA53" i="11"/>
  <c r="AB53" i="11"/>
  <c r="AB86" i="11"/>
  <c r="AA86" i="11"/>
  <c r="AA57" i="11"/>
  <c r="AB57" i="11"/>
  <c r="AB112" i="11"/>
  <c r="AA112" i="11"/>
  <c r="AB98" i="11"/>
  <c r="AA98" i="11"/>
  <c r="AA100" i="11"/>
  <c r="AB100" i="11"/>
  <c r="AA49" i="11"/>
  <c r="AB49" i="11"/>
  <c r="AA89" i="11"/>
  <c r="AB89" i="11"/>
  <c r="AA91" i="11"/>
  <c r="AB91" i="11"/>
  <c r="AA104" i="11"/>
  <c r="AB104" i="11"/>
  <c r="AB68" i="11"/>
  <c r="AA68" i="11"/>
  <c r="AA73" i="11"/>
  <c r="AB73" i="11"/>
  <c r="AB70" i="11"/>
  <c r="AA70" i="11"/>
  <c r="AA113" i="11"/>
  <c r="AB113" i="11"/>
  <c r="AB75" i="11"/>
  <c r="AA75" i="11"/>
  <c r="AA105" i="11"/>
  <c r="AB105" i="11"/>
  <c r="AA76" i="11"/>
  <c r="AB76" i="11"/>
  <c r="AB55" i="11"/>
  <c r="AA55" i="11"/>
  <c r="AB99" i="11"/>
  <c r="AA99" i="11"/>
  <c r="AB47" i="11"/>
  <c r="AA47" i="11"/>
  <c r="AA85" i="11"/>
  <c r="AB85" i="11"/>
  <c r="AA116" i="11"/>
  <c r="AB116" i="11"/>
  <c r="AB79" i="11"/>
  <c r="AA79" i="11"/>
  <c r="AB94" i="11"/>
  <c r="AA94" i="11"/>
  <c r="AB90" i="11"/>
  <c r="AA90" i="11"/>
  <c r="AA120" i="11"/>
  <c r="AB120" i="11"/>
  <c r="AB81" i="11"/>
  <c r="AA81" i="11"/>
  <c r="AA117" i="11"/>
  <c r="AB117" i="11"/>
  <c r="AA52" i="11"/>
  <c r="AB52" i="11"/>
  <c r="AA77" i="11"/>
  <c r="AB77" i="11"/>
  <c r="AA65" i="11"/>
  <c r="AB65" i="11"/>
  <c r="AA43" i="11"/>
  <c r="AB43" i="11"/>
  <c r="AB66" i="11"/>
  <c r="AA66" i="11"/>
  <c r="AB58" i="11"/>
  <c r="AA58" i="11"/>
  <c r="AA69" i="11"/>
  <c r="AB69" i="11"/>
  <c r="AB40" i="11"/>
  <c r="AA40" i="11"/>
  <c r="AA63" i="11"/>
  <c r="AB63" i="11"/>
  <c r="AB114" i="11"/>
  <c r="AA114" i="11"/>
  <c r="AA87" i="11"/>
  <c r="AB87" i="11"/>
  <c r="AB92" i="11"/>
  <c r="AA92" i="11"/>
  <c r="AB74" i="11"/>
  <c r="AA74" i="11"/>
  <c r="AA121" i="11"/>
  <c r="AB121" i="11"/>
  <c r="AA64" i="11"/>
  <c r="AB64" i="11"/>
  <c r="AA45" i="11"/>
  <c r="AB45" i="11"/>
  <c r="AA62" i="11"/>
  <c r="AB62" i="11"/>
  <c r="AB51" i="11"/>
  <c r="AA51" i="11"/>
  <c r="AA109" i="11"/>
  <c r="AB109" i="11"/>
  <c r="AB82" i="11"/>
  <c r="AA82" i="11"/>
  <c r="AA93" i="11"/>
  <c r="AB93" i="11"/>
  <c r="AB115" i="11"/>
  <c r="AA115" i="11"/>
  <c r="AB106" i="11"/>
  <c r="AA106" i="11"/>
  <c r="AB107" i="11"/>
  <c r="AA107" i="11"/>
  <c r="AA72" i="11"/>
  <c r="AB72" i="11"/>
  <c r="AA97" i="11"/>
  <c r="AB97" i="11"/>
  <c r="AB50" i="11"/>
  <c r="AA50" i="11"/>
  <c r="AB48" i="11"/>
  <c r="AA48" i="11"/>
  <c r="AA84" i="11"/>
  <c r="AB84" i="11"/>
  <c r="AB78" i="11"/>
  <c r="AA78" i="11"/>
  <c r="AB67" i="11"/>
  <c r="AA67" i="11"/>
  <c r="AB119" i="11"/>
  <c r="AA119" i="11"/>
  <c r="AB110" i="11"/>
  <c r="AA110" i="11"/>
  <c r="AB102" i="11"/>
  <c r="AA102" i="11"/>
  <c r="AA111" i="11"/>
  <c r="AB111" i="11"/>
  <c r="AB60" i="11"/>
  <c r="AA60" i="11"/>
  <c r="AB71" i="11"/>
  <c r="AA71" i="11"/>
  <c r="AB96" i="11"/>
  <c r="AA96" i="11"/>
  <c r="AA59" i="11"/>
  <c r="AB59" i="11"/>
  <c r="AA61" i="11"/>
  <c r="AB61" i="11"/>
  <c r="AA44" i="11"/>
  <c r="AB44" i="11"/>
  <c r="AA101" i="11"/>
  <c r="AB101" i="11"/>
  <c r="AA95" i="11"/>
  <c r="AB95" i="11"/>
  <c r="AB103" i="11"/>
  <c r="AA103" i="11"/>
  <c r="AB83" i="11"/>
  <c r="AA83" i="11"/>
  <c r="AA23" i="11"/>
  <c r="AB23" i="11"/>
  <c r="AA21" i="11"/>
  <c r="AB21" i="11"/>
  <c r="AB16" i="11"/>
  <c r="AA16" i="11"/>
  <c r="AA37" i="11"/>
  <c r="AB37" i="11"/>
  <c r="AA29" i="11"/>
  <c r="AB29" i="11"/>
  <c r="AB20" i="11"/>
  <c r="AA20" i="11"/>
  <c r="AA18" i="11"/>
  <c r="AB18" i="11"/>
  <c r="AB26" i="11"/>
  <c r="AA26" i="11"/>
  <c r="AA22" i="11"/>
  <c r="AB22" i="11"/>
  <c r="AA33" i="11"/>
  <c r="AB33" i="11"/>
  <c r="AB14" i="11"/>
  <c r="AA14" i="11"/>
  <c r="AA27" i="11"/>
  <c r="AB27" i="11"/>
  <c r="AB32" i="11"/>
  <c r="AA32" i="11"/>
  <c r="Y8" i="11"/>
  <c r="Z8" i="11" s="1"/>
  <c r="AB17" i="11"/>
  <c r="AA17" i="11"/>
  <c r="AB35" i="11"/>
  <c r="AA35" i="11"/>
  <c r="AA10" i="11"/>
  <c r="AB10" i="11"/>
  <c r="AB34" i="11"/>
  <c r="AA34" i="11"/>
  <c r="Y6" i="12"/>
  <c r="Z6" i="12" s="1"/>
  <c r="Y7" i="11"/>
  <c r="Z7" i="11" s="1"/>
  <c r="AB13" i="11"/>
  <c r="AA13" i="11"/>
  <c r="AA31" i="11"/>
  <c r="AB31" i="11"/>
  <c r="AB24" i="11"/>
  <c r="AA24" i="11"/>
  <c r="AA36" i="11"/>
  <c r="AB36" i="11"/>
  <c r="AA15" i="11"/>
  <c r="AB15" i="11"/>
  <c r="AA30" i="11"/>
  <c r="AB30" i="11"/>
  <c r="AB25" i="11"/>
  <c r="AA25" i="11"/>
  <c r="AA38" i="11"/>
  <c r="AB38" i="11"/>
  <c r="AB28" i="11"/>
  <c r="AA28" i="11"/>
  <c r="AA11" i="11"/>
  <c r="AB11" i="11"/>
  <c r="AA19" i="11"/>
  <c r="AB19" i="11"/>
  <c r="Y9" i="11"/>
  <c r="Z9" i="11" s="1"/>
  <c r="Y6" i="11"/>
  <c r="Z6" i="11" s="1"/>
  <c r="AA12" i="11"/>
  <c r="AB12" i="11"/>
  <c r="AA9" i="11" l="1"/>
  <c r="AB9" i="11"/>
  <c r="AB7" i="11"/>
  <c r="AA7" i="11"/>
  <c r="AA6" i="11"/>
  <c r="AB6" i="11"/>
  <c r="AB8" i="11"/>
  <c r="AA8" i="11"/>
  <c r="AA6" i="12"/>
  <c r="AB6" i="12"/>
</calcChain>
</file>

<file path=xl/sharedStrings.xml><?xml version="1.0" encoding="utf-8"?>
<sst xmlns="http://schemas.openxmlformats.org/spreadsheetml/2006/main" count="2226" uniqueCount="65">
  <si>
    <t xml:space="preserve">Réalisée par: </t>
  </si>
  <si>
    <t>Contrôlée par:</t>
  </si>
  <si>
    <t>DAO /</t>
  </si>
  <si>
    <t>PDF /</t>
  </si>
  <si>
    <t>Document Status</t>
  </si>
  <si>
    <t>Settlement Value Date</t>
  </si>
  <si>
    <t>Trade Type</t>
  </si>
  <si>
    <t>Type Ope ChROME</t>
  </si>
  <si>
    <t>Customer</t>
  </si>
  <si>
    <t>External Trade ID</t>
  </si>
  <si>
    <t>Settlement Ccy</t>
  </si>
  <si>
    <t>External System</t>
  </si>
  <si>
    <t>Trade ID</t>
  </si>
  <si>
    <t>Location</t>
  </si>
  <si>
    <t>Carrier</t>
  </si>
  <si>
    <t>Back Sec Id</t>
  </si>
  <si>
    <t>DocFunction</t>
  </si>
  <si>
    <t>Cust Short Name</t>
  </si>
  <si>
    <t>Cash Settlement</t>
  </si>
  <si>
    <t>CustRole</t>
  </si>
  <si>
    <t>Date jour</t>
  </si>
  <si>
    <t>CANAL retenu</t>
  </si>
  <si>
    <t>COMMENTAIRE</t>
  </si>
  <si>
    <t>A compléter par DAO</t>
  </si>
  <si>
    <t>A compléter par PDF</t>
  </si>
  <si>
    <t>Formules automatiques</t>
  </si>
  <si>
    <t>COMPTABILITE MANUELLE A REALISER</t>
  </si>
  <si>
    <t>ORIGINE Opé 
(Summit / Ajout manuel)</t>
  </si>
  <si>
    <t>IDENTIFICATION OPERATION A COMPTABILISER</t>
  </si>
  <si>
    <r>
      <t xml:space="preserve">AIDE IDENTIFICATION TICKET CHROME
</t>
    </r>
    <r>
      <rPr>
        <i/>
        <sz val="8"/>
        <color theme="0"/>
        <rFont val="Microsoft Sans Serif"/>
        <family val="2"/>
      </rPr>
      <t>Si Ticket Chrome ou Opération intra groupe potentielle, alors confirmer aurpès de DOF ou du contrat</t>
    </r>
  </si>
  <si>
    <r>
      <t xml:space="preserve">IDENTIFICATION EXCLUSION COMPTABILISATION
 </t>
    </r>
    <r>
      <rPr>
        <sz val="8"/>
        <color theme="0"/>
        <rFont val="Microsoft Sans Serif"/>
        <family val="2"/>
      </rPr>
      <t>notamment Ticket chrome, opé sans matérlisation d'échanges numéraire</t>
    </r>
    <r>
      <rPr>
        <b/>
        <sz val="8"/>
        <color theme="0"/>
        <rFont val="Microsoft Sans Serif"/>
        <family val="2"/>
      </rPr>
      <t xml:space="preserve">
</t>
    </r>
    <r>
      <rPr>
        <b/>
        <i/>
        <sz val="8"/>
        <color theme="0"/>
        <rFont val="Microsoft Sans Serif"/>
        <family val="2"/>
      </rPr>
      <t xml:space="preserve"> </t>
    </r>
    <r>
      <rPr>
        <i/>
        <sz val="8"/>
        <color theme="0"/>
        <rFont val="Microsoft Sans Serif"/>
        <family val="2"/>
      </rPr>
      <t>(OUI/NON)</t>
    </r>
  </si>
  <si>
    <t>Compte à débiter</t>
  </si>
  <si>
    <t>Compte à créditer</t>
  </si>
  <si>
    <r>
      <t xml:space="preserve">Correction Canal PDF
</t>
    </r>
    <r>
      <rPr>
        <sz val="8"/>
        <color theme="0"/>
        <rFont val="Microsoft Sans Serif"/>
        <family val="2"/>
      </rPr>
      <t xml:space="preserve">Indiquer le canal de paiement </t>
    </r>
  </si>
  <si>
    <r>
      <t xml:space="preserve">COMMENTAIRE
</t>
    </r>
    <r>
      <rPr>
        <sz val="8"/>
        <color theme="0"/>
        <rFont val="Microsoft Sans Serif"/>
        <family val="2"/>
      </rPr>
      <t>Justification des exclusions et des paiements Cash si applicable</t>
    </r>
  </si>
  <si>
    <t>Cle concat</t>
  </si>
  <si>
    <r>
      <t xml:space="preserve">IDENTIFICATION EXCLUSION COMPTABILISATION
 </t>
    </r>
    <r>
      <rPr>
        <sz val="8"/>
        <color theme="0"/>
        <rFont val="Microsoft Sans Serif"/>
        <family val="2"/>
      </rPr>
      <t>notamment Ticket chrome, opé sans matérlisation d'échanges numéraire</t>
    </r>
    <r>
      <rPr>
        <b/>
        <sz val="8"/>
        <color theme="0"/>
        <rFont val="Microsoft Sans Serif"/>
        <family val="2"/>
      </rPr>
      <t xml:space="preserve">
</t>
    </r>
    <r>
      <rPr>
        <b/>
        <i/>
        <sz val="8"/>
        <color theme="0"/>
        <rFont val="Microsoft Sans Serif"/>
        <family val="2"/>
      </rPr>
      <t xml:space="preserve"> </t>
    </r>
    <r>
      <rPr>
        <i/>
        <sz val="8"/>
        <color theme="0"/>
        <rFont val="Microsoft Sans Serif"/>
        <family val="2"/>
      </rPr>
      <t>(OUI si opé à comptabiliser /NON)</t>
    </r>
  </si>
  <si>
    <t>FX Spot</t>
  </si>
  <si>
    <t>Acknowledged</t>
  </si>
  <si>
    <t>Manually Settled</t>
  </si>
  <si>
    <t>SUMMIT</t>
  </si>
  <si>
    <t>Dispatched</t>
  </si>
  <si>
    <t>ABE</t>
  </si>
  <si>
    <t>Trading</t>
  </si>
  <si>
    <t>SWIFT</t>
  </si>
  <si>
    <t>Receipt</t>
  </si>
  <si>
    <t>SGD</t>
  </si>
  <si>
    <t>USD</t>
  </si>
  <si>
    <t>Deal Related Payment</t>
  </si>
  <si>
    <t>Money Market</t>
  </si>
  <si>
    <t>EUR</t>
  </si>
  <si>
    <t>Payment</t>
  </si>
  <si>
    <t>FX Swap</t>
  </si>
  <si>
    <t>PLN</t>
  </si>
  <si>
    <t>FX Forward</t>
  </si>
  <si>
    <t>TARGET</t>
  </si>
  <si>
    <t>OPECLI</t>
  </si>
  <si>
    <t>NON</t>
  </si>
  <si>
    <t>DEVISE</t>
  </si>
  <si>
    <t>DLPMT</t>
  </si>
  <si>
    <t>OUI</t>
  </si>
  <si>
    <t>SURCENTRALISATION</t>
  </si>
  <si>
    <t>JJ RETOUR DES FONDS</t>
  </si>
  <si>
    <t>NIVELLEMENT</t>
  </si>
  <si>
    <t>12,50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</si>
</sst>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###,##0.00"/>
    <numFmt numFmtId="166" formatCode="##,##0.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8"/>
      <name val="Microsoft Sans Serif"/>
      <family val="2"/>
    </font>
    <font>
      <b/>
      <sz val="8"/>
      <color theme="0"/>
      <name val="Microsoft Sans Serif"/>
      <family val="2"/>
    </font>
    <font>
      <sz val="8"/>
      <color theme="0"/>
      <name val="Microsoft Sans Serif"/>
      <family val="2"/>
    </font>
    <font>
      <b/>
      <i/>
      <sz val="8"/>
      <color theme="0"/>
      <name val="Microsoft Sans Serif"/>
      <family val="2"/>
    </font>
    <font>
      <i/>
      <sz val="8"/>
      <color theme="0"/>
      <name val="Microsoft Sans Serif"/>
      <family val="2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1"/>
      <name val="Calibri"/>
      <family val="2"/>
      <scheme val="minor"/>
    </font>
    <font>
      <sz val="11"/>
      <color theme="1"/>
      <name val="Calibri"/>
      <scheme val="minor"/>
    </font>
    <font>
      <sz val="8"/>
      <name val="Microsoft Sans Serif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D8D0B8"/>
      </left>
      <right style="thin">
        <color rgb="FFD8D0B8"/>
      </right>
      <top style="thin">
        <color rgb="FFD8D0B8"/>
      </top>
      <bottom style="thin">
        <color rgb="FFD8D0B8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3" fillId="2" borderId="2" applyNumberFormat="0" applyFont="0" applyAlignment="0" applyProtection="0"/>
    <xf numFmtId="0" fontId="4" fillId="0" borderId="0"/>
    <xf numFmtId="0" fontId="14" fillId="0" borderId="0"/>
  </cellStyleXfs>
  <cellXfs count="3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6" borderId="0" xfId="0" applyFill="1"/>
    <xf numFmtId="0" fontId="0" fillId="3" borderId="0" xfId="0" applyFill="1"/>
    <xf numFmtId="0" fontId="0" fillId="7" borderId="0" xfId="0" applyFill="1"/>
    <xf numFmtId="0" fontId="10" fillId="0" borderId="0" xfId="0" applyFont="1"/>
    <xf numFmtId="0" fontId="6" fillId="3" borderId="1" xfId="4" applyFont="1" applyFill="1" applyBorder="1" applyAlignment="1">
      <alignment horizontal="center" vertical="center" wrapText="1"/>
    </xf>
    <xf numFmtId="0" fontId="6" fillId="5" borderId="1" xfId="4" applyFont="1" applyFill="1" applyBorder="1" applyAlignment="1">
      <alignment horizontal="center" vertical="center" wrapText="1"/>
    </xf>
    <xf numFmtId="0" fontId="6" fillId="7" borderId="1" xfId="4" applyFont="1" applyFill="1" applyBorder="1" applyAlignment="1">
      <alignment horizontal="center" vertical="center" wrapText="1"/>
    </xf>
    <xf numFmtId="0" fontId="6" fillId="4" borderId="1" xfId="4" applyFont="1" applyFill="1" applyBorder="1" applyAlignment="1">
      <alignment horizontal="center" vertical="center" wrapText="1"/>
    </xf>
    <xf numFmtId="0" fontId="6" fillId="6" borderId="1" xfId="4" applyFont="1" applyFill="1" applyBorder="1" applyAlignment="1">
      <alignment horizontal="center" vertical="center" wrapText="1"/>
    </xf>
    <xf numFmtId="0" fontId="5" fillId="0" borderId="1" xfId="4" applyNumberFormat="1" applyFont="1" applyFill="1" applyBorder="1" applyAlignment="1">
      <alignment horizontal="left" vertical="center"/>
    </xf>
    <xf numFmtId="164" fontId="0" fillId="0" borderId="1" xfId="1" applyFont="1" applyBorder="1"/>
    <xf numFmtId="164" fontId="0" fillId="0" borderId="0" xfId="1" applyFont="1"/>
    <xf numFmtId="164" fontId="6" fillId="5" borderId="1" xfId="1" applyFont="1" applyFill="1" applyBorder="1" applyAlignment="1">
      <alignment horizontal="center" vertical="center" wrapText="1"/>
    </xf>
    <xf numFmtId="0" fontId="12" fillId="0" borderId="1" xfId="4" applyNumberFormat="1" applyFont="1" applyFill="1" applyBorder="1" applyAlignment="1">
      <alignment horizontal="left" vertical="center"/>
    </xf>
    <xf numFmtId="0" fontId="0" fillId="0" borderId="0" xfId="0" applyFill="1"/>
    <xf numFmtId="0" fontId="0" fillId="0" borderId="1" xfId="0" applyFill="1" applyBorder="1"/>
    <xf numFmtId="164" fontId="0" fillId="0" borderId="1" xfId="1" applyFont="1" applyFill="1" applyBorder="1"/>
    <xf numFmtId="14" fontId="11" fillId="0" borderId="0" xfId="0" applyNumberFormat="1" applyFont="1" applyFill="1"/>
    <xf numFmtId="0" fontId="0" fillId="9" borderId="0" xfId="0" applyFill="1"/>
    <xf numFmtId="0" fontId="15" fillId="0" borderId="3" xfId="5" applyNumberFormat="1" applyFont="1" applyBorder="1" applyAlignment="1">
      <alignment horizontal="left" vertical="center"/>
    </xf>
    <xf numFmtId="14" fontId="15" fillId="0" borderId="3" xfId="5" applyNumberFormat="1" applyFont="1" applyBorder="1" applyAlignment="1">
      <alignment horizontal="right" vertical="center"/>
    </xf>
    <xf numFmtId="0" fontId="0" fillId="7" borderId="1" xfId="0" applyFill="1" applyBorder="1"/>
    <xf numFmtId="14" fontId="13" fillId="8" borderId="0" xfId="0" applyNumberFormat="1" applyFont="1" applyFill="1" applyAlignment="1">
      <alignment horizontal="center"/>
    </xf>
    <xf numFmtId="166" fontId="5" fillId="0" borderId="3" xfId="5" applyNumberFormat="1" applyFont="1" applyBorder="1" applyAlignment="1">
      <alignment horizontal="right" vertical="center"/>
    </xf>
    <xf numFmtId="0" fontId="15" fillId="0" borderId="3" xfId="5" applyNumberFormat="1" applyFont="1" applyFill="1" applyBorder="1" applyAlignment="1">
      <alignment horizontal="left" vertical="center"/>
    </xf>
    <xf numFmtId="14" fontId="15" fillId="0" borderId="3" xfId="5" applyNumberFormat="1" applyFont="1" applyFill="1" applyBorder="1" applyAlignment="1">
      <alignment horizontal="right" vertical="center"/>
    </xf>
    <xf numFmtId="4" fontId="15" fillId="0" borderId="3" xfId="5" applyNumberFormat="1" applyFont="1" applyFill="1" applyBorder="1" applyAlignment="1">
      <alignment horizontal="right" vertical="center"/>
    </xf>
    <xf numFmtId="165" fontId="15" fillId="0" borderId="3" xfId="5" applyNumberFormat="1" applyFont="1" applyFill="1" applyBorder="1" applyAlignment="1">
      <alignment horizontal="right" vertical="center"/>
    </xf>
    <xf numFmtId="166" fontId="15" fillId="0" borderId="3" xfId="5" applyNumberFormat="1" applyFont="1" applyFill="1" applyBorder="1" applyAlignment="1">
      <alignment horizontal="right" vertical="center"/>
    </xf>
    <xf numFmtId="0" fontId="5" fillId="0" borderId="3" xfId="5" applyNumberFormat="1" applyFont="1" applyFill="1" applyBorder="1" applyAlignment="1">
      <alignment horizontal="left" vertical="center"/>
    </xf>
    <xf numFmtId="4" fontId="5" fillId="0" borderId="3" xfId="5" applyNumberFormat="1" applyFont="1" applyFill="1" applyBorder="1" applyAlignment="1">
      <alignment horizontal="right" vertical="center"/>
    </xf>
  </cellXfs>
  <cellStyles count="6">
    <cellStyle name="Commentaire" xfId="3" xr:uid="{00000000-0005-0000-0000-000000000000}"/>
    <cellStyle name="Milliers" xfId="1" builtinId="3"/>
    <cellStyle name="Normal" xfId="0" builtinId="0"/>
    <cellStyle name="Normal 2" xfId="2" xr:uid="{00000000-0005-0000-0000-000003000000}"/>
    <cellStyle name="Normal_Vue Ouverture_h" xfId="5" xr:uid="{00000000-0005-0000-0000-000005000000}"/>
    <cellStyle name="Normal_Vue Ouverture_XXhXX" xfId="4" xr:uid="{00000000-0005-0000-0000-000006000000}"/>
  </cellStyles>
  <dxfs count="0"/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595959"/>
      </a:dk2>
      <a:lt2>
        <a:srgbClr val="EEECE1"/>
      </a:lt2>
      <a:accent1>
        <a:srgbClr val="CC0000"/>
      </a:accent1>
      <a:accent2>
        <a:srgbClr val="5F5F5F"/>
      </a:accent2>
      <a:accent3>
        <a:srgbClr val="D20000"/>
      </a:accent3>
      <a:accent4>
        <a:srgbClr val="1F497D"/>
      </a:accent4>
      <a:accent5>
        <a:srgbClr val="4BACC6"/>
      </a:accent5>
      <a:accent6>
        <a:srgbClr val="FFFFFF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K122"/>
  <sheetViews>
    <sheetView topLeftCell="C87" zoomScale="44" zoomScaleNormal="85" workbookViewId="0">
      <selection activeCell="C123" sqref="A123:XFD800"/>
    </sheetView>
  </sheetViews>
  <sheetFormatPr baseColWidth="10" defaultRowHeight="14.25" x14ac:dyDescent="0.45"/>
  <cols>
    <col min="1" max="1" width="8.265625" customWidth="1"/>
    <col min="2" max="2" width="17.796875" customWidth="1"/>
    <col min="3" max="3" width="21" customWidth="1"/>
    <col min="4" max="4" width="6.46484375" customWidth="1"/>
    <col min="6" max="6" width="17.73046875" customWidth="1"/>
    <col min="9" max="9" width="13.265625" customWidth="1"/>
    <col min="12" max="12" width="25" style="14" customWidth="1"/>
    <col min="13" max="13" width="16.46484375" customWidth="1"/>
    <col min="14" max="14" width="25.796875" customWidth="1"/>
    <col min="15" max="15" width="11.46484375" customWidth="1"/>
    <col min="16" max="16" width="29.53125" customWidth="1"/>
    <col min="17" max="17" width="30.265625" customWidth="1"/>
    <col min="18" max="18" width="46.33203125" customWidth="1"/>
    <col min="19" max="19" width="35.53125" customWidth="1"/>
    <col min="20" max="20" width="29.19921875" customWidth="1"/>
    <col min="21" max="21" width="22.796875" customWidth="1"/>
    <col min="22" max="22" width="9" customWidth="1"/>
    <col min="23" max="23" width="17.19921875" customWidth="1"/>
    <col min="25" max="25" width="19.19921875" customWidth="1"/>
    <col min="26" max="26" width="16.46484375" bestFit="1" customWidth="1"/>
  </cols>
  <sheetData>
    <row r="1" spans="1:37" x14ac:dyDescent="0.45">
      <c r="A1" t="s">
        <v>20</v>
      </c>
      <c r="B1" s="1"/>
      <c r="D1" s="20"/>
      <c r="V1" s="4"/>
      <c r="W1" t="s">
        <v>23</v>
      </c>
    </row>
    <row r="2" spans="1:37" x14ac:dyDescent="0.45">
      <c r="D2" s="20"/>
      <c r="V2" s="3"/>
      <c r="W2" t="s">
        <v>24</v>
      </c>
    </row>
    <row r="3" spans="1:37" x14ac:dyDescent="0.45">
      <c r="D3" s="25"/>
      <c r="E3" s="25"/>
      <c r="V3" s="5"/>
      <c r="W3" t="s">
        <v>25</v>
      </c>
    </row>
    <row r="4" spans="1:37" x14ac:dyDescent="0.45">
      <c r="S4" s="6"/>
    </row>
    <row r="5" spans="1:37" ht="50.65" x14ac:dyDescent="0.45">
      <c r="A5" s="7" t="s">
        <v>27</v>
      </c>
      <c r="B5" s="8" t="s">
        <v>12</v>
      </c>
      <c r="C5" s="8" t="s">
        <v>6</v>
      </c>
      <c r="D5" s="8" t="s">
        <v>9</v>
      </c>
      <c r="E5" s="8" t="s">
        <v>11</v>
      </c>
      <c r="F5" s="8" t="s">
        <v>13</v>
      </c>
      <c r="G5" s="8" t="s">
        <v>8</v>
      </c>
      <c r="H5" s="8" t="s">
        <v>19</v>
      </c>
      <c r="I5" s="8" t="s">
        <v>16</v>
      </c>
      <c r="J5" s="8" t="s">
        <v>14</v>
      </c>
      <c r="K5" s="8" t="s">
        <v>10</v>
      </c>
      <c r="L5" s="15" t="s">
        <v>18</v>
      </c>
      <c r="M5" s="8"/>
      <c r="N5" s="8"/>
      <c r="O5" s="8"/>
      <c r="P5" s="8" t="s">
        <v>4</v>
      </c>
      <c r="Q5" s="8" t="s">
        <v>17</v>
      </c>
      <c r="R5" s="9" t="s">
        <v>35</v>
      </c>
      <c r="S5" s="9" t="s">
        <v>29</v>
      </c>
      <c r="T5" s="10" t="s">
        <v>36</v>
      </c>
      <c r="U5" s="10" t="s">
        <v>34</v>
      </c>
      <c r="V5" s="11" t="s">
        <v>33</v>
      </c>
      <c r="W5" s="11" t="s">
        <v>22</v>
      </c>
      <c r="X5" s="9" t="s">
        <v>21</v>
      </c>
      <c r="Y5" s="9" t="s">
        <v>28</v>
      </c>
      <c r="Z5" s="9" t="s">
        <v>26</v>
      </c>
      <c r="AA5" s="9" t="s">
        <v>31</v>
      </c>
      <c r="AB5" s="9" t="s">
        <v>32</v>
      </c>
    </row>
    <row r="6" spans="1:37" x14ac:dyDescent="0.45">
      <c r="A6" s="2"/>
      <c r="B6" s="22">
        <v>1</v>
      </c>
      <c r="C6" s="22" t="s">
        <v>48</v>
      </c>
      <c r="D6" s="22"/>
      <c r="E6" s="22"/>
      <c r="F6" s="22"/>
      <c r="G6" s="22"/>
      <c r="H6" s="22" t="s">
        <v>43</v>
      </c>
      <c r="I6" s="22" t="s">
        <v>45</v>
      </c>
      <c r="J6" s="22" t="s">
        <v>55</v>
      </c>
      <c r="K6" s="22" t="s">
        <v>50</v>
      </c>
      <c r="L6" s="26" t="s">
        <v>64</v>
      </c>
      <c r="M6" s="23"/>
      <c r="N6" s="22"/>
      <c r="O6" s="22"/>
      <c r="P6" s="22" t="s">
        <v>39</v>
      </c>
      <c r="Q6" s="22"/>
      <c r="R6" s="2"/>
      <c r="S6" s="2" t="str">
        <f t="shared" ref="S6" si="0">IF(ISBLANK(B6),"",IF(AND(N6="PE / CAT",OR(COUNTIF(Q6,"*CREDIT COOPERATIF*"),COUNTIF(Q6,"*BTP*"))),"Ticket Chrome / Opé intra groupe potentielle","Opération classique"))</f>
        <v>Opération classique</v>
      </c>
      <c r="T6" s="24" t="s">
        <v>57</v>
      </c>
      <c r="U6" s="24" t="s">
        <v>59</v>
      </c>
      <c r="V6" s="2"/>
      <c r="W6" s="2"/>
      <c r="X6" s="2" t="str">
        <f t="shared" ref="X6" si="1">IF(ISBLANK(B6),"",IF(ISBLANK(V6),J6,V6))</f>
        <v>TARGET</v>
      </c>
      <c r="Y6" s="2" t="str">
        <f t="shared" ref="Y6" si="2">IF(ISBLANK(B6),"",IF(OR(V6="NON RECU",V6="RECU SEPA"),"A EXCLURE PDF",IF(AND(T6="OUI",X6="ABE",I6="Receipt"),"A Intégrer",IF(AND(T6="OUI",X6="TARGET",I6="Payment"),"A Intégrer","Pas d'intégration"))))</f>
        <v>Pas d'intégration</v>
      </c>
      <c r="Z6" s="13">
        <f t="shared" ref="Z6" si="3">IF(ISBLANK(B6),"",IF(Y6="A Intégrer",ABS(L6),0))</f>
        <v>0</v>
      </c>
      <c r="AA6" s="2" t="str">
        <f t="shared" ref="AA6" si="4">IF(ISBLANK(B6),"",IF(Z6=0,"",IF(X6="ABE","38148164","18011091")))</f>
        <v/>
      </c>
      <c r="AB6" s="2" t="str">
        <f t="shared" ref="AB6" si="5">IF(ISBLANK(B6),"",IF(Z6=0,"",IF(X6="ABE","18011091","11100006000")))</f>
        <v/>
      </c>
    </row>
    <row r="7" spans="1:37" x14ac:dyDescent="0.45">
      <c r="A7" s="2"/>
      <c r="B7" s="27">
        <v>2</v>
      </c>
      <c r="C7" s="27" t="s">
        <v>48</v>
      </c>
      <c r="D7" s="27"/>
      <c r="E7" s="27"/>
      <c r="F7" s="27"/>
      <c r="G7" s="27"/>
      <c r="H7" s="27" t="s">
        <v>43</v>
      </c>
      <c r="I7" s="27" t="s">
        <v>51</v>
      </c>
      <c r="J7" s="27" t="s">
        <v>55</v>
      </c>
      <c r="K7" s="27" t="s">
        <v>50</v>
      </c>
      <c r="L7" s="29">
        <v>20564</v>
      </c>
      <c r="M7" s="28"/>
      <c r="N7" s="27"/>
      <c r="O7" s="27"/>
      <c r="P7" s="27" t="s">
        <v>39</v>
      </c>
      <c r="Q7" s="27"/>
      <c r="R7" s="18"/>
      <c r="S7" s="18" t="str">
        <f t="shared" ref="S7:S51" si="6">IF(ISBLANK(B7),"",IF(AND(N7="PE / CAT",OR(COUNTIF(Q7,"*CREDIT COOPERATIF*"),COUNTIF(Q7,"*BTP*"))),"Ticket Chrome / Opé intra groupe potentielle","Opération classique"))</f>
        <v>Opération classique</v>
      </c>
      <c r="T7" s="18" t="s">
        <v>57</v>
      </c>
      <c r="U7" s="18" t="s">
        <v>59</v>
      </c>
      <c r="V7" s="18"/>
      <c r="W7" s="18"/>
      <c r="X7" s="18" t="str">
        <f t="shared" ref="X7:X51" si="7">IF(ISBLANK(B7),"",IF(ISBLANK(V7),J7,V7))</f>
        <v>TARGET</v>
      </c>
      <c r="Y7" s="18" t="str">
        <f t="shared" ref="Y7:Y51" si="8">IF(ISBLANK(B7),"",IF(OR(V7="NON RECU",V7="RECU SEPA"),"A EXCLURE PDF",IF(AND(T7="OUI",X7="ABE",I7="Receipt"),"A Intégrer",IF(AND(T7="OUI",X7="TARGET",I7="Payment"),"A Intégrer","Pas d'intégration"))))</f>
        <v>Pas d'intégration</v>
      </c>
      <c r="Z7" s="19">
        <f t="shared" ref="Z7:Z51" si="9">IF(ISBLANK(B7),"",IF(Y7="A Intégrer",ABS(L7),0))</f>
        <v>0</v>
      </c>
      <c r="AA7" s="18" t="str">
        <f t="shared" ref="AA7:AA51" si="10">IF(ISBLANK(B7),"",IF(Z7=0,"",IF(X7="ABE","38148164","18011091")))</f>
        <v/>
      </c>
      <c r="AB7" s="18" t="str">
        <f t="shared" ref="AB7:AB51" si="11">IF(ISBLANK(B7),"",IF(Z7=0,"",IF(X7="ABE","18011091","11100006000")))</f>
        <v/>
      </c>
      <c r="AC7" s="17"/>
      <c r="AD7" s="17"/>
      <c r="AE7" s="17"/>
      <c r="AF7" s="17"/>
      <c r="AG7" s="17"/>
      <c r="AH7" s="17"/>
      <c r="AI7" s="17"/>
      <c r="AJ7" s="17"/>
      <c r="AK7" s="17"/>
    </row>
    <row r="8" spans="1:37" x14ac:dyDescent="0.45">
      <c r="A8" s="2"/>
      <c r="B8" s="27">
        <v>22</v>
      </c>
      <c r="C8" s="27" t="s">
        <v>52</v>
      </c>
      <c r="D8" s="27"/>
      <c r="E8" s="27"/>
      <c r="F8" s="27"/>
      <c r="G8" s="27"/>
      <c r="H8" s="27" t="s">
        <v>43</v>
      </c>
      <c r="I8" s="27" t="s">
        <v>51</v>
      </c>
      <c r="J8" s="27" t="s">
        <v>44</v>
      </c>
      <c r="K8" s="27" t="s">
        <v>47</v>
      </c>
      <c r="L8" s="30">
        <v>-276564.01</v>
      </c>
      <c r="M8" s="28"/>
      <c r="N8" s="27"/>
      <c r="O8" s="27"/>
      <c r="P8" s="27" t="s">
        <v>38</v>
      </c>
      <c r="Q8" s="27"/>
      <c r="R8" s="18"/>
      <c r="S8" s="18" t="str">
        <f t="shared" si="6"/>
        <v>Opération classique</v>
      </c>
      <c r="T8" s="18" t="s">
        <v>57</v>
      </c>
      <c r="U8" s="18" t="s">
        <v>58</v>
      </c>
      <c r="V8" s="18"/>
      <c r="W8" s="18"/>
      <c r="X8" s="18" t="str">
        <f t="shared" si="7"/>
        <v>SWIFT</v>
      </c>
      <c r="Y8" s="18" t="str">
        <f t="shared" si="8"/>
        <v>Pas d'intégration</v>
      </c>
      <c r="Z8" s="19">
        <f t="shared" si="9"/>
        <v>0</v>
      </c>
      <c r="AA8" s="18" t="str">
        <f t="shared" si="10"/>
        <v/>
      </c>
      <c r="AB8" s="18" t="str">
        <f t="shared" si="11"/>
        <v/>
      </c>
      <c r="AC8" s="17"/>
      <c r="AD8" s="17"/>
      <c r="AE8" s="17"/>
      <c r="AF8" s="17"/>
      <c r="AG8" s="17"/>
      <c r="AH8" s="17"/>
      <c r="AI8" s="17"/>
      <c r="AJ8" s="17"/>
      <c r="AK8" s="17"/>
    </row>
    <row r="9" spans="1:37" x14ac:dyDescent="0.45">
      <c r="A9" s="2"/>
      <c r="B9" s="27">
        <v>23</v>
      </c>
      <c r="C9" s="27" t="s">
        <v>52</v>
      </c>
      <c r="D9" s="27"/>
      <c r="E9" s="27"/>
      <c r="F9" s="27"/>
      <c r="G9" s="27"/>
      <c r="H9" s="27" t="s">
        <v>43</v>
      </c>
      <c r="I9" s="27" t="s">
        <v>51</v>
      </c>
      <c r="J9" s="27" t="s">
        <v>56</v>
      </c>
      <c r="K9" s="27" t="s">
        <v>50</v>
      </c>
      <c r="L9" s="30">
        <v>-276564.01</v>
      </c>
      <c r="M9" s="28"/>
      <c r="N9" s="27"/>
      <c r="O9" s="27"/>
      <c r="P9" s="27" t="s">
        <v>41</v>
      </c>
      <c r="Q9" s="27"/>
      <c r="R9" s="18"/>
      <c r="S9" s="18" t="str">
        <f t="shared" si="6"/>
        <v>Opération classique</v>
      </c>
      <c r="T9" s="18" t="s">
        <v>57</v>
      </c>
      <c r="U9" s="18" t="s">
        <v>56</v>
      </c>
      <c r="V9" s="18"/>
      <c r="W9" s="18"/>
      <c r="X9" s="18" t="str">
        <f t="shared" si="7"/>
        <v>OPECLI</v>
      </c>
      <c r="Y9" s="18" t="str">
        <f t="shared" si="8"/>
        <v>Pas d'intégration</v>
      </c>
      <c r="Z9" s="19">
        <f t="shared" si="9"/>
        <v>0</v>
      </c>
      <c r="AA9" s="18" t="str">
        <f t="shared" si="10"/>
        <v/>
      </c>
      <c r="AB9" s="18" t="str">
        <f t="shared" si="11"/>
        <v/>
      </c>
      <c r="AC9" s="17"/>
      <c r="AD9" s="17"/>
      <c r="AE9" s="17"/>
      <c r="AF9" s="17"/>
      <c r="AG9" s="17"/>
      <c r="AH9" s="17"/>
      <c r="AI9" s="17"/>
      <c r="AJ9" s="17"/>
      <c r="AK9" s="17"/>
    </row>
    <row r="10" spans="1:37" x14ac:dyDescent="0.45">
      <c r="A10" s="2"/>
      <c r="B10" s="27">
        <v>24</v>
      </c>
      <c r="C10" s="27" t="s">
        <v>52</v>
      </c>
      <c r="D10" s="27"/>
      <c r="E10" s="27"/>
      <c r="F10" s="27"/>
      <c r="G10" s="27"/>
      <c r="H10" s="27" t="s">
        <v>43</v>
      </c>
      <c r="I10" s="27" t="s">
        <v>51</v>
      </c>
      <c r="J10" s="27" t="s">
        <v>44</v>
      </c>
      <c r="K10" s="27" t="s">
        <v>46</v>
      </c>
      <c r="L10" s="30">
        <v>-276564.01</v>
      </c>
      <c r="M10" s="28"/>
      <c r="N10" s="27"/>
      <c r="O10" s="27"/>
      <c r="P10" s="27" t="s">
        <v>38</v>
      </c>
      <c r="Q10" s="27"/>
      <c r="R10" s="18"/>
      <c r="S10" s="18" t="str">
        <f t="shared" si="6"/>
        <v>Opération classique</v>
      </c>
      <c r="T10" s="18" t="s">
        <v>57</v>
      </c>
      <c r="U10" s="18" t="s">
        <v>58</v>
      </c>
      <c r="V10" s="18"/>
      <c r="W10" s="18"/>
      <c r="X10" s="18" t="str">
        <f t="shared" si="7"/>
        <v>SWIFT</v>
      </c>
      <c r="Y10" s="18" t="str">
        <f t="shared" si="8"/>
        <v>Pas d'intégration</v>
      </c>
      <c r="Z10" s="19">
        <f t="shared" si="9"/>
        <v>0</v>
      </c>
      <c r="AA10" s="18" t="str">
        <f t="shared" si="10"/>
        <v/>
      </c>
      <c r="AB10" s="18" t="str">
        <f t="shared" si="11"/>
        <v/>
      </c>
      <c r="AC10" s="17"/>
      <c r="AD10" s="17"/>
      <c r="AE10" s="17"/>
      <c r="AF10" s="17"/>
      <c r="AG10" s="17"/>
      <c r="AH10" s="17"/>
      <c r="AI10" s="17"/>
      <c r="AJ10" s="17"/>
      <c r="AK10" s="17"/>
    </row>
    <row r="11" spans="1:37" x14ac:dyDescent="0.45">
      <c r="A11" s="2"/>
      <c r="B11" s="27">
        <v>25</v>
      </c>
      <c r="C11" s="27" t="s">
        <v>52</v>
      </c>
      <c r="D11" s="27"/>
      <c r="E11" s="27"/>
      <c r="F11" s="27"/>
      <c r="G11" s="27"/>
      <c r="H11" s="27" t="s">
        <v>43</v>
      </c>
      <c r="I11" s="27" t="s">
        <v>45</v>
      </c>
      <c r="J11" s="27" t="s">
        <v>55</v>
      </c>
      <c r="K11" s="27" t="s">
        <v>50</v>
      </c>
      <c r="L11" s="30">
        <v>-276564.01</v>
      </c>
      <c r="M11" s="28"/>
      <c r="N11" s="27"/>
      <c r="O11" s="27"/>
      <c r="P11" s="27" t="s">
        <v>39</v>
      </c>
      <c r="Q11" s="27"/>
      <c r="R11" s="18"/>
      <c r="S11" s="18" t="str">
        <f t="shared" si="6"/>
        <v>Opération classique</v>
      </c>
      <c r="T11" s="18" t="s">
        <v>60</v>
      </c>
      <c r="U11" s="18"/>
      <c r="V11" s="18"/>
      <c r="W11" s="18"/>
      <c r="X11" s="18" t="str">
        <f t="shared" si="7"/>
        <v>TARGET</v>
      </c>
      <c r="Y11" s="18" t="str">
        <f t="shared" si="8"/>
        <v>Pas d'intégration</v>
      </c>
      <c r="Z11" s="19">
        <f t="shared" si="9"/>
        <v>0</v>
      </c>
      <c r="AA11" s="18" t="str">
        <f t="shared" si="10"/>
        <v/>
      </c>
      <c r="AB11" s="18" t="str">
        <f t="shared" si="11"/>
        <v/>
      </c>
      <c r="AC11" s="17"/>
      <c r="AD11" s="17"/>
      <c r="AE11" s="17"/>
      <c r="AF11" s="17"/>
      <c r="AG11" s="17"/>
      <c r="AH11" s="17"/>
      <c r="AI11" s="17"/>
      <c r="AJ11" s="17"/>
      <c r="AK11" s="17"/>
    </row>
    <row r="12" spans="1:37" x14ac:dyDescent="0.45">
      <c r="A12" s="2"/>
      <c r="B12" s="27">
        <v>26</v>
      </c>
      <c r="C12" s="27" t="s">
        <v>52</v>
      </c>
      <c r="D12" s="27"/>
      <c r="E12" s="27"/>
      <c r="F12" s="27"/>
      <c r="G12" s="27"/>
      <c r="H12" s="27" t="s">
        <v>43</v>
      </c>
      <c r="I12" s="27" t="s">
        <v>45</v>
      </c>
      <c r="J12" s="27" t="s">
        <v>44</v>
      </c>
      <c r="K12" s="27" t="s">
        <v>47</v>
      </c>
      <c r="L12" s="30">
        <v>-276564.01</v>
      </c>
      <c r="M12" s="28"/>
      <c r="N12" s="27"/>
      <c r="O12" s="27"/>
      <c r="P12" s="27" t="s">
        <v>38</v>
      </c>
      <c r="Q12" s="27"/>
      <c r="R12" s="18"/>
      <c r="S12" s="18" t="str">
        <f t="shared" si="6"/>
        <v>Opération classique</v>
      </c>
      <c r="T12" s="18" t="s">
        <v>57</v>
      </c>
      <c r="U12" s="18" t="s">
        <v>58</v>
      </c>
      <c r="V12" s="18"/>
      <c r="W12" s="18"/>
      <c r="X12" s="18" t="str">
        <f t="shared" si="7"/>
        <v>SWIFT</v>
      </c>
      <c r="Y12" s="18" t="str">
        <f t="shared" si="8"/>
        <v>Pas d'intégration</v>
      </c>
      <c r="Z12" s="19">
        <f t="shared" si="9"/>
        <v>0</v>
      </c>
      <c r="AA12" s="18" t="str">
        <f t="shared" si="10"/>
        <v/>
      </c>
      <c r="AB12" s="18" t="str">
        <f t="shared" si="11"/>
        <v/>
      </c>
      <c r="AC12" s="17"/>
      <c r="AD12" s="17"/>
      <c r="AE12" s="17"/>
      <c r="AF12" s="17"/>
      <c r="AG12" s="17"/>
      <c r="AH12" s="17"/>
      <c r="AI12" s="17"/>
      <c r="AJ12" s="17"/>
      <c r="AK12" s="17"/>
    </row>
    <row r="13" spans="1:37" x14ac:dyDescent="0.45">
      <c r="A13" s="2"/>
      <c r="B13" s="27">
        <v>27</v>
      </c>
      <c r="C13" s="27" t="s">
        <v>52</v>
      </c>
      <c r="D13" s="27"/>
      <c r="E13" s="27"/>
      <c r="F13" s="27"/>
      <c r="G13" s="27"/>
      <c r="H13" s="27" t="s">
        <v>43</v>
      </c>
      <c r="I13" s="27" t="s">
        <v>45</v>
      </c>
      <c r="J13" s="27" t="s">
        <v>55</v>
      </c>
      <c r="K13" s="27" t="s">
        <v>50</v>
      </c>
      <c r="L13" s="30">
        <v>-276564.01</v>
      </c>
      <c r="M13" s="28"/>
      <c r="N13" s="27"/>
      <c r="O13" s="27"/>
      <c r="P13" s="27" t="s">
        <v>39</v>
      </c>
      <c r="Q13" s="27"/>
      <c r="R13" s="18"/>
      <c r="S13" s="18" t="str">
        <f t="shared" si="6"/>
        <v>Opération classique</v>
      </c>
      <c r="T13" s="18" t="s">
        <v>60</v>
      </c>
      <c r="U13" s="18"/>
      <c r="V13" s="18"/>
      <c r="W13" s="18"/>
      <c r="X13" s="18" t="str">
        <f t="shared" si="7"/>
        <v>TARGET</v>
      </c>
      <c r="Y13" s="18" t="str">
        <f t="shared" si="8"/>
        <v>Pas d'intégration</v>
      </c>
      <c r="Z13" s="19">
        <f t="shared" si="9"/>
        <v>0</v>
      </c>
      <c r="AA13" s="18" t="str">
        <f t="shared" si="10"/>
        <v/>
      </c>
      <c r="AB13" s="18" t="str">
        <f t="shared" si="11"/>
        <v/>
      </c>
      <c r="AC13" s="17"/>
      <c r="AD13" s="17"/>
      <c r="AE13" s="17"/>
      <c r="AF13" s="17"/>
      <c r="AG13" s="17"/>
      <c r="AH13" s="17"/>
      <c r="AI13" s="17"/>
      <c r="AJ13" s="17"/>
      <c r="AK13" s="17"/>
    </row>
    <row r="14" spans="1:37" x14ac:dyDescent="0.45">
      <c r="A14" s="2"/>
      <c r="B14" s="27">
        <v>28</v>
      </c>
      <c r="C14" s="27" t="s">
        <v>52</v>
      </c>
      <c r="D14" s="27"/>
      <c r="E14" s="27"/>
      <c r="F14" s="27"/>
      <c r="G14" s="27"/>
      <c r="H14" s="27" t="s">
        <v>43</v>
      </c>
      <c r="I14" s="27" t="s">
        <v>45</v>
      </c>
      <c r="J14" s="27" t="s">
        <v>56</v>
      </c>
      <c r="K14" s="27" t="s">
        <v>46</v>
      </c>
      <c r="L14" s="30">
        <v>-276564.01</v>
      </c>
      <c r="M14" s="28"/>
      <c r="N14" s="27"/>
      <c r="O14" s="27"/>
      <c r="P14" s="27" t="s">
        <v>41</v>
      </c>
      <c r="Q14" s="27"/>
      <c r="R14" s="18"/>
      <c r="S14" s="18" t="str">
        <f t="shared" si="6"/>
        <v>Opération classique</v>
      </c>
      <c r="T14" s="18" t="s">
        <v>57</v>
      </c>
      <c r="U14" s="18" t="s">
        <v>56</v>
      </c>
      <c r="V14" s="18"/>
      <c r="W14" s="18"/>
      <c r="X14" s="18" t="str">
        <f t="shared" si="7"/>
        <v>OPECLI</v>
      </c>
      <c r="Y14" s="18" t="str">
        <f t="shared" si="8"/>
        <v>Pas d'intégration</v>
      </c>
      <c r="Z14" s="19">
        <f t="shared" si="9"/>
        <v>0</v>
      </c>
      <c r="AA14" s="18" t="str">
        <f t="shared" si="10"/>
        <v/>
      </c>
      <c r="AB14" s="18" t="str">
        <f t="shared" si="11"/>
        <v/>
      </c>
      <c r="AC14" s="17"/>
      <c r="AD14" s="17"/>
      <c r="AE14" s="17"/>
      <c r="AF14" s="17"/>
      <c r="AG14" s="17"/>
      <c r="AH14" s="17"/>
      <c r="AI14" s="17"/>
      <c r="AJ14" s="17"/>
      <c r="AK14" s="17"/>
    </row>
    <row r="15" spans="1:37" x14ac:dyDescent="0.45">
      <c r="A15" s="2"/>
      <c r="B15" s="27">
        <v>29</v>
      </c>
      <c r="C15" s="27" t="s">
        <v>49</v>
      </c>
      <c r="D15" s="27"/>
      <c r="E15" s="27"/>
      <c r="F15" s="27"/>
      <c r="G15" s="27"/>
      <c r="H15" s="27" t="s">
        <v>43</v>
      </c>
      <c r="I15" s="27" t="s">
        <v>45</v>
      </c>
      <c r="J15" s="27" t="s">
        <v>56</v>
      </c>
      <c r="K15" s="27" t="s">
        <v>50</v>
      </c>
      <c r="L15" s="30">
        <v>-276564.01</v>
      </c>
      <c r="M15" s="28"/>
      <c r="N15" s="27"/>
      <c r="O15" s="27"/>
      <c r="P15" s="27" t="s">
        <v>41</v>
      </c>
      <c r="Q15" s="27"/>
      <c r="R15" s="18"/>
      <c r="S15" s="18" t="str">
        <f t="shared" si="6"/>
        <v>Opération classique</v>
      </c>
      <c r="T15" s="18" t="s">
        <v>57</v>
      </c>
      <c r="U15" s="18" t="s">
        <v>56</v>
      </c>
      <c r="V15" s="18"/>
      <c r="W15" s="18"/>
      <c r="X15" s="18" t="str">
        <f t="shared" si="7"/>
        <v>OPECLI</v>
      </c>
      <c r="Y15" s="18" t="str">
        <f t="shared" si="8"/>
        <v>Pas d'intégration</v>
      </c>
      <c r="Z15" s="19">
        <f t="shared" si="9"/>
        <v>0</v>
      </c>
      <c r="AA15" s="18" t="str">
        <f t="shared" si="10"/>
        <v/>
      </c>
      <c r="AB15" s="18" t="str">
        <f t="shared" si="11"/>
        <v/>
      </c>
      <c r="AC15" s="17"/>
      <c r="AD15" s="17"/>
      <c r="AE15" s="17"/>
      <c r="AF15" s="17"/>
      <c r="AG15" s="17"/>
      <c r="AH15" s="17"/>
      <c r="AI15" s="17"/>
      <c r="AJ15" s="17"/>
      <c r="AK15" s="17"/>
    </row>
    <row r="16" spans="1:37" x14ac:dyDescent="0.45">
      <c r="A16" s="2"/>
      <c r="B16" s="27">
        <v>30</v>
      </c>
      <c r="C16" s="27" t="s">
        <v>49</v>
      </c>
      <c r="D16" s="27"/>
      <c r="E16" s="27"/>
      <c r="F16" s="27"/>
      <c r="G16" s="27"/>
      <c r="H16" s="27" t="s">
        <v>43</v>
      </c>
      <c r="I16" s="27" t="s">
        <v>45</v>
      </c>
      <c r="J16" s="27" t="s">
        <v>56</v>
      </c>
      <c r="K16" s="27" t="s">
        <v>50</v>
      </c>
      <c r="L16" s="30">
        <v>-276564.01</v>
      </c>
      <c r="M16" s="28"/>
      <c r="N16" s="27"/>
      <c r="O16" s="27"/>
      <c r="P16" s="27" t="s">
        <v>41</v>
      </c>
      <c r="Q16" s="27"/>
      <c r="R16" s="18"/>
      <c r="S16" s="18" t="str">
        <f t="shared" si="6"/>
        <v>Opération classique</v>
      </c>
      <c r="T16" s="18" t="s">
        <v>57</v>
      </c>
      <c r="U16" s="18" t="s">
        <v>56</v>
      </c>
      <c r="V16" s="18"/>
      <c r="W16" s="18"/>
      <c r="X16" s="18" t="str">
        <f t="shared" si="7"/>
        <v>OPECLI</v>
      </c>
      <c r="Y16" s="18" t="str">
        <f t="shared" si="8"/>
        <v>Pas d'intégration</v>
      </c>
      <c r="Z16" s="19">
        <f t="shared" si="9"/>
        <v>0</v>
      </c>
      <c r="AA16" s="18" t="str">
        <f t="shared" si="10"/>
        <v/>
      </c>
      <c r="AB16" s="18" t="str">
        <f t="shared" si="11"/>
        <v/>
      </c>
      <c r="AC16" s="17"/>
      <c r="AD16" s="17"/>
      <c r="AE16" s="17"/>
      <c r="AF16" s="17"/>
      <c r="AG16" s="17"/>
      <c r="AH16" s="17"/>
      <c r="AI16" s="17"/>
      <c r="AJ16" s="17"/>
      <c r="AK16" s="17"/>
    </row>
    <row r="17" spans="1:37" x14ac:dyDescent="0.45">
      <c r="A17" s="2"/>
      <c r="B17" s="27">
        <v>31</v>
      </c>
      <c r="C17" s="27" t="s">
        <v>49</v>
      </c>
      <c r="D17" s="27"/>
      <c r="E17" s="27"/>
      <c r="F17" s="27"/>
      <c r="G17" s="27"/>
      <c r="H17" s="27" t="s">
        <v>43</v>
      </c>
      <c r="I17" s="27" t="s">
        <v>45</v>
      </c>
      <c r="J17" s="27" t="s">
        <v>56</v>
      </c>
      <c r="K17" s="27" t="s">
        <v>50</v>
      </c>
      <c r="L17" s="30">
        <v>-276564.01</v>
      </c>
      <c r="M17" s="28"/>
      <c r="N17" s="27"/>
      <c r="O17" s="27"/>
      <c r="P17" s="27" t="s">
        <v>41</v>
      </c>
      <c r="Q17" s="27"/>
      <c r="R17" s="18"/>
      <c r="S17" s="18" t="str">
        <f t="shared" si="6"/>
        <v>Opération classique</v>
      </c>
      <c r="T17" s="18" t="s">
        <v>57</v>
      </c>
      <c r="U17" s="18" t="s">
        <v>56</v>
      </c>
      <c r="V17" s="18"/>
      <c r="W17" s="18"/>
      <c r="X17" s="18" t="str">
        <f t="shared" si="7"/>
        <v>OPECLI</v>
      </c>
      <c r="Y17" s="18" t="str">
        <f t="shared" si="8"/>
        <v>Pas d'intégration</v>
      </c>
      <c r="Z17" s="19">
        <f t="shared" si="9"/>
        <v>0</v>
      </c>
      <c r="AA17" s="18" t="str">
        <f t="shared" si="10"/>
        <v/>
      </c>
      <c r="AB17" s="18" t="str">
        <f t="shared" si="11"/>
        <v/>
      </c>
      <c r="AC17" s="17"/>
      <c r="AD17" s="17"/>
      <c r="AE17" s="17"/>
      <c r="AF17" s="17"/>
      <c r="AG17" s="17"/>
      <c r="AH17" s="17"/>
      <c r="AI17" s="17"/>
      <c r="AJ17" s="17"/>
      <c r="AK17" s="17"/>
    </row>
    <row r="18" spans="1:37" x14ac:dyDescent="0.45">
      <c r="A18" s="2"/>
      <c r="B18" s="27">
        <v>32</v>
      </c>
      <c r="C18" s="27" t="s">
        <v>49</v>
      </c>
      <c r="D18" s="27"/>
      <c r="E18" s="27"/>
      <c r="F18" s="27"/>
      <c r="G18" s="27"/>
      <c r="H18" s="27" t="s">
        <v>43</v>
      </c>
      <c r="I18" s="27" t="s">
        <v>45</v>
      </c>
      <c r="J18" s="27" t="s">
        <v>56</v>
      </c>
      <c r="K18" s="27" t="s">
        <v>50</v>
      </c>
      <c r="L18" s="30">
        <v>-276564.01</v>
      </c>
      <c r="M18" s="28"/>
      <c r="N18" s="27"/>
      <c r="O18" s="27"/>
      <c r="P18" s="27" t="s">
        <v>41</v>
      </c>
      <c r="Q18" s="27"/>
      <c r="R18" s="18"/>
      <c r="S18" s="18" t="str">
        <f t="shared" si="6"/>
        <v>Opération classique</v>
      </c>
      <c r="T18" s="18" t="s">
        <v>57</v>
      </c>
      <c r="U18" s="18" t="s">
        <v>56</v>
      </c>
      <c r="V18" s="18"/>
      <c r="W18" s="18"/>
      <c r="X18" s="18" t="str">
        <f t="shared" si="7"/>
        <v>OPECLI</v>
      </c>
      <c r="Y18" s="18" t="str">
        <f t="shared" si="8"/>
        <v>Pas d'intégration</v>
      </c>
      <c r="Z18" s="19">
        <f t="shared" si="9"/>
        <v>0</v>
      </c>
      <c r="AA18" s="18" t="str">
        <f t="shared" si="10"/>
        <v/>
      </c>
      <c r="AB18" s="18" t="str">
        <f t="shared" si="11"/>
        <v/>
      </c>
      <c r="AC18" s="17"/>
      <c r="AD18" s="17"/>
      <c r="AE18" s="17"/>
      <c r="AF18" s="17"/>
      <c r="AG18" s="17"/>
      <c r="AH18" s="17"/>
      <c r="AI18" s="17"/>
      <c r="AJ18" s="17"/>
      <c r="AK18" s="17"/>
    </row>
    <row r="19" spans="1:37" x14ac:dyDescent="0.45">
      <c r="A19" s="2"/>
      <c r="B19" s="27">
        <v>33</v>
      </c>
      <c r="C19" s="27" t="s">
        <v>49</v>
      </c>
      <c r="D19" s="27"/>
      <c r="E19" s="27"/>
      <c r="F19" s="27"/>
      <c r="G19" s="27"/>
      <c r="H19" s="27" t="s">
        <v>43</v>
      </c>
      <c r="I19" s="27" t="s">
        <v>45</v>
      </c>
      <c r="J19" s="27" t="s">
        <v>56</v>
      </c>
      <c r="K19" s="27" t="s">
        <v>50</v>
      </c>
      <c r="L19" s="30">
        <v>-276564.01</v>
      </c>
      <c r="M19" s="28"/>
      <c r="N19" s="27"/>
      <c r="O19" s="27"/>
      <c r="P19" s="27" t="s">
        <v>41</v>
      </c>
      <c r="Q19" s="27"/>
      <c r="R19" s="18"/>
      <c r="S19" s="18" t="str">
        <f t="shared" si="6"/>
        <v>Opération classique</v>
      </c>
      <c r="T19" s="18" t="s">
        <v>57</v>
      </c>
      <c r="U19" s="18" t="s">
        <v>56</v>
      </c>
      <c r="V19" s="18"/>
      <c r="W19" s="18"/>
      <c r="X19" s="18" t="str">
        <f t="shared" si="7"/>
        <v>OPECLI</v>
      </c>
      <c r="Y19" s="18" t="str">
        <f t="shared" si="8"/>
        <v>Pas d'intégration</v>
      </c>
      <c r="Z19" s="19">
        <f t="shared" si="9"/>
        <v>0</v>
      </c>
      <c r="AA19" s="18" t="str">
        <f t="shared" si="10"/>
        <v/>
      </c>
      <c r="AB19" s="18" t="str">
        <f t="shared" si="11"/>
        <v/>
      </c>
      <c r="AC19" s="17"/>
      <c r="AD19" s="17"/>
      <c r="AE19" s="17"/>
      <c r="AF19" s="17"/>
      <c r="AG19" s="17"/>
      <c r="AH19" s="17"/>
      <c r="AI19" s="17"/>
      <c r="AJ19" s="17"/>
      <c r="AK19" s="17"/>
    </row>
    <row r="20" spans="1:37" x14ac:dyDescent="0.45">
      <c r="A20" s="2"/>
      <c r="B20" s="27">
        <v>34</v>
      </c>
      <c r="C20" s="27" t="s">
        <v>49</v>
      </c>
      <c r="D20" s="27"/>
      <c r="E20" s="27"/>
      <c r="F20" s="27"/>
      <c r="G20" s="27"/>
      <c r="H20" s="27" t="s">
        <v>43</v>
      </c>
      <c r="I20" s="27" t="s">
        <v>45</v>
      </c>
      <c r="J20" s="27" t="s">
        <v>56</v>
      </c>
      <c r="K20" s="27" t="s">
        <v>50</v>
      </c>
      <c r="L20" s="30">
        <v>-276564.01</v>
      </c>
      <c r="M20" s="28"/>
      <c r="N20" s="27"/>
      <c r="O20" s="27"/>
      <c r="P20" s="27" t="s">
        <v>41</v>
      </c>
      <c r="Q20" s="27"/>
      <c r="R20" s="18"/>
      <c r="S20" s="18" t="str">
        <f t="shared" si="6"/>
        <v>Opération classique</v>
      </c>
      <c r="T20" s="18" t="s">
        <v>57</v>
      </c>
      <c r="U20" s="18" t="s">
        <v>56</v>
      </c>
      <c r="V20" s="18"/>
      <c r="W20" s="18"/>
      <c r="X20" s="18" t="str">
        <f t="shared" si="7"/>
        <v>OPECLI</v>
      </c>
      <c r="Y20" s="18" t="str">
        <f t="shared" si="8"/>
        <v>Pas d'intégration</v>
      </c>
      <c r="Z20" s="19">
        <f t="shared" si="9"/>
        <v>0</v>
      </c>
      <c r="AA20" s="18" t="str">
        <f t="shared" si="10"/>
        <v/>
      </c>
      <c r="AB20" s="18" t="str">
        <f t="shared" si="11"/>
        <v/>
      </c>
      <c r="AC20" s="17"/>
      <c r="AD20" s="17"/>
      <c r="AE20" s="17"/>
      <c r="AF20" s="17"/>
      <c r="AG20" s="17"/>
      <c r="AH20" s="17"/>
      <c r="AI20" s="17"/>
      <c r="AJ20" s="17"/>
      <c r="AK20" s="17"/>
    </row>
    <row r="21" spans="1:37" x14ac:dyDescent="0.45">
      <c r="A21" s="2"/>
      <c r="B21" s="27">
        <v>35</v>
      </c>
      <c r="C21" s="27" t="s">
        <v>49</v>
      </c>
      <c r="D21" s="27"/>
      <c r="E21" s="27"/>
      <c r="F21" s="27"/>
      <c r="G21" s="27"/>
      <c r="H21" s="27" t="s">
        <v>43</v>
      </c>
      <c r="I21" s="27" t="s">
        <v>45</v>
      </c>
      <c r="J21" s="27" t="s">
        <v>56</v>
      </c>
      <c r="K21" s="27" t="s">
        <v>50</v>
      </c>
      <c r="L21" s="30">
        <v>-276564.01</v>
      </c>
      <c r="M21" s="28"/>
      <c r="N21" s="27"/>
      <c r="O21" s="27"/>
      <c r="P21" s="27" t="s">
        <v>41</v>
      </c>
      <c r="Q21" s="27"/>
      <c r="R21" s="18"/>
      <c r="S21" s="18" t="str">
        <f t="shared" si="6"/>
        <v>Opération classique</v>
      </c>
      <c r="T21" s="18" t="s">
        <v>57</v>
      </c>
      <c r="U21" s="18" t="s">
        <v>56</v>
      </c>
      <c r="V21" s="18"/>
      <c r="W21" s="18"/>
      <c r="X21" s="18" t="str">
        <f t="shared" si="7"/>
        <v>OPECLI</v>
      </c>
      <c r="Y21" s="18" t="str">
        <f t="shared" si="8"/>
        <v>Pas d'intégration</v>
      </c>
      <c r="Z21" s="19">
        <f t="shared" si="9"/>
        <v>0</v>
      </c>
      <c r="AA21" s="18" t="str">
        <f t="shared" si="10"/>
        <v/>
      </c>
      <c r="AB21" s="18" t="str">
        <f t="shared" si="11"/>
        <v/>
      </c>
      <c r="AC21" s="17"/>
      <c r="AD21" s="17"/>
      <c r="AE21" s="17"/>
      <c r="AF21" s="17"/>
      <c r="AG21" s="17"/>
      <c r="AH21" s="17"/>
      <c r="AI21" s="17"/>
      <c r="AJ21" s="17"/>
      <c r="AK21" s="17"/>
    </row>
    <row r="22" spans="1:37" x14ac:dyDescent="0.45">
      <c r="A22" s="2"/>
      <c r="B22" s="27">
        <v>36</v>
      </c>
      <c r="C22" s="27" t="s">
        <v>49</v>
      </c>
      <c r="D22" s="27"/>
      <c r="E22" s="27"/>
      <c r="F22" s="27"/>
      <c r="G22" s="27"/>
      <c r="H22" s="27" t="s">
        <v>43</v>
      </c>
      <c r="I22" s="27" t="s">
        <v>45</v>
      </c>
      <c r="J22" s="27" t="s">
        <v>56</v>
      </c>
      <c r="K22" s="27" t="s">
        <v>50</v>
      </c>
      <c r="L22" s="30">
        <v>-276564.01</v>
      </c>
      <c r="M22" s="28"/>
      <c r="N22" s="27"/>
      <c r="O22" s="27"/>
      <c r="P22" s="27" t="s">
        <v>41</v>
      </c>
      <c r="Q22" s="27"/>
      <c r="R22" s="18"/>
      <c r="S22" s="18" t="str">
        <f t="shared" si="6"/>
        <v>Opération classique</v>
      </c>
      <c r="T22" s="18" t="s">
        <v>57</v>
      </c>
      <c r="U22" s="18" t="s">
        <v>56</v>
      </c>
      <c r="V22" s="18"/>
      <c r="W22" s="18"/>
      <c r="X22" s="18" t="str">
        <f t="shared" si="7"/>
        <v>OPECLI</v>
      </c>
      <c r="Y22" s="18" t="str">
        <f t="shared" si="8"/>
        <v>Pas d'intégration</v>
      </c>
      <c r="Z22" s="19">
        <f t="shared" si="9"/>
        <v>0</v>
      </c>
      <c r="AA22" s="18" t="str">
        <f t="shared" si="10"/>
        <v/>
      </c>
      <c r="AB22" s="18" t="str">
        <f t="shared" si="11"/>
        <v/>
      </c>
      <c r="AC22" s="17"/>
      <c r="AD22" s="17"/>
      <c r="AE22" s="17"/>
      <c r="AF22" s="17"/>
      <c r="AG22" s="17"/>
      <c r="AH22" s="17"/>
      <c r="AI22" s="17"/>
      <c r="AJ22" s="17"/>
      <c r="AK22" s="17"/>
    </row>
    <row r="23" spans="1:37" x14ac:dyDescent="0.45">
      <c r="A23" s="2"/>
      <c r="B23" s="27">
        <v>37</v>
      </c>
      <c r="C23" s="27" t="s">
        <v>49</v>
      </c>
      <c r="D23" s="27"/>
      <c r="E23" s="27"/>
      <c r="F23" s="27"/>
      <c r="G23" s="27"/>
      <c r="H23" s="27" t="s">
        <v>43</v>
      </c>
      <c r="I23" s="27" t="s">
        <v>45</v>
      </c>
      <c r="J23" s="27" t="s">
        <v>56</v>
      </c>
      <c r="K23" s="27" t="s">
        <v>50</v>
      </c>
      <c r="L23" s="30">
        <v>-276564.01</v>
      </c>
      <c r="M23" s="28"/>
      <c r="N23" s="27"/>
      <c r="O23" s="27"/>
      <c r="P23" s="27" t="s">
        <v>41</v>
      </c>
      <c r="Q23" s="27"/>
      <c r="R23" s="18"/>
      <c r="S23" s="18" t="str">
        <f t="shared" si="6"/>
        <v>Opération classique</v>
      </c>
      <c r="T23" s="18" t="s">
        <v>57</v>
      </c>
      <c r="U23" s="18" t="s">
        <v>56</v>
      </c>
      <c r="V23" s="18"/>
      <c r="W23" s="18"/>
      <c r="X23" s="18" t="str">
        <f t="shared" si="7"/>
        <v>OPECLI</v>
      </c>
      <c r="Y23" s="18" t="str">
        <f t="shared" si="8"/>
        <v>Pas d'intégration</v>
      </c>
      <c r="Z23" s="19">
        <f t="shared" si="9"/>
        <v>0</v>
      </c>
      <c r="AA23" s="18" t="str">
        <f t="shared" si="10"/>
        <v/>
      </c>
      <c r="AB23" s="18" t="str">
        <f t="shared" si="11"/>
        <v/>
      </c>
      <c r="AC23" s="17"/>
      <c r="AD23" s="17"/>
      <c r="AE23" s="17"/>
      <c r="AF23" s="17"/>
      <c r="AG23" s="17"/>
      <c r="AH23" s="17"/>
      <c r="AI23" s="17"/>
      <c r="AJ23" s="17"/>
      <c r="AK23" s="17"/>
    </row>
    <row r="24" spans="1:37" x14ac:dyDescent="0.45">
      <c r="A24" s="2"/>
      <c r="B24" s="27">
        <v>38</v>
      </c>
      <c r="C24" s="27" t="s">
        <v>49</v>
      </c>
      <c r="D24" s="27"/>
      <c r="E24" s="27"/>
      <c r="F24" s="27"/>
      <c r="G24" s="27"/>
      <c r="H24" s="27" t="s">
        <v>43</v>
      </c>
      <c r="I24" s="27" t="s">
        <v>45</v>
      </c>
      <c r="J24" s="27" t="s">
        <v>56</v>
      </c>
      <c r="K24" s="27" t="s">
        <v>50</v>
      </c>
      <c r="L24" s="30">
        <v>-276564.01</v>
      </c>
      <c r="M24" s="28"/>
      <c r="N24" s="27"/>
      <c r="O24" s="27"/>
      <c r="P24" s="27" t="s">
        <v>41</v>
      </c>
      <c r="Q24" s="27"/>
      <c r="R24" s="18"/>
      <c r="S24" s="18" t="str">
        <f t="shared" si="6"/>
        <v>Opération classique</v>
      </c>
      <c r="T24" s="18" t="s">
        <v>57</v>
      </c>
      <c r="U24" s="18" t="s">
        <v>56</v>
      </c>
      <c r="V24" s="18"/>
      <c r="W24" s="18"/>
      <c r="X24" s="18" t="str">
        <f t="shared" si="7"/>
        <v>OPECLI</v>
      </c>
      <c r="Y24" s="18" t="str">
        <f t="shared" si="8"/>
        <v>Pas d'intégration</v>
      </c>
      <c r="Z24" s="19">
        <f t="shared" si="9"/>
        <v>0</v>
      </c>
      <c r="AA24" s="18" t="str">
        <f t="shared" si="10"/>
        <v/>
      </c>
      <c r="AB24" s="18" t="str">
        <f t="shared" si="11"/>
        <v/>
      </c>
      <c r="AC24" s="17"/>
      <c r="AD24" s="17"/>
      <c r="AE24" s="17"/>
      <c r="AF24" s="17"/>
      <c r="AG24" s="17"/>
      <c r="AH24" s="17"/>
      <c r="AI24" s="17"/>
      <c r="AJ24" s="17"/>
      <c r="AK24" s="17"/>
    </row>
    <row r="25" spans="1:37" x14ac:dyDescent="0.45">
      <c r="A25" s="2"/>
      <c r="B25" s="27">
        <v>39</v>
      </c>
      <c r="C25" s="27" t="s">
        <v>49</v>
      </c>
      <c r="D25" s="27"/>
      <c r="E25" s="27"/>
      <c r="F25" s="27"/>
      <c r="G25" s="27"/>
      <c r="H25" s="27" t="s">
        <v>43</v>
      </c>
      <c r="I25" s="27" t="s">
        <v>45</v>
      </c>
      <c r="J25" s="27" t="s">
        <v>56</v>
      </c>
      <c r="K25" s="27" t="s">
        <v>50</v>
      </c>
      <c r="L25" s="30">
        <v>-276564.01</v>
      </c>
      <c r="M25" s="28"/>
      <c r="N25" s="27"/>
      <c r="O25" s="27"/>
      <c r="P25" s="27" t="s">
        <v>41</v>
      </c>
      <c r="Q25" s="27"/>
      <c r="R25" s="18"/>
      <c r="S25" s="18" t="str">
        <f t="shared" si="6"/>
        <v>Opération classique</v>
      </c>
      <c r="T25" s="18" t="s">
        <v>57</v>
      </c>
      <c r="U25" s="18" t="s">
        <v>56</v>
      </c>
      <c r="V25" s="18"/>
      <c r="W25" s="18"/>
      <c r="X25" s="18" t="str">
        <f t="shared" si="7"/>
        <v>OPECLI</v>
      </c>
      <c r="Y25" s="18" t="str">
        <f t="shared" si="8"/>
        <v>Pas d'intégration</v>
      </c>
      <c r="Z25" s="19">
        <f t="shared" si="9"/>
        <v>0</v>
      </c>
      <c r="AA25" s="18" t="str">
        <f t="shared" si="10"/>
        <v/>
      </c>
      <c r="AB25" s="18" t="str">
        <f t="shared" si="11"/>
        <v/>
      </c>
      <c r="AC25" s="17"/>
      <c r="AD25" s="17"/>
      <c r="AE25" s="17"/>
      <c r="AF25" s="17"/>
      <c r="AG25" s="17"/>
      <c r="AH25" s="17"/>
      <c r="AI25" s="17"/>
      <c r="AJ25" s="17"/>
      <c r="AK25" s="17"/>
    </row>
    <row r="26" spans="1:37" x14ac:dyDescent="0.45">
      <c r="A26" s="2"/>
      <c r="B26" s="27">
        <v>40</v>
      </c>
      <c r="C26" s="27" t="s">
        <v>49</v>
      </c>
      <c r="D26" s="27"/>
      <c r="E26" s="27"/>
      <c r="F26" s="27"/>
      <c r="G26" s="27"/>
      <c r="H26" s="27" t="s">
        <v>43</v>
      </c>
      <c r="I26" s="27" t="s">
        <v>45</v>
      </c>
      <c r="J26" s="27" t="s">
        <v>56</v>
      </c>
      <c r="K26" s="27" t="s">
        <v>50</v>
      </c>
      <c r="L26" s="30">
        <v>-276564.01</v>
      </c>
      <c r="M26" s="28"/>
      <c r="N26" s="27"/>
      <c r="O26" s="27"/>
      <c r="P26" s="27" t="s">
        <v>41</v>
      </c>
      <c r="Q26" s="27"/>
      <c r="R26" s="18"/>
      <c r="S26" s="18" t="str">
        <f t="shared" si="6"/>
        <v>Opération classique</v>
      </c>
      <c r="T26" s="18" t="s">
        <v>57</v>
      </c>
      <c r="U26" s="18" t="s">
        <v>56</v>
      </c>
      <c r="V26" s="18"/>
      <c r="W26" s="18"/>
      <c r="X26" s="18" t="str">
        <f t="shared" si="7"/>
        <v>OPECLI</v>
      </c>
      <c r="Y26" s="18" t="str">
        <f t="shared" si="8"/>
        <v>Pas d'intégration</v>
      </c>
      <c r="Z26" s="19">
        <f t="shared" si="9"/>
        <v>0</v>
      </c>
      <c r="AA26" s="18" t="str">
        <f t="shared" si="10"/>
        <v/>
      </c>
      <c r="AB26" s="18" t="str">
        <f t="shared" si="11"/>
        <v/>
      </c>
      <c r="AC26" s="17"/>
      <c r="AD26" s="17"/>
      <c r="AE26" s="17"/>
      <c r="AF26" s="17"/>
      <c r="AG26" s="17"/>
      <c r="AH26" s="17"/>
      <c r="AI26" s="17"/>
      <c r="AJ26" s="17"/>
      <c r="AK26" s="17"/>
    </row>
    <row r="27" spans="1:37" x14ac:dyDescent="0.45">
      <c r="A27" s="2"/>
      <c r="B27" s="27">
        <v>41</v>
      </c>
      <c r="C27" s="27" t="s">
        <v>49</v>
      </c>
      <c r="D27" s="27"/>
      <c r="E27" s="27"/>
      <c r="F27" s="27"/>
      <c r="G27" s="27"/>
      <c r="H27" s="27" t="s">
        <v>43</v>
      </c>
      <c r="I27" s="27" t="s">
        <v>45</v>
      </c>
      <c r="J27" s="27" t="s">
        <v>56</v>
      </c>
      <c r="K27" s="27" t="s">
        <v>50</v>
      </c>
      <c r="L27" s="30">
        <v>-276564.01</v>
      </c>
      <c r="M27" s="28"/>
      <c r="N27" s="27"/>
      <c r="O27" s="27"/>
      <c r="P27" s="27" t="s">
        <v>41</v>
      </c>
      <c r="Q27" s="27"/>
      <c r="R27" s="18"/>
      <c r="S27" s="18" t="str">
        <f t="shared" si="6"/>
        <v>Opération classique</v>
      </c>
      <c r="T27" s="18" t="s">
        <v>57</v>
      </c>
      <c r="U27" s="18" t="s">
        <v>56</v>
      </c>
      <c r="V27" s="18"/>
      <c r="W27" s="18"/>
      <c r="X27" s="18" t="str">
        <f t="shared" si="7"/>
        <v>OPECLI</v>
      </c>
      <c r="Y27" s="18" t="str">
        <f t="shared" si="8"/>
        <v>Pas d'intégration</v>
      </c>
      <c r="Z27" s="19">
        <f t="shared" si="9"/>
        <v>0</v>
      </c>
      <c r="AA27" s="18" t="str">
        <f t="shared" si="10"/>
        <v/>
      </c>
      <c r="AB27" s="18" t="str">
        <f t="shared" si="11"/>
        <v/>
      </c>
      <c r="AC27" s="17"/>
      <c r="AD27" s="17"/>
      <c r="AE27" s="17"/>
      <c r="AF27" s="17"/>
      <c r="AG27" s="17"/>
      <c r="AH27" s="17"/>
      <c r="AI27" s="17"/>
      <c r="AJ27" s="17"/>
      <c r="AK27" s="17"/>
    </row>
    <row r="28" spans="1:37" x14ac:dyDescent="0.45">
      <c r="A28" s="2"/>
      <c r="B28" s="27">
        <v>42</v>
      </c>
      <c r="C28" s="27" t="s">
        <v>49</v>
      </c>
      <c r="D28" s="27"/>
      <c r="E28" s="27"/>
      <c r="F28" s="27"/>
      <c r="G28" s="27"/>
      <c r="H28" s="27" t="s">
        <v>43</v>
      </c>
      <c r="I28" s="27" t="s">
        <v>45</v>
      </c>
      <c r="J28" s="27" t="s">
        <v>56</v>
      </c>
      <c r="K28" s="27" t="s">
        <v>50</v>
      </c>
      <c r="L28" s="30">
        <v>-276564.01</v>
      </c>
      <c r="M28" s="28"/>
      <c r="N28" s="27"/>
      <c r="O28" s="27"/>
      <c r="P28" s="27" t="s">
        <v>41</v>
      </c>
      <c r="Q28" s="27"/>
      <c r="R28" s="18"/>
      <c r="S28" s="18" t="str">
        <f t="shared" si="6"/>
        <v>Opération classique</v>
      </c>
      <c r="T28" s="18" t="s">
        <v>57</v>
      </c>
      <c r="U28" s="18" t="s">
        <v>56</v>
      </c>
      <c r="V28" s="18"/>
      <c r="W28" s="18"/>
      <c r="X28" s="18" t="str">
        <f t="shared" si="7"/>
        <v>OPECLI</v>
      </c>
      <c r="Y28" s="18" t="str">
        <f t="shared" si="8"/>
        <v>Pas d'intégration</v>
      </c>
      <c r="Z28" s="19">
        <f t="shared" si="9"/>
        <v>0</v>
      </c>
      <c r="AA28" s="18" t="str">
        <f t="shared" si="10"/>
        <v/>
      </c>
      <c r="AB28" s="18" t="str">
        <f t="shared" si="11"/>
        <v/>
      </c>
      <c r="AC28" s="17"/>
      <c r="AD28" s="17"/>
      <c r="AE28" s="17"/>
      <c r="AF28" s="17"/>
      <c r="AG28" s="17"/>
      <c r="AH28" s="17"/>
      <c r="AI28" s="17"/>
      <c r="AJ28" s="17"/>
      <c r="AK28" s="17"/>
    </row>
    <row r="29" spans="1:37" x14ac:dyDescent="0.45">
      <c r="A29" s="2"/>
      <c r="B29" s="27">
        <v>43</v>
      </c>
      <c r="C29" s="27" t="s">
        <v>49</v>
      </c>
      <c r="D29" s="27"/>
      <c r="E29" s="27"/>
      <c r="F29" s="27"/>
      <c r="G29" s="27"/>
      <c r="H29" s="27" t="s">
        <v>43</v>
      </c>
      <c r="I29" s="27" t="s">
        <v>51</v>
      </c>
      <c r="J29" s="27" t="s">
        <v>56</v>
      </c>
      <c r="K29" s="27" t="s">
        <v>50</v>
      </c>
      <c r="L29" s="30">
        <v>-276564.01</v>
      </c>
      <c r="M29" s="28"/>
      <c r="N29" s="27"/>
      <c r="O29" s="27"/>
      <c r="P29" s="27" t="s">
        <v>41</v>
      </c>
      <c r="Q29" s="27"/>
      <c r="R29" s="18"/>
      <c r="S29" s="18" t="str">
        <f t="shared" si="6"/>
        <v>Opération classique</v>
      </c>
      <c r="T29" s="18" t="s">
        <v>57</v>
      </c>
      <c r="U29" s="18" t="s">
        <v>56</v>
      </c>
      <c r="V29" s="18"/>
      <c r="W29" s="18"/>
      <c r="X29" s="18" t="str">
        <f t="shared" si="7"/>
        <v>OPECLI</v>
      </c>
      <c r="Y29" s="18" t="str">
        <f t="shared" si="8"/>
        <v>Pas d'intégration</v>
      </c>
      <c r="Z29" s="19">
        <f t="shared" si="9"/>
        <v>0</v>
      </c>
      <c r="AA29" s="18" t="str">
        <f t="shared" si="10"/>
        <v/>
      </c>
      <c r="AB29" s="18" t="str">
        <f t="shared" si="11"/>
        <v/>
      </c>
      <c r="AC29" s="17"/>
      <c r="AD29" s="17"/>
      <c r="AE29" s="17"/>
      <c r="AF29" s="17"/>
      <c r="AG29" s="17"/>
      <c r="AH29" s="17"/>
      <c r="AI29" s="17"/>
      <c r="AJ29" s="17"/>
      <c r="AK29" s="17"/>
    </row>
    <row r="30" spans="1:37" x14ac:dyDescent="0.45">
      <c r="A30" s="2"/>
      <c r="B30" s="27">
        <v>44</v>
      </c>
      <c r="C30" s="27" t="s">
        <v>49</v>
      </c>
      <c r="D30" s="27"/>
      <c r="E30" s="27"/>
      <c r="F30" s="27"/>
      <c r="G30" s="27"/>
      <c r="H30" s="27" t="s">
        <v>43</v>
      </c>
      <c r="I30" s="27" t="s">
        <v>45</v>
      </c>
      <c r="J30" s="27" t="s">
        <v>44</v>
      </c>
      <c r="K30" s="27" t="s">
        <v>53</v>
      </c>
      <c r="L30" s="30">
        <v>-276564.01</v>
      </c>
      <c r="M30" s="28"/>
      <c r="N30" s="27"/>
      <c r="O30" s="27"/>
      <c r="P30" s="27" t="s">
        <v>38</v>
      </c>
      <c r="Q30" s="27"/>
      <c r="R30" s="18"/>
      <c r="S30" s="18" t="str">
        <f t="shared" si="6"/>
        <v>Opération classique</v>
      </c>
      <c r="T30" s="18" t="s">
        <v>57</v>
      </c>
      <c r="U30" s="18" t="s">
        <v>58</v>
      </c>
      <c r="V30" s="18"/>
      <c r="W30" s="18"/>
      <c r="X30" s="18" t="str">
        <f t="shared" si="7"/>
        <v>SWIFT</v>
      </c>
      <c r="Y30" s="18" t="str">
        <f t="shared" si="8"/>
        <v>Pas d'intégration</v>
      </c>
      <c r="Z30" s="19">
        <f t="shared" si="9"/>
        <v>0</v>
      </c>
      <c r="AA30" s="18" t="str">
        <f t="shared" si="10"/>
        <v/>
      </c>
      <c r="AB30" s="18" t="str">
        <f t="shared" si="11"/>
        <v/>
      </c>
      <c r="AC30" s="17"/>
      <c r="AD30" s="17"/>
      <c r="AE30" s="17"/>
      <c r="AF30" s="17"/>
      <c r="AG30" s="17"/>
      <c r="AH30" s="17"/>
      <c r="AI30" s="17"/>
      <c r="AJ30" s="17"/>
      <c r="AK30" s="17"/>
    </row>
    <row r="31" spans="1:37" x14ac:dyDescent="0.45">
      <c r="A31" s="2"/>
      <c r="B31" s="27">
        <v>45</v>
      </c>
      <c r="C31" s="27" t="s">
        <v>49</v>
      </c>
      <c r="D31" s="27"/>
      <c r="E31" s="27"/>
      <c r="F31" s="27"/>
      <c r="G31" s="27"/>
      <c r="H31" s="27" t="s">
        <v>43</v>
      </c>
      <c r="I31" s="27" t="s">
        <v>45</v>
      </c>
      <c r="J31" s="27" t="s">
        <v>56</v>
      </c>
      <c r="K31" s="27" t="s">
        <v>50</v>
      </c>
      <c r="L31" s="30">
        <v>-276564.01</v>
      </c>
      <c r="M31" s="28"/>
      <c r="N31" s="27"/>
      <c r="O31" s="27"/>
      <c r="P31" s="27" t="s">
        <v>41</v>
      </c>
      <c r="Q31" s="27"/>
      <c r="R31" s="18"/>
      <c r="S31" s="18" t="str">
        <f t="shared" si="6"/>
        <v>Opération classique</v>
      </c>
      <c r="T31" s="18" t="s">
        <v>57</v>
      </c>
      <c r="U31" s="18" t="s">
        <v>56</v>
      </c>
      <c r="V31" s="18"/>
      <c r="W31" s="18"/>
      <c r="X31" s="18" t="str">
        <f t="shared" si="7"/>
        <v>OPECLI</v>
      </c>
      <c r="Y31" s="18" t="str">
        <f t="shared" si="8"/>
        <v>Pas d'intégration</v>
      </c>
      <c r="Z31" s="19">
        <f t="shared" si="9"/>
        <v>0</v>
      </c>
      <c r="AA31" s="18" t="str">
        <f t="shared" si="10"/>
        <v/>
      </c>
      <c r="AB31" s="18" t="str">
        <f t="shared" si="11"/>
        <v/>
      </c>
      <c r="AC31" s="17"/>
      <c r="AD31" s="17"/>
      <c r="AE31" s="17"/>
      <c r="AF31" s="17"/>
      <c r="AG31" s="17"/>
      <c r="AH31" s="17"/>
      <c r="AI31" s="17"/>
      <c r="AJ31" s="17"/>
      <c r="AK31" s="17"/>
    </row>
    <row r="32" spans="1:37" x14ac:dyDescent="0.45">
      <c r="A32" s="2"/>
      <c r="B32" s="27">
        <v>46</v>
      </c>
      <c r="C32" s="27" t="s">
        <v>49</v>
      </c>
      <c r="D32" s="27"/>
      <c r="E32" s="27"/>
      <c r="F32" s="27"/>
      <c r="G32" s="27"/>
      <c r="H32" s="27" t="s">
        <v>43</v>
      </c>
      <c r="I32" s="27" t="s">
        <v>45</v>
      </c>
      <c r="J32" s="27" t="s">
        <v>56</v>
      </c>
      <c r="K32" s="27" t="s">
        <v>50</v>
      </c>
      <c r="L32" s="30">
        <v>-276564.01</v>
      </c>
      <c r="M32" s="28"/>
      <c r="N32" s="27"/>
      <c r="O32" s="27"/>
      <c r="P32" s="27" t="s">
        <v>41</v>
      </c>
      <c r="Q32" s="27"/>
      <c r="R32" s="18"/>
      <c r="S32" s="18" t="str">
        <f t="shared" si="6"/>
        <v>Opération classique</v>
      </c>
      <c r="T32" s="18" t="s">
        <v>57</v>
      </c>
      <c r="U32" s="18" t="s">
        <v>56</v>
      </c>
      <c r="V32" s="18"/>
      <c r="W32" s="18"/>
      <c r="X32" s="18" t="str">
        <f t="shared" si="7"/>
        <v>OPECLI</v>
      </c>
      <c r="Y32" s="18" t="str">
        <f t="shared" si="8"/>
        <v>Pas d'intégration</v>
      </c>
      <c r="Z32" s="19">
        <f t="shared" si="9"/>
        <v>0</v>
      </c>
      <c r="AA32" s="18" t="str">
        <f t="shared" si="10"/>
        <v/>
      </c>
      <c r="AB32" s="18" t="str">
        <f t="shared" si="11"/>
        <v/>
      </c>
      <c r="AC32" s="17"/>
      <c r="AD32" s="17"/>
      <c r="AE32" s="17"/>
      <c r="AF32" s="17"/>
      <c r="AG32" s="17"/>
      <c r="AH32" s="17"/>
      <c r="AI32" s="17"/>
      <c r="AJ32" s="17"/>
      <c r="AK32" s="17"/>
    </row>
    <row r="33" spans="1:37" x14ac:dyDescent="0.45">
      <c r="A33" s="2"/>
      <c r="B33" s="27">
        <v>47</v>
      </c>
      <c r="C33" s="27" t="s">
        <v>49</v>
      </c>
      <c r="D33" s="27"/>
      <c r="E33" s="27"/>
      <c r="F33" s="27"/>
      <c r="G33" s="27"/>
      <c r="H33" s="27" t="s">
        <v>43</v>
      </c>
      <c r="I33" s="27" t="s">
        <v>45</v>
      </c>
      <c r="J33" s="27" t="s">
        <v>56</v>
      </c>
      <c r="K33" s="27" t="s">
        <v>50</v>
      </c>
      <c r="L33" s="30">
        <v>-276564.01</v>
      </c>
      <c r="M33" s="28"/>
      <c r="N33" s="27"/>
      <c r="O33" s="27"/>
      <c r="P33" s="27" t="s">
        <v>41</v>
      </c>
      <c r="Q33" s="27"/>
      <c r="R33" s="18"/>
      <c r="S33" s="18" t="str">
        <f t="shared" si="6"/>
        <v>Opération classique</v>
      </c>
      <c r="T33" s="18" t="s">
        <v>57</v>
      </c>
      <c r="U33" s="18" t="s">
        <v>56</v>
      </c>
      <c r="V33" s="18"/>
      <c r="W33" s="18"/>
      <c r="X33" s="18" t="str">
        <f t="shared" si="7"/>
        <v>OPECLI</v>
      </c>
      <c r="Y33" s="18" t="str">
        <f t="shared" si="8"/>
        <v>Pas d'intégration</v>
      </c>
      <c r="Z33" s="19">
        <f t="shared" si="9"/>
        <v>0</v>
      </c>
      <c r="AA33" s="18" t="str">
        <f t="shared" si="10"/>
        <v/>
      </c>
      <c r="AB33" s="18" t="str">
        <f t="shared" si="11"/>
        <v/>
      </c>
      <c r="AC33" s="17"/>
      <c r="AD33" s="17"/>
      <c r="AE33" s="17"/>
      <c r="AF33" s="17"/>
      <c r="AG33" s="17"/>
      <c r="AH33" s="17"/>
      <c r="AI33" s="17"/>
      <c r="AJ33" s="17"/>
      <c r="AK33" s="17"/>
    </row>
    <row r="34" spans="1:37" x14ac:dyDescent="0.45">
      <c r="A34" s="2"/>
      <c r="B34" s="27">
        <v>48</v>
      </c>
      <c r="C34" s="27" t="s">
        <v>49</v>
      </c>
      <c r="D34" s="27"/>
      <c r="E34" s="27"/>
      <c r="F34" s="27"/>
      <c r="G34" s="27"/>
      <c r="H34" s="27" t="s">
        <v>43</v>
      </c>
      <c r="I34" s="27" t="s">
        <v>51</v>
      </c>
      <c r="J34" s="27" t="s">
        <v>42</v>
      </c>
      <c r="K34" s="27" t="s">
        <v>50</v>
      </c>
      <c r="L34" s="30">
        <v>-276564.01</v>
      </c>
      <c r="M34" s="28"/>
      <c r="N34" s="27"/>
      <c r="O34" s="27"/>
      <c r="P34" s="27" t="s">
        <v>39</v>
      </c>
      <c r="Q34" s="27"/>
      <c r="R34" s="18"/>
      <c r="S34" s="18" t="str">
        <f t="shared" si="6"/>
        <v>Opération classique</v>
      </c>
      <c r="T34" s="18" t="s">
        <v>57</v>
      </c>
      <c r="U34" s="18" t="s">
        <v>61</v>
      </c>
      <c r="V34" s="18"/>
      <c r="W34" s="18"/>
      <c r="X34" s="18" t="str">
        <f t="shared" si="7"/>
        <v>ABE</v>
      </c>
      <c r="Y34" s="18" t="str">
        <f t="shared" si="8"/>
        <v>Pas d'intégration</v>
      </c>
      <c r="Z34" s="19">
        <f t="shared" si="9"/>
        <v>0</v>
      </c>
      <c r="AA34" s="18" t="str">
        <f t="shared" si="10"/>
        <v/>
      </c>
      <c r="AB34" s="18" t="str">
        <f t="shared" si="11"/>
        <v/>
      </c>
      <c r="AC34" s="17"/>
      <c r="AD34" s="17"/>
      <c r="AE34" s="17"/>
      <c r="AF34" s="17"/>
      <c r="AG34" s="17"/>
      <c r="AH34" s="17"/>
      <c r="AI34" s="17"/>
      <c r="AJ34" s="17"/>
      <c r="AK34" s="17"/>
    </row>
    <row r="35" spans="1:37" x14ac:dyDescent="0.45">
      <c r="A35" s="2"/>
      <c r="B35" s="27">
        <v>49</v>
      </c>
      <c r="C35" s="27" t="s">
        <v>49</v>
      </c>
      <c r="D35" s="27"/>
      <c r="E35" s="27"/>
      <c r="F35" s="27"/>
      <c r="G35" s="27"/>
      <c r="H35" s="27" t="s">
        <v>43</v>
      </c>
      <c r="I35" s="27" t="s">
        <v>45</v>
      </c>
      <c r="J35" s="27" t="s">
        <v>56</v>
      </c>
      <c r="K35" s="27" t="s">
        <v>50</v>
      </c>
      <c r="L35" s="30">
        <v>-276564.01</v>
      </c>
      <c r="M35" s="28"/>
      <c r="N35" s="27"/>
      <c r="O35" s="27"/>
      <c r="P35" s="27" t="s">
        <v>41</v>
      </c>
      <c r="Q35" s="27"/>
      <c r="R35" s="18"/>
      <c r="S35" s="18" t="str">
        <f t="shared" si="6"/>
        <v>Opération classique</v>
      </c>
      <c r="T35" s="18" t="s">
        <v>57</v>
      </c>
      <c r="U35" s="18" t="s">
        <v>56</v>
      </c>
      <c r="V35" s="18"/>
      <c r="W35" s="18"/>
      <c r="X35" s="18" t="str">
        <f t="shared" si="7"/>
        <v>OPECLI</v>
      </c>
      <c r="Y35" s="18" t="str">
        <f t="shared" si="8"/>
        <v>Pas d'intégration</v>
      </c>
      <c r="Z35" s="19">
        <f t="shared" si="9"/>
        <v>0</v>
      </c>
      <c r="AA35" s="18" t="str">
        <f t="shared" si="10"/>
        <v/>
      </c>
      <c r="AB35" s="18" t="str">
        <f t="shared" si="11"/>
        <v/>
      </c>
      <c r="AC35" s="17"/>
      <c r="AD35" s="17"/>
      <c r="AE35" s="17"/>
      <c r="AF35" s="17"/>
      <c r="AG35" s="17"/>
      <c r="AH35" s="17"/>
      <c r="AI35" s="17"/>
      <c r="AJ35" s="17"/>
      <c r="AK35" s="17"/>
    </row>
    <row r="36" spans="1:37" x14ac:dyDescent="0.45">
      <c r="A36" s="2"/>
      <c r="B36" s="27">
        <v>50</v>
      </c>
      <c r="C36" s="27" t="s">
        <v>49</v>
      </c>
      <c r="D36" s="27"/>
      <c r="E36" s="27"/>
      <c r="F36" s="27"/>
      <c r="G36" s="27"/>
      <c r="H36" s="27" t="s">
        <v>43</v>
      </c>
      <c r="I36" s="27" t="s">
        <v>51</v>
      </c>
      <c r="J36" s="27" t="s">
        <v>42</v>
      </c>
      <c r="K36" s="27" t="s">
        <v>50</v>
      </c>
      <c r="L36" s="30">
        <v>-276564.01</v>
      </c>
      <c r="M36" s="28"/>
      <c r="N36" s="27"/>
      <c r="O36" s="27"/>
      <c r="P36" s="27" t="s">
        <v>39</v>
      </c>
      <c r="Q36" s="27"/>
      <c r="R36" s="18"/>
      <c r="S36" s="18" t="str">
        <f t="shared" si="6"/>
        <v>Opération classique</v>
      </c>
      <c r="T36" s="18" t="s">
        <v>57</v>
      </c>
      <c r="U36" s="18" t="s">
        <v>61</v>
      </c>
      <c r="V36" s="18"/>
      <c r="W36" s="18"/>
      <c r="X36" s="18" t="str">
        <f t="shared" si="7"/>
        <v>ABE</v>
      </c>
      <c r="Y36" s="18" t="str">
        <f t="shared" si="8"/>
        <v>Pas d'intégration</v>
      </c>
      <c r="Z36" s="19">
        <f t="shared" si="9"/>
        <v>0</v>
      </c>
      <c r="AA36" s="18" t="str">
        <f t="shared" si="10"/>
        <v/>
      </c>
      <c r="AB36" s="18" t="str">
        <f t="shared" si="11"/>
        <v/>
      </c>
      <c r="AC36" s="17"/>
      <c r="AD36" s="17"/>
      <c r="AE36" s="17"/>
      <c r="AF36" s="17"/>
      <c r="AG36" s="17"/>
      <c r="AH36" s="17"/>
      <c r="AI36" s="17"/>
      <c r="AJ36" s="17"/>
      <c r="AK36" s="17"/>
    </row>
    <row r="37" spans="1:37" x14ac:dyDescent="0.45">
      <c r="A37" s="2"/>
      <c r="B37" s="27">
        <v>51</v>
      </c>
      <c r="C37" s="27" t="s">
        <v>49</v>
      </c>
      <c r="D37" s="27"/>
      <c r="E37" s="27"/>
      <c r="F37" s="27"/>
      <c r="G37" s="27"/>
      <c r="H37" s="27" t="s">
        <v>43</v>
      </c>
      <c r="I37" s="27" t="s">
        <v>45</v>
      </c>
      <c r="J37" s="27" t="s">
        <v>56</v>
      </c>
      <c r="K37" s="27" t="s">
        <v>50</v>
      </c>
      <c r="L37" s="30">
        <v>-276564.01</v>
      </c>
      <c r="M37" s="28"/>
      <c r="N37" s="27"/>
      <c r="O37" s="27"/>
      <c r="P37" s="27" t="s">
        <v>41</v>
      </c>
      <c r="Q37" s="27"/>
      <c r="R37" s="18"/>
      <c r="S37" s="18" t="str">
        <f t="shared" si="6"/>
        <v>Opération classique</v>
      </c>
      <c r="T37" s="18" t="s">
        <v>57</v>
      </c>
      <c r="U37" s="18" t="s">
        <v>56</v>
      </c>
      <c r="V37" s="18"/>
      <c r="W37" s="18"/>
      <c r="X37" s="18" t="str">
        <f t="shared" si="7"/>
        <v>OPECLI</v>
      </c>
      <c r="Y37" s="18" t="str">
        <f t="shared" si="8"/>
        <v>Pas d'intégration</v>
      </c>
      <c r="Z37" s="19">
        <f t="shared" si="9"/>
        <v>0</v>
      </c>
      <c r="AA37" s="18" t="str">
        <f t="shared" si="10"/>
        <v/>
      </c>
      <c r="AB37" s="18" t="str">
        <f t="shared" si="11"/>
        <v/>
      </c>
      <c r="AC37" s="17"/>
      <c r="AD37" s="17"/>
      <c r="AE37" s="17"/>
      <c r="AF37" s="17"/>
      <c r="AG37" s="17"/>
      <c r="AH37" s="17"/>
      <c r="AI37" s="17"/>
      <c r="AJ37" s="17"/>
      <c r="AK37" s="17"/>
    </row>
    <row r="38" spans="1:37" x14ac:dyDescent="0.45">
      <c r="A38" s="2"/>
      <c r="B38" s="27">
        <v>52</v>
      </c>
      <c r="C38" s="27" t="s">
        <v>49</v>
      </c>
      <c r="D38" s="27"/>
      <c r="E38" s="27"/>
      <c r="F38" s="27"/>
      <c r="G38" s="27"/>
      <c r="H38" s="27" t="s">
        <v>43</v>
      </c>
      <c r="I38" s="27" t="s">
        <v>51</v>
      </c>
      <c r="J38" s="27" t="s">
        <v>56</v>
      </c>
      <c r="K38" s="27" t="s">
        <v>50</v>
      </c>
      <c r="L38" s="30">
        <v>-276564.01</v>
      </c>
      <c r="M38" s="28"/>
      <c r="N38" s="27"/>
      <c r="O38" s="27"/>
      <c r="P38" s="27" t="s">
        <v>41</v>
      </c>
      <c r="Q38" s="27"/>
      <c r="R38" s="18"/>
      <c r="S38" s="18" t="str">
        <f t="shared" si="6"/>
        <v>Opération classique</v>
      </c>
      <c r="T38" s="18" t="s">
        <v>57</v>
      </c>
      <c r="U38" s="18" t="s">
        <v>56</v>
      </c>
      <c r="V38" s="18"/>
      <c r="W38" s="18"/>
      <c r="X38" s="18" t="str">
        <f t="shared" si="7"/>
        <v>OPECLI</v>
      </c>
      <c r="Y38" s="18" t="str">
        <f t="shared" si="8"/>
        <v>Pas d'intégration</v>
      </c>
      <c r="Z38" s="19">
        <f t="shared" si="9"/>
        <v>0</v>
      </c>
      <c r="AA38" s="18" t="str">
        <f t="shared" si="10"/>
        <v/>
      </c>
      <c r="AB38" s="18" t="str">
        <f t="shared" si="11"/>
        <v/>
      </c>
      <c r="AC38" s="17"/>
      <c r="AD38" s="17"/>
      <c r="AE38" s="17"/>
      <c r="AF38" s="17"/>
      <c r="AG38" s="17"/>
      <c r="AH38" s="17"/>
      <c r="AI38" s="17"/>
      <c r="AJ38" s="17"/>
      <c r="AK38" s="17"/>
    </row>
    <row r="39" spans="1:37" x14ac:dyDescent="0.45">
      <c r="A39" s="2"/>
      <c r="B39" s="27">
        <v>53</v>
      </c>
      <c r="C39" s="27" t="s">
        <v>49</v>
      </c>
      <c r="D39" s="27"/>
      <c r="E39" s="27"/>
      <c r="F39" s="27"/>
      <c r="G39" s="27"/>
      <c r="H39" s="27" t="s">
        <v>43</v>
      </c>
      <c r="I39" s="27" t="s">
        <v>51</v>
      </c>
      <c r="J39" s="27" t="s">
        <v>42</v>
      </c>
      <c r="K39" s="27" t="s">
        <v>50</v>
      </c>
      <c r="L39" s="30">
        <v>-276564.01</v>
      </c>
      <c r="M39" s="28"/>
      <c r="N39" s="27"/>
      <c r="O39" s="27"/>
      <c r="P39" s="27" t="s">
        <v>39</v>
      </c>
      <c r="Q39" s="27"/>
      <c r="R39" s="18"/>
      <c r="S39" s="18" t="str">
        <f t="shared" si="6"/>
        <v>Opération classique</v>
      </c>
      <c r="T39" s="18" t="s">
        <v>57</v>
      </c>
      <c r="U39" s="18" t="s">
        <v>61</v>
      </c>
      <c r="V39" s="18"/>
      <c r="W39" s="18"/>
      <c r="X39" s="18" t="str">
        <f t="shared" si="7"/>
        <v>ABE</v>
      </c>
      <c r="Y39" s="18" t="str">
        <f t="shared" si="8"/>
        <v>Pas d'intégration</v>
      </c>
      <c r="Z39" s="19">
        <f t="shared" si="9"/>
        <v>0</v>
      </c>
      <c r="AA39" s="18" t="str">
        <f t="shared" si="10"/>
        <v/>
      </c>
      <c r="AB39" s="18" t="str">
        <f t="shared" si="11"/>
        <v/>
      </c>
      <c r="AC39" s="17"/>
      <c r="AD39" s="17"/>
      <c r="AE39" s="17"/>
      <c r="AF39" s="17"/>
      <c r="AG39" s="17"/>
      <c r="AH39" s="17"/>
      <c r="AI39" s="17"/>
      <c r="AJ39" s="17"/>
      <c r="AK39" s="17"/>
    </row>
    <row r="40" spans="1:37" x14ac:dyDescent="0.45">
      <c r="A40" s="2"/>
      <c r="B40" s="27">
        <v>54</v>
      </c>
      <c r="C40" s="27" t="s">
        <v>49</v>
      </c>
      <c r="D40" s="27"/>
      <c r="E40" s="27"/>
      <c r="F40" s="27"/>
      <c r="G40" s="27"/>
      <c r="H40" s="27" t="s">
        <v>43</v>
      </c>
      <c r="I40" s="27" t="s">
        <v>51</v>
      </c>
      <c r="J40" s="27" t="s">
        <v>42</v>
      </c>
      <c r="K40" s="27" t="s">
        <v>50</v>
      </c>
      <c r="L40" s="30">
        <v>-276564.01</v>
      </c>
      <c r="M40" s="28"/>
      <c r="N40" s="27"/>
      <c r="O40" s="27"/>
      <c r="P40" s="27" t="s">
        <v>39</v>
      </c>
      <c r="Q40" s="27"/>
      <c r="R40" s="18"/>
      <c r="S40" s="18" t="str">
        <f t="shared" si="6"/>
        <v>Opération classique</v>
      </c>
      <c r="T40" s="18" t="s">
        <v>57</v>
      </c>
      <c r="U40" s="18" t="s">
        <v>61</v>
      </c>
      <c r="V40" s="18"/>
      <c r="W40" s="18"/>
      <c r="X40" s="18" t="str">
        <f t="shared" si="7"/>
        <v>ABE</v>
      </c>
      <c r="Y40" s="18" t="str">
        <f t="shared" si="8"/>
        <v>Pas d'intégration</v>
      </c>
      <c r="Z40" s="19">
        <f t="shared" si="9"/>
        <v>0</v>
      </c>
      <c r="AA40" s="18" t="str">
        <f t="shared" si="10"/>
        <v/>
      </c>
      <c r="AB40" s="18" t="str">
        <f t="shared" si="11"/>
        <v/>
      </c>
      <c r="AC40" s="17"/>
      <c r="AD40" s="17"/>
      <c r="AE40" s="17"/>
      <c r="AF40" s="17"/>
      <c r="AG40" s="17"/>
      <c r="AH40" s="17"/>
      <c r="AI40" s="17"/>
      <c r="AJ40" s="17"/>
      <c r="AK40" s="17"/>
    </row>
    <row r="41" spans="1:37" x14ac:dyDescent="0.45">
      <c r="A41" s="2"/>
      <c r="B41" s="27">
        <v>55</v>
      </c>
      <c r="C41" s="27" t="s">
        <v>49</v>
      </c>
      <c r="D41" s="27"/>
      <c r="E41" s="27"/>
      <c r="F41" s="27"/>
      <c r="G41" s="27"/>
      <c r="H41" s="27" t="s">
        <v>43</v>
      </c>
      <c r="I41" s="27" t="s">
        <v>45</v>
      </c>
      <c r="J41" s="27" t="s">
        <v>56</v>
      </c>
      <c r="K41" s="27" t="s">
        <v>50</v>
      </c>
      <c r="L41" s="30">
        <v>-276564.01</v>
      </c>
      <c r="M41" s="28"/>
      <c r="N41" s="27"/>
      <c r="O41" s="27"/>
      <c r="P41" s="27" t="s">
        <v>41</v>
      </c>
      <c r="Q41" s="27"/>
      <c r="R41" s="18"/>
      <c r="S41" s="18" t="str">
        <f t="shared" si="6"/>
        <v>Opération classique</v>
      </c>
      <c r="T41" s="18" t="s">
        <v>57</v>
      </c>
      <c r="U41" s="18" t="s">
        <v>56</v>
      </c>
      <c r="V41" s="18"/>
      <c r="W41" s="18"/>
      <c r="X41" s="18" t="str">
        <f t="shared" si="7"/>
        <v>OPECLI</v>
      </c>
      <c r="Y41" s="18" t="str">
        <f t="shared" si="8"/>
        <v>Pas d'intégration</v>
      </c>
      <c r="Z41" s="19">
        <f t="shared" si="9"/>
        <v>0</v>
      </c>
      <c r="AA41" s="18" t="str">
        <f t="shared" si="10"/>
        <v/>
      </c>
      <c r="AB41" s="18" t="str">
        <f t="shared" si="11"/>
        <v/>
      </c>
      <c r="AC41" s="17"/>
      <c r="AD41" s="17"/>
      <c r="AE41" s="17"/>
      <c r="AF41" s="17"/>
      <c r="AG41" s="17"/>
      <c r="AH41" s="17"/>
      <c r="AI41" s="17"/>
      <c r="AJ41" s="17"/>
      <c r="AK41" s="17"/>
    </row>
    <row r="42" spans="1:37" x14ac:dyDescent="0.45">
      <c r="A42" s="2"/>
      <c r="B42" s="27">
        <v>56</v>
      </c>
      <c r="C42" s="27" t="s">
        <v>49</v>
      </c>
      <c r="D42" s="27"/>
      <c r="E42" s="27"/>
      <c r="F42" s="27"/>
      <c r="G42" s="27"/>
      <c r="H42" s="27" t="s">
        <v>43</v>
      </c>
      <c r="I42" s="27" t="s">
        <v>45</v>
      </c>
      <c r="J42" s="27" t="s">
        <v>56</v>
      </c>
      <c r="K42" s="27" t="s">
        <v>50</v>
      </c>
      <c r="L42" s="30">
        <v>-276564.01</v>
      </c>
      <c r="M42" s="28"/>
      <c r="N42" s="27"/>
      <c r="O42" s="27"/>
      <c r="P42" s="27" t="s">
        <v>41</v>
      </c>
      <c r="Q42" s="27"/>
      <c r="R42" s="18"/>
      <c r="S42" s="18" t="str">
        <f t="shared" si="6"/>
        <v>Opération classique</v>
      </c>
      <c r="T42" s="18" t="s">
        <v>57</v>
      </c>
      <c r="U42" s="18" t="s">
        <v>56</v>
      </c>
      <c r="V42" s="18"/>
      <c r="W42" s="18"/>
      <c r="X42" s="18" t="str">
        <f t="shared" si="7"/>
        <v>OPECLI</v>
      </c>
      <c r="Y42" s="18" t="str">
        <f t="shared" si="8"/>
        <v>Pas d'intégration</v>
      </c>
      <c r="Z42" s="19">
        <f t="shared" si="9"/>
        <v>0</v>
      </c>
      <c r="AA42" s="18" t="str">
        <f t="shared" si="10"/>
        <v/>
      </c>
      <c r="AB42" s="18" t="str">
        <f t="shared" si="11"/>
        <v/>
      </c>
      <c r="AC42" s="17"/>
      <c r="AD42" s="17"/>
      <c r="AE42" s="17"/>
      <c r="AF42" s="17"/>
      <c r="AG42" s="17"/>
      <c r="AH42" s="17"/>
      <c r="AI42" s="17"/>
      <c r="AJ42" s="17"/>
      <c r="AK42" s="17"/>
    </row>
    <row r="43" spans="1:37" x14ac:dyDescent="0.45">
      <c r="A43" s="2"/>
      <c r="B43" s="27">
        <v>57</v>
      </c>
      <c r="C43" s="27" t="s">
        <v>49</v>
      </c>
      <c r="D43" s="27"/>
      <c r="E43" s="27"/>
      <c r="F43" s="27"/>
      <c r="G43" s="27"/>
      <c r="H43" s="27" t="s">
        <v>43</v>
      </c>
      <c r="I43" s="27" t="s">
        <v>51</v>
      </c>
      <c r="J43" s="27" t="s">
        <v>42</v>
      </c>
      <c r="K43" s="27" t="s">
        <v>50</v>
      </c>
      <c r="L43" s="30">
        <v>-276564.01</v>
      </c>
      <c r="M43" s="28"/>
      <c r="N43" s="27"/>
      <c r="O43" s="27"/>
      <c r="P43" s="27" t="s">
        <v>39</v>
      </c>
      <c r="Q43" s="27"/>
      <c r="R43" s="18"/>
      <c r="S43" s="18" t="str">
        <f t="shared" si="6"/>
        <v>Opération classique</v>
      </c>
      <c r="T43" s="18" t="s">
        <v>57</v>
      </c>
      <c r="U43" s="18" t="s">
        <v>61</v>
      </c>
      <c r="V43" s="18"/>
      <c r="W43" s="18"/>
      <c r="X43" s="18" t="str">
        <f t="shared" si="7"/>
        <v>ABE</v>
      </c>
      <c r="Y43" s="18" t="str">
        <f t="shared" si="8"/>
        <v>Pas d'intégration</v>
      </c>
      <c r="Z43" s="19">
        <f t="shared" si="9"/>
        <v>0</v>
      </c>
      <c r="AA43" s="18" t="str">
        <f t="shared" si="10"/>
        <v/>
      </c>
      <c r="AB43" s="18" t="str">
        <f t="shared" si="11"/>
        <v/>
      </c>
      <c r="AC43" s="17"/>
      <c r="AD43" s="17"/>
      <c r="AE43" s="17"/>
      <c r="AF43" s="17"/>
      <c r="AG43" s="17"/>
      <c r="AH43" s="17"/>
      <c r="AI43" s="17"/>
      <c r="AJ43" s="17"/>
      <c r="AK43" s="17"/>
    </row>
    <row r="44" spans="1:37" x14ac:dyDescent="0.45">
      <c r="A44" s="2"/>
      <c r="B44" s="27">
        <v>58</v>
      </c>
      <c r="C44" s="27" t="s">
        <v>49</v>
      </c>
      <c r="D44" s="27"/>
      <c r="E44" s="27"/>
      <c r="F44" s="27"/>
      <c r="G44" s="27"/>
      <c r="H44" s="27" t="s">
        <v>43</v>
      </c>
      <c r="I44" s="27" t="s">
        <v>45</v>
      </c>
      <c r="J44" s="27" t="s">
        <v>56</v>
      </c>
      <c r="K44" s="27" t="s">
        <v>50</v>
      </c>
      <c r="L44" s="30">
        <v>-276564.01</v>
      </c>
      <c r="M44" s="28"/>
      <c r="N44" s="27"/>
      <c r="O44" s="27"/>
      <c r="P44" s="27" t="s">
        <v>41</v>
      </c>
      <c r="Q44" s="27"/>
      <c r="R44" s="18"/>
      <c r="S44" s="18" t="str">
        <f t="shared" si="6"/>
        <v>Opération classique</v>
      </c>
      <c r="T44" s="18" t="s">
        <v>57</v>
      </c>
      <c r="U44" s="18" t="s">
        <v>56</v>
      </c>
      <c r="V44" s="18"/>
      <c r="W44" s="18"/>
      <c r="X44" s="18" t="str">
        <f t="shared" si="7"/>
        <v>OPECLI</v>
      </c>
      <c r="Y44" s="18" t="str">
        <f t="shared" si="8"/>
        <v>Pas d'intégration</v>
      </c>
      <c r="Z44" s="19">
        <f t="shared" si="9"/>
        <v>0</v>
      </c>
      <c r="AA44" s="18" t="str">
        <f t="shared" si="10"/>
        <v/>
      </c>
      <c r="AB44" s="18" t="str">
        <f t="shared" si="11"/>
        <v/>
      </c>
      <c r="AC44" s="17"/>
      <c r="AD44" s="17"/>
      <c r="AE44" s="17"/>
      <c r="AF44" s="17"/>
      <c r="AG44" s="17"/>
      <c r="AH44" s="17"/>
      <c r="AI44" s="17"/>
      <c r="AJ44" s="17"/>
      <c r="AK44" s="17"/>
    </row>
    <row r="45" spans="1:37" x14ac:dyDescent="0.45">
      <c r="A45" s="2"/>
      <c r="B45" s="27">
        <v>59</v>
      </c>
      <c r="C45" s="27" t="s">
        <v>49</v>
      </c>
      <c r="D45" s="27"/>
      <c r="E45" s="27"/>
      <c r="F45" s="27"/>
      <c r="G45" s="27"/>
      <c r="H45" s="27" t="s">
        <v>43</v>
      </c>
      <c r="I45" s="27" t="s">
        <v>45</v>
      </c>
      <c r="J45" s="27" t="s">
        <v>56</v>
      </c>
      <c r="K45" s="27" t="s">
        <v>50</v>
      </c>
      <c r="L45" s="30">
        <v>-276564.01</v>
      </c>
      <c r="M45" s="28"/>
      <c r="N45" s="27"/>
      <c r="O45" s="27"/>
      <c r="P45" s="27" t="s">
        <v>41</v>
      </c>
      <c r="Q45" s="27"/>
      <c r="R45" s="18"/>
      <c r="S45" s="18" t="str">
        <f t="shared" si="6"/>
        <v>Opération classique</v>
      </c>
      <c r="T45" s="18" t="s">
        <v>57</v>
      </c>
      <c r="U45" s="18" t="s">
        <v>56</v>
      </c>
      <c r="V45" s="18"/>
      <c r="W45" s="18"/>
      <c r="X45" s="18" t="str">
        <f t="shared" si="7"/>
        <v>OPECLI</v>
      </c>
      <c r="Y45" s="18" t="str">
        <f t="shared" si="8"/>
        <v>Pas d'intégration</v>
      </c>
      <c r="Z45" s="19">
        <f t="shared" si="9"/>
        <v>0</v>
      </c>
      <c r="AA45" s="18" t="str">
        <f t="shared" si="10"/>
        <v/>
      </c>
      <c r="AB45" s="18" t="str">
        <f t="shared" si="11"/>
        <v/>
      </c>
      <c r="AC45" s="17"/>
      <c r="AD45" s="17"/>
      <c r="AE45" s="17"/>
      <c r="AF45" s="17"/>
      <c r="AG45" s="17"/>
      <c r="AH45" s="17"/>
      <c r="AI45" s="17"/>
      <c r="AJ45" s="17"/>
      <c r="AK45" s="17"/>
    </row>
    <row r="46" spans="1:37" x14ac:dyDescent="0.45">
      <c r="A46" s="2"/>
      <c r="B46" s="27">
        <v>60</v>
      </c>
      <c r="C46" s="27" t="s">
        <v>49</v>
      </c>
      <c r="D46" s="27"/>
      <c r="E46" s="27"/>
      <c r="F46" s="27"/>
      <c r="G46" s="27"/>
      <c r="H46" s="27" t="s">
        <v>43</v>
      </c>
      <c r="I46" s="27" t="s">
        <v>51</v>
      </c>
      <c r="J46" s="27" t="s">
        <v>42</v>
      </c>
      <c r="K46" s="27" t="s">
        <v>50</v>
      </c>
      <c r="L46" s="30">
        <v>-276564.01</v>
      </c>
      <c r="M46" s="28"/>
      <c r="N46" s="27"/>
      <c r="O46" s="27"/>
      <c r="P46" s="27" t="s">
        <v>39</v>
      </c>
      <c r="Q46" s="27"/>
      <c r="R46" s="18"/>
      <c r="S46" s="18" t="str">
        <f t="shared" si="6"/>
        <v>Opération classique</v>
      </c>
      <c r="T46" s="18" t="s">
        <v>57</v>
      </c>
      <c r="U46" s="18" t="s">
        <v>63</v>
      </c>
      <c r="V46" s="18"/>
      <c r="W46" s="18"/>
      <c r="X46" s="18" t="str">
        <f t="shared" si="7"/>
        <v>ABE</v>
      </c>
      <c r="Y46" s="18" t="str">
        <f t="shared" si="8"/>
        <v>Pas d'intégration</v>
      </c>
      <c r="Z46" s="19">
        <f t="shared" si="9"/>
        <v>0</v>
      </c>
      <c r="AA46" s="18" t="str">
        <f t="shared" si="10"/>
        <v/>
      </c>
      <c r="AB46" s="18" t="str">
        <f t="shared" si="11"/>
        <v/>
      </c>
      <c r="AC46" s="17"/>
      <c r="AD46" s="17"/>
      <c r="AE46" s="17"/>
      <c r="AF46" s="17"/>
      <c r="AG46" s="17"/>
      <c r="AH46" s="17"/>
      <c r="AI46" s="17"/>
      <c r="AJ46" s="17"/>
      <c r="AK46" s="17"/>
    </row>
    <row r="47" spans="1:37" x14ac:dyDescent="0.45">
      <c r="A47" s="2"/>
      <c r="B47" s="27">
        <v>61</v>
      </c>
      <c r="C47" s="27" t="s">
        <v>49</v>
      </c>
      <c r="D47" s="27"/>
      <c r="E47" s="27"/>
      <c r="F47" s="27"/>
      <c r="G47" s="27"/>
      <c r="H47" s="27" t="s">
        <v>43</v>
      </c>
      <c r="I47" s="27" t="s">
        <v>51</v>
      </c>
      <c r="J47" s="27" t="s">
        <v>42</v>
      </c>
      <c r="K47" s="27" t="s">
        <v>50</v>
      </c>
      <c r="L47" s="30">
        <v>-276564.01</v>
      </c>
      <c r="M47" s="28"/>
      <c r="N47" s="27"/>
      <c r="O47" s="27"/>
      <c r="P47" s="27" t="s">
        <v>39</v>
      </c>
      <c r="Q47" s="27"/>
      <c r="R47" s="18"/>
      <c r="S47" s="18" t="str">
        <f t="shared" si="6"/>
        <v>Opération classique</v>
      </c>
      <c r="T47" s="18" t="s">
        <v>57</v>
      </c>
      <c r="U47" s="18" t="s">
        <v>61</v>
      </c>
      <c r="V47" s="18"/>
      <c r="W47" s="18"/>
      <c r="X47" s="18" t="str">
        <f t="shared" si="7"/>
        <v>ABE</v>
      </c>
      <c r="Y47" s="18" t="str">
        <f t="shared" si="8"/>
        <v>Pas d'intégration</v>
      </c>
      <c r="Z47" s="19">
        <f t="shared" si="9"/>
        <v>0</v>
      </c>
      <c r="AA47" s="18" t="str">
        <f t="shared" si="10"/>
        <v/>
      </c>
      <c r="AB47" s="18" t="str">
        <f t="shared" si="11"/>
        <v/>
      </c>
      <c r="AC47" s="17"/>
      <c r="AD47" s="17"/>
      <c r="AE47" s="17"/>
      <c r="AF47" s="17"/>
      <c r="AG47" s="17"/>
      <c r="AH47" s="17"/>
      <c r="AI47" s="17"/>
      <c r="AJ47" s="17"/>
      <c r="AK47" s="17"/>
    </row>
    <row r="48" spans="1:37" x14ac:dyDescent="0.45">
      <c r="A48" s="2"/>
      <c r="B48" s="27">
        <v>62</v>
      </c>
      <c r="C48" s="27" t="s">
        <v>49</v>
      </c>
      <c r="D48" s="27"/>
      <c r="E48" s="27"/>
      <c r="F48" s="27"/>
      <c r="G48" s="27"/>
      <c r="H48" s="27" t="s">
        <v>43</v>
      </c>
      <c r="I48" s="27" t="s">
        <v>45</v>
      </c>
      <c r="J48" s="27" t="s">
        <v>56</v>
      </c>
      <c r="K48" s="27" t="s">
        <v>50</v>
      </c>
      <c r="L48" s="30">
        <v>-276564.01</v>
      </c>
      <c r="M48" s="28"/>
      <c r="N48" s="27"/>
      <c r="O48" s="27"/>
      <c r="P48" s="27" t="s">
        <v>41</v>
      </c>
      <c r="Q48" s="27"/>
      <c r="R48" s="18"/>
      <c r="S48" s="18" t="str">
        <f t="shared" si="6"/>
        <v>Opération classique</v>
      </c>
      <c r="T48" s="18" t="s">
        <v>57</v>
      </c>
      <c r="U48" s="18" t="s">
        <v>56</v>
      </c>
      <c r="V48" s="18"/>
      <c r="W48" s="18"/>
      <c r="X48" s="18" t="str">
        <f t="shared" si="7"/>
        <v>OPECLI</v>
      </c>
      <c r="Y48" s="18" t="str">
        <f t="shared" si="8"/>
        <v>Pas d'intégration</v>
      </c>
      <c r="Z48" s="19">
        <f t="shared" si="9"/>
        <v>0</v>
      </c>
      <c r="AA48" s="18" t="str">
        <f t="shared" si="10"/>
        <v/>
      </c>
      <c r="AB48" s="18" t="str">
        <f t="shared" si="11"/>
        <v/>
      </c>
      <c r="AC48" s="17"/>
      <c r="AD48" s="17"/>
      <c r="AE48" s="17"/>
      <c r="AF48" s="17"/>
      <c r="AG48" s="17"/>
      <c r="AH48" s="17"/>
      <c r="AI48" s="17"/>
      <c r="AJ48" s="17"/>
      <c r="AK48" s="17"/>
    </row>
    <row r="49" spans="1:37" x14ac:dyDescent="0.45">
      <c r="A49" s="2"/>
      <c r="B49" s="27">
        <v>63</v>
      </c>
      <c r="C49" s="27" t="s">
        <v>49</v>
      </c>
      <c r="D49" s="27"/>
      <c r="E49" s="27"/>
      <c r="F49" s="27"/>
      <c r="G49" s="27"/>
      <c r="H49" s="27" t="s">
        <v>43</v>
      </c>
      <c r="I49" s="27" t="s">
        <v>45</v>
      </c>
      <c r="J49" s="27" t="s">
        <v>56</v>
      </c>
      <c r="K49" s="27" t="s">
        <v>50</v>
      </c>
      <c r="L49" s="30">
        <v>-276564.01</v>
      </c>
      <c r="M49" s="28"/>
      <c r="N49" s="27"/>
      <c r="O49" s="27"/>
      <c r="P49" s="27" t="s">
        <v>41</v>
      </c>
      <c r="Q49" s="27"/>
      <c r="R49" s="18"/>
      <c r="S49" s="18" t="str">
        <f t="shared" si="6"/>
        <v>Opération classique</v>
      </c>
      <c r="T49" s="18" t="s">
        <v>57</v>
      </c>
      <c r="U49" s="18" t="s">
        <v>56</v>
      </c>
      <c r="V49" s="18"/>
      <c r="W49" s="18"/>
      <c r="X49" s="18" t="str">
        <f t="shared" si="7"/>
        <v>OPECLI</v>
      </c>
      <c r="Y49" s="18" t="str">
        <f t="shared" si="8"/>
        <v>Pas d'intégration</v>
      </c>
      <c r="Z49" s="19">
        <f t="shared" si="9"/>
        <v>0</v>
      </c>
      <c r="AA49" s="18" t="str">
        <f t="shared" si="10"/>
        <v/>
      </c>
      <c r="AB49" s="18" t="str">
        <f t="shared" si="11"/>
        <v/>
      </c>
      <c r="AC49" s="17"/>
      <c r="AD49" s="17"/>
      <c r="AE49" s="17"/>
      <c r="AF49" s="17"/>
      <c r="AG49" s="17"/>
      <c r="AH49" s="17"/>
      <c r="AI49" s="17"/>
      <c r="AJ49" s="17"/>
      <c r="AK49" s="17"/>
    </row>
    <row r="50" spans="1:37" x14ac:dyDescent="0.45">
      <c r="A50" s="2"/>
      <c r="B50" s="27">
        <v>64</v>
      </c>
      <c r="C50" s="27" t="s">
        <v>49</v>
      </c>
      <c r="D50" s="27"/>
      <c r="E50" s="27"/>
      <c r="F50" s="27"/>
      <c r="G50" s="27"/>
      <c r="H50" s="27" t="s">
        <v>43</v>
      </c>
      <c r="I50" s="27" t="s">
        <v>45</v>
      </c>
      <c r="J50" s="27" t="s">
        <v>56</v>
      </c>
      <c r="K50" s="27" t="s">
        <v>50</v>
      </c>
      <c r="L50" s="30">
        <v>-276564.01</v>
      </c>
      <c r="M50" s="28"/>
      <c r="N50" s="27"/>
      <c r="O50" s="27"/>
      <c r="P50" s="27" t="s">
        <v>41</v>
      </c>
      <c r="Q50" s="27"/>
      <c r="R50" s="18"/>
      <c r="S50" s="18" t="str">
        <f t="shared" si="6"/>
        <v>Opération classique</v>
      </c>
      <c r="T50" s="18" t="s">
        <v>57</v>
      </c>
      <c r="U50" s="18" t="s">
        <v>56</v>
      </c>
      <c r="V50" s="18"/>
      <c r="W50" s="18"/>
      <c r="X50" s="18" t="str">
        <f t="shared" si="7"/>
        <v>OPECLI</v>
      </c>
      <c r="Y50" s="18" t="str">
        <f t="shared" si="8"/>
        <v>Pas d'intégration</v>
      </c>
      <c r="Z50" s="19">
        <f t="shared" si="9"/>
        <v>0</v>
      </c>
      <c r="AA50" s="18" t="str">
        <f t="shared" si="10"/>
        <v/>
      </c>
      <c r="AB50" s="18" t="str">
        <f t="shared" si="11"/>
        <v/>
      </c>
      <c r="AC50" s="17"/>
      <c r="AD50" s="17"/>
      <c r="AE50" s="17"/>
      <c r="AF50" s="17"/>
      <c r="AG50" s="17"/>
      <c r="AH50" s="17"/>
      <c r="AI50" s="17"/>
      <c r="AJ50" s="17"/>
      <c r="AK50" s="17"/>
    </row>
    <row r="51" spans="1:37" x14ac:dyDescent="0.45">
      <c r="A51" s="2"/>
      <c r="B51" s="27">
        <v>65</v>
      </c>
      <c r="C51" s="27" t="s">
        <v>49</v>
      </c>
      <c r="D51" s="27"/>
      <c r="E51" s="27"/>
      <c r="F51" s="27"/>
      <c r="G51" s="27"/>
      <c r="H51" s="27" t="s">
        <v>43</v>
      </c>
      <c r="I51" s="27" t="s">
        <v>45</v>
      </c>
      <c r="J51" s="27" t="s">
        <v>56</v>
      </c>
      <c r="K51" s="27" t="s">
        <v>50</v>
      </c>
      <c r="L51" s="30">
        <v>-276564.01</v>
      </c>
      <c r="M51" s="28"/>
      <c r="N51" s="27"/>
      <c r="O51" s="27"/>
      <c r="P51" s="27" t="s">
        <v>41</v>
      </c>
      <c r="Q51" s="27"/>
      <c r="R51" s="18"/>
      <c r="S51" s="18" t="str">
        <f t="shared" si="6"/>
        <v>Opération classique</v>
      </c>
      <c r="T51" s="18" t="s">
        <v>57</v>
      </c>
      <c r="U51" s="18" t="s">
        <v>56</v>
      </c>
      <c r="V51" s="18"/>
      <c r="W51" s="18"/>
      <c r="X51" s="18" t="str">
        <f t="shared" si="7"/>
        <v>OPECLI</v>
      </c>
      <c r="Y51" s="18" t="str">
        <f t="shared" si="8"/>
        <v>Pas d'intégration</v>
      </c>
      <c r="Z51" s="19">
        <f t="shared" si="9"/>
        <v>0</v>
      </c>
      <c r="AA51" s="18" t="str">
        <f t="shared" si="10"/>
        <v/>
      </c>
      <c r="AB51" s="18" t="str">
        <f t="shared" si="11"/>
        <v/>
      </c>
      <c r="AC51" s="17"/>
      <c r="AD51" s="17"/>
      <c r="AE51" s="17"/>
      <c r="AF51" s="17"/>
      <c r="AG51" s="17"/>
      <c r="AH51" s="17"/>
      <c r="AI51" s="17"/>
      <c r="AJ51" s="17"/>
      <c r="AK51" s="17"/>
    </row>
    <row r="52" spans="1:37" x14ac:dyDescent="0.45">
      <c r="A52" s="2"/>
      <c r="B52" s="27">
        <v>66</v>
      </c>
      <c r="C52" s="27" t="s">
        <v>49</v>
      </c>
      <c r="D52" s="27"/>
      <c r="E52" s="27"/>
      <c r="F52" s="27"/>
      <c r="G52" s="27"/>
      <c r="H52" s="27" t="s">
        <v>43</v>
      </c>
      <c r="I52" s="27" t="s">
        <v>51</v>
      </c>
      <c r="J52" s="27" t="s">
        <v>42</v>
      </c>
      <c r="K52" s="27" t="s">
        <v>50</v>
      </c>
      <c r="L52" s="30">
        <v>-276564.01</v>
      </c>
      <c r="M52" s="28"/>
      <c r="N52" s="27"/>
      <c r="O52" s="27"/>
      <c r="P52" s="27" t="s">
        <v>39</v>
      </c>
      <c r="Q52" s="27"/>
      <c r="R52" s="18"/>
      <c r="S52" s="18" t="str">
        <f t="shared" ref="S52:S115" si="12">IF(ISBLANK(B52),"",IF(AND(N52="PE / CAT",OR(COUNTIF(Q52,"*CREDIT COOPERATIF*"),COUNTIF(Q52,"*BTP*"))),"Ticket Chrome / Opé intra groupe potentielle","Opération classique"))</f>
        <v>Opération classique</v>
      </c>
      <c r="T52" s="18" t="s">
        <v>57</v>
      </c>
      <c r="U52" s="18" t="s">
        <v>61</v>
      </c>
      <c r="V52" s="18"/>
      <c r="W52" s="18"/>
      <c r="X52" s="18" t="str">
        <f t="shared" ref="X52:X115" si="13">IF(ISBLANK(B52),"",IF(ISBLANK(V52),J52,V52))</f>
        <v>ABE</v>
      </c>
      <c r="Y52" s="18" t="str">
        <f t="shared" ref="Y52:Y115" si="14">IF(ISBLANK(B52),"",IF(OR(V52="NON RECU",V52="RECU SEPA"),"A EXCLURE PDF",IF(AND(T52="OUI",X52="ABE",I52="Receipt"),"A Intégrer",IF(AND(T52="OUI",X52="TARGET",I52="Payment"),"A Intégrer","Pas d'intégration"))))</f>
        <v>Pas d'intégration</v>
      </c>
      <c r="Z52" s="19">
        <f t="shared" ref="Z52:Z115" si="15">IF(ISBLANK(B52),"",IF(Y52="A Intégrer",ABS(L52),0))</f>
        <v>0</v>
      </c>
      <c r="AA52" s="18" t="str">
        <f t="shared" ref="AA52:AA115" si="16">IF(ISBLANK(B52),"",IF(Z52=0,"",IF(X52="ABE","38148164","18011091")))</f>
        <v/>
      </c>
      <c r="AB52" s="18" t="str">
        <f t="shared" ref="AB52:AB115" si="17">IF(ISBLANK(B52),"",IF(Z52=0,"",IF(X52="ABE","18011091","11100006000")))</f>
        <v/>
      </c>
      <c r="AC52" s="17"/>
      <c r="AD52" s="17"/>
      <c r="AE52" s="17"/>
      <c r="AF52" s="17"/>
      <c r="AG52" s="17"/>
      <c r="AH52" s="17"/>
      <c r="AI52" s="17"/>
      <c r="AJ52" s="17"/>
      <c r="AK52" s="17"/>
    </row>
    <row r="53" spans="1:37" x14ac:dyDescent="0.45">
      <c r="A53" s="2"/>
      <c r="B53" s="27">
        <v>67</v>
      </c>
      <c r="C53" s="27" t="s">
        <v>49</v>
      </c>
      <c r="D53" s="27"/>
      <c r="E53" s="27"/>
      <c r="F53" s="27"/>
      <c r="G53" s="27"/>
      <c r="H53" s="27" t="s">
        <v>43</v>
      </c>
      <c r="I53" s="27" t="s">
        <v>51</v>
      </c>
      <c r="J53" s="27" t="s">
        <v>55</v>
      </c>
      <c r="K53" s="27" t="s">
        <v>50</v>
      </c>
      <c r="L53" s="31">
        <v>-91</v>
      </c>
      <c r="M53" s="28"/>
      <c r="N53" s="27"/>
      <c r="O53" s="27"/>
      <c r="P53" s="27" t="s">
        <v>39</v>
      </c>
      <c r="Q53" s="27"/>
      <c r="R53" s="18"/>
      <c r="S53" s="18" t="str">
        <f t="shared" si="12"/>
        <v>Opération classique</v>
      </c>
      <c r="T53" s="18" t="s">
        <v>60</v>
      </c>
      <c r="U53" s="18"/>
      <c r="V53" s="18"/>
      <c r="W53" s="18"/>
      <c r="X53" s="18" t="str">
        <f t="shared" si="13"/>
        <v>TARGET</v>
      </c>
      <c r="Y53" s="18" t="str">
        <f t="shared" si="14"/>
        <v>A Intégrer</v>
      </c>
      <c r="Z53" s="19">
        <f t="shared" si="15"/>
        <v>91</v>
      </c>
      <c r="AA53" s="18" t="str">
        <f t="shared" si="16"/>
        <v>18011091</v>
      </c>
      <c r="AB53" s="18" t="str">
        <f t="shared" si="17"/>
        <v>11100006000</v>
      </c>
      <c r="AC53" s="17"/>
      <c r="AD53" s="17"/>
      <c r="AE53" s="17"/>
      <c r="AF53" s="17"/>
      <c r="AG53" s="17"/>
      <c r="AH53" s="17"/>
      <c r="AI53" s="17"/>
      <c r="AJ53" s="17"/>
      <c r="AK53" s="17"/>
    </row>
    <row r="54" spans="1:37" x14ac:dyDescent="0.45">
      <c r="A54" s="2"/>
      <c r="B54" s="27">
        <v>68</v>
      </c>
      <c r="C54" s="27" t="s">
        <v>49</v>
      </c>
      <c r="D54" s="27"/>
      <c r="E54" s="27"/>
      <c r="F54" s="27"/>
      <c r="G54" s="27"/>
      <c r="H54" s="27" t="s">
        <v>43</v>
      </c>
      <c r="I54" s="27" t="s">
        <v>51</v>
      </c>
      <c r="J54" s="27" t="s">
        <v>55</v>
      </c>
      <c r="K54" s="27" t="s">
        <v>50</v>
      </c>
      <c r="L54" s="30">
        <v>-17745</v>
      </c>
      <c r="M54" s="28"/>
      <c r="N54" s="27"/>
      <c r="O54" s="27"/>
      <c r="P54" s="27" t="s">
        <v>39</v>
      </c>
      <c r="Q54" s="27"/>
      <c r="R54" s="18"/>
      <c r="S54" s="18" t="str">
        <f t="shared" si="12"/>
        <v>Opération classique</v>
      </c>
      <c r="T54" s="18" t="s">
        <v>60</v>
      </c>
      <c r="U54" s="18"/>
      <c r="V54" s="18"/>
      <c r="W54" s="18"/>
      <c r="X54" s="18" t="str">
        <f t="shared" si="13"/>
        <v>TARGET</v>
      </c>
      <c r="Y54" s="18" t="str">
        <f t="shared" si="14"/>
        <v>A Intégrer</v>
      </c>
      <c r="Z54" s="19">
        <f t="shared" si="15"/>
        <v>17745</v>
      </c>
      <c r="AA54" s="18" t="str">
        <f t="shared" si="16"/>
        <v>18011091</v>
      </c>
      <c r="AB54" s="18" t="str">
        <f t="shared" si="17"/>
        <v>11100006000</v>
      </c>
      <c r="AC54" s="17"/>
      <c r="AD54" s="17"/>
      <c r="AE54" s="17"/>
      <c r="AF54" s="17"/>
      <c r="AG54" s="17"/>
      <c r="AH54" s="17"/>
      <c r="AI54" s="17"/>
      <c r="AJ54" s="17"/>
      <c r="AK54" s="17"/>
    </row>
    <row r="55" spans="1:37" x14ac:dyDescent="0.45">
      <c r="A55" s="2"/>
      <c r="B55" s="27">
        <v>69</v>
      </c>
      <c r="C55" s="27" t="s">
        <v>49</v>
      </c>
      <c r="D55" s="27"/>
      <c r="E55" s="27"/>
      <c r="F55" s="27"/>
      <c r="G55" s="27"/>
      <c r="H55" s="27" t="s">
        <v>43</v>
      </c>
      <c r="I55" s="27" t="s">
        <v>45</v>
      </c>
      <c r="J55" s="27" t="s">
        <v>56</v>
      </c>
      <c r="K55" s="27" t="s">
        <v>50</v>
      </c>
      <c r="L55" s="30">
        <v>-276564.01</v>
      </c>
      <c r="M55" s="28"/>
      <c r="N55" s="27"/>
      <c r="O55" s="27"/>
      <c r="P55" s="27" t="s">
        <v>41</v>
      </c>
      <c r="Q55" s="27"/>
      <c r="R55" s="18"/>
      <c r="S55" s="18" t="str">
        <f t="shared" si="12"/>
        <v>Opération classique</v>
      </c>
      <c r="T55" s="18" t="s">
        <v>57</v>
      </c>
      <c r="U55" s="18" t="s">
        <v>56</v>
      </c>
      <c r="V55" s="18"/>
      <c r="W55" s="18"/>
      <c r="X55" s="18" t="str">
        <f t="shared" si="13"/>
        <v>OPECLI</v>
      </c>
      <c r="Y55" s="18" t="str">
        <f t="shared" si="14"/>
        <v>Pas d'intégration</v>
      </c>
      <c r="Z55" s="19">
        <f t="shared" si="15"/>
        <v>0</v>
      </c>
      <c r="AA55" s="18" t="str">
        <f t="shared" si="16"/>
        <v/>
      </c>
      <c r="AB55" s="18" t="str">
        <f t="shared" si="17"/>
        <v/>
      </c>
      <c r="AC55" s="17"/>
      <c r="AD55" s="17"/>
      <c r="AE55" s="17"/>
      <c r="AF55" s="17"/>
      <c r="AG55" s="17"/>
      <c r="AH55" s="17"/>
      <c r="AI55" s="17"/>
      <c r="AJ55" s="17"/>
      <c r="AK55" s="17"/>
    </row>
    <row r="56" spans="1:37" x14ac:dyDescent="0.45">
      <c r="A56" s="2"/>
      <c r="B56" s="27">
        <v>70</v>
      </c>
      <c r="C56" s="27" t="s">
        <v>49</v>
      </c>
      <c r="D56" s="27"/>
      <c r="E56" s="27"/>
      <c r="F56" s="27"/>
      <c r="G56" s="27"/>
      <c r="H56" s="27" t="s">
        <v>43</v>
      </c>
      <c r="I56" s="27" t="s">
        <v>45</v>
      </c>
      <c r="J56" s="27" t="s">
        <v>56</v>
      </c>
      <c r="K56" s="27" t="s">
        <v>50</v>
      </c>
      <c r="L56" s="30">
        <v>-276564.01</v>
      </c>
      <c r="M56" s="28"/>
      <c r="N56" s="27"/>
      <c r="O56" s="27"/>
      <c r="P56" s="27" t="s">
        <v>41</v>
      </c>
      <c r="Q56" s="27"/>
      <c r="R56" s="18"/>
      <c r="S56" s="18" t="str">
        <f t="shared" si="12"/>
        <v>Opération classique</v>
      </c>
      <c r="T56" s="18" t="s">
        <v>57</v>
      </c>
      <c r="U56" s="18" t="s">
        <v>56</v>
      </c>
      <c r="V56" s="18"/>
      <c r="W56" s="18"/>
      <c r="X56" s="18" t="str">
        <f t="shared" si="13"/>
        <v>OPECLI</v>
      </c>
      <c r="Y56" s="18" t="str">
        <f t="shared" si="14"/>
        <v>Pas d'intégration</v>
      </c>
      <c r="Z56" s="19">
        <f t="shared" si="15"/>
        <v>0</v>
      </c>
      <c r="AA56" s="18" t="str">
        <f t="shared" si="16"/>
        <v/>
      </c>
      <c r="AB56" s="18" t="str">
        <f t="shared" si="17"/>
        <v/>
      </c>
      <c r="AC56" s="17"/>
      <c r="AD56" s="17"/>
      <c r="AE56" s="17"/>
      <c r="AF56" s="17"/>
      <c r="AG56" s="17"/>
      <c r="AH56" s="17"/>
      <c r="AI56" s="17"/>
      <c r="AJ56" s="17"/>
      <c r="AK56" s="17"/>
    </row>
    <row r="57" spans="1:37" x14ac:dyDescent="0.45">
      <c r="A57" s="2"/>
      <c r="B57" s="27">
        <v>71</v>
      </c>
      <c r="C57" s="27" t="s">
        <v>49</v>
      </c>
      <c r="D57" s="27"/>
      <c r="E57" s="27"/>
      <c r="F57" s="27"/>
      <c r="G57" s="27"/>
      <c r="H57" s="27" t="s">
        <v>43</v>
      </c>
      <c r="I57" s="27" t="s">
        <v>45</v>
      </c>
      <c r="J57" s="27" t="s">
        <v>56</v>
      </c>
      <c r="K57" s="27" t="s">
        <v>50</v>
      </c>
      <c r="L57" s="30">
        <v>-276564.01</v>
      </c>
      <c r="M57" s="28"/>
      <c r="N57" s="27"/>
      <c r="O57" s="27"/>
      <c r="P57" s="27" t="s">
        <v>41</v>
      </c>
      <c r="Q57" s="27"/>
      <c r="R57" s="18"/>
      <c r="S57" s="18" t="str">
        <f t="shared" si="12"/>
        <v>Opération classique</v>
      </c>
      <c r="T57" s="18" t="s">
        <v>57</v>
      </c>
      <c r="U57" s="18" t="s">
        <v>56</v>
      </c>
      <c r="V57" s="18"/>
      <c r="W57" s="18"/>
      <c r="X57" s="18" t="str">
        <f t="shared" si="13"/>
        <v>OPECLI</v>
      </c>
      <c r="Y57" s="18" t="str">
        <f t="shared" si="14"/>
        <v>Pas d'intégration</v>
      </c>
      <c r="Z57" s="19">
        <f t="shared" si="15"/>
        <v>0</v>
      </c>
      <c r="AA57" s="18" t="str">
        <f t="shared" si="16"/>
        <v/>
      </c>
      <c r="AB57" s="18" t="str">
        <f t="shared" si="17"/>
        <v/>
      </c>
      <c r="AC57" s="17"/>
      <c r="AD57" s="17"/>
      <c r="AE57" s="17"/>
      <c r="AF57" s="17"/>
      <c r="AG57" s="17"/>
      <c r="AH57" s="17"/>
      <c r="AI57" s="17"/>
      <c r="AJ57" s="17"/>
      <c r="AK57" s="17"/>
    </row>
    <row r="58" spans="1:37" x14ac:dyDescent="0.45">
      <c r="A58" s="2"/>
      <c r="B58" s="27">
        <v>72</v>
      </c>
      <c r="C58" s="27" t="s">
        <v>49</v>
      </c>
      <c r="D58" s="27"/>
      <c r="E58" s="27"/>
      <c r="F58" s="27"/>
      <c r="G58" s="27"/>
      <c r="H58" s="27" t="s">
        <v>43</v>
      </c>
      <c r="I58" s="27" t="s">
        <v>51</v>
      </c>
      <c r="J58" s="27" t="s">
        <v>56</v>
      </c>
      <c r="K58" s="27" t="s">
        <v>50</v>
      </c>
      <c r="L58" s="30">
        <v>-276564.01</v>
      </c>
      <c r="M58" s="28"/>
      <c r="N58" s="27"/>
      <c r="O58" s="27"/>
      <c r="P58" s="27" t="s">
        <v>41</v>
      </c>
      <c r="Q58" s="27"/>
      <c r="R58" s="18"/>
      <c r="S58" s="18" t="str">
        <f t="shared" si="12"/>
        <v>Opération classique</v>
      </c>
      <c r="T58" s="18" t="s">
        <v>57</v>
      </c>
      <c r="U58" s="18" t="s">
        <v>56</v>
      </c>
      <c r="V58" s="18"/>
      <c r="W58" s="18"/>
      <c r="X58" s="18" t="str">
        <f t="shared" si="13"/>
        <v>OPECLI</v>
      </c>
      <c r="Y58" s="18" t="str">
        <f t="shared" si="14"/>
        <v>Pas d'intégration</v>
      </c>
      <c r="Z58" s="19">
        <f t="shared" si="15"/>
        <v>0</v>
      </c>
      <c r="AA58" s="18" t="str">
        <f t="shared" si="16"/>
        <v/>
      </c>
      <c r="AB58" s="18" t="str">
        <f t="shared" si="17"/>
        <v/>
      </c>
      <c r="AC58" s="17"/>
      <c r="AD58" s="17"/>
      <c r="AE58" s="17"/>
      <c r="AF58" s="17"/>
      <c r="AG58" s="17"/>
      <c r="AH58" s="17"/>
      <c r="AI58" s="17"/>
      <c r="AJ58" s="17"/>
      <c r="AK58" s="17"/>
    </row>
    <row r="59" spans="1:37" x14ac:dyDescent="0.45">
      <c r="A59" s="2"/>
      <c r="B59" s="27">
        <v>73</v>
      </c>
      <c r="C59" s="27" t="s">
        <v>49</v>
      </c>
      <c r="D59" s="27"/>
      <c r="E59" s="27"/>
      <c r="F59" s="27"/>
      <c r="G59" s="27"/>
      <c r="H59" s="27" t="s">
        <v>43</v>
      </c>
      <c r="I59" s="27" t="s">
        <v>51</v>
      </c>
      <c r="J59" s="27" t="s">
        <v>42</v>
      </c>
      <c r="K59" s="27" t="s">
        <v>50</v>
      </c>
      <c r="L59" s="30">
        <v>-276564.01</v>
      </c>
      <c r="M59" s="28"/>
      <c r="N59" s="27"/>
      <c r="O59" s="27"/>
      <c r="P59" s="27" t="s">
        <v>39</v>
      </c>
      <c r="Q59" s="27"/>
      <c r="R59" s="18"/>
      <c r="S59" s="18" t="str">
        <f t="shared" si="12"/>
        <v>Opération classique</v>
      </c>
      <c r="T59" s="18" t="s">
        <v>57</v>
      </c>
      <c r="U59" s="18" t="s">
        <v>61</v>
      </c>
      <c r="V59" s="18"/>
      <c r="W59" s="18"/>
      <c r="X59" s="18" t="str">
        <f t="shared" si="13"/>
        <v>ABE</v>
      </c>
      <c r="Y59" s="18" t="str">
        <f t="shared" si="14"/>
        <v>Pas d'intégration</v>
      </c>
      <c r="Z59" s="19">
        <f t="shared" si="15"/>
        <v>0</v>
      </c>
      <c r="AA59" s="18" t="str">
        <f t="shared" si="16"/>
        <v/>
      </c>
      <c r="AB59" s="18" t="str">
        <f t="shared" si="17"/>
        <v/>
      </c>
      <c r="AC59" s="17"/>
      <c r="AD59" s="17"/>
      <c r="AE59" s="17"/>
      <c r="AF59" s="17"/>
      <c r="AG59" s="17"/>
      <c r="AH59" s="17"/>
      <c r="AI59" s="17"/>
      <c r="AJ59" s="17"/>
      <c r="AK59" s="17"/>
    </row>
    <row r="60" spans="1:37" x14ac:dyDescent="0.45">
      <c r="A60" s="2"/>
      <c r="B60" s="27">
        <v>74</v>
      </c>
      <c r="C60" s="27" t="s">
        <v>49</v>
      </c>
      <c r="D60" s="27"/>
      <c r="E60" s="27"/>
      <c r="F60" s="27"/>
      <c r="G60" s="27"/>
      <c r="H60" s="27" t="s">
        <v>43</v>
      </c>
      <c r="I60" s="27" t="s">
        <v>51</v>
      </c>
      <c r="J60" s="27" t="s">
        <v>42</v>
      </c>
      <c r="K60" s="27" t="s">
        <v>50</v>
      </c>
      <c r="L60" s="30">
        <v>-276564.01</v>
      </c>
      <c r="M60" s="28"/>
      <c r="N60" s="27"/>
      <c r="O60" s="27"/>
      <c r="P60" s="27" t="s">
        <v>39</v>
      </c>
      <c r="Q60" s="27"/>
      <c r="R60" s="18"/>
      <c r="S60" s="18" t="str">
        <f t="shared" si="12"/>
        <v>Opération classique</v>
      </c>
      <c r="T60" s="18" t="s">
        <v>57</v>
      </c>
      <c r="U60" s="18" t="s">
        <v>61</v>
      </c>
      <c r="V60" s="18"/>
      <c r="W60" s="18"/>
      <c r="X60" s="18" t="str">
        <f t="shared" si="13"/>
        <v>ABE</v>
      </c>
      <c r="Y60" s="18" t="str">
        <f t="shared" si="14"/>
        <v>Pas d'intégration</v>
      </c>
      <c r="Z60" s="19">
        <f t="shared" si="15"/>
        <v>0</v>
      </c>
      <c r="AA60" s="18" t="str">
        <f t="shared" si="16"/>
        <v/>
      </c>
      <c r="AB60" s="18" t="str">
        <f t="shared" si="17"/>
        <v/>
      </c>
      <c r="AC60" s="17"/>
      <c r="AD60" s="17"/>
      <c r="AE60" s="17"/>
      <c r="AF60" s="17"/>
      <c r="AG60" s="17"/>
      <c r="AH60" s="17"/>
      <c r="AI60" s="17"/>
      <c r="AJ60" s="17"/>
      <c r="AK60" s="17"/>
    </row>
    <row r="61" spans="1:37" x14ac:dyDescent="0.45">
      <c r="A61" s="2"/>
      <c r="B61" s="27">
        <v>75</v>
      </c>
      <c r="C61" s="27" t="s">
        <v>49</v>
      </c>
      <c r="D61" s="27"/>
      <c r="E61" s="27"/>
      <c r="F61" s="27"/>
      <c r="G61" s="27"/>
      <c r="H61" s="27" t="s">
        <v>43</v>
      </c>
      <c r="I61" s="27" t="s">
        <v>45</v>
      </c>
      <c r="J61" s="27" t="s">
        <v>56</v>
      </c>
      <c r="K61" s="27" t="s">
        <v>50</v>
      </c>
      <c r="L61" s="30">
        <v>-276564.01</v>
      </c>
      <c r="M61" s="28"/>
      <c r="N61" s="27"/>
      <c r="O61" s="27"/>
      <c r="P61" s="27" t="s">
        <v>41</v>
      </c>
      <c r="Q61" s="27"/>
      <c r="R61" s="18"/>
      <c r="S61" s="18" t="str">
        <f t="shared" si="12"/>
        <v>Opération classique</v>
      </c>
      <c r="T61" s="18" t="s">
        <v>57</v>
      </c>
      <c r="U61" s="18" t="s">
        <v>56</v>
      </c>
      <c r="V61" s="18"/>
      <c r="W61" s="18"/>
      <c r="X61" s="18" t="str">
        <f t="shared" si="13"/>
        <v>OPECLI</v>
      </c>
      <c r="Y61" s="18" t="str">
        <f t="shared" si="14"/>
        <v>Pas d'intégration</v>
      </c>
      <c r="Z61" s="19">
        <f t="shared" si="15"/>
        <v>0</v>
      </c>
      <c r="AA61" s="18" t="str">
        <f t="shared" si="16"/>
        <v/>
      </c>
      <c r="AB61" s="18" t="str">
        <f t="shared" si="17"/>
        <v/>
      </c>
      <c r="AC61" s="17"/>
      <c r="AD61" s="17"/>
      <c r="AE61" s="17"/>
      <c r="AF61" s="17"/>
      <c r="AG61" s="17"/>
      <c r="AH61" s="17"/>
      <c r="AI61" s="17"/>
      <c r="AJ61" s="17"/>
      <c r="AK61" s="17"/>
    </row>
    <row r="62" spans="1:37" x14ac:dyDescent="0.45">
      <c r="A62" s="2"/>
      <c r="B62" s="27">
        <v>76</v>
      </c>
      <c r="C62" s="27" t="s">
        <v>49</v>
      </c>
      <c r="D62" s="27"/>
      <c r="E62" s="27"/>
      <c r="F62" s="27"/>
      <c r="G62" s="27"/>
      <c r="H62" s="27" t="s">
        <v>43</v>
      </c>
      <c r="I62" s="27" t="s">
        <v>45</v>
      </c>
      <c r="J62" s="27" t="s">
        <v>56</v>
      </c>
      <c r="K62" s="27" t="s">
        <v>50</v>
      </c>
      <c r="L62" s="30">
        <v>-276564.01</v>
      </c>
      <c r="M62" s="28"/>
      <c r="N62" s="27"/>
      <c r="O62" s="27"/>
      <c r="P62" s="27" t="s">
        <v>41</v>
      </c>
      <c r="Q62" s="27"/>
      <c r="R62" s="18"/>
      <c r="S62" s="18" t="str">
        <f t="shared" si="12"/>
        <v>Opération classique</v>
      </c>
      <c r="T62" s="18" t="s">
        <v>57</v>
      </c>
      <c r="U62" s="18" t="s">
        <v>56</v>
      </c>
      <c r="V62" s="18"/>
      <c r="W62" s="18"/>
      <c r="X62" s="18" t="str">
        <f t="shared" si="13"/>
        <v>OPECLI</v>
      </c>
      <c r="Y62" s="18" t="str">
        <f t="shared" si="14"/>
        <v>Pas d'intégration</v>
      </c>
      <c r="Z62" s="19">
        <f t="shared" si="15"/>
        <v>0</v>
      </c>
      <c r="AA62" s="18" t="str">
        <f t="shared" si="16"/>
        <v/>
      </c>
      <c r="AB62" s="18" t="str">
        <f t="shared" si="17"/>
        <v/>
      </c>
      <c r="AC62" s="17"/>
      <c r="AD62" s="17"/>
      <c r="AE62" s="17"/>
      <c r="AF62" s="17"/>
      <c r="AG62" s="17"/>
      <c r="AH62" s="17"/>
      <c r="AI62" s="17"/>
      <c r="AJ62" s="17"/>
      <c r="AK62" s="17"/>
    </row>
    <row r="63" spans="1:37" x14ac:dyDescent="0.45">
      <c r="A63" s="2"/>
      <c r="B63" s="27">
        <v>77</v>
      </c>
      <c r="C63" s="27" t="s">
        <v>49</v>
      </c>
      <c r="D63" s="27"/>
      <c r="E63" s="27"/>
      <c r="F63" s="27"/>
      <c r="G63" s="27"/>
      <c r="H63" s="27" t="s">
        <v>43</v>
      </c>
      <c r="I63" s="27" t="s">
        <v>45</v>
      </c>
      <c r="J63" s="27" t="s">
        <v>56</v>
      </c>
      <c r="K63" s="27" t="s">
        <v>50</v>
      </c>
      <c r="L63" s="30">
        <v>-276564.01</v>
      </c>
      <c r="M63" s="28"/>
      <c r="N63" s="27"/>
      <c r="O63" s="27"/>
      <c r="P63" s="27" t="s">
        <v>41</v>
      </c>
      <c r="Q63" s="27"/>
      <c r="R63" s="18"/>
      <c r="S63" s="18" t="str">
        <f t="shared" si="12"/>
        <v>Opération classique</v>
      </c>
      <c r="T63" s="18" t="s">
        <v>57</v>
      </c>
      <c r="U63" s="18" t="s">
        <v>56</v>
      </c>
      <c r="V63" s="18"/>
      <c r="W63" s="18"/>
      <c r="X63" s="18" t="str">
        <f t="shared" si="13"/>
        <v>OPECLI</v>
      </c>
      <c r="Y63" s="18" t="str">
        <f t="shared" si="14"/>
        <v>Pas d'intégration</v>
      </c>
      <c r="Z63" s="19">
        <f t="shared" si="15"/>
        <v>0</v>
      </c>
      <c r="AA63" s="18" t="str">
        <f t="shared" si="16"/>
        <v/>
      </c>
      <c r="AB63" s="18" t="str">
        <f t="shared" si="17"/>
        <v/>
      </c>
      <c r="AC63" s="17"/>
      <c r="AD63" s="17"/>
      <c r="AE63" s="17"/>
      <c r="AF63" s="17"/>
      <c r="AG63" s="17"/>
      <c r="AH63" s="17"/>
      <c r="AI63" s="17"/>
      <c r="AJ63" s="17"/>
      <c r="AK63" s="17"/>
    </row>
    <row r="64" spans="1:37" x14ac:dyDescent="0.45">
      <c r="A64" s="2"/>
      <c r="B64" s="27">
        <v>78</v>
      </c>
      <c r="C64" s="27" t="s">
        <v>49</v>
      </c>
      <c r="D64" s="27"/>
      <c r="E64" s="27"/>
      <c r="F64" s="27"/>
      <c r="G64" s="27"/>
      <c r="H64" s="27" t="s">
        <v>43</v>
      </c>
      <c r="I64" s="27" t="s">
        <v>45</v>
      </c>
      <c r="J64" s="27" t="s">
        <v>55</v>
      </c>
      <c r="K64" s="27" t="s">
        <v>50</v>
      </c>
      <c r="L64" s="30">
        <v>-276564.01</v>
      </c>
      <c r="M64" s="28"/>
      <c r="N64" s="27"/>
      <c r="O64" s="27"/>
      <c r="P64" s="27" t="s">
        <v>39</v>
      </c>
      <c r="Q64" s="27"/>
      <c r="R64" s="18"/>
      <c r="S64" s="18" t="str">
        <f t="shared" si="12"/>
        <v>Opération classique</v>
      </c>
      <c r="T64" s="18" t="s">
        <v>60</v>
      </c>
      <c r="U64" s="18" t="s">
        <v>62</v>
      </c>
      <c r="V64" s="18"/>
      <c r="W64" s="18"/>
      <c r="X64" s="18" t="str">
        <f t="shared" si="13"/>
        <v>TARGET</v>
      </c>
      <c r="Y64" s="18" t="str">
        <f t="shared" si="14"/>
        <v>Pas d'intégration</v>
      </c>
      <c r="Z64" s="19">
        <f t="shared" si="15"/>
        <v>0</v>
      </c>
      <c r="AA64" s="18" t="str">
        <f t="shared" si="16"/>
        <v/>
      </c>
      <c r="AB64" s="18" t="str">
        <f t="shared" si="17"/>
        <v/>
      </c>
      <c r="AC64" s="17"/>
      <c r="AD64" s="17"/>
      <c r="AE64" s="17"/>
      <c r="AF64" s="17"/>
      <c r="AG64" s="17"/>
      <c r="AH64" s="17"/>
      <c r="AI64" s="17"/>
      <c r="AJ64" s="17"/>
      <c r="AK64" s="17"/>
    </row>
    <row r="65" spans="1:37" x14ac:dyDescent="0.45">
      <c r="A65" s="2"/>
      <c r="B65" s="27">
        <v>79</v>
      </c>
      <c r="C65" s="27" t="s">
        <v>49</v>
      </c>
      <c r="D65" s="27"/>
      <c r="E65" s="27"/>
      <c r="F65" s="27"/>
      <c r="G65" s="27"/>
      <c r="H65" s="27" t="s">
        <v>43</v>
      </c>
      <c r="I65" s="27" t="s">
        <v>51</v>
      </c>
      <c r="J65" s="27" t="s">
        <v>42</v>
      </c>
      <c r="K65" s="27" t="s">
        <v>50</v>
      </c>
      <c r="L65" s="30">
        <v>-276564.01</v>
      </c>
      <c r="M65" s="28"/>
      <c r="N65" s="27"/>
      <c r="O65" s="27"/>
      <c r="P65" s="27" t="s">
        <v>39</v>
      </c>
      <c r="Q65" s="27"/>
      <c r="R65" s="18"/>
      <c r="S65" s="18" t="str">
        <f t="shared" si="12"/>
        <v>Opération classique</v>
      </c>
      <c r="T65" s="18" t="s">
        <v>57</v>
      </c>
      <c r="U65" s="18" t="s">
        <v>61</v>
      </c>
      <c r="V65" s="18"/>
      <c r="W65" s="18"/>
      <c r="X65" s="18" t="str">
        <f t="shared" si="13"/>
        <v>ABE</v>
      </c>
      <c r="Y65" s="18" t="str">
        <f t="shared" si="14"/>
        <v>Pas d'intégration</v>
      </c>
      <c r="Z65" s="19">
        <f t="shared" si="15"/>
        <v>0</v>
      </c>
      <c r="AA65" s="18" t="str">
        <f t="shared" si="16"/>
        <v/>
      </c>
      <c r="AB65" s="18" t="str">
        <f t="shared" si="17"/>
        <v/>
      </c>
      <c r="AC65" s="17"/>
      <c r="AD65" s="17"/>
      <c r="AE65" s="17"/>
      <c r="AF65" s="17"/>
      <c r="AG65" s="17"/>
      <c r="AH65" s="17"/>
      <c r="AI65" s="17"/>
      <c r="AJ65" s="17"/>
      <c r="AK65" s="17"/>
    </row>
    <row r="66" spans="1:37" x14ac:dyDescent="0.45">
      <c r="A66" s="2"/>
      <c r="B66" s="27">
        <v>80</v>
      </c>
      <c r="C66" s="27" t="s">
        <v>49</v>
      </c>
      <c r="D66" s="27"/>
      <c r="E66" s="27"/>
      <c r="F66" s="27"/>
      <c r="G66" s="27"/>
      <c r="H66" s="27" t="s">
        <v>43</v>
      </c>
      <c r="I66" s="27" t="s">
        <v>45</v>
      </c>
      <c r="J66" s="27" t="s">
        <v>56</v>
      </c>
      <c r="K66" s="27" t="s">
        <v>50</v>
      </c>
      <c r="L66" s="30">
        <v>-276564.01</v>
      </c>
      <c r="M66" s="28"/>
      <c r="N66" s="27"/>
      <c r="O66" s="27"/>
      <c r="P66" s="27" t="s">
        <v>41</v>
      </c>
      <c r="Q66" s="27"/>
      <c r="R66" s="18"/>
      <c r="S66" s="18" t="str">
        <f t="shared" si="12"/>
        <v>Opération classique</v>
      </c>
      <c r="T66" s="18" t="s">
        <v>57</v>
      </c>
      <c r="U66" s="18" t="s">
        <v>56</v>
      </c>
      <c r="V66" s="18"/>
      <c r="W66" s="18"/>
      <c r="X66" s="18" t="str">
        <f t="shared" si="13"/>
        <v>OPECLI</v>
      </c>
      <c r="Y66" s="18" t="str">
        <f t="shared" si="14"/>
        <v>Pas d'intégration</v>
      </c>
      <c r="Z66" s="19">
        <f t="shared" si="15"/>
        <v>0</v>
      </c>
      <c r="AA66" s="18" t="str">
        <f t="shared" si="16"/>
        <v/>
      </c>
      <c r="AB66" s="18" t="str">
        <f t="shared" si="17"/>
        <v/>
      </c>
      <c r="AC66" s="17"/>
      <c r="AD66" s="17"/>
      <c r="AE66" s="17"/>
      <c r="AF66" s="17"/>
      <c r="AG66" s="17"/>
      <c r="AH66" s="17"/>
      <c r="AI66" s="17"/>
      <c r="AJ66" s="17"/>
      <c r="AK66" s="17"/>
    </row>
    <row r="67" spans="1:37" x14ac:dyDescent="0.45">
      <c r="A67" s="2"/>
      <c r="B67" s="27">
        <v>81</v>
      </c>
      <c r="C67" s="27" t="s">
        <v>49</v>
      </c>
      <c r="D67" s="27"/>
      <c r="E67" s="27"/>
      <c r="F67" s="27"/>
      <c r="G67" s="27"/>
      <c r="H67" s="27" t="s">
        <v>43</v>
      </c>
      <c r="I67" s="27" t="s">
        <v>45</v>
      </c>
      <c r="J67" s="27" t="s">
        <v>56</v>
      </c>
      <c r="K67" s="27" t="s">
        <v>50</v>
      </c>
      <c r="L67" s="30">
        <v>-276564.01</v>
      </c>
      <c r="M67" s="28"/>
      <c r="N67" s="27"/>
      <c r="O67" s="27"/>
      <c r="P67" s="27" t="s">
        <v>41</v>
      </c>
      <c r="Q67" s="27"/>
      <c r="R67" s="18"/>
      <c r="S67" s="18" t="str">
        <f t="shared" si="12"/>
        <v>Opération classique</v>
      </c>
      <c r="T67" s="18" t="s">
        <v>57</v>
      </c>
      <c r="U67" s="18" t="s">
        <v>56</v>
      </c>
      <c r="V67" s="18"/>
      <c r="W67" s="18"/>
      <c r="X67" s="18" t="str">
        <f t="shared" si="13"/>
        <v>OPECLI</v>
      </c>
      <c r="Y67" s="18" t="str">
        <f t="shared" si="14"/>
        <v>Pas d'intégration</v>
      </c>
      <c r="Z67" s="19">
        <f t="shared" si="15"/>
        <v>0</v>
      </c>
      <c r="AA67" s="18" t="str">
        <f t="shared" si="16"/>
        <v/>
      </c>
      <c r="AB67" s="18" t="str">
        <f t="shared" si="17"/>
        <v/>
      </c>
      <c r="AC67" s="17"/>
      <c r="AD67" s="17"/>
      <c r="AE67" s="17"/>
      <c r="AF67" s="17"/>
      <c r="AG67" s="17"/>
      <c r="AH67" s="17"/>
      <c r="AI67" s="17"/>
      <c r="AJ67" s="17"/>
      <c r="AK67" s="17"/>
    </row>
    <row r="68" spans="1:37" x14ac:dyDescent="0.45">
      <c r="A68" s="2"/>
      <c r="B68" s="27">
        <v>82</v>
      </c>
      <c r="C68" s="27" t="s">
        <v>49</v>
      </c>
      <c r="D68" s="27"/>
      <c r="E68" s="27"/>
      <c r="F68" s="27"/>
      <c r="G68" s="27"/>
      <c r="H68" s="27" t="s">
        <v>43</v>
      </c>
      <c r="I68" s="27" t="s">
        <v>51</v>
      </c>
      <c r="J68" s="27" t="s">
        <v>42</v>
      </c>
      <c r="K68" s="27" t="s">
        <v>50</v>
      </c>
      <c r="L68" s="30">
        <v>-276564.01</v>
      </c>
      <c r="M68" s="28"/>
      <c r="N68" s="27"/>
      <c r="O68" s="27"/>
      <c r="P68" s="27" t="s">
        <v>39</v>
      </c>
      <c r="Q68" s="27"/>
      <c r="R68" s="18"/>
      <c r="S68" s="18" t="str">
        <f t="shared" si="12"/>
        <v>Opération classique</v>
      </c>
      <c r="T68" s="18" t="s">
        <v>57</v>
      </c>
      <c r="U68" s="18" t="s">
        <v>61</v>
      </c>
      <c r="V68" s="18"/>
      <c r="W68" s="18"/>
      <c r="X68" s="18" t="str">
        <f t="shared" si="13"/>
        <v>ABE</v>
      </c>
      <c r="Y68" s="18" t="str">
        <f t="shared" si="14"/>
        <v>Pas d'intégration</v>
      </c>
      <c r="Z68" s="19">
        <f t="shared" si="15"/>
        <v>0</v>
      </c>
      <c r="AA68" s="18" t="str">
        <f t="shared" si="16"/>
        <v/>
      </c>
      <c r="AB68" s="18" t="str">
        <f t="shared" si="17"/>
        <v/>
      </c>
      <c r="AC68" s="17"/>
      <c r="AD68" s="17"/>
      <c r="AE68" s="17"/>
      <c r="AF68" s="17"/>
      <c r="AG68" s="17"/>
      <c r="AH68" s="17"/>
      <c r="AI68" s="17"/>
      <c r="AJ68" s="17"/>
      <c r="AK68" s="17"/>
    </row>
    <row r="69" spans="1:37" x14ac:dyDescent="0.45">
      <c r="A69" s="2"/>
      <c r="B69" s="27">
        <v>83</v>
      </c>
      <c r="C69" s="27" t="s">
        <v>49</v>
      </c>
      <c r="D69" s="27"/>
      <c r="E69" s="27"/>
      <c r="F69" s="27"/>
      <c r="G69" s="27"/>
      <c r="H69" s="27" t="s">
        <v>43</v>
      </c>
      <c r="I69" s="27" t="s">
        <v>45</v>
      </c>
      <c r="J69" s="27" t="s">
        <v>56</v>
      </c>
      <c r="K69" s="27" t="s">
        <v>50</v>
      </c>
      <c r="L69" s="30">
        <v>-276564.01</v>
      </c>
      <c r="M69" s="28"/>
      <c r="N69" s="27"/>
      <c r="O69" s="27"/>
      <c r="P69" s="27" t="s">
        <v>41</v>
      </c>
      <c r="Q69" s="27"/>
      <c r="R69" s="18"/>
      <c r="S69" s="18" t="str">
        <f t="shared" si="12"/>
        <v>Opération classique</v>
      </c>
      <c r="T69" s="18" t="s">
        <v>57</v>
      </c>
      <c r="U69" s="18" t="s">
        <v>56</v>
      </c>
      <c r="V69" s="18"/>
      <c r="W69" s="18"/>
      <c r="X69" s="18" t="str">
        <f t="shared" si="13"/>
        <v>OPECLI</v>
      </c>
      <c r="Y69" s="18" t="str">
        <f t="shared" si="14"/>
        <v>Pas d'intégration</v>
      </c>
      <c r="Z69" s="19">
        <f t="shared" si="15"/>
        <v>0</v>
      </c>
      <c r="AA69" s="18" t="str">
        <f t="shared" si="16"/>
        <v/>
      </c>
      <c r="AB69" s="18" t="str">
        <f t="shared" si="17"/>
        <v/>
      </c>
      <c r="AC69" s="17"/>
      <c r="AD69" s="17"/>
      <c r="AE69" s="17"/>
      <c r="AF69" s="17"/>
      <c r="AG69" s="17"/>
      <c r="AH69" s="17"/>
      <c r="AI69" s="17"/>
      <c r="AJ69" s="17"/>
      <c r="AK69" s="17"/>
    </row>
    <row r="70" spans="1:37" x14ac:dyDescent="0.45">
      <c r="A70" s="2"/>
      <c r="B70" s="27">
        <v>84</v>
      </c>
      <c r="C70" s="27" t="s">
        <v>49</v>
      </c>
      <c r="D70" s="27"/>
      <c r="E70" s="27"/>
      <c r="F70" s="27"/>
      <c r="G70" s="27"/>
      <c r="H70" s="27" t="s">
        <v>43</v>
      </c>
      <c r="I70" s="27" t="s">
        <v>45</v>
      </c>
      <c r="J70" s="27" t="s">
        <v>56</v>
      </c>
      <c r="K70" s="27" t="s">
        <v>50</v>
      </c>
      <c r="L70" s="30">
        <v>-276564.01</v>
      </c>
      <c r="M70" s="28"/>
      <c r="N70" s="27"/>
      <c r="O70" s="27"/>
      <c r="P70" s="27" t="s">
        <v>41</v>
      </c>
      <c r="Q70" s="27"/>
      <c r="R70" s="18"/>
      <c r="S70" s="18" t="str">
        <f t="shared" si="12"/>
        <v>Opération classique</v>
      </c>
      <c r="T70" s="18" t="s">
        <v>57</v>
      </c>
      <c r="U70" s="18" t="s">
        <v>56</v>
      </c>
      <c r="V70" s="18"/>
      <c r="W70" s="18"/>
      <c r="X70" s="18" t="str">
        <f t="shared" si="13"/>
        <v>OPECLI</v>
      </c>
      <c r="Y70" s="18" t="str">
        <f t="shared" si="14"/>
        <v>Pas d'intégration</v>
      </c>
      <c r="Z70" s="19">
        <f t="shared" si="15"/>
        <v>0</v>
      </c>
      <c r="AA70" s="18" t="str">
        <f t="shared" si="16"/>
        <v/>
      </c>
      <c r="AB70" s="18" t="str">
        <f t="shared" si="17"/>
        <v/>
      </c>
      <c r="AC70" s="17"/>
      <c r="AD70" s="17"/>
      <c r="AE70" s="17"/>
      <c r="AF70" s="17"/>
      <c r="AG70" s="17"/>
      <c r="AH70" s="17"/>
      <c r="AI70" s="17"/>
      <c r="AJ70" s="17"/>
      <c r="AK70" s="17"/>
    </row>
    <row r="71" spans="1:37" x14ac:dyDescent="0.45">
      <c r="A71" s="2"/>
      <c r="B71" s="27">
        <v>85</v>
      </c>
      <c r="C71" s="27" t="s">
        <v>49</v>
      </c>
      <c r="D71" s="27"/>
      <c r="E71" s="27"/>
      <c r="F71" s="27"/>
      <c r="G71" s="27"/>
      <c r="H71" s="27" t="s">
        <v>43</v>
      </c>
      <c r="I71" s="27" t="s">
        <v>45</v>
      </c>
      <c r="J71" s="27" t="s">
        <v>56</v>
      </c>
      <c r="K71" s="27" t="s">
        <v>50</v>
      </c>
      <c r="L71" s="30">
        <v>-276564.01</v>
      </c>
      <c r="M71" s="28"/>
      <c r="N71" s="27"/>
      <c r="O71" s="27"/>
      <c r="P71" s="27" t="s">
        <v>41</v>
      </c>
      <c r="Q71" s="27"/>
      <c r="R71" s="18"/>
      <c r="S71" s="18" t="str">
        <f t="shared" si="12"/>
        <v>Opération classique</v>
      </c>
      <c r="T71" s="18" t="s">
        <v>57</v>
      </c>
      <c r="U71" s="18" t="s">
        <v>56</v>
      </c>
      <c r="V71" s="18"/>
      <c r="W71" s="18"/>
      <c r="X71" s="18" t="str">
        <f t="shared" si="13"/>
        <v>OPECLI</v>
      </c>
      <c r="Y71" s="18" t="str">
        <f t="shared" si="14"/>
        <v>Pas d'intégration</v>
      </c>
      <c r="Z71" s="19">
        <f t="shared" si="15"/>
        <v>0</v>
      </c>
      <c r="AA71" s="18" t="str">
        <f t="shared" si="16"/>
        <v/>
      </c>
      <c r="AB71" s="18" t="str">
        <f t="shared" si="17"/>
        <v/>
      </c>
      <c r="AC71" s="17"/>
      <c r="AD71" s="17"/>
      <c r="AE71" s="17"/>
      <c r="AF71" s="17"/>
      <c r="AG71" s="17"/>
      <c r="AH71" s="17"/>
      <c r="AI71" s="17"/>
      <c r="AJ71" s="17"/>
      <c r="AK71" s="17"/>
    </row>
    <row r="72" spans="1:37" x14ac:dyDescent="0.45">
      <c r="A72" s="2"/>
      <c r="B72" s="27">
        <v>86</v>
      </c>
      <c r="C72" s="27" t="s">
        <v>49</v>
      </c>
      <c r="D72" s="27"/>
      <c r="E72" s="27"/>
      <c r="F72" s="27"/>
      <c r="G72" s="27"/>
      <c r="H72" s="27" t="s">
        <v>43</v>
      </c>
      <c r="I72" s="27" t="s">
        <v>45</v>
      </c>
      <c r="J72" s="27" t="s">
        <v>56</v>
      </c>
      <c r="K72" s="27" t="s">
        <v>50</v>
      </c>
      <c r="L72" s="30">
        <v>-276564.01</v>
      </c>
      <c r="M72" s="28"/>
      <c r="N72" s="27"/>
      <c r="O72" s="27"/>
      <c r="P72" s="27" t="s">
        <v>41</v>
      </c>
      <c r="Q72" s="27"/>
      <c r="R72" s="18"/>
      <c r="S72" s="18" t="str">
        <f t="shared" si="12"/>
        <v>Opération classique</v>
      </c>
      <c r="T72" s="18" t="s">
        <v>57</v>
      </c>
      <c r="U72" s="18" t="s">
        <v>56</v>
      </c>
      <c r="V72" s="18"/>
      <c r="W72" s="18"/>
      <c r="X72" s="18" t="str">
        <f t="shared" si="13"/>
        <v>OPECLI</v>
      </c>
      <c r="Y72" s="18" t="str">
        <f t="shared" si="14"/>
        <v>Pas d'intégration</v>
      </c>
      <c r="Z72" s="19">
        <f t="shared" si="15"/>
        <v>0</v>
      </c>
      <c r="AA72" s="18" t="str">
        <f t="shared" si="16"/>
        <v/>
      </c>
      <c r="AB72" s="18" t="str">
        <f t="shared" si="17"/>
        <v/>
      </c>
      <c r="AC72" s="17"/>
      <c r="AD72" s="17"/>
      <c r="AE72" s="17"/>
      <c r="AF72" s="17"/>
      <c r="AG72" s="17"/>
      <c r="AH72" s="17"/>
      <c r="AI72" s="17"/>
      <c r="AJ72" s="17"/>
      <c r="AK72" s="17"/>
    </row>
    <row r="73" spans="1:37" x14ac:dyDescent="0.45">
      <c r="A73" s="2"/>
      <c r="B73" s="27">
        <v>87</v>
      </c>
      <c r="C73" s="27" t="s">
        <v>49</v>
      </c>
      <c r="D73" s="27"/>
      <c r="E73" s="27"/>
      <c r="F73" s="27"/>
      <c r="G73" s="27"/>
      <c r="H73" s="27" t="s">
        <v>43</v>
      </c>
      <c r="I73" s="27" t="s">
        <v>51</v>
      </c>
      <c r="J73" s="27" t="s">
        <v>42</v>
      </c>
      <c r="K73" s="27" t="s">
        <v>50</v>
      </c>
      <c r="L73" s="30">
        <v>-276564.01</v>
      </c>
      <c r="M73" s="28"/>
      <c r="N73" s="27"/>
      <c r="O73" s="27"/>
      <c r="P73" s="27" t="s">
        <v>39</v>
      </c>
      <c r="Q73" s="27"/>
      <c r="R73" s="18"/>
      <c r="S73" s="18" t="str">
        <f t="shared" si="12"/>
        <v>Opération classique</v>
      </c>
      <c r="T73" s="18" t="s">
        <v>57</v>
      </c>
      <c r="U73" s="18" t="s">
        <v>61</v>
      </c>
      <c r="V73" s="18"/>
      <c r="W73" s="18"/>
      <c r="X73" s="18" t="str">
        <f t="shared" si="13"/>
        <v>ABE</v>
      </c>
      <c r="Y73" s="18" t="str">
        <f t="shared" si="14"/>
        <v>Pas d'intégration</v>
      </c>
      <c r="Z73" s="19">
        <f t="shared" si="15"/>
        <v>0</v>
      </c>
      <c r="AA73" s="18" t="str">
        <f t="shared" si="16"/>
        <v/>
      </c>
      <c r="AB73" s="18" t="str">
        <f t="shared" si="17"/>
        <v/>
      </c>
      <c r="AC73" s="17"/>
      <c r="AD73" s="17"/>
      <c r="AE73" s="17"/>
      <c r="AF73" s="17"/>
      <c r="AG73" s="17"/>
      <c r="AH73" s="17"/>
      <c r="AI73" s="17"/>
      <c r="AJ73" s="17"/>
      <c r="AK73" s="17"/>
    </row>
    <row r="74" spans="1:37" x14ac:dyDescent="0.45">
      <c r="A74" s="2"/>
      <c r="B74" s="27">
        <v>88</v>
      </c>
      <c r="C74" s="27" t="s">
        <v>49</v>
      </c>
      <c r="D74" s="27"/>
      <c r="E74" s="27"/>
      <c r="F74" s="27"/>
      <c r="G74" s="27"/>
      <c r="H74" s="27" t="s">
        <v>43</v>
      </c>
      <c r="I74" s="27" t="s">
        <v>45</v>
      </c>
      <c r="J74" s="27" t="s">
        <v>56</v>
      </c>
      <c r="K74" s="27" t="s">
        <v>50</v>
      </c>
      <c r="L74" s="30">
        <v>-276564.01</v>
      </c>
      <c r="M74" s="28"/>
      <c r="N74" s="27"/>
      <c r="O74" s="27"/>
      <c r="P74" s="27" t="s">
        <v>41</v>
      </c>
      <c r="Q74" s="27"/>
      <c r="R74" s="18"/>
      <c r="S74" s="18" t="str">
        <f t="shared" si="12"/>
        <v>Opération classique</v>
      </c>
      <c r="T74" s="18" t="s">
        <v>57</v>
      </c>
      <c r="U74" s="18" t="s">
        <v>56</v>
      </c>
      <c r="V74" s="18"/>
      <c r="W74" s="18"/>
      <c r="X74" s="18" t="str">
        <f t="shared" si="13"/>
        <v>OPECLI</v>
      </c>
      <c r="Y74" s="18" t="str">
        <f t="shared" si="14"/>
        <v>Pas d'intégration</v>
      </c>
      <c r="Z74" s="19">
        <f t="shared" si="15"/>
        <v>0</v>
      </c>
      <c r="AA74" s="18" t="str">
        <f t="shared" si="16"/>
        <v/>
      </c>
      <c r="AB74" s="18" t="str">
        <f t="shared" si="17"/>
        <v/>
      </c>
      <c r="AC74" s="17"/>
      <c r="AD74" s="17"/>
      <c r="AE74" s="17"/>
      <c r="AF74" s="17"/>
      <c r="AG74" s="17"/>
      <c r="AH74" s="17"/>
      <c r="AI74" s="17"/>
      <c r="AJ74" s="17"/>
      <c r="AK74" s="17"/>
    </row>
    <row r="75" spans="1:37" x14ac:dyDescent="0.45">
      <c r="A75" s="2"/>
      <c r="B75" s="27">
        <v>89</v>
      </c>
      <c r="C75" s="27" t="s">
        <v>49</v>
      </c>
      <c r="D75" s="27"/>
      <c r="E75" s="27"/>
      <c r="F75" s="27"/>
      <c r="G75" s="27"/>
      <c r="H75" s="27" t="s">
        <v>43</v>
      </c>
      <c r="I75" s="27" t="s">
        <v>45</v>
      </c>
      <c r="J75" s="27" t="s">
        <v>56</v>
      </c>
      <c r="K75" s="27" t="s">
        <v>50</v>
      </c>
      <c r="L75" s="30">
        <v>-276564.01</v>
      </c>
      <c r="M75" s="28"/>
      <c r="N75" s="27"/>
      <c r="O75" s="27"/>
      <c r="P75" s="27" t="s">
        <v>41</v>
      </c>
      <c r="Q75" s="27"/>
      <c r="R75" s="18"/>
      <c r="S75" s="18" t="str">
        <f t="shared" si="12"/>
        <v>Opération classique</v>
      </c>
      <c r="T75" s="18" t="s">
        <v>57</v>
      </c>
      <c r="U75" s="18" t="s">
        <v>56</v>
      </c>
      <c r="V75" s="18"/>
      <c r="W75" s="18"/>
      <c r="X75" s="18" t="str">
        <f t="shared" si="13"/>
        <v>OPECLI</v>
      </c>
      <c r="Y75" s="18" t="str">
        <f t="shared" si="14"/>
        <v>Pas d'intégration</v>
      </c>
      <c r="Z75" s="19">
        <f t="shared" si="15"/>
        <v>0</v>
      </c>
      <c r="AA75" s="18" t="str">
        <f t="shared" si="16"/>
        <v/>
      </c>
      <c r="AB75" s="18" t="str">
        <f t="shared" si="17"/>
        <v/>
      </c>
      <c r="AC75" s="17"/>
      <c r="AD75" s="17"/>
      <c r="AE75" s="17"/>
      <c r="AF75" s="17"/>
      <c r="AG75" s="17"/>
      <c r="AH75" s="17"/>
      <c r="AI75" s="17"/>
      <c r="AJ75" s="17"/>
      <c r="AK75" s="17"/>
    </row>
    <row r="76" spans="1:37" x14ac:dyDescent="0.45">
      <c r="A76" s="2"/>
      <c r="B76" s="27">
        <v>90</v>
      </c>
      <c r="C76" s="27" t="s">
        <v>49</v>
      </c>
      <c r="D76" s="27"/>
      <c r="E76" s="27"/>
      <c r="F76" s="27"/>
      <c r="G76" s="27"/>
      <c r="H76" s="27" t="s">
        <v>43</v>
      </c>
      <c r="I76" s="27" t="s">
        <v>45</v>
      </c>
      <c r="J76" s="27" t="s">
        <v>56</v>
      </c>
      <c r="K76" s="27" t="s">
        <v>50</v>
      </c>
      <c r="L76" s="30">
        <v>-276564.01</v>
      </c>
      <c r="M76" s="28"/>
      <c r="N76" s="27"/>
      <c r="O76" s="27"/>
      <c r="P76" s="27" t="s">
        <v>41</v>
      </c>
      <c r="Q76" s="27"/>
      <c r="R76" s="18"/>
      <c r="S76" s="18" t="str">
        <f t="shared" si="12"/>
        <v>Opération classique</v>
      </c>
      <c r="T76" s="18" t="s">
        <v>57</v>
      </c>
      <c r="U76" s="18" t="s">
        <v>56</v>
      </c>
      <c r="V76" s="18"/>
      <c r="W76" s="18"/>
      <c r="X76" s="18" t="str">
        <f t="shared" si="13"/>
        <v>OPECLI</v>
      </c>
      <c r="Y76" s="18" t="str">
        <f t="shared" si="14"/>
        <v>Pas d'intégration</v>
      </c>
      <c r="Z76" s="19">
        <f t="shared" si="15"/>
        <v>0</v>
      </c>
      <c r="AA76" s="18" t="str">
        <f t="shared" si="16"/>
        <v/>
      </c>
      <c r="AB76" s="18" t="str">
        <f t="shared" si="17"/>
        <v/>
      </c>
      <c r="AC76" s="17"/>
      <c r="AD76" s="17"/>
      <c r="AE76" s="17"/>
      <c r="AF76" s="17"/>
      <c r="AG76" s="17"/>
      <c r="AH76" s="17"/>
      <c r="AI76" s="17"/>
      <c r="AJ76" s="17"/>
      <c r="AK76" s="17"/>
    </row>
    <row r="77" spans="1:37" x14ac:dyDescent="0.45">
      <c r="A77" s="2"/>
      <c r="B77" s="27">
        <v>91</v>
      </c>
      <c r="C77" s="27" t="s">
        <v>49</v>
      </c>
      <c r="D77" s="27"/>
      <c r="E77" s="27"/>
      <c r="F77" s="27"/>
      <c r="G77" s="27"/>
      <c r="H77" s="27" t="s">
        <v>43</v>
      </c>
      <c r="I77" s="27" t="s">
        <v>45</v>
      </c>
      <c r="J77" s="27" t="s">
        <v>56</v>
      </c>
      <c r="K77" s="27" t="s">
        <v>50</v>
      </c>
      <c r="L77" s="30">
        <v>-276564.01</v>
      </c>
      <c r="M77" s="28"/>
      <c r="N77" s="27"/>
      <c r="O77" s="27"/>
      <c r="P77" s="27" t="s">
        <v>41</v>
      </c>
      <c r="Q77" s="27"/>
      <c r="R77" s="18"/>
      <c r="S77" s="18" t="str">
        <f t="shared" si="12"/>
        <v>Opération classique</v>
      </c>
      <c r="T77" s="18" t="s">
        <v>57</v>
      </c>
      <c r="U77" s="18" t="s">
        <v>56</v>
      </c>
      <c r="V77" s="18"/>
      <c r="W77" s="18"/>
      <c r="X77" s="18" t="str">
        <f t="shared" si="13"/>
        <v>OPECLI</v>
      </c>
      <c r="Y77" s="18" t="str">
        <f t="shared" si="14"/>
        <v>Pas d'intégration</v>
      </c>
      <c r="Z77" s="19">
        <f t="shared" si="15"/>
        <v>0</v>
      </c>
      <c r="AA77" s="18" t="str">
        <f t="shared" si="16"/>
        <v/>
      </c>
      <c r="AB77" s="18" t="str">
        <f t="shared" si="17"/>
        <v/>
      </c>
      <c r="AC77" s="17"/>
      <c r="AD77" s="17"/>
      <c r="AE77" s="17"/>
      <c r="AF77" s="17"/>
      <c r="AG77" s="17"/>
      <c r="AH77" s="17"/>
      <c r="AI77" s="17"/>
      <c r="AJ77" s="17"/>
      <c r="AK77" s="17"/>
    </row>
    <row r="78" spans="1:37" x14ac:dyDescent="0.45">
      <c r="A78" s="2"/>
      <c r="B78" s="27">
        <v>92</v>
      </c>
      <c r="C78" s="27" t="s">
        <v>49</v>
      </c>
      <c r="D78" s="27"/>
      <c r="E78" s="27"/>
      <c r="F78" s="27"/>
      <c r="G78" s="27"/>
      <c r="H78" s="27" t="s">
        <v>43</v>
      </c>
      <c r="I78" s="27" t="s">
        <v>45</v>
      </c>
      <c r="J78" s="27" t="s">
        <v>56</v>
      </c>
      <c r="K78" s="27" t="s">
        <v>50</v>
      </c>
      <c r="L78" s="30">
        <v>-276564.01</v>
      </c>
      <c r="M78" s="28"/>
      <c r="N78" s="27"/>
      <c r="O78" s="27"/>
      <c r="P78" s="27" t="s">
        <v>41</v>
      </c>
      <c r="Q78" s="27"/>
      <c r="R78" s="18"/>
      <c r="S78" s="18" t="str">
        <f t="shared" si="12"/>
        <v>Opération classique</v>
      </c>
      <c r="T78" s="18" t="s">
        <v>57</v>
      </c>
      <c r="U78" s="18" t="s">
        <v>56</v>
      </c>
      <c r="V78" s="18"/>
      <c r="W78" s="18"/>
      <c r="X78" s="18" t="str">
        <f t="shared" si="13"/>
        <v>OPECLI</v>
      </c>
      <c r="Y78" s="18" t="str">
        <f t="shared" si="14"/>
        <v>Pas d'intégration</v>
      </c>
      <c r="Z78" s="19">
        <f t="shared" si="15"/>
        <v>0</v>
      </c>
      <c r="AA78" s="18" t="str">
        <f t="shared" si="16"/>
        <v/>
      </c>
      <c r="AB78" s="18" t="str">
        <f t="shared" si="17"/>
        <v/>
      </c>
      <c r="AC78" s="17"/>
      <c r="AD78" s="17"/>
      <c r="AE78" s="17"/>
      <c r="AF78" s="17"/>
      <c r="AG78" s="17"/>
      <c r="AH78" s="17"/>
      <c r="AI78" s="17"/>
      <c r="AJ78" s="17"/>
      <c r="AK78" s="17"/>
    </row>
    <row r="79" spans="1:37" x14ac:dyDescent="0.45">
      <c r="A79" s="2"/>
      <c r="B79" s="27">
        <v>93</v>
      </c>
      <c r="C79" s="27" t="s">
        <v>49</v>
      </c>
      <c r="D79" s="27"/>
      <c r="E79" s="27"/>
      <c r="F79" s="27"/>
      <c r="G79" s="27"/>
      <c r="H79" s="27" t="s">
        <v>43</v>
      </c>
      <c r="I79" s="27" t="s">
        <v>51</v>
      </c>
      <c r="J79" s="27" t="s">
        <v>42</v>
      </c>
      <c r="K79" s="27" t="s">
        <v>50</v>
      </c>
      <c r="L79" s="30">
        <v>-276564.01</v>
      </c>
      <c r="M79" s="28"/>
      <c r="N79" s="27"/>
      <c r="O79" s="27"/>
      <c r="P79" s="27" t="s">
        <v>39</v>
      </c>
      <c r="Q79" s="27"/>
      <c r="R79" s="18"/>
      <c r="S79" s="18" t="str">
        <f t="shared" si="12"/>
        <v>Opération classique</v>
      </c>
      <c r="T79" s="18" t="s">
        <v>57</v>
      </c>
      <c r="U79" s="18" t="s">
        <v>61</v>
      </c>
      <c r="V79" s="18"/>
      <c r="W79" s="18"/>
      <c r="X79" s="18" t="str">
        <f t="shared" si="13"/>
        <v>ABE</v>
      </c>
      <c r="Y79" s="18" t="str">
        <f t="shared" si="14"/>
        <v>Pas d'intégration</v>
      </c>
      <c r="Z79" s="19">
        <f t="shared" si="15"/>
        <v>0</v>
      </c>
      <c r="AA79" s="18" t="str">
        <f t="shared" si="16"/>
        <v/>
      </c>
      <c r="AB79" s="18" t="str">
        <f t="shared" si="17"/>
        <v/>
      </c>
      <c r="AC79" s="17"/>
      <c r="AD79" s="17"/>
      <c r="AE79" s="17"/>
      <c r="AF79" s="17"/>
      <c r="AG79" s="17"/>
      <c r="AH79" s="17"/>
      <c r="AI79" s="17"/>
      <c r="AJ79" s="17"/>
      <c r="AK79" s="17"/>
    </row>
    <row r="80" spans="1:37" x14ac:dyDescent="0.45">
      <c r="A80" s="2"/>
      <c r="B80" s="27">
        <v>94</v>
      </c>
      <c r="C80" s="27" t="s">
        <v>49</v>
      </c>
      <c r="D80" s="27"/>
      <c r="E80" s="27"/>
      <c r="F80" s="27"/>
      <c r="G80" s="27"/>
      <c r="H80" s="27" t="s">
        <v>43</v>
      </c>
      <c r="I80" s="27" t="s">
        <v>45</v>
      </c>
      <c r="J80" s="27" t="s">
        <v>56</v>
      </c>
      <c r="K80" s="27" t="s">
        <v>50</v>
      </c>
      <c r="L80" s="30">
        <v>-276564.01</v>
      </c>
      <c r="M80" s="28"/>
      <c r="N80" s="27"/>
      <c r="O80" s="27"/>
      <c r="P80" s="27" t="s">
        <v>41</v>
      </c>
      <c r="Q80" s="27"/>
      <c r="R80" s="18"/>
      <c r="S80" s="18" t="str">
        <f t="shared" si="12"/>
        <v>Opération classique</v>
      </c>
      <c r="T80" s="18" t="s">
        <v>57</v>
      </c>
      <c r="U80" s="18" t="s">
        <v>56</v>
      </c>
      <c r="V80" s="18"/>
      <c r="W80" s="18"/>
      <c r="X80" s="18" t="str">
        <f t="shared" si="13"/>
        <v>OPECLI</v>
      </c>
      <c r="Y80" s="18" t="str">
        <f t="shared" si="14"/>
        <v>Pas d'intégration</v>
      </c>
      <c r="Z80" s="19">
        <f t="shared" si="15"/>
        <v>0</v>
      </c>
      <c r="AA80" s="18" t="str">
        <f t="shared" si="16"/>
        <v/>
      </c>
      <c r="AB80" s="18" t="str">
        <f t="shared" si="17"/>
        <v/>
      </c>
      <c r="AC80" s="17"/>
      <c r="AD80" s="17"/>
      <c r="AE80" s="17"/>
      <c r="AF80" s="17"/>
      <c r="AG80" s="17"/>
      <c r="AH80" s="17"/>
      <c r="AI80" s="17"/>
      <c r="AJ80" s="17"/>
      <c r="AK80" s="17"/>
    </row>
    <row r="81" spans="1:37" x14ac:dyDescent="0.45">
      <c r="A81" s="2"/>
      <c r="B81" s="27">
        <v>95</v>
      </c>
      <c r="C81" s="27" t="s">
        <v>49</v>
      </c>
      <c r="D81" s="27"/>
      <c r="E81" s="27"/>
      <c r="F81" s="27"/>
      <c r="G81" s="27"/>
      <c r="H81" s="27" t="s">
        <v>43</v>
      </c>
      <c r="I81" s="27" t="s">
        <v>45</v>
      </c>
      <c r="J81" s="27" t="s">
        <v>56</v>
      </c>
      <c r="K81" s="27" t="s">
        <v>50</v>
      </c>
      <c r="L81" s="30">
        <v>-276564.01</v>
      </c>
      <c r="M81" s="28"/>
      <c r="N81" s="27"/>
      <c r="O81" s="27"/>
      <c r="P81" s="27" t="s">
        <v>41</v>
      </c>
      <c r="Q81" s="27"/>
      <c r="R81" s="18"/>
      <c r="S81" s="18" t="str">
        <f t="shared" si="12"/>
        <v>Opération classique</v>
      </c>
      <c r="T81" s="18" t="s">
        <v>57</v>
      </c>
      <c r="U81" s="18" t="s">
        <v>56</v>
      </c>
      <c r="V81" s="18"/>
      <c r="W81" s="18"/>
      <c r="X81" s="18" t="str">
        <f t="shared" si="13"/>
        <v>OPECLI</v>
      </c>
      <c r="Y81" s="18" t="str">
        <f t="shared" si="14"/>
        <v>Pas d'intégration</v>
      </c>
      <c r="Z81" s="19">
        <f t="shared" si="15"/>
        <v>0</v>
      </c>
      <c r="AA81" s="18" t="str">
        <f t="shared" si="16"/>
        <v/>
      </c>
      <c r="AB81" s="18" t="str">
        <f t="shared" si="17"/>
        <v/>
      </c>
      <c r="AC81" s="17"/>
      <c r="AD81" s="17"/>
      <c r="AE81" s="17"/>
      <c r="AF81" s="17"/>
      <c r="AG81" s="17"/>
      <c r="AH81" s="17"/>
      <c r="AI81" s="17"/>
      <c r="AJ81" s="17"/>
      <c r="AK81" s="17"/>
    </row>
    <row r="82" spans="1:37" x14ac:dyDescent="0.45">
      <c r="A82" s="2"/>
      <c r="B82" s="27">
        <v>96</v>
      </c>
      <c r="C82" s="27" t="s">
        <v>49</v>
      </c>
      <c r="D82" s="27"/>
      <c r="E82" s="27"/>
      <c r="F82" s="27"/>
      <c r="G82" s="27"/>
      <c r="H82" s="27" t="s">
        <v>43</v>
      </c>
      <c r="I82" s="27" t="s">
        <v>51</v>
      </c>
      <c r="J82" s="27" t="s">
        <v>55</v>
      </c>
      <c r="K82" s="27" t="s">
        <v>50</v>
      </c>
      <c r="L82" s="30">
        <v>-4663</v>
      </c>
      <c r="M82" s="28"/>
      <c r="N82" s="27"/>
      <c r="O82" s="27"/>
      <c r="P82" s="27" t="s">
        <v>39</v>
      </c>
      <c r="Q82" s="27"/>
      <c r="R82" s="18"/>
      <c r="S82" s="18" t="str">
        <f t="shared" si="12"/>
        <v>Opération classique</v>
      </c>
      <c r="T82" s="18" t="s">
        <v>60</v>
      </c>
      <c r="U82" s="18"/>
      <c r="V82" s="18"/>
      <c r="W82" s="18"/>
      <c r="X82" s="18" t="str">
        <f t="shared" si="13"/>
        <v>TARGET</v>
      </c>
      <c r="Y82" s="18" t="str">
        <f t="shared" si="14"/>
        <v>A Intégrer</v>
      </c>
      <c r="Z82" s="19">
        <f t="shared" si="15"/>
        <v>4663</v>
      </c>
      <c r="AA82" s="18" t="str">
        <f t="shared" si="16"/>
        <v>18011091</v>
      </c>
      <c r="AB82" s="18" t="str">
        <f t="shared" si="17"/>
        <v>11100006000</v>
      </c>
      <c r="AC82" s="17"/>
      <c r="AD82" s="17"/>
      <c r="AE82" s="17"/>
      <c r="AF82" s="17"/>
      <c r="AG82" s="17"/>
      <c r="AH82" s="17"/>
      <c r="AI82" s="17"/>
      <c r="AJ82" s="17"/>
      <c r="AK82" s="17"/>
    </row>
    <row r="83" spans="1:37" x14ac:dyDescent="0.45">
      <c r="A83" s="2"/>
      <c r="B83" s="27">
        <v>97</v>
      </c>
      <c r="C83" s="27" t="s">
        <v>49</v>
      </c>
      <c r="D83" s="27"/>
      <c r="E83" s="27"/>
      <c r="F83" s="27"/>
      <c r="G83" s="27"/>
      <c r="H83" s="27" t="s">
        <v>43</v>
      </c>
      <c r="I83" s="27" t="s">
        <v>45</v>
      </c>
      <c r="J83" s="27" t="s">
        <v>56</v>
      </c>
      <c r="K83" s="27" t="s">
        <v>50</v>
      </c>
      <c r="L83" s="30">
        <v>-276564.01</v>
      </c>
      <c r="M83" s="28"/>
      <c r="N83" s="27"/>
      <c r="O83" s="27"/>
      <c r="P83" s="27" t="s">
        <v>41</v>
      </c>
      <c r="Q83" s="27"/>
      <c r="R83" s="18"/>
      <c r="S83" s="18" t="str">
        <f t="shared" si="12"/>
        <v>Opération classique</v>
      </c>
      <c r="T83" s="18" t="s">
        <v>57</v>
      </c>
      <c r="U83" s="18" t="s">
        <v>56</v>
      </c>
      <c r="V83" s="18"/>
      <c r="W83" s="18"/>
      <c r="X83" s="18" t="str">
        <f t="shared" si="13"/>
        <v>OPECLI</v>
      </c>
      <c r="Y83" s="18" t="str">
        <f t="shared" si="14"/>
        <v>Pas d'intégration</v>
      </c>
      <c r="Z83" s="19">
        <f t="shared" si="15"/>
        <v>0</v>
      </c>
      <c r="AA83" s="18" t="str">
        <f t="shared" si="16"/>
        <v/>
      </c>
      <c r="AB83" s="18" t="str">
        <f t="shared" si="17"/>
        <v/>
      </c>
      <c r="AC83" s="17"/>
      <c r="AD83" s="17"/>
      <c r="AE83" s="17"/>
      <c r="AF83" s="17"/>
      <c r="AG83" s="17"/>
      <c r="AH83" s="17"/>
      <c r="AI83" s="17"/>
      <c r="AJ83" s="17"/>
      <c r="AK83" s="17"/>
    </row>
    <row r="84" spans="1:37" x14ac:dyDescent="0.45">
      <c r="A84" s="2"/>
      <c r="B84" s="27">
        <v>98</v>
      </c>
      <c r="C84" s="27" t="s">
        <v>49</v>
      </c>
      <c r="D84" s="27"/>
      <c r="E84" s="27"/>
      <c r="F84" s="27"/>
      <c r="G84" s="27"/>
      <c r="H84" s="27" t="s">
        <v>43</v>
      </c>
      <c r="I84" s="27" t="s">
        <v>51</v>
      </c>
      <c r="J84" s="27" t="s">
        <v>56</v>
      </c>
      <c r="K84" s="27" t="s">
        <v>50</v>
      </c>
      <c r="L84" s="30">
        <v>-276564.01</v>
      </c>
      <c r="M84" s="28"/>
      <c r="N84" s="27"/>
      <c r="O84" s="27"/>
      <c r="P84" s="27" t="s">
        <v>41</v>
      </c>
      <c r="Q84" s="27"/>
      <c r="R84" s="18"/>
      <c r="S84" s="18" t="str">
        <f t="shared" si="12"/>
        <v>Opération classique</v>
      </c>
      <c r="T84" s="18" t="s">
        <v>57</v>
      </c>
      <c r="U84" s="18" t="s">
        <v>56</v>
      </c>
      <c r="V84" s="18"/>
      <c r="W84" s="18"/>
      <c r="X84" s="18" t="str">
        <f t="shared" si="13"/>
        <v>OPECLI</v>
      </c>
      <c r="Y84" s="18" t="str">
        <f t="shared" si="14"/>
        <v>Pas d'intégration</v>
      </c>
      <c r="Z84" s="19">
        <f t="shared" si="15"/>
        <v>0</v>
      </c>
      <c r="AA84" s="18" t="str">
        <f t="shared" si="16"/>
        <v/>
      </c>
      <c r="AB84" s="18" t="str">
        <f t="shared" si="17"/>
        <v/>
      </c>
      <c r="AC84" s="17"/>
      <c r="AD84" s="17"/>
      <c r="AE84" s="17"/>
      <c r="AF84" s="17"/>
      <c r="AG84" s="17"/>
      <c r="AH84" s="17"/>
      <c r="AI84" s="17"/>
      <c r="AJ84" s="17"/>
      <c r="AK84" s="17"/>
    </row>
    <row r="85" spans="1:37" x14ac:dyDescent="0.45">
      <c r="A85" s="2"/>
      <c r="B85" s="27">
        <v>99</v>
      </c>
      <c r="C85" s="27" t="s">
        <v>49</v>
      </c>
      <c r="D85" s="27"/>
      <c r="E85" s="27"/>
      <c r="F85" s="27"/>
      <c r="G85" s="27"/>
      <c r="H85" s="27" t="s">
        <v>43</v>
      </c>
      <c r="I85" s="27" t="s">
        <v>45</v>
      </c>
      <c r="J85" s="27" t="s">
        <v>56</v>
      </c>
      <c r="K85" s="27" t="s">
        <v>50</v>
      </c>
      <c r="L85" s="30">
        <v>-276564.01</v>
      </c>
      <c r="M85" s="28"/>
      <c r="N85" s="27"/>
      <c r="O85" s="27"/>
      <c r="P85" s="27" t="s">
        <v>41</v>
      </c>
      <c r="Q85" s="27"/>
      <c r="R85" s="18"/>
      <c r="S85" s="18" t="str">
        <f t="shared" si="12"/>
        <v>Opération classique</v>
      </c>
      <c r="T85" s="18" t="s">
        <v>57</v>
      </c>
      <c r="U85" s="18" t="s">
        <v>56</v>
      </c>
      <c r="V85" s="18"/>
      <c r="W85" s="18"/>
      <c r="X85" s="18" t="str">
        <f t="shared" si="13"/>
        <v>OPECLI</v>
      </c>
      <c r="Y85" s="18" t="str">
        <f t="shared" si="14"/>
        <v>Pas d'intégration</v>
      </c>
      <c r="Z85" s="19">
        <f t="shared" si="15"/>
        <v>0</v>
      </c>
      <c r="AA85" s="18" t="str">
        <f t="shared" si="16"/>
        <v/>
      </c>
      <c r="AB85" s="18" t="str">
        <f t="shared" si="17"/>
        <v/>
      </c>
      <c r="AC85" s="17"/>
      <c r="AD85" s="17"/>
      <c r="AE85" s="17"/>
      <c r="AF85" s="17"/>
      <c r="AG85" s="17"/>
      <c r="AH85" s="17"/>
      <c r="AI85" s="17"/>
      <c r="AJ85" s="17"/>
      <c r="AK85" s="17"/>
    </row>
    <row r="86" spans="1:37" x14ac:dyDescent="0.45">
      <c r="A86" s="2"/>
      <c r="B86" s="27">
        <v>100</v>
      </c>
      <c r="C86" s="27" t="s">
        <v>49</v>
      </c>
      <c r="D86" s="27"/>
      <c r="E86" s="27"/>
      <c r="F86" s="27"/>
      <c r="G86" s="27"/>
      <c r="H86" s="27" t="s">
        <v>43</v>
      </c>
      <c r="I86" s="27" t="s">
        <v>45</v>
      </c>
      <c r="J86" s="27" t="s">
        <v>56</v>
      </c>
      <c r="K86" s="27" t="s">
        <v>50</v>
      </c>
      <c r="L86" s="30">
        <v>-276564.01</v>
      </c>
      <c r="M86" s="28"/>
      <c r="N86" s="27"/>
      <c r="O86" s="27"/>
      <c r="P86" s="27" t="s">
        <v>41</v>
      </c>
      <c r="Q86" s="27"/>
      <c r="R86" s="18"/>
      <c r="S86" s="18" t="str">
        <f t="shared" si="12"/>
        <v>Opération classique</v>
      </c>
      <c r="T86" s="18" t="s">
        <v>57</v>
      </c>
      <c r="U86" s="18" t="s">
        <v>56</v>
      </c>
      <c r="V86" s="18"/>
      <c r="W86" s="18"/>
      <c r="X86" s="18" t="str">
        <f t="shared" si="13"/>
        <v>OPECLI</v>
      </c>
      <c r="Y86" s="18" t="str">
        <f t="shared" si="14"/>
        <v>Pas d'intégration</v>
      </c>
      <c r="Z86" s="19">
        <f t="shared" si="15"/>
        <v>0</v>
      </c>
      <c r="AA86" s="18" t="str">
        <f t="shared" si="16"/>
        <v/>
      </c>
      <c r="AB86" s="18" t="str">
        <f t="shared" si="17"/>
        <v/>
      </c>
      <c r="AC86" s="17"/>
      <c r="AD86" s="17"/>
      <c r="AE86" s="17"/>
      <c r="AF86" s="17"/>
      <c r="AG86" s="17"/>
      <c r="AH86" s="17"/>
      <c r="AI86" s="17"/>
      <c r="AJ86" s="17"/>
      <c r="AK86" s="17"/>
    </row>
    <row r="87" spans="1:37" x14ac:dyDescent="0.45">
      <c r="A87" s="2"/>
      <c r="B87" s="27">
        <v>101</v>
      </c>
      <c r="C87" s="27" t="s">
        <v>49</v>
      </c>
      <c r="D87" s="27"/>
      <c r="E87" s="27"/>
      <c r="F87" s="27"/>
      <c r="G87" s="27"/>
      <c r="H87" s="27" t="s">
        <v>43</v>
      </c>
      <c r="I87" s="27" t="s">
        <v>51</v>
      </c>
      <c r="J87" s="27" t="s">
        <v>42</v>
      </c>
      <c r="K87" s="27" t="s">
        <v>50</v>
      </c>
      <c r="L87" s="30">
        <v>-276564.01</v>
      </c>
      <c r="M87" s="28"/>
      <c r="N87" s="27"/>
      <c r="O87" s="27"/>
      <c r="P87" s="27" t="s">
        <v>39</v>
      </c>
      <c r="Q87" s="27"/>
      <c r="R87" s="18"/>
      <c r="S87" s="18" t="str">
        <f t="shared" si="12"/>
        <v>Opération classique</v>
      </c>
      <c r="T87" s="18" t="s">
        <v>57</v>
      </c>
      <c r="U87" s="18" t="s">
        <v>61</v>
      </c>
      <c r="V87" s="18"/>
      <c r="W87" s="18"/>
      <c r="X87" s="18" t="str">
        <f t="shared" si="13"/>
        <v>ABE</v>
      </c>
      <c r="Y87" s="18" t="str">
        <f t="shared" si="14"/>
        <v>Pas d'intégration</v>
      </c>
      <c r="Z87" s="19">
        <f t="shared" si="15"/>
        <v>0</v>
      </c>
      <c r="AA87" s="18" t="str">
        <f t="shared" si="16"/>
        <v/>
      </c>
      <c r="AB87" s="18" t="str">
        <f t="shared" si="17"/>
        <v/>
      </c>
      <c r="AC87" s="17"/>
      <c r="AD87" s="17"/>
      <c r="AE87" s="17"/>
      <c r="AF87" s="17"/>
      <c r="AG87" s="17"/>
      <c r="AH87" s="17"/>
      <c r="AI87" s="17"/>
      <c r="AJ87" s="17"/>
      <c r="AK87" s="17"/>
    </row>
    <row r="88" spans="1:37" x14ac:dyDescent="0.45">
      <c r="A88" s="2"/>
      <c r="B88" s="27">
        <v>102</v>
      </c>
      <c r="C88" s="27" t="s">
        <v>49</v>
      </c>
      <c r="D88" s="27"/>
      <c r="E88" s="27"/>
      <c r="F88" s="27"/>
      <c r="G88" s="27"/>
      <c r="H88" s="27" t="s">
        <v>43</v>
      </c>
      <c r="I88" s="27" t="s">
        <v>51</v>
      </c>
      <c r="J88" s="27" t="s">
        <v>42</v>
      </c>
      <c r="K88" s="27" t="s">
        <v>50</v>
      </c>
      <c r="L88" s="30">
        <v>-276564.01</v>
      </c>
      <c r="M88" s="28"/>
      <c r="N88" s="27"/>
      <c r="O88" s="27"/>
      <c r="P88" s="27" t="s">
        <v>39</v>
      </c>
      <c r="Q88" s="27"/>
      <c r="R88" s="18"/>
      <c r="S88" s="18" t="str">
        <f t="shared" si="12"/>
        <v>Opération classique</v>
      </c>
      <c r="T88" s="18" t="s">
        <v>57</v>
      </c>
      <c r="U88" s="18" t="s">
        <v>61</v>
      </c>
      <c r="V88" s="18"/>
      <c r="W88" s="18"/>
      <c r="X88" s="18" t="str">
        <f t="shared" si="13"/>
        <v>ABE</v>
      </c>
      <c r="Y88" s="18" t="str">
        <f t="shared" si="14"/>
        <v>Pas d'intégration</v>
      </c>
      <c r="Z88" s="19">
        <f t="shared" si="15"/>
        <v>0</v>
      </c>
      <c r="AA88" s="18" t="str">
        <f t="shared" si="16"/>
        <v/>
      </c>
      <c r="AB88" s="18" t="str">
        <f t="shared" si="17"/>
        <v/>
      </c>
      <c r="AC88" s="17"/>
      <c r="AD88" s="17"/>
      <c r="AE88" s="17"/>
      <c r="AF88" s="17"/>
      <c r="AG88" s="17"/>
      <c r="AH88" s="17"/>
      <c r="AI88" s="17"/>
      <c r="AJ88" s="17"/>
      <c r="AK88" s="17"/>
    </row>
    <row r="89" spans="1:37" x14ac:dyDescent="0.45">
      <c r="A89" s="2"/>
      <c r="B89" s="27">
        <v>103</v>
      </c>
      <c r="C89" s="27" t="s">
        <v>49</v>
      </c>
      <c r="D89" s="27"/>
      <c r="E89" s="27"/>
      <c r="F89" s="27"/>
      <c r="G89" s="27"/>
      <c r="H89" s="27" t="s">
        <v>43</v>
      </c>
      <c r="I89" s="27" t="s">
        <v>51</v>
      </c>
      <c r="J89" s="27" t="s">
        <v>42</v>
      </c>
      <c r="K89" s="27" t="s">
        <v>50</v>
      </c>
      <c r="L89" s="30">
        <v>-276564.01</v>
      </c>
      <c r="M89" s="28"/>
      <c r="N89" s="27"/>
      <c r="O89" s="27"/>
      <c r="P89" s="27" t="s">
        <v>39</v>
      </c>
      <c r="Q89" s="27"/>
      <c r="R89" s="18"/>
      <c r="S89" s="18" t="str">
        <f t="shared" si="12"/>
        <v>Opération classique</v>
      </c>
      <c r="T89" s="18" t="s">
        <v>57</v>
      </c>
      <c r="U89" s="18" t="s">
        <v>61</v>
      </c>
      <c r="V89" s="18"/>
      <c r="W89" s="18"/>
      <c r="X89" s="18" t="str">
        <f t="shared" si="13"/>
        <v>ABE</v>
      </c>
      <c r="Y89" s="18" t="str">
        <f t="shared" si="14"/>
        <v>Pas d'intégration</v>
      </c>
      <c r="Z89" s="19">
        <f t="shared" si="15"/>
        <v>0</v>
      </c>
      <c r="AA89" s="18" t="str">
        <f t="shared" si="16"/>
        <v/>
      </c>
      <c r="AB89" s="18" t="str">
        <f t="shared" si="17"/>
        <v/>
      </c>
      <c r="AC89" s="17"/>
      <c r="AD89" s="17"/>
      <c r="AE89" s="17"/>
      <c r="AF89" s="17"/>
      <c r="AG89" s="17"/>
      <c r="AH89" s="17"/>
      <c r="AI89" s="17"/>
      <c r="AJ89" s="17"/>
      <c r="AK89" s="17"/>
    </row>
    <row r="90" spans="1:37" x14ac:dyDescent="0.45">
      <c r="A90" s="2"/>
      <c r="B90" s="27">
        <v>104</v>
      </c>
      <c r="C90" s="27" t="s">
        <v>49</v>
      </c>
      <c r="D90" s="27"/>
      <c r="E90" s="27"/>
      <c r="F90" s="27"/>
      <c r="G90" s="27"/>
      <c r="H90" s="27" t="s">
        <v>43</v>
      </c>
      <c r="I90" s="27" t="s">
        <v>51</v>
      </c>
      <c r="J90" s="27" t="s">
        <v>42</v>
      </c>
      <c r="K90" s="27" t="s">
        <v>50</v>
      </c>
      <c r="L90" s="30">
        <v>-276564.01</v>
      </c>
      <c r="M90" s="28"/>
      <c r="N90" s="27"/>
      <c r="O90" s="27"/>
      <c r="P90" s="27" t="s">
        <v>39</v>
      </c>
      <c r="Q90" s="27"/>
      <c r="R90" s="18"/>
      <c r="S90" s="18" t="str">
        <f t="shared" si="12"/>
        <v>Opération classique</v>
      </c>
      <c r="T90" s="18" t="s">
        <v>57</v>
      </c>
      <c r="U90" s="18" t="s">
        <v>61</v>
      </c>
      <c r="V90" s="18"/>
      <c r="W90" s="18"/>
      <c r="X90" s="18" t="str">
        <f t="shared" si="13"/>
        <v>ABE</v>
      </c>
      <c r="Y90" s="18" t="str">
        <f t="shared" si="14"/>
        <v>Pas d'intégration</v>
      </c>
      <c r="Z90" s="19">
        <f t="shared" si="15"/>
        <v>0</v>
      </c>
      <c r="AA90" s="18" t="str">
        <f t="shared" si="16"/>
        <v/>
      </c>
      <c r="AB90" s="18" t="str">
        <f t="shared" si="17"/>
        <v/>
      </c>
      <c r="AC90" s="17"/>
      <c r="AD90" s="17"/>
      <c r="AE90" s="17"/>
      <c r="AF90" s="17"/>
      <c r="AG90" s="17"/>
      <c r="AH90" s="17"/>
      <c r="AI90" s="17"/>
      <c r="AJ90" s="17"/>
      <c r="AK90" s="17"/>
    </row>
    <row r="91" spans="1:37" x14ac:dyDescent="0.45">
      <c r="A91" s="2"/>
      <c r="B91" s="27">
        <v>105</v>
      </c>
      <c r="C91" s="27" t="s">
        <v>49</v>
      </c>
      <c r="D91" s="27"/>
      <c r="E91" s="27"/>
      <c r="F91" s="27"/>
      <c r="G91" s="27"/>
      <c r="H91" s="27" t="s">
        <v>43</v>
      </c>
      <c r="I91" s="27" t="s">
        <v>45</v>
      </c>
      <c r="J91" s="27" t="s">
        <v>56</v>
      </c>
      <c r="K91" s="27" t="s">
        <v>50</v>
      </c>
      <c r="L91" s="30">
        <v>-276564.01</v>
      </c>
      <c r="M91" s="28"/>
      <c r="N91" s="27"/>
      <c r="O91" s="27"/>
      <c r="P91" s="27" t="s">
        <v>41</v>
      </c>
      <c r="Q91" s="27"/>
      <c r="R91" s="18"/>
      <c r="S91" s="18" t="str">
        <f t="shared" si="12"/>
        <v>Opération classique</v>
      </c>
      <c r="T91" s="18" t="s">
        <v>57</v>
      </c>
      <c r="U91" s="18" t="s">
        <v>56</v>
      </c>
      <c r="V91" s="18"/>
      <c r="W91" s="18"/>
      <c r="X91" s="18" t="str">
        <f t="shared" si="13"/>
        <v>OPECLI</v>
      </c>
      <c r="Y91" s="18" t="str">
        <f t="shared" si="14"/>
        <v>Pas d'intégration</v>
      </c>
      <c r="Z91" s="19">
        <f t="shared" si="15"/>
        <v>0</v>
      </c>
      <c r="AA91" s="18" t="str">
        <f t="shared" si="16"/>
        <v/>
      </c>
      <c r="AB91" s="18" t="str">
        <f t="shared" si="17"/>
        <v/>
      </c>
      <c r="AC91" s="17"/>
      <c r="AD91" s="17"/>
      <c r="AE91" s="17"/>
      <c r="AF91" s="17"/>
      <c r="AG91" s="17"/>
      <c r="AH91" s="17"/>
      <c r="AI91" s="17"/>
      <c r="AJ91" s="17"/>
      <c r="AK91" s="17"/>
    </row>
    <row r="92" spans="1:37" x14ac:dyDescent="0.45">
      <c r="A92" s="2"/>
      <c r="B92" s="27">
        <v>106</v>
      </c>
      <c r="C92" s="27" t="s">
        <v>49</v>
      </c>
      <c r="D92" s="27"/>
      <c r="E92" s="27"/>
      <c r="F92" s="27"/>
      <c r="G92" s="27"/>
      <c r="H92" s="27" t="s">
        <v>43</v>
      </c>
      <c r="I92" s="27" t="s">
        <v>45</v>
      </c>
      <c r="J92" s="27" t="s">
        <v>56</v>
      </c>
      <c r="K92" s="27" t="s">
        <v>50</v>
      </c>
      <c r="L92" s="30">
        <v>-276564.01</v>
      </c>
      <c r="M92" s="28"/>
      <c r="N92" s="27"/>
      <c r="O92" s="27"/>
      <c r="P92" s="27" t="s">
        <v>41</v>
      </c>
      <c r="Q92" s="27"/>
      <c r="R92" s="18"/>
      <c r="S92" s="18" t="str">
        <f t="shared" si="12"/>
        <v>Opération classique</v>
      </c>
      <c r="T92" s="18" t="s">
        <v>57</v>
      </c>
      <c r="U92" s="18" t="s">
        <v>56</v>
      </c>
      <c r="V92" s="18"/>
      <c r="W92" s="18"/>
      <c r="X92" s="18" t="str">
        <f t="shared" si="13"/>
        <v>OPECLI</v>
      </c>
      <c r="Y92" s="18" t="str">
        <f t="shared" si="14"/>
        <v>Pas d'intégration</v>
      </c>
      <c r="Z92" s="19">
        <f t="shared" si="15"/>
        <v>0</v>
      </c>
      <c r="AA92" s="18" t="str">
        <f t="shared" si="16"/>
        <v/>
      </c>
      <c r="AB92" s="18" t="str">
        <f t="shared" si="17"/>
        <v/>
      </c>
      <c r="AC92" s="17"/>
      <c r="AD92" s="17"/>
      <c r="AE92" s="17"/>
      <c r="AF92" s="17"/>
      <c r="AG92" s="17"/>
      <c r="AH92" s="17"/>
      <c r="AI92" s="17"/>
      <c r="AJ92" s="17"/>
      <c r="AK92" s="17"/>
    </row>
    <row r="93" spans="1:37" x14ac:dyDescent="0.45">
      <c r="A93" s="2"/>
      <c r="B93" s="27">
        <v>107</v>
      </c>
      <c r="C93" s="27" t="s">
        <v>49</v>
      </c>
      <c r="D93" s="27"/>
      <c r="E93" s="27"/>
      <c r="F93" s="27"/>
      <c r="G93" s="27"/>
      <c r="H93" s="27" t="s">
        <v>43</v>
      </c>
      <c r="I93" s="27" t="s">
        <v>51</v>
      </c>
      <c r="J93" s="27" t="s">
        <v>56</v>
      </c>
      <c r="K93" s="27" t="s">
        <v>50</v>
      </c>
      <c r="L93" s="30">
        <v>-276564.01</v>
      </c>
      <c r="M93" s="28"/>
      <c r="N93" s="27"/>
      <c r="O93" s="27"/>
      <c r="P93" s="27" t="s">
        <v>41</v>
      </c>
      <c r="Q93" s="27"/>
      <c r="R93" s="18"/>
      <c r="S93" s="18" t="str">
        <f t="shared" si="12"/>
        <v>Opération classique</v>
      </c>
      <c r="T93" s="18" t="s">
        <v>57</v>
      </c>
      <c r="U93" s="18" t="s">
        <v>56</v>
      </c>
      <c r="V93" s="18"/>
      <c r="W93" s="18"/>
      <c r="X93" s="18" t="str">
        <f t="shared" si="13"/>
        <v>OPECLI</v>
      </c>
      <c r="Y93" s="18" t="str">
        <f t="shared" si="14"/>
        <v>Pas d'intégration</v>
      </c>
      <c r="Z93" s="19">
        <f t="shared" si="15"/>
        <v>0</v>
      </c>
      <c r="AA93" s="18" t="str">
        <f t="shared" si="16"/>
        <v/>
      </c>
      <c r="AB93" s="18" t="str">
        <f t="shared" si="17"/>
        <v/>
      </c>
      <c r="AC93" s="17"/>
      <c r="AD93" s="17"/>
      <c r="AE93" s="17"/>
      <c r="AF93" s="17"/>
      <c r="AG93" s="17"/>
      <c r="AH93" s="17"/>
      <c r="AI93" s="17"/>
      <c r="AJ93" s="17"/>
      <c r="AK93" s="17"/>
    </row>
    <row r="94" spans="1:37" x14ac:dyDescent="0.45">
      <c r="A94" s="2"/>
      <c r="B94" s="27">
        <v>108</v>
      </c>
      <c r="C94" s="27" t="s">
        <v>49</v>
      </c>
      <c r="D94" s="27"/>
      <c r="E94" s="27"/>
      <c r="F94" s="27"/>
      <c r="G94" s="27"/>
      <c r="H94" s="27" t="s">
        <v>43</v>
      </c>
      <c r="I94" s="27" t="s">
        <v>51</v>
      </c>
      <c r="J94" s="27" t="s">
        <v>42</v>
      </c>
      <c r="K94" s="27" t="s">
        <v>50</v>
      </c>
      <c r="L94" s="30">
        <v>-276564.01</v>
      </c>
      <c r="M94" s="28"/>
      <c r="N94" s="27"/>
      <c r="O94" s="27"/>
      <c r="P94" s="27" t="s">
        <v>39</v>
      </c>
      <c r="Q94" s="27"/>
      <c r="R94" s="18"/>
      <c r="S94" s="18" t="str">
        <f t="shared" si="12"/>
        <v>Opération classique</v>
      </c>
      <c r="T94" s="18" t="s">
        <v>57</v>
      </c>
      <c r="U94" s="18" t="s">
        <v>61</v>
      </c>
      <c r="V94" s="18"/>
      <c r="W94" s="18"/>
      <c r="X94" s="18" t="str">
        <f t="shared" si="13"/>
        <v>ABE</v>
      </c>
      <c r="Y94" s="18" t="str">
        <f t="shared" si="14"/>
        <v>Pas d'intégration</v>
      </c>
      <c r="Z94" s="19">
        <f t="shared" si="15"/>
        <v>0</v>
      </c>
      <c r="AA94" s="18" t="str">
        <f t="shared" si="16"/>
        <v/>
      </c>
      <c r="AB94" s="18" t="str">
        <f t="shared" si="17"/>
        <v/>
      </c>
      <c r="AC94" s="17"/>
      <c r="AD94" s="17"/>
      <c r="AE94" s="17"/>
      <c r="AF94" s="17"/>
      <c r="AG94" s="17"/>
      <c r="AH94" s="17"/>
      <c r="AI94" s="17"/>
      <c r="AJ94" s="17"/>
      <c r="AK94" s="17"/>
    </row>
    <row r="95" spans="1:37" x14ac:dyDescent="0.45">
      <c r="A95" s="2"/>
      <c r="B95" s="27">
        <v>109</v>
      </c>
      <c r="C95" s="27" t="s">
        <v>49</v>
      </c>
      <c r="D95" s="27"/>
      <c r="E95" s="27"/>
      <c r="F95" s="27"/>
      <c r="G95" s="27"/>
      <c r="H95" s="27" t="s">
        <v>43</v>
      </c>
      <c r="I95" s="27" t="s">
        <v>45</v>
      </c>
      <c r="J95" s="27" t="s">
        <v>56</v>
      </c>
      <c r="K95" s="27" t="s">
        <v>50</v>
      </c>
      <c r="L95" s="30">
        <v>-276564.01</v>
      </c>
      <c r="M95" s="28"/>
      <c r="N95" s="27"/>
      <c r="O95" s="27"/>
      <c r="P95" s="27" t="s">
        <v>41</v>
      </c>
      <c r="Q95" s="27"/>
      <c r="R95" s="18"/>
      <c r="S95" s="18" t="str">
        <f t="shared" si="12"/>
        <v>Opération classique</v>
      </c>
      <c r="T95" s="18" t="s">
        <v>57</v>
      </c>
      <c r="U95" s="18" t="s">
        <v>56</v>
      </c>
      <c r="V95" s="18"/>
      <c r="W95" s="18"/>
      <c r="X95" s="18" t="str">
        <f t="shared" si="13"/>
        <v>OPECLI</v>
      </c>
      <c r="Y95" s="18" t="str">
        <f t="shared" si="14"/>
        <v>Pas d'intégration</v>
      </c>
      <c r="Z95" s="19">
        <f t="shared" si="15"/>
        <v>0</v>
      </c>
      <c r="AA95" s="18" t="str">
        <f t="shared" si="16"/>
        <v/>
      </c>
      <c r="AB95" s="18" t="str">
        <f t="shared" si="17"/>
        <v/>
      </c>
      <c r="AC95" s="17"/>
      <c r="AD95" s="17"/>
      <c r="AE95" s="17"/>
      <c r="AF95" s="17"/>
      <c r="AG95" s="17"/>
      <c r="AH95" s="17"/>
      <c r="AI95" s="17"/>
      <c r="AJ95" s="17"/>
      <c r="AK95" s="17"/>
    </row>
    <row r="96" spans="1:37" x14ac:dyDescent="0.45">
      <c r="A96" s="2"/>
      <c r="B96" s="27">
        <v>110</v>
      </c>
      <c r="C96" s="27" t="s">
        <v>49</v>
      </c>
      <c r="D96" s="27"/>
      <c r="E96" s="27"/>
      <c r="F96" s="27"/>
      <c r="G96" s="27"/>
      <c r="H96" s="27" t="s">
        <v>43</v>
      </c>
      <c r="I96" s="27" t="s">
        <v>45</v>
      </c>
      <c r="J96" s="27" t="s">
        <v>56</v>
      </c>
      <c r="K96" s="27" t="s">
        <v>50</v>
      </c>
      <c r="L96" s="30">
        <v>-276564.01</v>
      </c>
      <c r="M96" s="28"/>
      <c r="N96" s="27"/>
      <c r="O96" s="27"/>
      <c r="P96" s="27" t="s">
        <v>41</v>
      </c>
      <c r="Q96" s="27"/>
      <c r="R96" s="18"/>
      <c r="S96" s="18" t="str">
        <f t="shared" si="12"/>
        <v>Opération classique</v>
      </c>
      <c r="T96" s="18" t="s">
        <v>57</v>
      </c>
      <c r="U96" s="18" t="s">
        <v>56</v>
      </c>
      <c r="V96" s="18"/>
      <c r="W96" s="18"/>
      <c r="X96" s="18" t="str">
        <f t="shared" si="13"/>
        <v>OPECLI</v>
      </c>
      <c r="Y96" s="18" t="str">
        <f t="shared" si="14"/>
        <v>Pas d'intégration</v>
      </c>
      <c r="Z96" s="19">
        <f t="shared" si="15"/>
        <v>0</v>
      </c>
      <c r="AA96" s="18" t="str">
        <f t="shared" si="16"/>
        <v/>
      </c>
      <c r="AB96" s="18" t="str">
        <f t="shared" si="17"/>
        <v/>
      </c>
      <c r="AC96" s="17"/>
      <c r="AD96" s="17"/>
      <c r="AE96" s="17"/>
      <c r="AF96" s="17"/>
      <c r="AG96" s="17"/>
      <c r="AH96" s="17"/>
      <c r="AI96" s="17"/>
      <c r="AJ96" s="17"/>
      <c r="AK96" s="17"/>
    </row>
    <row r="97" spans="1:37" x14ac:dyDescent="0.45">
      <c r="A97" s="2"/>
      <c r="B97" s="27">
        <v>111</v>
      </c>
      <c r="C97" s="27" t="s">
        <v>49</v>
      </c>
      <c r="D97" s="27"/>
      <c r="E97" s="27"/>
      <c r="F97" s="27"/>
      <c r="G97" s="27"/>
      <c r="H97" s="27" t="s">
        <v>43</v>
      </c>
      <c r="I97" s="27" t="s">
        <v>45</v>
      </c>
      <c r="J97" s="27" t="s">
        <v>56</v>
      </c>
      <c r="K97" s="27" t="s">
        <v>50</v>
      </c>
      <c r="L97" s="30">
        <v>-276564.01</v>
      </c>
      <c r="M97" s="28"/>
      <c r="N97" s="27"/>
      <c r="O97" s="27"/>
      <c r="P97" s="27" t="s">
        <v>41</v>
      </c>
      <c r="Q97" s="27"/>
      <c r="R97" s="18"/>
      <c r="S97" s="18" t="str">
        <f t="shared" si="12"/>
        <v>Opération classique</v>
      </c>
      <c r="T97" s="18" t="s">
        <v>57</v>
      </c>
      <c r="U97" s="18" t="s">
        <v>56</v>
      </c>
      <c r="V97" s="18"/>
      <c r="W97" s="18"/>
      <c r="X97" s="18" t="str">
        <f t="shared" si="13"/>
        <v>OPECLI</v>
      </c>
      <c r="Y97" s="18" t="str">
        <f t="shared" si="14"/>
        <v>Pas d'intégration</v>
      </c>
      <c r="Z97" s="19">
        <f t="shared" si="15"/>
        <v>0</v>
      </c>
      <c r="AA97" s="18" t="str">
        <f t="shared" si="16"/>
        <v/>
      </c>
      <c r="AB97" s="18" t="str">
        <f t="shared" si="17"/>
        <v/>
      </c>
      <c r="AC97" s="17"/>
      <c r="AD97" s="17"/>
      <c r="AE97" s="17"/>
      <c r="AF97" s="17"/>
      <c r="AG97" s="17"/>
      <c r="AH97" s="17"/>
      <c r="AI97" s="17"/>
      <c r="AJ97" s="17"/>
      <c r="AK97" s="17"/>
    </row>
    <row r="98" spans="1:37" x14ac:dyDescent="0.45">
      <c r="A98" s="2"/>
      <c r="B98" s="27">
        <v>112</v>
      </c>
      <c r="C98" s="27" t="s">
        <v>49</v>
      </c>
      <c r="D98" s="27"/>
      <c r="E98" s="27"/>
      <c r="F98" s="27"/>
      <c r="G98" s="27"/>
      <c r="H98" s="27" t="s">
        <v>43</v>
      </c>
      <c r="I98" s="27" t="s">
        <v>51</v>
      </c>
      <c r="J98" s="27" t="s">
        <v>42</v>
      </c>
      <c r="K98" s="27" t="s">
        <v>50</v>
      </c>
      <c r="L98" s="30">
        <v>-276564.01</v>
      </c>
      <c r="M98" s="28"/>
      <c r="N98" s="27"/>
      <c r="O98" s="27"/>
      <c r="P98" s="27" t="s">
        <v>39</v>
      </c>
      <c r="Q98" s="27"/>
      <c r="R98" s="18"/>
      <c r="S98" s="18" t="str">
        <f t="shared" si="12"/>
        <v>Opération classique</v>
      </c>
      <c r="T98" s="18" t="s">
        <v>57</v>
      </c>
      <c r="U98" s="18" t="s">
        <v>61</v>
      </c>
      <c r="V98" s="18"/>
      <c r="W98" s="18"/>
      <c r="X98" s="18" t="str">
        <f t="shared" si="13"/>
        <v>ABE</v>
      </c>
      <c r="Y98" s="18" t="str">
        <f t="shared" si="14"/>
        <v>Pas d'intégration</v>
      </c>
      <c r="Z98" s="19">
        <f t="shared" si="15"/>
        <v>0</v>
      </c>
      <c r="AA98" s="18" t="str">
        <f t="shared" si="16"/>
        <v/>
      </c>
      <c r="AB98" s="18" t="str">
        <f t="shared" si="17"/>
        <v/>
      </c>
      <c r="AC98" s="17"/>
      <c r="AD98" s="17"/>
      <c r="AE98" s="17"/>
      <c r="AF98" s="17"/>
      <c r="AG98" s="17"/>
      <c r="AH98" s="17"/>
      <c r="AI98" s="17"/>
      <c r="AJ98" s="17"/>
      <c r="AK98" s="17"/>
    </row>
    <row r="99" spans="1:37" x14ac:dyDescent="0.45">
      <c r="A99" s="2"/>
      <c r="B99" s="27">
        <v>113</v>
      </c>
      <c r="C99" s="27" t="s">
        <v>49</v>
      </c>
      <c r="D99" s="27"/>
      <c r="E99" s="27"/>
      <c r="F99" s="27"/>
      <c r="G99" s="27"/>
      <c r="H99" s="27" t="s">
        <v>43</v>
      </c>
      <c r="I99" s="27" t="s">
        <v>51</v>
      </c>
      <c r="J99" s="27" t="s">
        <v>42</v>
      </c>
      <c r="K99" s="27" t="s">
        <v>50</v>
      </c>
      <c r="L99" s="30">
        <v>-276564.01</v>
      </c>
      <c r="M99" s="28"/>
      <c r="N99" s="27"/>
      <c r="O99" s="27"/>
      <c r="P99" s="27" t="s">
        <v>39</v>
      </c>
      <c r="Q99" s="27"/>
      <c r="R99" s="18"/>
      <c r="S99" s="18" t="str">
        <f t="shared" si="12"/>
        <v>Opération classique</v>
      </c>
      <c r="T99" s="18" t="s">
        <v>57</v>
      </c>
      <c r="U99" s="18" t="s">
        <v>61</v>
      </c>
      <c r="V99" s="18"/>
      <c r="W99" s="18"/>
      <c r="X99" s="18" t="str">
        <f t="shared" si="13"/>
        <v>ABE</v>
      </c>
      <c r="Y99" s="18" t="str">
        <f t="shared" si="14"/>
        <v>Pas d'intégration</v>
      </c>
      <c r="Z99" s="19">
        <f t="shared" si="15"/>
        <v>0</v>
      </c>
      <c r="AA99" s="18" t="str">
        <f t="shared" si="16"/>
        <v/>
      </c>
      <c r="AB99" s="18" t="str">
        <f t="shared" si="17"/>
        <v/>
      </c>
      <c r="AC99" s="17"/>
      <c r="AD99" s="17"/>
      <c r="AE99" s="17"/>
      <c r="AF99" s="17"/>
      <c r="AG99" s="17"/>
      <c r="AH99" s="17"/>
      <c r="AI99" s="17"/>
      <c r="AJ99" s="17"/>
      <c r="AK99" s="17"/>
    </row>
    <row r="100" spans="1:37" x14ac:dyDescent="0.45">
      <c r="A100" s="2"/>
      <c r="B100" s="27">
        <v>114</v>
      </c>
      <c r="C100" s="27" t="s">
        <v>49</v>
      </c>
      <c r="D100" s="27"/>
      <c r="E100" s="27"/>
      <c r="F100" s="27"/>
      <c r="G100" s="27"/>
      <c r="H100" s="27" t="s">
        <v>43</v>
      </c>
      <c r="I100" s="27" t="s">
        <v>45</v>
      </c>
      <c r="J100" s="27" t="s">
        <v>56</v>
      </c>
      <c r="K100" s="27" t="s">
        <v>50</v>
      </c>
      <c r="L100" s="30">
        <v>-276564.01</v>
      </c>
      <c r="M100" s="28"/>
      <c r="N100" s="27"/>
      <c r="O100" s="27"/>
      <c r="P100" s="27" t="s">
        <v>41</v>
      </c>
      <c r="Q100" s="27"/>
      <c r="R100" s="18"/>
      <c r="S100" s="18" t="str">
        <f t="shared" si="12"/>
        <v>Opération classique</v>
      </c>
      <c r="T100" s="18" t="s">
        <v>57</v>
      </c>
      <c r="U100" s="18" t="s">
        <v>56</v>
      </c>
      <c r="V100" s="18"/>
      <c r="W100" s="18"/>
      <c r="X100" s="18" t="str">
        <f t="shared" si="13"/>
        <v>OPECLI</v>
      </c>
      <c r="Y100" s="18" t="str">
        <f t="shared" si="14"/>
        <v>Pas d'intégration</v>
      </c>
      <c r="Z100" s="19">
        <f t="shared" si="15"/>
        <v>0</v>
      </c>
      <c r="AA100" s="18" t="str">
        <f t="shared" si="16"/>
        <v/>
      </c>
      <c r="AB100" s="18" t="str">
        <f t="shared" si="17"/>
        <v/>
      </c>
      <c r="AC100" s="17"/>
      <c r="AD100" s="17"/>
      <c r="AE100" s="17"/>
      <c r="AF100" s="17"/>
      <c r="AG100" s="17"/>
      <c r="AH100" s="17"/>
      <c r="AI100" s="17"/>
      <c r="AJ100" s="17"/>
      <c r="AK100" s="17"/>
    </row>
    <row r="101" spans="1:37" x14ac:dyDescent="0.45">
      <c r="A101" s="2"/>
      <c r="B101" s="27">
        <v>115</v>
      </c>
      <c r="C101" s="27" t="s">
        <v>49</v>
      </c>
      <c r="D101" s="27"/>
      <c r="E101" s="27"/>
      <c r="F101" s="27"/>
      <c r="G101" s="27"/>
      <c r="H101" s="27" t="s">
        <v>43</v>
      </c>
      <c r="I101" s="27" t="s">
        <v>45</v>
      </c>
      <c r="J101" s="27" t="s">
        <v>56</v>
      </c>
      <c r="K101" s="27" t="s">
        <v>50</v>
      </c>
      <c r="L101" s="30">
        <v>-276564.01</v>
      </c>
      <c r="M101" s="28"/>
      <c r="N101" s="27"/>
      <c r="O101" s="27"/>
      <c r="P101" s="27" t="s">
        <v>41</v>
      </c>
      <c r="Q101" s="27"/>
      <c r="R101" s="18"/>
      <c r="S101" s="18" t="str">
        <f t="shared" si="12"/>
        <v>Opération classique</v>
      </c>
      <c r="T101" s="18" t="s">
        <v>57</v>
      </c>
      <c r="U101" s="18" t="s">
        <v>56</v>
      </c>
      <c r="V101" s="18"/>
      <c r="W101" s="18"/>
      <c r="X101" s="18" t="str">
        <f t="shared" si="13"/>
        <v>OPECLI</v>
      </c>
      <c r="Y101" s="18" t="str">
        <f t="shared" si="14"/>
        <v>Pas d'intégration</v>
      </c>
      <c r="Z101" s="19">
        <f t="shared" si="15"/>
        <v>0</v>
      </c>
      <c r="AA101" s="18" t="str">
        <f t="shared" si="16"/>
        <v/>
      </c>
      <c r="AB101" s="18" t="str">
        <f t="shared" si="17"/>
        <v/>
      </c>
      <c r="AC101" s="17"/>
      <c r="AD101" s="17"/>
      <c r="AE101" s="17"/>
      <c r="AF101" s="17"/>
      <c r="AG101" s="17"/>
      <c r="AH101" s="17"/>
      <c r="AI101" s="17"/>
      <c r="AJ101" s="17"/>
      <c r="AK101" s="17"/>
    </row>
    <row r="102" spans="1:37" x14ac:dyDescent="0.45">
      <c r="A102" s="2"/>
      <c r="B102" s="27">
        <v>116</v>
      </c>
      <c r="C102" s="27" t="s">
        <v>49</v>
      </c>
      <c r="D102" s="27"/>
      <c r="E102" s="27"/>
      <c r="F102" s="27"/>
      <c r="G102" s="27"/>
      <c r="H102" s="27" t="s">
        <v>43</v>
      </c>
      <c r="I102" s="27" t="s">
        <v>45</v>
      </c>
      <c r="J102" s="27" t="s">
        <v>56</v>
      </c>
      <c r="K102" s="27" t="s">
        <v>50</v>
      </c>
      <c r="L102" s="30">
        <v>-276564.01</v>
      </c>
      <c r="M102" s="28"/>
      <c r="N102" s="27"/>
      <c r="O102" s="27"/>
      <c r="P102" s="27" t="s">
        <v>41</v>
      </c>
      <c r="Q102" s="27"/>
      <c r="R102" s="18"/>
      <c r="S102" s="18" t="str">
        <f t="shared" si="12"/>
        <v>Opération classique</v>
      </c>
      <c r="T102" s="18" t="s">
        <v>57</v>
      </c>
      <c r="U102" s="18" t="s">
        <v>56</v>
      </c>
      <c r="V102" s="18"/>
      <c r="W102" s="18"/>
      <c r="X102" s="18" t="str">
        <f t="shared" si="13"/>
        <v>OPECLI</v>
      </c>
      <c r="Y102" s="18" t="str">
        <f t="shared" si="14"/>
        <v>Pas d'intégration</v>
      </c>
      <c r="Z102" s="19">
        <f t="shared" si="15"/>
        <v>0</v>
      </c>
      <c r="AA102" s="18" t="str">
        <f t="shared" si="16"/>
        <v/>
      </c>
      <c r="AB102" s="18" t="str">
        <f t="shared" si="17"/>
        <v/>
      </c>
      <c r="AC102" s="17"/>
      <c r="AD102" s="17"/>
      <c r="AE102" s="17"/>
      <c r="AF102" s="17"/>
      <c r="AG102" s="17"/>
      <c r="AH102" s="17"/>
      <c r="AI102" s="17"/>
      <c r="AJ102" s="17"/>
      <c r="AK102" s="17"/>
    </row>
    <row r="103" spans="1:37" x14ac:dyDescent="0.45">
      <c r="A103" s="2"/>
      <c r="B103" s="27">
        <v>117</v>
      </c>
      <c r="C103" s="27" t="s">
        <v>49</v>
      </c>
      <c r="D103" s="27"/>
      <c r="E103" s="27"/>
      <c r="F103" s="27"/>
      <c r="G103" s="27"/>
      <c r="H103" s="27" t="s">
        <v>43</v>
      </c>
      <c r="I103" s="27" t="s">
        <v>45</v>
      </c>
      <c r="J103" s="27" t="s">
        <v>56</v>
      </c>
      <c r="K103" s="27" t="s">
        <v>50</v>
      </c>
      <c r="L103" s="30">
        <v>-276564.01</v>
      </c>
      <c r="M103" s="28"/>
      <c r="N103" s="27"/>
      <c r="O103" s="27"/>
      <c r="P103" s="27" t="s">
        <v>41</v>
      </c>
      <c r="Q103" s="27"/>
      <c r="R103" s="18"/>
      <c r="S103" s="18" t="str">
        <f t="shared" si="12"/>
        <v>Opération classique</v>
      </c>
      <c r="T103" s="18" t="s">
        <v>57</v>
      </c>
      <c r="U103" s="18" t="s">
        <v>56</v>
      </c>
      <c r="V103" s="18"/>
      <c r="W103" s="18"/>
      <c r="X103" s="18" t="str">
        <f t="shared" si="13"/>
        <v>OPECLI</v>
      </c>
      <c r="Y103" s="18" t="str">
        <f t="shared" si="14"/>
        <v>Pas d'intégration</v>
      </c>
      <c r="Z103" s="19">
        <f t="shared" si="15"/>
        <v>0</v>
      </c>
      <c r="AA103" s="18" t="str">
        <f t="shared" si="16"/>
        <v/>
      </c>
      <c r="AB103" s="18" t="str">
        <f t="shared" si="17"/>
        <v/>
      </c>
      <c r="AC103" s="17"/>
      <c r="AD103" s="17"/>
      <c r="AE103" s="17"/>
      <c r="AF103" s="17"/>
      <c r="AG103" s="17"/>
      <c r="AH103" s="17"/>
      <c r="AI103" s="17"/>
      <c r="AJ103" s="17"/>
      <c r="AK103" s="17"/>
    </row>
    <row r="104" spans="1:37" x14ac:dyDescent="0.45">
      <c r="A104" s="2"/>
      <c r="B104" s="27">
        <v>118</v>
      </c>
      <c r="C104" s="27" t="s">
        <v>49</v>
      </c>
      <c r="D104" s="27"/>
      <c r="E104" s="27"/>
      <c r="F104" s="27"/>
      <c r="G104" s="27"/>
      <c r="H104" s="27" t="s">
        <v>43</v>
      </c>
      <c r="I104" s="27" t="s">
        <v>51</v>
      </c>
      <c r="J104" s="27" t="s">
        <v>42</v>
      </c>
      <c r="K104" s="27" t="s">
        <v>50</v>
      </c>
      <c r="L104" s="30">
        <v>-276564.01</v>
      </c>
      <c r="M104" s="28"/>
      <c r="N104" s="27"/>
      <c r="O104" s="27"/>
      <c r="P104" s="27" t="s">
        <v>39</v>
      </c>
      <c r="Q104" s="27"/>
      <c r="R104" s="18"/>
      <c r="S104" s="18" t="str">
        <f t="shared" si="12"/>
        <v>Opération classique</v>
      </c>
      <c r="T104" s="18" t="s">
        <v>57</v>
      </c>
      <c r="U104" s="18" t="s">
        <v>61</v>
      </c>
      <c r="V104" s="18"/>
      <c r="W104" s="18"/>
      <c r="X104" s="18" t="str">
        <f t="shared" si="13"/>
        <v>ABE</v>
      </c>
      <c r="Y104" s="18" t="str">
        <f t="shared" si="14"/>
        <v>Pas d'intégration</v>
      </c>
      <c r="Z104" s="19">
        <f t="shared" si="15"/>
        <v>0</v>
      </c>
      <c r="AA104" s="18" t="str">
        <f t="shared" si="16"/>
        <v/>
      </c>
      <c r="AB104" s="18" t="str">
        <f t="shared" si="17"/>
        <v/>
      </c>
      <c r="AC104" s="17"/>
      <c r="AD104" s="17"/>
      <c r="AE104" s="17"/>
      <c r="AF104" s="17"/>
      <c r="AG104" s="17"/>
      <c r="AH104" s="17"/>
      <c r="AI104" s="17"/>
      <c r="AJ104" s="17"/>
      <c r="AK104" s="17"/>
    </row>
    <row r="105" spans="1:37" x14ac:dyDescent="0.45">
      <c r="A105" s="2"/>
      <c r="B105" s="27">
        <v>119</v>
      </c>
      <c r="C105" s="27" t="s">
        <v>49</v>
      </c>
      <c r="D105" s="27"/>
      <c r="E105" s="27"/>
      <c r="F105" s="27"/>
      <c r="G105" s="27"/>
      <c r="H105" s="27" t="s">
        <v>43</v>
      </c>
      <c r="I105" s="27" t="s">
        <v>45</v>
      </c>
      <c r="J105" s="27" t="s">
        <v>56</v>
      </c>
      <c r="K105" s="27" t="s">
        <v>50</v>
      </c>
      <c r="L105" s="30">
        <v>-276564.01</v>
      </c>
      <c r="M105" s="28"/>
      <c r="N105" s="27"/>
      <c r="O105" s="27"/>
      <c r="P105" s="27" t="s">
        <v>41</v>
      </c>
      <c r="Q105" s="27"/>
      <c r="R105" s="18"/>
      <c r="S105" s="18" t="str">
        <f t="shared" si="12"/>
        <v>Opération classique</v>
      </c>
      <c r="T105" s="18" t="s">
        <v>57</v>
      </c>
      <c r="U105" s="18" t="s">
        <v>56</v>
      </c>
      <c r="V105" s="18"/>
      <c r="W105" s="18"/>
      <c r="X105" s="18" t="str">
        <f t="shared" si="13"/>
        <v>OPECLI</v>
      </c>
      <c r="Y105" s="18" t="str">
        <f t="shared" si="14"/>
        <v>Pas d'intégration</v>
      </c>
      <c r="Z105" s="19">
        <f t="shared" si="15"/>
        <v>0</v>
      </c>
      <c r="AA105" s="18" t="str">
        <f t="shared" si="16"/>
        <v/>
      </c>
      <c r="AB105" s="18" t="str">
        <f t="shared" si="17"/>
        <v/>
      </c>
      <c r="AC105" s="17"/>
      <c r="AD105" s="17"/>
      <c r="AE105" s="17"/>
      <c r="AF105" s="17"/>
      <c r="AG105" s="17"/>
      <c r="AH105" s="17"/>
      <c r="AI105" s="17"/>
      <c r="AJ105" s="17"/>
      <c r="AK105" s="17"/>
    </row>
    <row r="106" spans="1:37" s="21" customFormat="1" x14ac:dyDescent="0.45">
      <c r="A106" s="2"/>
      <c r="B106" s="27">
        <v>120</v>
      </c>
      <c r="C106" s="27" t="s">
        <v>49</v>
      </c>
      <c r="D106" s="27"/>
      <c r="E106" s="27"/>
      <c r="F106" s="27"/>
      <c r="G106" s="27"/>
      <c r="H106" s="27" t="s">
        <v>43</v>
      </c>
      <c r="I106" s="27" t="s">
        <v>45</v>
      </c>
      <c r="J106" s="27" t="s">
        <v>55</v>
      </c>
      <c r="K106" s="27" t="s">
        <v>50</v>
      </c>
      <c r="L106" s="30">
        <v>-276564.01</v>
      </c>
      <c r="M106" s="28"/>
      <c r="N106" s="27"/>
      <c r="O106" s="27"/>
      <c r="P106" s="27" t="s">
        <v>39</v>
      </c>
      <c r="Q106" s="27"/>
      <c r="R106" s="18"/>
      <c r="S106" s="18" t="str">
        <f t="shared" si="12"/>
        <v>Opération classique</v>
      </c>
      <c r="T106" s="18" t="s">
        <v>60</v>
      </c>
      <c r="U106" s="18" t="s">
        <v>62</v>
      </c>
      <c r="V106" s="18"/>
      <c r="W106" s="18"/>
      <c r="X106" s="18" t="str">
        <f t="shared" si="13"/>
        <v>TARGET</v>
      </c>
      <c r="Y106" s="18" t="str">
        <f t="shared" si="14"/>
        <v>Pas d'intégration</v>
      </c>
      <c r="Z106" s="19">
        <f t="shared" si="15"/>
        <v>0</v>
      </c>
      <c r="AA106" s="18" t="str">
        <f t="shared" si="16"/>
        <v/>
      </c>
      <c r="AB106" s="18" t="str">
        <f t="shared" si="17"/>
        <v/>
      </c>
      <c r="AC106" s="17"/>
      <c r="AD106" s="17"/>
      <c r="AE106" s="17"/>
      <c r="AF106" s="17"/>
      <c r="AG106" s="17"/>
      <c r="AH106" s="17"/>
      <c r="AI106" s="17"/>
      <c r="AJ106" s="17"/>
      <c r="AK106" s="17"/>
    </row>
    <row r="107" spans="1:37" x14ac:dyDescent="0.45">
      <c r="A107" s="2"/>
      <c r="B107" s="27">
        <v>121</v>
      </c>
      <c r="C107" s="27" t="s">
        <v>49</v>
      </c>
      <c r="D107" s="27"/>
      <c r="E107" s="27"/>
      <c r="F107" s="27"/>
      <c r="G107" s="27"/>
      <c r="H107" s="27" t="s">
        <v>43</v>
      </c>
      <c r="I107" s="27" t="s">
        <v>45</v>
      </c>
      <c r="J107" s="27" t="s">
        <v>56</v>
      </c>
      <c r="K107" s="27" t="s">
        <v>50</v>
      </c>
      <c r="L107" s="30">
        <v>-276564.01</v>
      </c>
      <c r="M107" s="28"/>
      <c r="N107" s="27"/>
      <c r="O107" s="27"/>
      <c r="P107" s="27" t="s">
        <v>41</v>
      </c>
      <c r="Q107" s="27"/>
      <c r="R107" s="18"/>
      <c r="S107" s="18" t="str">
        <f t="shared" si="12"/>
        <v>Opération classique</v>
      </c>
      <c r="T107" s="18" t="s">
        <v>57</v>
      </c>
      <c r="U107" s="18" t="s">
        <v>56</v>
      </c>
      <c r="V107" s="18"/>
      <c r="W107" s="18"/>
      <c r="X107" s="18" t="str">
        <f t="shared" si="13"/>
        <v>OPECLI</v>
      </c>
      <c r="Y107" s="18" t="str">
        <f t="shared" si="14"/>
        <v>Pas d'intégration</v>
      </c>
      <c r="Z107" s="19">
        <f t="shared" si="15"/>
        <v>0</v>
      </c>
      <c r="AA107" s="18" t="str">
        <f t="shared" si="16"/>
        <v/>
      </c>
      <c r="AB107" s="18" t="str">
        <f t="shared" si="17"/>
        <v/>
      </c>
      <c r="AC107" s="17"/>
      <c r="AD107" s="17"/>
      <c r="AE107" s="17"/>
      <c r="AF107" s="17"/>
      <c r="AG107" s="17"/>
      <c r="AH107" s="17"/>
      <c r="AI107" s="17"/>
      <c r="AJ107" s="17"/>
      <c r="AK107" s="17"/>
    </row>
    <row r="108" spans="1:37" x14ac:dyDescent="0.45">
      <c r="A108" s="2"/>
      <c r="B108" s="27">
        <v>122</v>
      </c>
      <c r="C108" s="27" t="s">
        <v>49</v>
      </c>
      <c r="D108" s="27"/>
      <c r="E108" s="27"/>
      <c r="F108" s="27"/>
      <c r="G108" s="27"/>
      <c r="H108" s="27" t="s">
        <v>43</v>
      </c>
      <c r="I108" s="27" t="s">
        <v>45</v>
      </c>
      <c r="J108" s="27" t="s">
        <v>56</v>
      </c>
      <c r="K108" s="27" t="s">
        <v>50</v>
      </c>
      <c r="L108" s="30">
        <v>-276564.01</v>
      </c>
      <c r="M108" s="28"/>
      <c r="N108" s="27"/>
      <c r="O108" s="27"/>
      <c r="P108" s="27" t="s">
        <v>41</v>
      </c>
      <c r="Q108" s="27"/>
      <c r="R108" s="18"/>
      <c r="S108" s="18" t="str">
        <f t="shared" si="12"/>
        <v>Opération classique</v>
      </c>
      <c r="T108" s="18" t="s">
        <v>57</v>
      </c>
      <c r="U108" s="18" t="s">
        <v>56</v>
      </c>
      <c r="V108" s="18"/>
      <c r="W108" s="18"/>
      <c r="X108" s="18" t="str">
        <f t="shared" si="13"/>
        <v>OPECLI</v>
      </c>
      <c r="Y108" s="18" t="str">
        <f t="shared" si="14"/>
        <v>Pas d'intégration</v>
      </c>
      <c r="Z108" s="19">
        <f t="shared" si="15"/>
        <v>0</v>
      </c>
      <c r="AA108" s="18" t="str">
        <f t="shared" si="16"/>
        <v/>
      </c>
      <c r="AB108" s="18" t="str">
        <f t="shared" si="17"/>
        <v/>
      </c>
      <c r="AC108" s="17"/>
      <c r="AD108" s="17"/>
      <c r="AE108" s="17"/>
      <c r="AF108" s="17"/>
      <c r="AG108" s="17"/>
      <c r="AH108" s="17"/>
      <c r="AI108" s="17"/>
      <c r="AJ108" s="17"/>
      <c r="AK108" s="17"/>
    </row>
    <row r="109" spans="1:37" x14ac:dyDescent="0.45">
      <c r="A109" s="2"/>
      <c r="B109" s="27">
        <v>123</v>
      </c>
      <c r="C109" s="27" t="s">
        <v>49</v>
      </c>
      <c r="D109" s="27"/>
      <c r="E109" s="27"/>
      <c r="F109" s="27"/>
      <c r="G109" s="27"/>
      <c r="H109" s="27" t="s">
        <v>43</v>
      </c>
      <c r="I109" s="27" t="s">
        <v>45</v>
      </c>
      <c r="J109" s="27" t="s">
        <v>56</v>
      </c>
      <c r="K109" s="27" t="s">
        <v>50</v>
      </c>
      <c r="L109" s="30">
        <v>-276564.01</v>
      </c>
      <c r="M109" s="28"/>
      <c r="N109" s="27"/>
      <c r="O109" s="27"/>
      <c r="P109" s="27" t="s">
        <v>41</v>
      </c>
      <c r="Q109" s="27"/>
      <c r="R109" s="18"/>
      <c r="S109" s="18" t="str">
        <f t="shared" si="12"/>
        <v>Opération classique</v>
      </c>
      <c r="T109" s="18" t="s">
        <v>57</v>
      </c>
      <c r="U109" s="18" t="s">
        <v>56</v>
      </c>
      <c r="V109" s="18"/>
      <c r="W109" s="18"/>
      <c r="X109" s="18" t="str">
        <f t="shared" si="13"/>
        <v>OPECLI</v>
      </c>
      <c r="Y109" s="18" t="str">
        <f t="shared" si="14"/>
        <v>Pas d'intégration</v>
      </c>
      <c r="Z109" s="19">
        <f t="shared" si="15"/>
        <v>0</v>
      </c>
      <c r="AA109" s="18" t="str">
        <f t="shared" si="16"/>
        <v/>
      </c>
      <c r="AB109" s="18" t="str">
        <f t="shared" si="17"/>
        <v/>
      </c>
      <c r="AC109" s="17"/>
      <c r="AD109" s="17"/>
      <c r="AE109" s="17"/>
      <c r="AF109" s="17"/>
      <c r="AG109" s="17"/>
      <c r="AH109" s="17"/>
      <c r="AI109" s="17"/>
      <c r="AJ109" s="17"/>
      <c r="AK109" s="17"/>
    </row>
    <row r="110" spans="1:37" x14ac:dyDescent="0.45">
      <c r="A110" s="2"/>
      <c r="B110" s="27">
        <v>124</v>
      </c>
      <c r="C110" s="27" t="s">
        <v>49</v>
      </c>
      <c r="D110" s="27"/>
      <c r="E110" s="27"/>
      <c r="F110" s="27"/>
      <c r="G110" s="27"/>
      <c r="H110" s="27" t="s">
        <v>43</v>
      </c>
      <c r="I110" s="27" t="s">
        <v>45</v>
      </c>
      <c r="J110" s="27" t="s">
        <v>56</v>
      </c>
      <c r="K110" s="27" t="s">
        <v>50</v>
      </c>
      <c r="L110" s="30">
        <v>-276564.01</v>
      </c>
      <c r="M110" s="28"/>
      <c r="N110" s="27"/>
      <c r="O110" s="27"/>
      <c r="P110" s="27" t="s">
        <v>41</v>
      </c>
      <c r="Q110" s="27"/>
      <c r="R110" s="18"/>
      <c r="S110" s="18" t="str">
        <f t="shared" si="12"/>
        <v>Opération classique</v>
      </c>
      <c r="T110" s="18" t="s">
        <v>57</v>
      </c>
      <c r="U110" s="18" t="s">
        <v>56</v>
      </c>
      <c r="V110" s="18"/>
      <c r="W110" s="18"/>
      <c r="X110" s="18" t="str">
        <f t="shared" si="13"/>
        <v>OPECLI</v>
      </c>
      <c r="Y110" s="18" t="str">
        <f t="shared" si="14"/>
        <v>Pas d'intégration</v>
      </c>
      <c r="Z110" s="19">
        <f t="shared" si="15"/>
        <v>0</v>
      </c>
      <c r="AA110" s="18" t="str">
        <f t="shared" si="16"/>
        <v/>
      </c>
      <c r="AB110" s="18" t="str">
        <f t="shared" si="17"/>
        <v/>
      </c>
      <c r="AC110" s="17"/>
      <c r="AD110" s="17"/>
      <c r="AE110" s="17"/>
      <c r="AF110" s="17"/>
      <c r="AG110" s="17"/>
      <c r="AH110" s="17"/>
      <c r="AI110" s="17"/>
      <c r="AJ110" s="17"/>
      <c r="AK110" s="17"/>
    </row>
    <row r="111" spans="1:37" x14ac:dyDescent="0.45">
      <c r="A111" s="2"/>
      <c r="B111" s="27">
        <v>125</v>
      </c>
      <c r="C111" s="27" t="s">
        <v>49</v>
      </c>
      <c r="D111" s="27"/>
      <c r="E111" s="27"/>
      <c r="F111" s="27"/>
      <c r="G111" s="27"/>
      <c r="H111" s="27" t="s">
        <v>43</v>
      </c>
      <c r="I111" s="27" t="s">
        <v>51</v>
      </c>
      <c r="J111" s="27" t="s">
        <v>42</v>
      </c>
      <c r="K111" s="27" t="s">
        <v>50</v>
      </c>
      <c r="L111" s="30">
        <v>-276564.01</v>
      </c>
      <c r="M111" s="28"/>
      <c r="N111" s="27"/>
      <c r="O111" s="27"/>
      <c r="P111" s="27" t="s">
        <v>39</v>
      </c>
      <c r="Q111" s="27"/>
      <c r="R111" s="18"/>
      <c r="S111" s="18" t="str">
        <f t="shared" si="12"/>
        <v>Opération classique</v>
      </c>
      <c r="T111" s="18" t="s">
        <v>57</v>
      </c>
      <c r="U111" s="18" t="s">
        <v>61</v>
      </c>
      <c r="V111" s="18"/>
      <c r="W111" s="18"/>
      <c r="X111" s="18" t="str">
        <f t="shared" si="13"/>
        <v>ABE</v>
      </c>
      <c r="Y111" s="18" t="str">
        <f t="shared" si="14"/>
        <v>Pas d'intégration</v>
      </c>
      <c r="Z111" s="19">
        <f t="shared" si="15"/>
        <v>0</v>
      </c>
      <c r="AA111" s="18" t="str">
        <f t="shared" si="16"/>
        <v/>
      </c>
      <c r="AB111" s="18" t="str">
        <f t="shared" si="17"/>
        <v/>
      </c>
      <c r="AC111" s="17"/>
      <c r="AD111" s="17"/>
      <c r="AE111" s="17"/>
      <c r="AF111" s="17"/>
      <c r="AG111" s="17"/>
      <c r="AH111" s="17"/>
      <c r="AI111" s="17"/>
      <c r="AJ111" s="17"/>
      <c r="AK111" s="17"/>
    </row>
    <row r="112" spans="1:37" x14ac:dyDescent="0.45">
      <c r="A112" s="2"/>
      <c r="B112" s="27">
        <v>126</v>
      </c>
      <c r="C112" s="27" t="s">
        <v>49</v>
      </c>
      <c r="D112" s="27"/>
      <c r="E112" s="27"/>
      <c r="F112" s="27"/>
      <c r="G112" s="27"/>
      <c r="H112" s="27" t="s">
        <v>43</v>
      </c>
      <c r="I112" s="27" t="s">
        <v>45</v>
      </c>
      <c r="J112" s="27" t="s">
        <v>55</v>
      </c>
      <c r="K112" s="27" t="s">
        <v>50</v>
      </c>
      <c r="L112" s="30">
        <v>-276564.01</v>
      </c>
      <c r="M112" s="28"/>
      <c r="N112" s="27"/>
      <c r="O112" s="27"/>
      <c r="P112" s="27" t="s">
        <v>39</v>
      </c>
      <c r="Q112" s="27"/>
      <c r="R112" s="18"/>
      <c r="S112" s="18" t="str">
        <f t="shared" si="12"/>
        <v>Opération classique</v>
      </c>
      <c r="T112" s="18" t="s">
        <v>60</v>
      </c>
      <c r="U112" s="18" t="s">
        <v>62</v>
      </c>
      <c r="V112" s="18"/>
      <c r="W112" s="18"/>
      <c r="X112" s="18" t="str">
        <f t="shared" si="13"/>
        <v>TARGET</v>
      </c>
      <c r="Y112" s="18" t="str">
        <f t="shared" si="14"/>
        <v>Pas d'intégration</v>
      </c>
      <c r="Z112" s="19">
        <f t="shared" si="15"/>
        <v>0</v>
      </c>
      <c r="AA112" s="18" t="str">
        <f t="shared" si="16"/>
        <v/>
      </c>
      <c r="AB112" s="18" t="str">
        <f t="shared" si="17"/>
        <v/>
      </c>
      <c r="AC112" s="17"/>
      <c r="AD112" s="17"/>
      <c r="AE112" s="17"/>
      <c r="AF112" s="17"/>
      <c r="AG112" s="17"/>
      <c r="AH112" s="17"/>
      <c r="AI112" s="17"/>
      <c r="AJ112" s="17"/>
      <c r="AK112" s="17"/>
    </row>
    <row r="113" spans="1:37" x14ac:dyDescent="0.45">
      <c r="A113" s="2"/>
      <c r="B113" s="27">
        <v>127</v>
      </c>
      <c r="C113" s="27" t="s">
        <v>49</v>
      </c>
      <c r="D113" s="27"/>
      <c r="E113" s="27"/>
      <c r="F113" s="27"/>
      <c r="G113" s="27"/>
      <c r="H113" s="27" t="s">
        <v>43</v>
      </c>
      <c r="I113" s="27" t="s">
        <v>51</v>
      </c>
      <c r="J113" s="27" t="s">
        <v>42</v>
      </c>
      <c r="K113" s="27" t="s">
        <v>50</v>
      </c>
      <c r="L113" s="30">
        <v>-276564.01</v>
      </c>
      <c r="M113" s="28"/>
      <c r="N113" s="27"/>
      <c r="O113" s="27"/>
      <c r="P113" s="27" t="s">
        <v>39</v>
      </c>
      <c r="Q113" s="27"/>
      <c r="R113" s="18"/>
      <c r="S113" s="18" t="str">
        <f t="shared" si="12"/>
        <v>Opération classique</v>
      </c>
      <c r="T113" s="18" t="s">
        <v>57</v>
      </c>
      <c r="U113" s="18" t="s">
        <v>61</v>
      </c>
      <c r="V113" s="18"/>
      <c r="W113" s="18"/>
      <c r="X113" s="18" t="str">
        <f t="shared" si="13"/>
        <v>ABE</v>
      </c>
      <c r="Y113" s="18" t="str">
        <f t="shared" si="14"/>
        <v>Pas d'intégration</v>
      </c>
      <c r="Z113" s="19">
        <f t="shared" si="15"/>
        <v>0</v>
      </c>
      <c r="AA113" s="18" t="str">
        <f t="shared" si="16"/>
        <v/>
      </c>
      <c r="AB113" s="18" t="str">
        <f t="shared" si="17"/>
        <v/>
      </c>
      <c r="AC113" s="17"/>
      <c r="AD113" s="17"/>
      <c r="AE113" s="17"/>
      <c r="AF113" s="17"/>
      <c r="AG113" s="17"/>
      <c r="AH113" s="17"/>
      <c r="AI113" s="17"/>
      <c r="AJ113" s="17"/>
      <c r="AK113" s="17"/>
    </row>
    <row r="114" spans="1:37" x14ac:dyDescent="0.45">
      <c r="A114" s="2"/>
      <c r="B114" s="27">
        <v>128</v>
      </c>
      <c r="C114" s="27" t="s">
        <v>49</v>
      </c>
      <c r="D114" s="27"/>
      <c r="E114" s="27"/>
      <c r="F114" s="27"/>
      <c r="G114" s="27"/>
      <c r="H114" s="27" t="s">
        <v>43</v>
      </c>
      <c r="I114" s="27" t="s">
        <v>45</v>
      </c>
      <c r="J114" s="27" t="s">
        <v>56</v>
      </c>
      <c r="K114" s="27" t="s">
        <v>50</v>
      </c>
      <c r="L114" s="30">
        <v>-276564.01</v>
      </c>
      <c r="M114" s="28"/>
      <c r="N114" s="27"/>
      <c r="O114" s="27"/>
      <c r="P114" s="27" t="s">
        <v>41</v>
      </c>
      <c r="Q114" s="27"/>
      <c r="R114" s="18"/>
      <c r="S114" s="18" t="str">
        <f t="shared" si="12"/>
        <v>Opération classique</v>
      </c>
      <c r="T114" s="18" t="s">
        <v>57</v>
      </c>
      <c r="U114" s="18" t="s">
        <v>56</v>
      </c>
      <c r="V114" s="18"/>
      <c r="W114" s="18"/>
      <c r="X114" s="18" t="str">
        <f t="shared" si="13"/>
        <v>OPECLI</v>
      </c>
      <c r="Y114" s="18" t="str">
        <f t="shared" si="14"/>
        <v>Pas d'intégration</v>
      </c>
      <c r="Z114" s="19">
        <f t="shared" si="15"/>
        <v>0</v>
      </c>
      <c r="AA114" s="18" t="str">
        <f t="shared" si="16"/>
        <v/>
      </c>
      <c r="AB114" s="18" t="str">
        <f t="shared" si="17"/>
        <v/>
      </c>
      <c r="AC114" s="17"/>
      <c r="AD114" s="17"/>
      <c r="AE114" s="17"/>
      <c r="AF114" s="17"/>
      <c r="AG114" s="17"/>
      <c r="AH114" s="17"/>
      <c r="AI114" s="17"/>
      <c r="AJ114" s="17"/>
      <c r="AK114" s="17"/>
    </row>
    <row r="115" spans="1:37" x14ac:dyDescent="0.45">
      <c r="A115" s="2"/>
      <c r="B115" s="27">
        <v>129</v>
      </c>
      <c r="C115" s="27" t="s">
        <v>49</v>
      </c>
      <c r="D115" s="27"/>
      <c r="E115" s="27"/>
      <c r="F115" s="27"/>
      <c r="G115" s="27"/>
      <c r="H115" s="27" t="s">
        <v>43</v>
      </c>
      <c r="I115" s="27" t="s">
        <v>51</v>
      </c>
      <c r="J115" s="27" t="s">
        <v>56</v>
      </c>
      <c r="K115" s="27" t="s">
        <v>50</v>
      </c>
      <c r="L115" s="30">
        <v>-276564.01</v>
      </c>
      <c r="M115" s="28"/>
      <c r="N115" s="27"/>
      <c r="O115" s="27"/>
      <c r="P115" s="27" t="s">
        <v>41</v>
      </c>
      <c r="Q115" s="27"/>
      <c r="R115" s="18"/>
      <c r="S115" s="18" t="str">
        <f t="shared" si="12"/>
        <v>Opération classique</v>
      </c>
      <c r="T115" s="18" t="s">
        <v>57</v>
      </c>
      <c r="U115" s="18" t="s">
        <v>56</v>
      </c>
      <c r="V115" s="18"/>
      <c r="W115" s="18"/>
      <c r="X115" s="18" t="str">
        <f t="shared" si="13"/>
        <v>OPECLI</v>
      </c>
      <c r="Y115" s="18" t="str">
        <f t="shared" si="14"/>
        <v>Pas d'intégration</v>
      </c>
      <c r="Z115" s="19">
        <f t="shared" si="15"/>
        <v>0</v>
      </c>
      <c r="AA115" s="18" t="str">
        <f t="shared" si="16"/>
        <v/>
      </c>
      <c r="AB115" s="18" t="str">
        <f t="shared" si="17"/>
        <v/>
      </c>
      <c r="AC115" s="17"/>
      <c r="AD115" s="17"/>
      <c r="AE115" s="17"/>
      <c r="AF115" s="17"/>
      <c r="AG115" s="17"/>
      <c r="AH115" s="17"/>
      <c r="AI115" s="17"/>
      <c r="AJ115" s="17"/>
      <c r="AK115" s="17"/>
    </row>
    <row r="116" spans="1:37" x14ac:dyDescent="0.45">
      <c r="A116" s="2"/>
      <c r="B116" s="27">
        <v>130</v>
      </c>
      <c r="C116" s="27" t="s">
        <v>49</v>
      </c>
      <c r="D116" s="27"/>
      <c r="E116" s="27"/>
      <c r="F116" s="27"/>
      <c r="G116" s="27"/>
      <c r="H116" s="27" t="s">
        <v>43</v>
      </c>
      <c r="I116" s="27" t="s">
        <v>51</v>
      </c>
      <c r="J116" s="27" t="s">
        <v>42</v>
      </c>
      <c r="K116" s="27" t="s">
        <v>50</v>
      </c>
      <c r="L116" s="30">
        <v>-276564.01</v>
      </c>
      <c r="M116" s="28"/>
      <c r="N116" s="27"/>
      <c r="O116" s="27"/>
      <c r="P116" s="27" t="s">
        <v>39</v>
      </c>
      <c r="Q116" s="27"/>
      <c r="R116" s="18"/>
      <c r="S116" s="18" t="str">
        <f t="shared" ref="S116:S122" si="18">IF(ISBLANK(B116),"",IF(AND(N116="PE / CAT",OR(COUNTIF(Q116,"*CREDIT COOPERATIF*"),COUNTIF(Q116,"*BTP*"))),"Ticket Chrome / Opé intra groupe potentielle","Opération classique"))</f>
        <v>Opération classique</v>
      </c>
      <c r="T116" s="18" t="s">
        <v>57</v>
      </c>
      <c r="U116" s="18" t="s">
        <v>61</v>
      </c>
      <c r="V116" s="18"/>
      <c r="W116" s="18"/>
      <c r="X116" s="18" t="str">
        <f t="shared" ref="X116:X122" si="19">IF(ISBLANK(B116),"",IF(ISBLANK(V116),J116,V116))</f>
        <v>ABE</v>
      </c>
      <c r="Y116" s="18" t="str">
        <f t="shared" ref="Y116:Y122" si="20">IF(ISBLANK(B116),"",IF(OR(V116="NON RECU",V116="RECU SEPA"),"A EXCLURE PDF",IF(AND(T116="OUI",X116="ABE",I116="Receipt"),"A Intégrer",IF(AND(T116="OUI",X116="TARGET",I116="Payment"),"A Intégrer","Pas d'intégration"))))</f>
        <v>Pas d'intégration</v>
      </c>
      <c r="Z116" s="19">
        <f t="shared" ref="Z116:Z122" si="21">IF(ISBLANK(B116),"",IF(Y116="A Intégrer",ABS(L116),0))</f>
        <v>0</v>
      </c>
      <c r="AA116" s="18" t="str">
        <f t="shared" ref="AA116:AA122" si="22">IF(ISBLANK(B116),"",IF(Z116=0,"",IF(X116="ABE","38148164","18011091")))</f>
        <v/>
      </c>
      <c r="AB116" s="18" t="str">
        <f t="shared" ref="AB116:AB122" si="23">IF(ISBLANK(B116),"",IF(Z116=0,"",IF(X116="ABE","18011091","11100006000")))</f>
        <v/>
      </c>
      <c r="AC116" s="17"/>
      <c r="AD116" s="17"/>
      <c r="AE116" s="17"/>
      <c r="AF116" s="17"/>
      <c r="AG116" s="17"/>
      <c r="AH116" s="17"/>
      <c r="AI116" s="17"/>
      <c r="AJ116" s="17"/>
      <c r="AK116" s="17"/>
    </row>
    <row r="117" spans="1:37" x14ac:dyDescent="0.45">
      <c r="A117" s="2"/>
      <c r="B117" s="27">
        <v>131</v>
      </c>
      <c r="C117" s="27" t="s">
        <v>49</v>
      </c>
      <c r="D117" s="27"/>
      <c r="E117" s="27"/>
      <c r="F117" s="27"/>
      <c r="G117" s="27"/>
      <c r="H117" s="27" t="s">
        <v>43</v>
      </c>
      <c r="I117" s="27" t="s">
        <v>45</v>
      </c>
      <c r="J117" s="27" t="s">
        <v>56</v>
      </c>
      <c r="K117" s="27" t="s">
        <v>50</v>
      </c>
      <c r="L117" s="30">
        <v>-276564.01</v>
      </c>
      <c r="M117" s="28"/>
      <c r="N117" s="27"/>
      <c r="O117" s="27"/>
      <c r="P117" s="27" t="s">
        <v>41</v>
      </c>
      <c r="Q117" s="27"/>
      <c r="R117" s="18"/>
      <c r="S117" s="18" t="str">
        <f t="shared" si="18"/>
        <v>Opération classique</v>
      </c>
      <c r="T117" s="18" t="s">
        <v>57</v>
      </c>
      <c r="U117" s="18" t="s">
        <v>56</v>
      </c>
      <c r="V117" s="18"/>
      <c r="W117" s="18"/>
      <c r="X117" s="18" t="str">
        <f t="shared" si="19"/>
        <v>OPECLI</v>
      </c>
      <c r="Y117" s="18" t="str">
        <f t="shared" si="20"/>
        <v>Pas d'intégration</v>
      </c>
      <c r="Z117" s="19">
        <f t="shared" si="21"/>
        <v>0</v>
      </c>
      <c r="AA117" s="18" t="str">
        <f t="shared" si="22"/>
        <v/>
      </c>
      <c r="AB117" s="18" t="str">
        <f t="shared" si="23"/>
        <v/>
      </c>
      <c r="AC117" s="17"/>
      <c r="AD117" s="17"/>
      <c r="AE117" s="17"/>
      <c r="AF117" s="17"/>
      <c r="AG117" s="17"/>
      <c r="AH117" s="17"/>
      <c r="AI117" s="17"/>
      <c r="AJ117" s="17"/>
      <c r="AK117" s="17"/>
    </row>
    <row r="118" spans="1:37" x14ac:dyDescent="0.45">
      <c r="A118" s="2"/>
      <c r="B118" s="27">
        <v>132</v>
      </c>
      <c r="C118" s="27" t="s">
        <v>49</v>
      </c>
      <c r="D118" s="27"/>
      <c r="E118" s="27"/>
      <c r="F118" s="27"/>
      <c r="G118" s="27"/>
      <c r="H118" s="27" t="s">
        <v>43</v>
      </c>
      <c r="I118" s="27" t="s">
        <v>51</v>
      </c>
      <c r="J118" s="27" t="s">
        <v>42</v>
      </c>
      <c r="K118" s="27" t="s">
        <v>50</v>
      </c>
      <c r="L118" s="30">
        <v>-276564.01</v>
      </c>
      <c r="M118" s="28"/>
      <c r="N118" s="27"/>
      <c r="O118" s="27"/>
      <c r="P118" s="27" t="s">
        <v>39</v>
      </c>
      <c r="Q118" s="27"/>
      <c r="R118" s="18"/>
      <c r="S118" s="18" t="str">
        <f t="shared" si="18"/>
        <v>Opération classique</v>
      </c>
      <c r="T118" s="18" t="s">
        <v>57</v>
      </c>
      <c r="U118" s="18" t="s">
        <v>61</v>
      </c>
      <c r="V118" s="18"/>
      <c r="W118" s="18"/>
      <c r="X118" s="18" t="str">
        <f t="shared" si="19"/>
        <v>ABE</v>
      </c>
      <c r="Y118" s="18" t="str">
        <f t="shared" si="20"/>
        <v>Pas d'intégration</v>
      </c>
      <c r="Z118" s="19">
        <f t="shared" si="21"/>
        <v>0</v>
      </c>
      <c r="AA118" s="18" t="str">
        <f t="shared" si="22"/>
        <v/>
      </c>
      <c r="AB118" s="18" t="str">
        <f t="shared" si="23"/>
        <v/>
      </c>
      <c r="AC118" s="17"/>
      <c r="AD118" s="17"/>
      <c r="AE118" s="17"/>
      <c r="AF118" s="17"/>
      <c r="AG118" s="17"/>
      <c r="AH118" s="17"/>
      <c r="AI118" s="17"/>
      <c r="AJ118" s="17"/>
      <c r="AK118" s="17"/>
    </row>
    <row r="119" spans="1:37" x14ac:dyDescent="0.45">
      <c r="A119" s="2"/>
      <c r="B119" s="27">
        <v>133</v>
      </c>
      <c r="C119" s="27" t="s">
        <v>49</v>
      </c>
      <c r="D119" s="27"/>
      <c r="E119" s="27"/>
      <c r="F119" s="27"/>
      <c r="G119" s="27"/>
      <c r="H119" s="27" t="s">
        <v>43</v>
      </c>
      <c r="I119" s="27" t="s">
        <v>45</v>
      </c>
      <c r="J119" s="27" t="s">
        <v>56</v>
      </c>
      <c r="K119" s="27" t="s">
        <v>50</v>
      </c>
      <c r="L119" s="30">
        <v>-276564.01</v>
      </c>
      <c r="M119" s="28"/>
      <c r="N119" s="27"/>
      <c r="O119" s="27"/>
      <c r="P119" s="27" t="s">
        <v>41</v>
      </c>
      <c r="Q119" s="27"/>
      <c r="R119" s="18"/>
      <c r="S119" s="18" t="str">
        <f t="shared" si="18"/>
        <v>Opération classique</v>
      </c>
      <c r="T119" s="18" t="s">
        <v>57</v>
      </c>
      <c r="U119" s="18" t="s">
        <v>56</v>
      </c>
      <c r="V119" s="18"/>
      <c r="W119" s="18"/>
      <c r="X119" s="18" t="str">
        <f t="shared" si="19"/>
        <v>OPECLI</v>
      </c>
      <c r="Y119" s="18" t="str">
        <f t="shared" si="20"/>
        <v>Pas d'intégration</v>
      </c>
      <c r="Z119" s="19">
        <f t="shared" si="21"/>
        <v>0</v>
      </c>
      <c r="AA119" s="18" t="str">
        <f t="shared" si="22"/>
        <v/>
      </c>
      <c r="AB119" s="18" t="str">
        <f t="shared" si="23"/>
        <v/>
      </c>
      <c r="AC119" s="17"/>
      <c r="AD119" s="17"/>
      <c r="AE119" s="17"/>
      <c r="AF119" s="17"/>
      <c r="AG119" s="17"/>
      <c r="AH119" s="17"/>
      <c r="AI119" s="17"/>
      <c r="AJ119" s="17"/>
      <c r="AK119" s="17"/>
    </row>
    <row r="120" spans="1:37" x14ac:dyDescent="0.45">
      <c r="A120" s="2"/>
      <c r="B120" s="27">
        <v>134</v>
      </c>
      <c r="C120" s="27" t="s">
        <v>49</v>
      </c>
      <c r="D120" s="27"/>
      <c r="E120" s="27"/>
      <c r="F120" s="27"/>
      <c r="G120" s="27"/>
      <c r="H120" s="27" t="s">
        <v>43</v>
      </c>
      <c r="I120" s="27" t="s">
        <v>51</v>
      </c>
      <c r="J120" s="27" t="s">
        <v>56</v>
      </c>
      <c r="K120" s="27" t="s">
        <v>50</v>
      </c>
      <c r="L120" s="30">
        <v>-276564.01</v>
      </c>
      <c r="M120" s="28"/>
      <c r="N120" s="27"/>
      <c r="O120" s="27"/>
      <c r="P120" s="27" t="s">
        <v>41</v>
      </c>
      <c r="Q120" s="27"/>
      <c r="R120" s="18"/>
      <c r="S120" s="18" t="str">
        <f t="shared" si="18"/>
        <v>Opération classique</v>
      </c>
      <c r="T120" s="18" t="s">
        <v>57</v>
      </c>
      <c r="U120" s="18" t="s">
        <v>56</v>
      </c>
      <c r="V120" s="18"/>
      <c r="W120" s="18"/>
      <c r="X120" s="18" t="str">
        <f t="shared" si="19"/>
        <v>OPECLI</v>
      </c>
      <c r="Y120" s="18" t="str">
        <f t="shared" si="20"/>
        <v>Pas d'intégration</v>
      </c>
      <c r="Z120" s="19">
        <f t="shared" si="21"/>
        <v>0</v>
      </c>
      <c r="AA120" s="18" t="str">
        <f t="shared" si="22"/>
        <v/>
      </c>
      <c r="AB120" s="18" t="str">
        <f t="shared" si="23"/>
        <v/>
      </c>
      <c r="AC120" s="17"/>
      <c r="AD120" s="17"/>
      <c r="AE120" s="17"/>
      <c r="AF120" s="17"/>
      <c r="AG120" s="17"/>
      <c r="AH120" s="17"/>
      <c r="AI120" s="17"/>
      <c r="AJ120" s="17"/>
      <c r="AK120" s="17"/>
    </row>
    <row r="121" spans="1:37" x14ac:dyDescent="0.45">
      <c r="A121" s="2"/>
      <c r="B121" s="27">
        <v>135</v>
      </c>
      <c r="C121" s="27" t="s">
        <v>49</v>
      </c>
      <c r="D121" s="27"/>
      <c r="E121" s="27"/>
      <c r="F121" s="27"/>
      <c r="G121" s="27"/>
      <c r="H121" s="27" t="s">
        <v>43</v>
      </c>
      <c r="I121" s="27" t="s">
        <v>51</v>
      </c>
      <c r="J121" s="27" t="s">
        <v>56</v>
      </c>
      <c r="K121" s="27" t="s">
        <v>50</v>
      </c>
      <c r="L121" s="30">
        <v>-276564.01</v>
      </c>
      <c r="M121" s="28"/>
      <c r="N121" s="27"/>
      <c r="O121" s="27"/>
      <c r="P121" s="27" t="s">
        <v>41</v>
      </c>
      <c r="Q121" s="27"/>
      <c r="R121" s="18"/>
      <c r="S121" s="18" t="str">
        <f t="shared" si="18"/>
        <v>Opération classique</v>
      </c>
      <c r="T121" s="18" t="s">
        <v>57</v>
      </c>
      <c r="U121" s="18" t="s">
        <v>56</v>
      </c>
      <c r="V121" s="18"/>
      <c r="W121" s="18"/>
      <c r="X121" s="18" t="str">
        <f t="shared" si="19"/>
        <v>OPECLI</v>
      </c>
      <c r="Y121" s="18" t="str">
        <f t="shared" si="20"/>
        <v>Pas d'intégration</v>
      </c>
      <c r="Z121" s="19">
        <f t="shared" si="21"/>
        <v>0</v>
      </c>
      <c r="AA121" s="18" t="str">
        <f t="shared" si="22"/>
        <v/>
      </c>
      <c r="AB121" s="18" t="str">
        <f t="shared" si="23"/>
        <v/>
      </c>
      <c r="AC121" s="17"/>
      <c r="AD121" s="17"/>
      <c r="AE121" s="17"/>
      <c r="AF121" s="17"/>
      <c r="AG121" s="17"/>
      <c r="AH121" s="17"/>
      <c r="AI121" s="17"/>
      <c r="AJ121" s="17"/>
      <c r="AK121" s="17"/>
    </row>
    <row r="122" spans="1:37" x14ac:dyDescent="0.45">
      <c r="A122" s="2"/>
      <c r="B122" s="27">
        <v>136</v>
      </c>
      <c r="C122" s="27" t="s">
        <v>49</v>
      </c>
      <c r="D122" s="27"/>
      <c r="E122" s="27"/>
      <c r="F122" s="27"/>
      <c r="G122" s="27"/>
      <c r="H122" s="27" t="s">
        <v>43</v>
      </c>
      <c r="I122" s="27" t="s">
        <v>45</v>
      </c>
      <c r="J122" s="27" t="s">
        <v>56</v>
      </c>
      <c r="K122" s="27" t="s">
        <v>50</v>
      </c>
      <c r="L122" s="30">
        <v>-276564.01</v>
      </c>
      <c r="M122" s="28"/>
      <c r="N122" s="27"/>
      <c r="O122" s="27"/>
      <c r="P122" s="27" t="s">
        <v>41</v>
      </c>
      <c r="Q122" s="27"/>
      <c r="R122" s="18"/>
      <c r="S122" s="18" t="str">
        <f t="shared" si="18"/>
        <v>Opération classique</v>
      </c>
      <c r="T122" s="18" t="s">
        <v>57</v>
      </c>
      <c r="U122" s="18" t="s">
        <v>56</v>
      </c>
      <c r="V122" s="18"/>
      <c r="W122" s="18"/>
      <c r="X122" s="18" t="str">
        <f t="shared" si="19"/>
        <v>OPECLI</v>
      </c>
      <c r="Y122" s="18" t="str">
        <f t="shared" si="20"/>
        <v>Pas d'intégration</v>
      </c>
      <c r="Z122" s="19">
        <f t="shared" si="21"/>
        <v>0</v>
      </c>
      <c r="AA122" s="18" t="str">
        <f t="shared" si="22"/>
        <v/>
      </c>
      <c r="AB122" s="18" t="str">
        <f t="shared" si="23"/>
        <v/>
      </c>
      <c r="AC122" s="17"/>
      <c r="AD122" s="17"/>
      <c r="AE122" s="17"/>
      <c r="AF122" s="17"/>
      <c r="AG122" s="17"/>
      <c r="AH122" s="17"/>
      <c r="AI122" s="17"/>
      <c r="AJ122" s="17"/>
      <c r="AK122" s="17"/>
    </row>
  </sheetData>
  <autoFilter ref="A5:AB122" xr:uid="{00000000-0009-0000-0000-000000000000}"/>
  <customSheetViews>
    <customSheetView guid="{6C431D30-ABC5-4075-B9BC-BBF64A066F41}">
      <selection activeCell="D1" sqref="D1"/>
      <pageMargins left="0.7" right="0.7" top="0.75" bottom="0.75" header="0.3" footer="0.3"/>
      <pageSetup paperSize="9" orientation="portrait" r:id="rId1"/>
    </customSheetView>
  </customSheetViews>
  <mergeCells count="1">
    <mergeCell ref="D3:E3"/>
  </mergeCells>
  <phoneticPr fontId="16" type="noConversion"/>
  <pageMargins left="0.70866141732283472" right="0.70866141732283472" top="0.74803149606299213" bottom="0.74803149606299213" header="0.31496062992125984" footer="0.31496062992125984"/>
  <pageSetup paperSize="9" scale="54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B122"/>
  <sheetViews>
    <sheetView topLeftCell="A87" zoomScale="44" zoomScaleNormal="10" workbookViewId="0">
      <selection activeCell="A123" sqref="A123:XFD920"/>
    </sheetView>
  </sheetViews>
  <sheetFormatPr baseColWidth="10" defaultRowHeight="14.25" x14ac:dyDescent="0.45"/>
  <cols>
    <col min="1" max="1" width="14" customWidth="1"/>
    <col min="3" max="3" width="13.73046875" bestFit="1" customWidth="1"/>
    <col min="9" max="9" width="13.265625" customWidth="1"/>
    <col min="12" max="12" width="20.46484375" customWidth="1"/>
    <col min="13" max="13" width="16.265625" bestFit="1" customWidth="1"/>
    <col min="14" max="14" width="26.796875" hidden="1" customWidth="1"/>
    <col min="15" max="15" width="0" hidden="1" customWidth="1"/>
    <col min="16" max="16" width="12.73046875" hidden="1" customWidth="1"/>
    <col min="17" max="18" width="19.73046875" hidden="1" customWidth="1"/>
    <col min="19" max="19" width="31.53125" hidden="1" customWidth="1"/>
    <col min="20" max="20" width="26.796875" customWidth="1"/>
    <col min="21" max="21" width="24.53125" customWidth="1"/>
    <col min="22" max="22" width="18.265625" customWidth="1"/>
    <col min="23" max="23" width="20.46484375" customWidth="1"/>
    <col min="24" max="24" width="14.796875" customWidth="1"/>
    <col min="25" max="25" width="19.19921875" customWidth="1"/>
    <col min="26" max="26" width="32.53125" bestFit="1" customWidth="1"/>
  </cols>
  <sheetData>
    <row r="1" spans="1:28" x14ac:dyDescent="0.45">
      <c r="A1" t="s">
        <v>20</v>
      </c>
      <c r="B1" s="1"/>
      <c r="V1" s="4"/>
      <c r="W1" t="s">
        <v>23</v>
      </c>
    </row>
    <row r="2" spans="1:28" x14ac:dyDescent="0.45">
      <c r="A2" t="s">
        <v>2</v>
      </c>
      <c r="B2" t="s">
        <v>0</v>
      </c>
      <c r="V2" s="3"/>
      <c r="W2" t="s">
        <v>24</v>
      </c>
    </row>
    <row r="3" spans="1:28" x14ac:dyDescent="0.45">
      <c r="A3" t="s">
        <v>3</v>
      </c>
      <c r="B3" t="s">
        <v>1</v>
      </c>
      <c r="V3" s="5"/>
      <c r="W3" t="s">
        <v>25</v>
      </c>
    </row>
    <row r="4" spans="1:28" x14ac:dyDescent="0.45">
      <c r="S4" s="6"/>
    </row>
    <row r="5" spans="1:28" ht="50.65" x14ac:dyDescent="0.45">
      <c r="A5" s="7" t="s">
        <v>27</v>
      </c>
      <c r="B5" s="8" t="s">
        <v>12</v>
      </c>
      <c r="C5" s="8" t="s">
        <v>6</v>
      </c>
      <c r="D5" s="8" t="s">
        <v>9</v>
      </c>
      <c r="E5" s="8" t="s">
        <v>11</v>
      </c>
      <c r="F5" s="8" t="s">
        <v>13</v>
      </c>
      <c r="G5" s="8" t="s">
        <v>8</v>
      </c>
      <c r="H5" s="8" t="s">
        <v>19</v>
      </c>
      <c r="I5" s="8" t="s">
        <v>16</v>
      </c>
      <c r="J5" s="8" t="s">
        <v>14</v>
      </c>
      <c r="K5" s="8" t="s">
        <v>10</v>
      </c>
      <c r="L5" s="8" t="s">
        <v>18</v>
      </c>
      <c r="M5" s="8" t="s">
        <v>5</v>
      </c>
      <c r="N5" s="8" t="s">
        <v>7</v>
      </c>
      <c r="O5" s="8" t="s">
        <v>15</v>
      </c>
      <c r="P5" s="8" t="s">
        <v>4</v>
      </c>
      <c r="Q5" s="8" t="s">
        <v>17</v>
      </c>
      <c r="R5" s="9" t="s">
        <v>35</v>
      </c>
      <c r="S5" s="9" t="s">
        <v>29</v>
      </c>
      <c r="T5" s="10" t="s">
        <v>30</v>
      </c>
      <c r="U5" s="10" t="s">
        <v>34</v>
      </c>
      <c r="V5" s="11" t="s">
        <v>33</v>
      </c>
      <c r="W5" s="11" t="s">
        <v>22</v>
      </c>
      <c r="X5" s="9" t="s">
        <v>21</v>
      </c>
      <c r="Y5" s="9" t="s">
        <v>28</v>
      </c>
      <c r="Z5" s="9" t="s">
        <v>26</v>
      </c>
      <c r="AA5" s="9" t="s">
        <v>31</v>
      </c>
      <c r="AB5" s="9" t="s">
        <v>32</v>
      </c>
    </row>
    <row r="6" spans="1:28" ht="14.25" customHeight="1" x14ac:dyDescent="0.45">
      <c r="A6" s="2" t="s">
        <v>40</v>
      </c>
      <c r="B6" s="22">
        <v>1</v>
      </c>
      <c r="C6" s="22" t="s">
        <v>48</v>
      </c>
      <c r="D6" s="22"/>
      <c r="E6" s="22"/>
      <c r="F6" s="22"/>
      <c r="G6" s="22"/>
      <c r="H6" s="22" t="s">
        <v>43</v>
      </c>
      <c r="I6" s="22" t="s">
        <v>45</v>
      </c>
      <c r="J6" s="22" t="s">
        <v>55</v>
      </c>
      <c r="K6" s="22" t="s">
        <v>50</v>
      </c>
      <c r="L6" s="26" t="s">
        <v>64</v>
      </c>
      <c r="M6" s="23"/>
      <c r="N6" s="22"/>
      <c r="O6" s="22"/>
      <c r="P6" s="22" t="s">
        <v>39</v>
      </c>
      <c r="Q6" s="22"/>
      <c r="R6" s="16" t="str">
        <f t="shared" ref="R6:R9" si="0">CONCATENATE(B6,C6,F6,G6,I6,J6,L6,M6)</f>
        <v>1Deal Related PaymentReceiptTARGET12,50</v>
      </c>
      <c r="S6" s="12" t="str">
        <f t="shared" ref="S6:S9" si="1">IF(ISBLANK(B6),"",IF(AND(N6="PE / CAT",OR(COUNTIF(Q6,"*CREDIT COOPERATIF*"),COUNTIF(Q6,"*BTP*"))),"Ticket Chrome / Opé intra groupe potentielle","Opération classique"))</f>
        <v>Opération classique</v>
      </c>
      <c r="T6" s="12" t="s">
        <v>60</v>
      </c>
      <c r="U6" s="2" t="str">
        <f>IF(ISBLANK(B6),"",IF(ISNA(VLOOKUP(R6,'Vue Ouverture 9h'!R:U,4,FALSE)),"",VLOOKUP(R6,'Vue Ouverture 9h'!R:U,4,FALSE)))</f>
        <v/>
      </c>
      <c r="V6" s="2" t="str">
        <f>IF(ISBLANK(B6),"",IF(ISNA(VLOOKUP(R6,'Vue Ouverture 9h'!R:V,5,FALSE)),"",VLOOKUP(R6,'Vue Ouverture 9h'!R:V,5,FALSE)))</f>
        <v/>
      </c>
      <c r="W6" s="2" t="str">
        <f>IF(ISBLANK(B6),"",IF(ISNA(VLOOKUP(R6,'Vue Ouverture 9h'!R:W,6,FALSE)),"",VLOOKUP(R6,'Vue Ouverture 9h'!R:W,6,FALSE)))</f>
        <v/>
      </c>
      <c r="X6" s="2" t="s">
        <v>55</v>
      </c>
      <c r="Y6" s="2" t="str">
        <f t="shared" ref="Y6:Y9" si="2">IF(ISBLANK(B6),"",IF(OR(V6="NON RECU",V6="RECU SEPA"),"A EXCLURE PDF",IF(AND(T6="OUI",X6="ABE",I6="Receipt"),"A Intégrer",IF(AND(T6="OUI",X6="TARGET",I6="Payment"),"A Intégrer","Pas d'intégration"))))</f>
        <v>Pas d'intégration</v>
      </c>
      <c r="Z6" s="13">
        <f t="shared" ref="Z6:Z9" si="3">IF(ISBLANK(B6),"",IF(Y6="A Intégrer",ABS(L6),0))</f>
        <v>0</v>
      </c>
      <c r="AA6" s="2" t="str">
        <f t="shared" ref="AA6:AA9" si="4">IF(ISBLANK(B6),"",IF(Z6=0,"",IF(X6="ABE","38148164","18011091")))</f>
        <v/>
      </c>
      <c r="AB6" s="2" t="str">
        <f t="shared" ref="AB6:AB9" si="5">IF(ISBLANK(B6),"",IF(Z6=0,"",IF(X6="ABE","18011091","11100006000")))</f>
        <v/>
      </c>
    </row>
    <row r="7" spans="1:28" ht="14.25" customHeight="1" x14ac:dyDescent="0.45">
      <c r="A7" s="2" t="s">
        <v>40</v>
      </c>
      <c r="B7" s="27">
        <v>2</v>
      </c>
      <c r="C7" s="27" t="s">
        <v>48</v>
      </c>
      <c r="D7" s="27"/>
      <c r="E7" s="27"/>
      <c r="F7" s="27"/>
      <c r="G7" s="27"/>
      <c r="H7" s="27" t="s">
        <v>43</v>
      </c>
      <c r="I7" s="27" t="s">
        <v>51</v>
      </c>
      <c r="J7" s="27" t="s">
        <v>55</v>
      </c>
      <c r="K7" s="27" t="s">
        <v>50</v>
      </c>
      <c r="L7" s="29">
        <v>20564</v>
      </c>
      <c r="M7" s="28"/>
      <c r="N7" s="27"/>
      <c r="O7" s="27"/>
      <c r="P7" s="27" t="s">
        <v>39</v>
      </c>
      <c r="Q7" s="27"/>
      <c r="R7" s="16" t="str">
        <f t="shared" si="0"/>
        <v>2Deal Related PaymentPaymentTARGET20564</v>
      </c>
      <c r="S7" s="12" t="str">
        <f t="shared" si="1"/>
        <v>Opération classique</v>
      </c>
      <c r="T7" s="12" t="s">
        <v>60</v>
      </c>
      <c r="U7" s="2" t="str">
        <f>IF(ISBLANK(B7),"",IF(ISNA(VLOOKUP(R7,'Vue Ouverture 9h'!R:U,4,FALSE)),"",VLOOKUP(R7,'Vue Ouverture 9h'!R:U,4,FALSE)))</f>
        <v/>
      </c>
      <c r="V7" s="2" t="str">
        <f>IF(ISBLANK(B7),"",IF(ISNA(VLOOKUP(R7,'Vue Ouverture 9h'!R:V,5,FALSE)),"",VLOOKUP(R7,'Vue Ouverture 9h'!R:V,5,FALSE)))</f>
        <v/>
      </c>
      <c r="W7" s="2" t="str">
        <f>IF(ISBLANK(B7),"",IF(ISNA(VLOOKUP(R7,'Vue Ouverture 9h'!R:W,6,FALSE)),"",VLOOKUP(R7,'Vue Ouverture 9h'!R:W,6,FALSE)))</f>
        <v/>
      </c>
      <c r="X7" s="2" t="s">
        <v>55</v>
      </c>
      <c r="Y7" s="2" t="str">
        <f t="shared" si="2"/>
        <v>A Intégrer</v>
      </c>
      <c r="Z7" s="13">
        <f t="shared" si="3"/>
        <v>20564</v>
      </c>
      <c r="AA7" s="2" t="str">
        <f t="shared" si="4"/>
        <v>18011091</v>
      </c>
      <c r="AB7" s="2" t="str">
        <f t="shared" si="5"/>
        <v>11100006000</v>
      </c>
    </row>
    <row r="8" spans="1:28" ht="14.65" customHeight="1" x14ac:dyDescent="0.45">
      <c r="A8" s="2" t="s">
        <v>40</v>
      </c>
      <c r="B8" s="27">
        <v>3</v>
      </c>
      <c r="C8" s="27" t="s">
        <v>48</v>
      </c>
      <c r="D8" s="27"/>
      <c r="E8" s="27"/>
      <c r="F8" s="27"/>
      <c r="G8" s="27"/>
      <c r="H8" s="27" t="s">
        <v>43</v>
      </c>
      <c r="I8" s="27" t="s">
        <v>51</v>
      </c>
      <c r="J8" s="27" t="s">
        <v>56</v>
      </c>
      <c r="K8" s="27" t="s">
        <v>50</v>
      </c>
      <c r="L8" s="29">
        <v>2344</v>
      </c>
      <c r="M8" s="28"/>
      <c r="N8" s="27"/>
      <c r="O8" s="27"/>
      <c r="P8" s="27" t="s">
        <v>41</v>
      </c>
      <c r="Q8" s="27"/>
      <c r="R8" s="16" t="str">
        <f t="shared" si="0"/>
        <v>3Deal Related PaymentPaymentOPECLI2344</v>
      </c>
      <c r="S8" s="12" t="str">
        <f t="shared" si="1"/>
        <v>Opération classique</v>
      </c>
      <c r="T8" s="12" t="s">
        <v>60</v>
      </c>
      <c r="U8" s="2" t="str">
        <f>IF(ISBLANK(B8),"",IF(ISNA(VLOOKUP(R8,'Vue Ouverture 9h'!R:U,4,FALSE)),"",VLOOKUP(R8,'Vue Ouverture 9h'!R:U,4,FALSE)))</f>
        <v/>
      </c>
      <c r="V8" s="2" t="str">
        <f>IF(ISBLANK(B8),"",IF(ISNA(VLOOKUP(R8,'Vue Ouverture 9h'!R:V,5,FALSE)),"",VLOOKUP(R8,'Vue Ouverture 9h'!R:V,5,FALSE)))</f>
        <v/>
      </c>
      <c r="W8" s="2" t="str">
        <f>IF(ISBLANK(B8),"",IF(ISNA(VLOOKUP(R8,'Vue Ouverture 9h'!R:W,6,FALSE)),"",VLOOKUP(R8,'Vue Ouverture 9h'!R:W,6,FALSE)))</f>
        <v/>
      </c>
      <c r="X8" s="2" t="s">
        <v>55</v>
      </c>
      <c r="Y8" s="2" t="str">
        <f t="shared" si="2"/>
        <v>A Intégrer</v>
      </c>
      <c r="Z8" s="13">
        <f t="shared" si="3"/>
        <v>2344</v>
      </c>
      <c r="AA8" s="2" t="str">
        <f t="shared" si="4"/>
        <v>18011091</v>
      </c>
      <c r="AB8" s="2" t="str">
        <f t="shared" si="5"/>
        <v>11100006000</v>
      </c>
    </row>
    <row r="9" spans="1:28" x14ac:dyDescent="0.45">
      <c r="A9" s="2" t="s">
        <v>40</v>
      </c>
      <c r="B9" s="27">
        <v>4</v>
      </c>
      <c r="C9" s="27" t="s">
        <v>48</v>
      </c>
      <c r="D9" s="27"/>
      <c r="E9" s="27"/>
      <c r="F9" s="27"/>
      <c r="G9" s="27"/>
      <c r="H9" s="27" t="s">
        <v>43</v>
      </c>
      <c r="I9" s="27" t="s">
        <v>51</v>
      </c>
      <c r="J9" s="27" t="s">
        <v>56</v>
      </c>
      <c r="K9" s="27" t="s">
        <v>50</v>
      </c>
      <c r="L9" s="29">
        <v>55433</v>
      </c>
      <c r="M9" s="28"/>
      <c r="N9" s="27"/>
      <c r="O9" s="27"/>
      <c r="P9" s="27" t="s">
        <v>39</v>
      </c>
      <c r="Q9" s="27"/>
      <c r="R9" s="16" t="str">
        <f t="shared" si="0"/>
        <v>4Deal Related PaymentPaymentOPECLI55433</v>
      </c>
      <c r="S9" s="12" t="str">
        <f t="shared" si="1"/>
        <v>Opération classique</v>
      </c>
      <c r="T9" s="12" t="s">
        <v>60</v>
      </c>
      <c r="U9" s="2" t="str">
        <f>IF(ISBLANK(B9),"",IF(ISNA(VLOOKUP(R9,'Vue Ouverture 9h'!R:U,4,FALSE)),"",VLOOKUP(R9,'Vue Ouverture 9h'!R:U,4,FALSE)))</f>
        <v/>
      </c>
      <c r="V9" s="2" t="str">
        <f>IF(ISBLANK(B9),"",IF(ISNA(VLOOKUP(R9,'Vue Ouverture 9h'!R:V,5,FALSE)),"",VLOOKUP(R9,'Vue Ouverture 9h'!R:V,5,FALSE)))</f>
        <v/>
      </c>
      <c r="W9" s="2" t="str">
        <f>IF(ISBLANK(B9),"",IF(ISNA(VLOOKUP(R9,'Vue Ouverture 9h'!R:W,6,FALSE)),"",VLOOKUP(R9,'Vue Ouverture 9h'!R:W,6,FALSE)))</f>
        <v/>
      </c>
      <c r="X9" s="2" t="s">
        <v>55</v>
      </c>
      <c r="Y9" s="2" t="str">
        <f t="shared" si="2"/>
        <v>A Intégrer</v>
      </c>
      <c r="Z9" s="13">
        <f t="shared" si="3"/>
        <v>55433</v>
      </c>
      <c r="AA9" s="2" t="str">
        <f t="shared" si="4"/>
        <v>18011091</v>
      </c>
      <c r="AB9" s="2" t="str">
        <f t="shared" si="5"/>
        <v>11100006000</v>
      </c>
    </row>
    <row r="10" spans="1:28" x14ac:dyDescent="0.45">
      <c r="A10" s="2" t="s">
        <v>40</v>
      </c>
      <c r="B10" s="27">
        <v>5</v>
      </c>
      <c r="C10" s="27" t="s">
        <v>48</v>
      </c>
      <c r="D10" s="27"/>
      <c r="E10" s="27"/>
      <c r="F10" s="27"/>
      <c r="G10" s="27"/>
      <c r="H10" s="27" t="s">
        <v>43</v>
      </c>
      <c r="I10" s="27" t="s">
        <v>51</v>
      </c>
      <c r="J10" s="27" t="s">
        <v>56</v>
      </c>
      <c r="K10" s="27" t="s">
        <v>50</v>
      </c>
      <c r="L10" s="30">
        <v>554342</v>
      </c>
      <c r="M10" s="28"/>
      <c r="N10" s="27"/>
      <c r="O10" s="27"/>
      <c r="P10" s="27" t="s">
        <v>41</v>
      </c>
      <c r="Q10" s="27"/>
      <c r="R10" s="16" t="str">
        <f t="shared" ref="R10:R73" si="6">CONCATENATE(B10,C10,F10,G10,I10,J10,L10,M10)</f>
        <v>5Deal Related PaymentPaymentOPECLI554342</v>
      </c>
      <c r="S10" s="12" t="str">
        <f t="shared" ref="S10:S73" si="7">IF(ISBLANK(B10),"",IF(AND(N10="PE / CAT",OR(COUNTIF(Q10,"*CREDIT COOPERATIF*"),COUNTIF(Q10,"*BTP*"))),"Ticket Chrome / Opé intra groupe potentielle","Opération classique"))</f>
        <v>Opération classique</v>
      </c>
      <c r="T10" s="12" t="s">
        <v>60</v>
      </c>
      <c r="U10" s="2" t="str">
        <f>IF(ISBLANK(B10),"",IF(ISNA(VLOOKUP(R10,'Vue Ouverture 9h'!R:U,4,FALSE)),"",VLOOKUP(R10,'Vue Ouverture 9h'!R:U,4,FALSE)))</f>
        <v/>
      </c>
      <c r="V10" s="2" t="str">
        <f>IF(ISBLANK(B10),"",IF(ISNA(VLOOKUP(R10,'Vue Ouverture 9h'!R:V,5,FALSE)),"",VLOOKUP(R10,'Vue Ouverture 9h'!R:V,5,FALSE)))</f>
        <v/>
      </c>
      <c r="W10" s="2" t="str">
        <f>IF(ISBLANK(B10),"",IF(ISNA(VLOOKUP(R10,'Vue Ouverture 9h'!R:W,6,FALSE)),"",VLOOKUP(R10,'Vue Ouverture 9h'!R:W,6,FALSE)))</f>
        <v/>
      </c>
      <c r="X10" s="2" t="s">
        <v>55</v>
      </c>
      <c r="Y10" s="2" t="str">
        <f t="shared" ref="Y10:Y73" si="8">IF(ISBLANK(B10),"",IF(OR(V10="NON RECU",V10="RECU SEPA"),"A EXCLURE PDF",IF(AND(T10="OUI",X10="ABE",I10="Receipt"),"A Intégrer",IF(AND(T10="OUI",X10="TARGET",I10="Payment"),"A Intégrer","Pas d'intégration"))))</f>
        <v>A Intégrer</v>
      </c>
      <c r="Z10" s="13">
        <f t="shared" ref="Z10:Z73" si="9">IF(ISBLANK(B10),"",IF(Y10="A Intégrer",ABS(L10),0))</f>
        <v>554342</v>
      </c>
      <c r="AA10" s="2" t="str">
        <f t="shared" ref="AA10:AA73" si="10">IF(ISBLANK(B10),"",IF(Z10=0,"",IF(X10="ABE","38148164","18011091")))</f>
        <v>18011091</v>
      </c>
      <c r="AB10" s="2" t="str">
        <f t="shared" ref="AB10:AB73" si="11">IF(ISBLANK(B10),"",IF(Z10=0,"",IF(X10="ABE","18011091","11100006000")))</f>
        <v>11100006000</v>
      </c>
    </row>
    <row r="11" spans="1:28" x14ac:dyDescent="0.45">
      <c r="A11" s="2" t="s">
        <v>40</v>
      </c>
      <c r="B11" s="27">
        <v>6</v>
      </c>
      <c r="C11" s="27" t="s">
        <v>48</v>
      </c>
      <c r="D11" s="27"/>
      <c r="E11" s="27"/>
      <c r="F11" s="27"/>
      <c r="G11" s="27"/>
      <c r="H11" s="27" t="s">
        <v>43</v>
      </c>
      <c r="I11" s="27" t="s">
        <v>51</v>
      </c>
      <c r="J11" s="27" t="s">
        <v>56</v>
      </c>
      <c r="K11" s="27" t="s">
        <v>50</v>
      </c>
      <c r="L11" s="29">
        <v>2245</v>
      </c>
      <c r="M11" s="28"/>
      <c r="N11" s="27"/>
      <c r="O11" s="27"/>
      <c r="P11" s="27" t="s">
        <v>41</v>
      </c>
      <c r="Q11" s="27"/>
      <c r="R11" s="16" t="str">
        <f t="shared" si="6"/>
        <v>6Deal Related PaymentPaymentOPECLI2245</v>
      </c>
      <c r="S11" s="12" t="str">
        <f t="shared" si="7"/>
        <v>Opération classique</v>
      </c>
      <c r="T11" s="12" t="s">
        <v>60</v>
      </c>
      <c r="U11" s="2" t="str">
        <f>IF(ISBLANK(B11),"",IF(ISNA(VLOOKUP(R11,'Vue Ouverture 9h'!R:U,4,FALSE)),"",VLOOKUP(R11,'Vue Ouverture 9h'!R:U,4,FALSE)))</f>
        <v/>
      </c>
      <c r="V11" s="2" t="str">
        <f>IF(ISBLANK(B11),"",IF(ISNA(VLOOKUP(R11,'Vue Ouverture 9h'!R:V,5,FALSE)),"",VLOOKUP(R11,'Vue Ouverture 9h'!R:V,5,FALSE)))</f>
        <v/>
      </c>
      <c r="W11" s="2" t="str">
        <f>IF(ISBLANK(B11),"",IF(ISNA(VLOOKUP(R11,'Vue Ouverture 9h'!R:W,6,FALSE)),"",VLOOKUP(R11,'Vue Ouverture 9h'!R:W,6,FALSE)))</f>
        <v/>
      </c>
      <c r="X11" s="2" t="s">
        <v>55</v>
      </c>
      <c r="Y11" s="2" t="str">
        <f t="shared" si="8"/>
        <v>A Intégrer</v>
      </c>
      <c r="Z11" s="13">
        <f t="shared" si="9"/>
        <v>2245</v>
      </c>
      <c r="AA11" s="2" t="str">
        <f t="shared" si="10"/>
        <v>18011091</v>
      </c>
      <c r="AB11" s="2" t="str">
        <f t="shared" si="11"/>
        <v>11100006000</v>
      </c>
    </row>
    <row r="12" spans="1:28" x14ac:dyDescent="0.45">
      <c r="A12" s="2" t="s">
        <v>40</v>
      </c>
      <c r="B12" s="27">
        <v>7</v>
      </c>
      <c r="C12" s="27" t="s">
        <v>48</v>
      </c>
      <c r="D12" s="27"/>
      <c r="E12" s="27"/>
      <c r="F12" s="27"/>
      <c r="G12" s="27"/>
      <c r="H12" s="27" t="s">
        <v>43</v>
      </c>
      <c r="I12" s="27" t="s">
        <v>51</v>
      </c>
      <c r="J12" s="27" t="s">
        <v>56</v>
      </c>
      <c r="K12" s="27" t="s">
        <v>50</v>
      </c>
      <c r="L12" s="31">
        <v>3332</v>
      </c>
      <c r="M12" s="28"/>
      <c r="N12" s="27"/>
      <c r="O12" s="27"/>
      <c r="P12" s="27" t="s">
        <v>39</v>
      </c>
      <c r="Q12" s="27"/>
      <c r="R12" s="16" t="str">
        <f t="shared" si="6"/>
        <v>7Deal Related PaymentPaymentOPECLI3332</v>
      </c>
      <c r="S12" s="12" t="str">
        <f t="shared" si="7"/>
        <v>Opération classique</v>
      </c>
      <c r="T12" s="12" t="s">
        <v>60</v>
      </c>
      <c r="U12" s="2" t="str">
        <f>IF(ISBLANK(B12),"",IF(ISNA(VLOOKUP(R12,'Vue Ouverture 9h'!R:U,4,FALSE)),"",VLOOKUP(R12,'Vue Ouverture 9h'!R:U,4,FALSE)))</f>
        <v/>
      </c>
      <c r="V12" s="2" t="str">
        <f>IF(ISBLANK(B12),"",IF(ISNA(VLOOKUP(R12,'Vue Ouverture 9h'!R:V,5,FALSE)),"",VLOOKUP(R12,'Vue Ouverture 9h'!R:V,5,FALSE)))</f>
        <v/>
      </c>
      <c r="W12" s="2" t="str">
        <f>IF(ISBLANK(B12),"",IF(ISNA(VLOOKUP(R12,'Vue Ouverture 9h'!R:W,6,FALSE)),"",VLOOKUP(R12,'Vue Ouverture 9h'!R:W,6,FALSE)))</f>
        <v/>
      </c>
      <c r="X12" s="2" t="s">
        <v>55</v>
      </c>
      <c r="Y12" s="2" t="str">
        <f t="shared" si="8"/>
        <v>A Intégrer</v>
      </c>
      <c r="Z12" s="13">
        <f t="shared" si="9"/>
        <v>3332</v>
      </c>
      <c r="AA12" s="2" t="str">
        <f t="shared" si="10"/>
        <v>18011091</v>
      </c>
      <c r="AB12" s="2" t="str">
        <f t="shared" si="11"/>
        <v>11100006000</v>
      </c>
    </row>
    <row r="13" spans="1:28" x14ac:dyDescent="0.45">
      <c r="A13" s="2" t="s">
        <v>40</v>
      </c>
      <c r="B13" s="27">
        <v>8</v>
      </c>
      <c r="C13" s="27" t="s">
        <v>48</v>
      </c>
      <c r="D13" s="27"/>
      <c r="E13" s="27"/>
      <c r="F13" s="27"/>
      <c r="G13" s="27"/>
      <c r="H13" s="27" t="s">
        <v>43</v>
      </c>
      <c r="I13" s="27" t="s">
        <v>45</v>
      </c>
      <c r="J13" s="27" t="s">
        <v>56</v>
      </c>
      <c r="K13" s="27" t="s">
        <v>50</v>
      </c>
      <c r="L13" s="31">
        <v>332</v>
      </c>
      <c r="M13" s="28"/>
      <c r="N13" s="27"/>
      <c r="O13" s="27"/>
      <c r="P13" s="27" t="s">
        <v>39</v>
      </c>
      <c r="Q13" s="27"/>
      <c r="R13" s="16" t="str">
        <f t="shared" si="6"/>
        <v>8Deal Related PaymentReceiptOPECLI332</v>
      </c>
      <c r="S13" s="12" t="str">
        <f t="shared" si="7"/>
        <v>Opération classique</v>
      </c>
      <c r="T13" s="12" t="s">
        <v>60</v>
      </c>
      <c r="U13" s="2" t="str">
        <f>IF(ISBLANK(B13),"",IF(ISNA(VLOOKUP(R13,'Vue Ouverture 9h'!R:U,4,FALSE)),"",VLOOKUP(R13,'Vue Ouverture 9h'!R:U,4,FALSE)))</f>
        <v/>
      </c>
      <c r="V13" s="2" t="str">
        <f>IF(ISBLANK(B13),"",IF(ISNA(VLOOKUP(R13,'Vue Ouverture 9h'!R:V,5,FALSE)),"",VLOOKUP(R13,'Vue Ouverture 9h'!R:V,5,FALSE)))</f>
        <v/>
      </c>
      <c r="W13" s="2" t="str">
        <f>IF(ISBLANK(B13),"",IF(ISNA(VLOOKUP(R13,'Vue Ouverture 9h'!R:W,6,FALSE)),"",VLOOKUP(R13,'Vue Ouverture 9h'!R:W,6,FALSE)))</f>
        <v/>
      </c>
      <c r="X13" s="2" t="s">
        <v>55</v>
      </c>
      <c r="Y13" s="2" t="str">
        <f t="shared" si="8"/>
        <v>Pas d'intégration</v>
      </c>
      <c r="Z13" s="13">
        <f t="shared" si="9"/>
        <v>0</v>
      </c>
      <c r="AA13" s="2" t="str">
        <f t="shared" si="10"/>
        <v/>
      </c>
      <c r="AB13" s="2" t="str">
        <f t="shared" si="11"/>
        <v/>
      </c>
    </row>
    <row r="14" spans="1:28" x14ac:dyDescent="0.45">
      <c r="A14" s="2" t="s">
        <v>40</v>
      </c>
      <c r="B14" s="27">
        <v>9</v>
      </c>
      <c r="C14" s="27" t="s">
        <v>54</v>
      </c>
      <c r="D14" s="27"/>
      <c r="E14" s="27"/>
      <c r="F14" s="27"/>
      <c r="G14" s="27"/>
      <c r="H14" s="27" t="s">
        <v>43</v>
      </c>
      <c r="I14" s="27" t="s">
        <v>51</v>
      </c>
      <c r="J14" s="27" t="s">
        <v>56</v>
      </c>
      <c r="K14" s="27" t="s">
        <v>47</v>
      </c>
      <c r="L14" s="30">
        <v>5566</v>
      </c>
      <c r="M14" s="28"/>
      <c r="N14" s="27"/>
      <c r="O14" s="27"/>
      <c r="P14" s="27" t="s">
        <v>41</v>
      </c>
      <c r="Q14" s="27"/>
      <c r="R14" s="16" t="str">
        <f t="shared" si="6"/>
        <v>9FX ForwardPaymentOPECLI5566</v>
      </c>
      <c r="S14" s="12" t="str">
        <f t="shared" si="7"/>
        <v>Opération classique</v>
      </c>
      <c r="T14" s="12" t="s">
        <v>60</v>
      </c>
      <c r="U14" s="2" t="str">
        <f>IF(ISBLANK(B14),"",IF(ISNA(VLOOKUP(R14,'Vue Ouverture 9h'!R:U,4,FALSE)),"",VLOOKUP(R14,'Vue Ouverture 9h'!R:U,4,FALSE)))</f>
        <v/>
      </c>
      <c r="V14" s="2" t="str">
        <f>IF(ISBLANK(B14),"",IF(ISNA(VLOOKUP(R14,'Vue Ouverture 9h'!R:V,5,FALSE)),"",VLOOKUP(R14,'Vue Ouverture 9h'!R:V,5,FALSE)))</f>
        <v/>
      </c>
      <c r="W14" s="2" t="str">
        <f>IF(ISBLANK(B14),"",IF(ISNA(VLOOKUP(R14,'Vue Ouverture 9h'!R:W,6,FALSE)),"",VLOOKUP(R14,'Vue Ouverture 9h'!R:W,6,FALSE)))</f>
        <v/>
      </c>
      <c r="X14" s="2" t="s">
        <v>55</v>
      </c>
      <c r="Y14" s="2" t="str">
        <f t="shared" si="8"/>
        <v>A Intégrer</v>
      </c>
      <c r="Z14" s="13">
        <f t="shared" si="9"/>
        <v>5566</v>
      </c>
      <c r="AA14" s="2" t="str">
        <f t="shared" si="10"/>
        <v>18011091</v>
      </c>
      <c r="AB14" s="2" t="str">
        <f t="shared" si="11"/>
        <v>11100006000</v>
      </c>
    </row>
    <row r="15" spans="1:28" x14ac:dyDescent="0.45">
      <c r="A15" s="2" t="s">
        <v>40</v>
      </c>
      <c r="B15" s="27">
        <v>10</v>
      </c>
      <c r="C15" s="27" t="s">
        <v>54</v>
      </c>
      <c r="D15" s="27"/>
      <c r="E15" s="27"/>
      <c r="F15" s="27"/>
      <c r="G15" s="27"/>
      <c r="H15" s="27" t="s">
        <v>43</v>
      </c>
      <c r="I15" s="27" t="s">
        <v>45</v>
      </c>
      <c r="J15" s="27" t="s">
        <v>56</v>
      </c>
      <c r="K15" s="27" t="s">
        <v>50</v>
      </c>
      <c r="L15" s="30">
        <v>134662</v>
      </c>
      <c r="M15" s="28"/>
      <c r="N15" s="27"/>
      <c r="O15" s="27"/>
      <c r="P15" s="27" t="s">
        <v>41</v>
      </c>
      <c r="Q15" s="27"/>
      <c r="R15" s="16" t="str">
        <f t="shared" si="6"/>
        <v>10FX ForwardReceiptOPECLI134662</v>
      </c>
      <c r="S15" s="12" t="str">
        <f t="shared" si="7"/>
        <v>Opération classique</v>
      </c>
      <c r="T15" s="12" t="s">
        <v>60</v>
      </c>
      <c r="U15" s="2" t="str">
        <f>IF(ISBLANK(B15),"",IF(ISNA(VLOOKUP(R15,'Vue Ouverture 9h'!R:U,4,FALSE)),"",VLOOKUP(R15,'Vue Ouverture 9h'!R:U,4,FALSE)))</f>
        <v/>
      </c>
      <c r="V15" s="2" t="str">
        <f>IF(ISBLANK(B15),"",IF(ISNA(VLOOKUP(R15,'Vue Ouverture 9h'!R:V,5,FALSE)),"",VLOOKUP(R15,'Vue Ouverture 9h'!R:V,5,FALSE)))</f>
        <v/>
      </c>
      <c r="W15" s="2" t="str">
        <f>IF(ISBLANK(B15),"",IF(ISNA(VLOOKUP(R15,'Vue Ouverture 9h'!R:W,6,FALSE)),"",VLOOKUP(R15,'Vue Ouverture 9h'!R:W,6,FALSE)))</f>
        <v/>
      </c>
      <c r="X15" s="2" t="s">
        <v>55</v>
      </c>
      <c r="Y15" s="2" t="str">
        <f t="shared" si="8"/>
        <v>Pas d'intégration</v>
      </c>
      <c r="Z15" s="13">
        <f t="shared" si="9"/>
        <v>0</v>
      </c>
      <c r="AA15" s="2" t="str">
        <f t="shared" si="10"/>
        <v/>
      </c>
      <c r="AB15" s="2" t="str">
        <f t="shared" si="11"/>
        <v/>
      </c>
    </row>
    <row r="16" spans="1:28" x14ac:dyDescent="0.45">
      <c r="A16" s="2" t="s">
        <v>40</v>
      </c>
      <c r="B16" s="27">
        <v>11</v>
      </c>
      <c r="C16" s="27" t="s">
        <v>37</v>
      </c>
      <c r="D16" s="27"/>
      <c r="E16" s="27"/>
      <c r="F16" s="27"/>
      <c r="G16" s="27"/>
      <c r="H16" s="27" t="s">
        <v>43</v>
      </c>
      <c r="I16" s="27" t="s">
        <v>45</v>
      </c>
      <c r="J16" s="27" t="s">
        <v>56</v>
      </c>
      <c r="K16" s="27" t="s">
        <v>50</v>
      </c>
      <c r="L16" s="30">
        <v>904159.13</v>
      </c>
      <c r="M16" s="28"/>
      <c r="N16" s="27"/>
      <c r="O16" s="27"/>
      <c r="P16" s="27" t="s">
        <v>41</v>
      </c>
      <c r="Q16" s="27"/>
      <c r="R16" s="16" t="str">
        <f t="shared" si="6"/>
        <v>11FX SpotReceiptOPECLI904159.13</v>
      </c>
      <c r="S16" s="12" t="str">
        <f t="shared" si="7"/>
        <v>Opération classique</v>
      </c>
      <c r="T16" s="12" t="s">
        <v>60</v>
      </c>
      <c r="U16" s="2" t="str">
        <f>IF(ISBLANK(B16),"",IF(ISNA(VLOOKUP(R16,'Vue Ouverture 9h'!R:U,4,FALSE)),"",VLOOKUP(R16,'Vue Ouverture 9h'!R:U,4,FALSE)))</f>
        <v/>
      </c>
      <c r="V16" s="2" t="str">
        <f>IF(ISBLANK(B16),"",IF(ISNA(VLOOKUP(R16,'Vue Ouverture 9h'!R:V,5,FALSE)),"",VLOOKUP(R16,'Vue Ouverture 9h'!R:V,5,FALSE)))</f>
        <v/>
      </c>
      <c r="W16" s="2" t="str">
        <f>IF(ISBLANK(B16),"",IF(ISNA(VLOOKUP(R16,'Vue Ouverture 9h'!R:W,6,FALSE)),"",VLOOKUP(R16,'Vue Ouverture 9h'!R:W,6,FALSE)))</f>
        <v/>
      </c>
      <c r="X16" s="2" t="s">
        <v>55</v>
      </c>
      <c r="Y16" s="2" t="str">
        <f t="shared" si="8"/>
        <v>Pas d'intégration</v>
      </c>
      <c r="Z16" s="13">
        <f t="shared" si="9"/>
        <v>0</v>
      </c>
      <c r="AA16" s="2" t="str">
        <f t="shared" si="10"/>
        <v/>
      </c>
      <c r="AB16" s="2" t="str">
        <f t="shared" si="11"/>
        <v/>
      </c>
    </row>
    <row r="17" spans="1:28" x14ac:dyDescent="0.45">
      <c r="A17" s="2" t="s">
        <v>40</v>
      </c>
      <c r="B17" s="27">
        <v>12</v>
      </c>
      <c r="C17" s="27" t="s">
        <v>37</v>
      </c>
      <c r="D17" s="27"/>
      <c r="E17" s="27"/>
      <c r="F17" s="27"/>
      <c r="G17" s="27"/>
      <c r="H17" s="27" t="s">
        <v>43</v>
      </c>
      <c r="I17" s="27" t="s">
        <v>45</v>
      </c>
      <c r="J17" s="27" t="s">
        <v>55</v>
      </c>
      <c r="K17" s="27" t="s">
        <v>50</v>
      </c>
      <c r="L17" s="30">
        <v>251312.16</v>
      </c>
      <c r="M17" s="28"/>
      <c r="N17" s="27"/>
      <c r="O17" s="27"/>
      <c r="P17" s="27" t="s">
        <v>39</v>
      </c>
      <c r="Q17" s="27"/>
      <c r="R17" s="16" t="str">
        <f t="shared" si="6"/>
        <v>12FX SpotReceiptTARGET251312.16</v>
      </c>
      <c r="S17" s="12" t="str">
        <f t="shared" si="7"/>
        <v>Opération classique</v>
      </c>
      <c r="T17" s="12" t="s">
        <v>60</v>
      </c>
      <c r="U17" s="2" t="str">
        <f>IF(ISBLANK(B17),"",IF(ISNA(VLOOKUP(R17,'Vue Ouverture 9h'!R:U,4,FALSE)),"",VLOOKUP(R17,'Vue Ouverture 9h'!R:U,4,FALSE)))</f>
        <v/>
      </c>
      <c r="V17" s="2" t="str">
        <f>IF(ISBLANK(B17),"",IF(ISNA(VLOOKUP(R17,'Vue Ouverture 9h'!R:V,5,FALSE)),"",VLOOKUP(R17,'Vue Ouverture 9h'!R:V,5,FALSE)))</f>
        <v/>
      </c>
      <c r="W17" s="2" t="str">
        <f>IF(ISBLANK(B17),"",IF(ISNA(VLOOKUP(R17,'Vue Ouverture 9h'!R:W,6,FALSE)),"",VLOOKUP(R17,'Vue Ouverture 9h'!R:W,6,FALSE)))</f>
        <v/>
      </c>
      <c r="X17" s="2" t="s">
        <v>55</v>
      </c>
      <c r="Y17" s="2" t="str">
        <f t="shared" si="8"/>
        <v>Pas d'intégration</v>
      </c>
      <c r="Z17" s="13">
        <f t="shared" si="9"/>
        <v>0</v>
      </c>
      <c r="AA17" s="2" t="str">
        <f t="shared" si="10"/>
        <v/>
      </c>
      <c r="AB17" s="2" t="str">
        <f t="shared" si="11"/>
        <v/>
      </c>
    </row>
    <row r="18" spans="1:28" x14ac:dyDescent="0.45">
      <c r="A18" s="2" t="s">
        <v>40</v>
      </c>
      <c r="B18" s="27">
        <v>13</v>
      </c>
      <c r="C18" s="27" t="s">
        <v>37</v>
      </c>
      <c r="D18" s="27"/>
      <c r="E18" s="27"/>
      <c r="F18" s="27"/>
      <c r="G18" s="27"/>
      <c r="H18" s="27" t="s">
        <v>43</v>
      </c>
      <c r="I18" s="27" t="s">
        <v>51</v>
      </c>
      <c r="J18" s="27" t="s">
        <v>44</v>
      </c>
      <c r="K18" s="27" t="s">
        <v>47</v>
      </c>
      <c r="L18" s="30">
        <v>-276564.01</v>
      </c>
      <c r="M18" s="28"/>
      <c r="N18" s="27"/>
      <c r="O18" s="27"/>
      <c r="P18" s="27" t="s">
        <v>38</v>
      </c>
      <c r="Q18" s="27"/>
      <c r="R18" s="16" t="str">
        <f t="shared" si="6"/>
        <v>13FX SpotPaymentSWIFT-276564.01</v>
      </c>
      <c r="S18" s="12" t="str">
        <f t="shared" si="7"/>
        <v>Opération classique</v>
      </c>
      <c r="T18" s="12" t="s">
        <v>60</v>
      </c>
      <c r="U18" s="2" t="str">
        <f>IF(ISBLANK(B18),"",IF(ISNA(VLOOKUP(R18,'Vue Ouverture 9h'!R:U,4,FALSE)),"",VLOOKUP(R18,'Vue Ouverture 9h'!R:U,4,FALSE)))</f>
        <v/>
      </c>
      <c r="V18" s="2" t="str">
        <f>IF(ISBLANK(B18),"",IF(ISNA(VLOOKUP(R18,'Vue Ouverture 9h'!R:V,5,FALSE)),"",VLOOKUP(R18,'Vue Ouverture 9h'!R:V,5,FALSE)))</f>
        <v/>
      </c>
      <c r="W18" s="2" t="str">
        <f>IF(ISBLANK(B18),"",IF(ISNA(VLOOKUP(R18,'Vue Ouverture 9h'!R:W,6,FALSE)),"",VLOOKUP(R18,'Vue Ouverture 9h'!R:W,6,FALSE)))</f>
        <v/>
      </c>
      <c r="X18" s="2" t="s">
        <v>55</v>
      </c>
      <c r="Y18" s="2" t="str">
        <f t="shared" si="8"/>
        <v>A Intégrer</v>
      </c>
      <c r="Z18" s="13">
        <f t="shared" si="9"/>
        <v>276564.01</v>
      </c>
      <c r="AA18" s="2" t="str">
        <f t="shared" si="10"/>
        <v>18011091</v>
      </c>
      <c r="AB18" s="2" t="str">
        <f t="shared" si="11"/>
        <v>11100006000</v>
      </c>
    </row>
    <row r="19" spans="1:28" x14ac:dyDescent="0.45">
      <c r="A19" s="2" t="s">
        <v>40</v>
      </c>
      <c r="B19" s="27">
        <v>14</v>
      </c>
      <c r="C19" s="27" t="s">
        <v>37</v>
      </c>
      <c r="D19" s="27"/>
      <c r="E19" s="27"/>
      <c r="F19" s="27"/>
      <c r="G19" s="27"/>
      <c r="H19" s="27" t="s">
        <v>43</v>
      </c>
      <c r="I19" s="27" t="s">
        <v>51</v>
      </c>
      <c r="J19" s="27" t="s">
        <v>42</v>
      </c>
      <c r="K19" s="27" t="s">
        <v>50</v>
      </c>
      <c r="L19" s="30">
        <v>-276564.01</v>
      </c>
      <c r="M19" s="28"/>
      <c r="N19" s="27"/>
      <c r="O19" s="27"/>
      <c r="P19" s="27" t="s">
        <v>38</v>
      </c>
      <c r="Q19" s="27"/>
      <c r="R19" s="16" t="str">
        <f t="shared" si="6"/>
        <v>14FX SpotPaymentABE-276564.01</v>
      </c>
      <c r="S19" s="12" t="str">
        <f t="shared" si="7"/>
        <v>Opération classique</v>
      </c>
      <c r="T19" s="12" t="s">
        <v>60</v>
      </c>
      <c r="U19" s="2" t="str">
        <f>IF(ISBLANK(B19),"",IF(ISNA(VLOOKUP(R19,'Vue Ouverture 9h'!R:U,4,FALSE)),"",VLOOKUP(R19,'Vue Ouverture 9h'!R:U,4,FALSE)))</f>
        <v/>
      </c>
      <c r="V19" s="2" t="str">
        <f>IF(ISBLANK(B19),"",IF(ISNA(VLOOKUP(R19,'Vue Ouverture 9h'!R:V,5,FALSE)),"",VLOOKUP(R19,'Vue Ouverture 9h'!R:V,5,FALSE)))</f>
        <v/>
      </c>
      <c r="W19" s="2" t="str">
        <f>IF(ISBLANK(B19),"",IF(ISNA(VLOOKUP(R19,'Vue Ouverture 9h'!R:W,6,FALSE)),"",VLOOKUP(R19,'Vue Ouverture 9h'!R:W,6,FALSE)))</f>
        <v/>
      </c>
      <c r="X19" s="2" t="s">
        <v>55</v>
      </c>
      <c r="Y19" s="2" t="str">
        <f t="shared" si="8"/>
        <v>A Intégrer</v>
      </c>
      <c r="Z19" s="13">
        <f t="shared" si="9"/>
        <v>276564.01</v>
      </c>
      <c r="AA19" s="2" t="str">
        <f t="shared" si="10"/>
        <v>18011091</v>
      </c>
      <c r="AB19" s="2" t="str">
        <f t="shared" si="11"/>
        <v>11100006000</v>
      </c>
    </row>
    <row r="20" spans="1:28" x14ac:dyDescent="0.45">
      <c r="A20" s="2" t="s">
        <v>40</v>
      </c>
      <c r="B20" s="27">
        <v>15</v>
      </c>
      <c r="C20" s="27" t="s">
        <v>37</v>
      </c>
      <c r="D20" s="27"/>
      <c r="E20" s="27"/>
      <c r="F20" s="27"/>
      <c r="G20" s="27"/>
      <c r="H20" s="27" t="s">
        <v>43</v>
      </c>
      <c r="I20" s="27" t="s">
        <v>51</v>
      </c>
      <c r="J20" s="27" t="s">
        <v>56</v>
      </c>
      <c r="K20" s="27" t="s">
        <v>47</v>
      </c>
      <c r="L20" s="30">
        <v>-276564.01</v>
      </c>
      <c r="M20" s="28"/>
      <c r="N20" s="27"/>
      <c r="O20" s="27"/>
      <c r="P20" s="27" t="s">
        <v>41</v>
      </c>
      <c r="Q20" s="27"/>
      <c r="R20" s="16" t="str">
        <f t="shared" si="6"/>
        <v>15FX SpotPaymentOPECLI-276564.01</v>
      </c>
      <c r="S20" s="12" t="str">
        <f t="shared" si="7"/>
        <v>Opération classique</v>
      </c>
      <c r="T20" s="12" t="s">
        <v>60</v>
      </c>
      <c r="U20" s="2" t="str">
        <f>IF(ISBLANK(B20),"",IF(ISNA(VLOOKUP(R20,'Vue Ouverture 9h'!R:U,4,FALSE)),"",VLOOKUP(R20,'Vue Ouverture 9h'!R:U,4,FALSE)))</f>
        <v/>
      </c>
      <c r="V20" s="2" t="str">
        <f>IF(ISBLANK(B20),"",IF(ISNA(VLOOKUP(R20,'Vue Ouverture 9h'!R:V,5,FALSE)),"",VLOOKUP(R20,'Vue Ouverture 9h'!R:V,5,FALSE)))</f>
        <v/>
      </c>
      <c r="W20" s="2" t="str">
        <f>IF(ISBLANK(B20),"",IF(ISNA(VLOOKUP(R20,'Vue Ouverture 9h'!R:W,6,FALSE)),"",VLOOKUP(R20,'Vue Ouverture 9h'!R:W,6,FALSE)))</f>
        <v/>
      </c>
      <c r="X20" s="2" t="s">
        <v>55</v>
      </c>
      <c r="Y20" s="2" t="str">
        <f t="shared" si="8"/>
        <v>A Intégrer</v>
      </c>
      <c r="Z20" s="13">
        <f t="shared" si="9"/>
        <v>276564.01</v>
      </c>
      <c r="AA20" s="2" t="str">
        <f t="shared" si="10"/>
        <v>18011091</v>
      </c>
      <c r="AB20" s="2" t="str">
        <f t="shared" si="11"/>
        <v>11100006000</v>
      </c>
    </row>
    <row r="21" spans="1:28" x14ac:dyDescent="0.45">
      <c r="A21" s="2" t="s">
        <v>40</v>
      </c>
      <c r="B21" s="27">
        <v>16</v>
      </c>
      <c r="C21" s="27" t="s">
        <v>37</v>
      </c>
      <c r="D21" s="27"/>
      <c r="E21" s="27"/>
      <c r="F21" s="27"/>
      <c r="G21" s="27"/>
      <c r="H21" s="27" t="s">
        <v>43</v>
      </c>
      <c r="I21" s="27" t="s">
        <v>45</v>
      </c>
      <c r="J21" s="27" t="s">
        <v>44</v>
      </c>
      <c r="K21" s="27" t="s">
        <v>47</v>
      </c>
      <c r="L21" s="30">
        <v>-276564.01</v>
      </c>
      <c r="M21" s="28"/>
      <c r="N21" s="27"/>
      <c r="O21" s="27"/>
      <c r="P21" s="27" t="s">
        <v>38</v>
      </c>
      <c r="Q21" s="27"/>
      <c r="R21" s="16" t="str">
        <f t="shared" si="6"/>
        <v>16FX SpotReceiptSWIFT-276564.01</v>
      </c>
      <c r="S21" s="12" t="str">
        <f t="shared" si="7"/>
        <v>Opération classique</v>
      </c>
      <c r="T21" s="12" t="s">
        <v>60</v>
      </c>
      <c r="U21" s="2" t="str">
        <f>IF(ISBLANK(B21),"",IF(ISNA(VLOOKUP(R21,'Vue Ouverture 9h'!R:U,4,FALSE)),"",VLOOKUP(R21,'Vue Ouverture 9h'!R:U,4,FALSE)))</f>
        <v/>
      </c>
      <c r="V21" s="2" t="str">
        <f>IF(ISBLANK(B21),"",IF(ISNA(VLOOKUP(R21,'Vue Ouverture 9h'!R:V,5,FALSE)),"",VLOOKUP(R21,'Vue Ouverture 9h'!R:V,5,FALSE)))</f>
        <v/>
      </c>
      <c r="W21" s="2" t="str">
        <f>IF(ISBLANK(B21),"",IF(ISNA(VLOOKUP(R21,'Vue Ouverture 9h'!R:W,6,FALSE)),"",VLOOKUP(R21,'Vue Ouverture 9h'!R:W,6,FALSE)))</f>
        <v/>
      </c>
      <c r="X21" s="2" t="s">
        <v>55</v>
      </c>
      <c r="Y21" s="2" t="str">
        <f t="shared" si="8"/>
        <v>Pas d'intégration</v>
      </c>
      <c r="Z21" s="13">
        <f t="shared" si="9"/>
        <v>0</v>
      </c>
      <c r="AA21" s="2" t="str">
        <f t="shared" si="10"/>
        <v/>
      </c>
      <c r="AB21" s="2" t="str">
        <f t="shared" si="11"/>
        <v/>
      </c>
    </row>
    <row r="22" spans="1:28" x14ac:dyDescent="0.45">
      <c r="A22" s="2" t="s">
        <v>40</v>
      </c>
      <c r="B22" s="27">
        <v>17</v>
      </c>
      <c r="C22" s="27" t="s">
        <v>52</v>
      </c>
      <c r="D22" s="27"/>
      <c r="E22" s="27"/>
      <c r="F22" s="27"/>
      <c r="G22" s="27"/>
      <c r="H22" s="27" t="s">
        <v>43</v>
      </c>
      <c r="I22" s="27" t="s">
        <v>51</v>
      </c>
      <c r="J22" s="27" t="s">
        <v>42</v>
      </c>
      <c r="K22" s="27" t="s">
        <v>50</v>
      </c>
      <c r="L22" s="30">
        <v>-276564.01</v>
      </c>
      <c r="M22" s="28"/>
      <c r="N22" s="27"/>
      <c r="O22" s="27"/>
      <c r="P22" s="27" t="s">
        <v>38</v>
      </c>
      <c r="Q22" s="27"/>
      <c r="R22" s="16" t="str">
        <f t="shared" si="6"/>
        <v>17FX SwapPaymentABE-276564.01</v>
      </c>
      <c r="S22" s="12" t="str">
        <f t="shared" si="7"/>
        <v>Opération classique</v>
      </c>
      <c r="T22" s="12" t="s">
        <v>60</v>
      </c>
      <c r="U22" s="2" t="str">
        <f>IF(ISBLANK(B22),"",IF(ISNA(VLOOKUP(R22,'Vue Ouverture 9h'!R:U,4,FALSE)),"",VLOOKUP(R22,'Vue Ouverture 9h'!R:U,4,FALSE)))</f>
        <v/>
      </c>
      <c r="V22" s="2" t="str">
        <f>IF(ISBLANK(B22),"",IF(ISNA(VLOOKUP(R22,'Vue Ouverture 9h'!R:V,5,FALSE)),"",VLOOKUP(R22,'Vue Ouverture 9h'!R:V,5,FALSE)))</f>
        <v/>
      </c>
      <c r="W22" s="2" t="str">
        <f>IF(ISBLANK(B22),"",IF(ISNA(VLOOKUP(R22,'Vue Ouverture 9h'!R:W,6,FALSE)),"",VLOOKUP(R22,'Vue Ouverture 9h'!R:W,6,FALSE)))</f>
        <v/>
      </c>
      <c r="X22" s="2" t="s">
        <v>55</v>
      </c>
      <c r="Y22" s="2" t="str">
        <f t="shared" si="8"/>
        <v>A Intégrer</v>
      </c>
      <c r="Z22" s="13">
        <f t="shared" si="9"/>
        <v>276564.01</v>
      </c>
      <c r="AA22" s="2" t="str">
        <f t="shared" si="10"/>
        <v>18011091</v>
      </c>
      <c r="AB22" s="2" t="str">
        <f t="shared" si="11"/>
        <v>11100006000</v>
      </c>
    </row>
    <row r="23" spans="1:28" s="17" customFormat="1" x14ac:dyDescent="0.45">
      <c r="A23" s="18" t="s">
        <v>40</v>
      </c>
      <c r="B23" s="27">
        <v>18</v>
      </c>
      <c r="C23" s="27" t="s">
        <v>52</v>
      </c>
      <c r="D23" s="27"/>
      <c r="E23" s="27"/>
      <c r="F23" s="27"/>
      <c r="G23" s="27"/>
      <c r="H23" s="27" t="s">
        <v>43</v>
      </c>
      <c r="I23" s="27" t="s">
        <v>45</v>
      </c>
      <c r="J23" s="32" t="s">
        <v>42</v>
      </c>
      <c r="K23" s="27" t="s">
        <v>50</v>
      </c>
      <c r="L23" s="30">
        <v>4454234</v>
      </c>
      <c r="M23" s="28"/>
      <c r="N23" s="27"/>
      <c r="O23" s="27"/>
      <c r="P23" s="27" t="s">
        <v>39</v>
      </c>
      <c r="Q23" s="27"/>
      <c r="R23" s="16" t="str">
        <f t="shared" si="6"/>
        <v>18FX SwapReceiptABE4454234</v>
      </c>
      <c r="S23" s="12" t="str">
        <f t="shared" si="7"/>
        <v>Opération classique</v>
      </c>
      <c r="T23" s="12" t="s">
        <v>60</v>
      </c>
      <c r="U23" s="18"/>
      <c r="V23" s="18" t="str">
        <f>IF(ISBLANK(B23),"",IF(ISNA(VLOOKUP(R23,'Vue Ouverture 9h'!R:V,5,FALSE)),"",VLOOKUP(R23,'Vue Ouverture 9h'!R:V,5,FALSE)))</f>
        <v/>
      </c>
      <c r="W23" s="18" t="str">
        <f>IF(ISBLANK(B23),"",IF(ISNA(VLOOKUP(R23,'Vue Ouverture 9h'!R:W,6,FALSE)),"",VLOOKUP(R23,'Vue Ouverture 9h'!R:W,6,FALSE)))</f>
        <v/>
      </c>
      <c r="X23" s="2" t="s">
        <v>55</v>
      </c>
      <c r="Y23" s="18" t="str">
        <f t="shared" si="8"/>
        <v>Pas d'intégration</v>
      </c>
      <c r="Z23" s="19">
        <f t="shared" si="9"/>
        <v>0</v>
      </c>
      <c r="AA23" s="18" t="str">
        <f t="shared" si="10"/>
        <v/>
      </c>
      <c r="AB23" s="18" t="str">
        <f t="shared" si="11"/>
        <v/>
      </c>
    </row>
    <row r="24" spans="1:28" s="17" customFormat="1" x14ac:dyDescent="0.45">
      <c r="A24" s="18" t="s">
        <v>40</v>
      </c>
      <c r="B24" s="27">
        <v>19</v>
      </c>
      <c r="C24" s="27" t="s">
        <v>52</v>
      </c>
      <c r="D24" s="27"/>
      <c r="E24" s="27"/>
      <c r="F24" s="27"/>
      <c r="G24" s="27"/>
      <c r="H24" s="27" t="s">
        <v>43</v>
      </c>
      <c r="I24" s="27" t="s">
        <v>51</v>
      </c>
      <c r="J24" s="27" t="s">
        <v>42</v>
      </c>
      <c r="K24" s="27" t="s">
        <v>50</v>
      </c>
      <c r="L24" s="30">
        <v>-276564.01</v>
      </c>
      <c r="M24" s="28"/>
      <c r="N24" s="27"/>
      <c r="O24" s="27"/>
      <c r="P24" s="27" t="s">
        <v>38</v>
      </c>
      <c r="Q24" s="27"/>
      <c r="R24" s="16" t="str">
        <f t="shared" si="6"/>
        <v>19FX SwapPaymentABE-276564.01</v>
      </c>
      <c r="S24" s="12" t="str">
        <f t="shared" si="7"/>
        <v>Opération classique</v>
      </c>
      <c r="T24" s="12" t="s">
        <v>60</v>
      </c>
      <c r="U24" s="18"/>
      <c r="V24" s="18" t="str">
        <f>IF(ISBLANK(B24),"",IF(ISNA(VLOOKUP(R24,'Vue Ouverture 9h'!R:V,5,FALSE)),"",VLOOKUP(R24,'Vue Ouverture 9h'!R:V,5,FALSE)))</f>
        <v/>
      </c>
      <c r="W24" s="18" t="str">
        <f>IF(ISBLANK(B24),"",IF(ISNA(VLOOKUP(R24,'Vue Ouverture 9h'!R:W,6,FALSE)),"",VLOOKUP(R24,'Vue Ouverture 9h'!R:W,6,FALSE)))</f>
        <v/>
      </c>
      <c r="X24" s="2" t="s">
        <v>55</v>
      </c>
      <c r="Y24" s="18" t="str">
        <f t="shared" si="8"/>
        <v>A Intégrer</v>
      </c>
      <c r="Z24" s="19">
        <f t="shared" si="9"/>
        <v>276564.01</v>
      </c>
      <c r="AA24" s="18" t="str">
        <f t="shared" si="10"/>
        <v>18011091</v>
      </c>
      <c r="AB24" s="18" t="str">
        <f t="shared" si="11"/>
        <v>11100006000</v>
      </c>
    </row>
    <row r="25" spans="1:28" s="17" customFormat="1" x14ac:dyDescent="0.45">
      <c r="A25" s="18" t="s">
        <v>40</v>
      </c>
      <c r="B25" s="27">
        <v>20</v>
      </c>
      <c r="C25" s="27" t="s">
        <v>52</v>
      </c>
      <c r="D25" s="27"/>
      <c r="E25" s="27"/>
      <c r="F25" s="27"/>
      <c r="G25" s="27"/>
      <c r="H25" s="27" t="s">
        <v>43</v>
      </c>
      <c r="I25" s="27" t="s">
        <v>45</v>
      </c>
      <c r="J25" s="27" t="s">
        <v>44</v>
      </c>
      <c r="K25" s="27" t="s">
        <v>47</v>
      </c>
      <c r="L25" s="30">
        <v>-276564.01</v>
      </c>
      <c r="M25" s="28"/>
      <c r="N25" s="27"/>
      <c r="O25" s="27"/>
      <c r="P25" s="27" t="s">
        <v>38</v>
      </c>
      <c r="Q25" s="27"/>
      <c r="R25" s="16" t="str">
        <f t="shared" si="6"/>
        <v>20FX SwapReceiptSWIFT-276564.01</v>
      </c>
      <c r="S25" s="12" t="str">
        <f t="shared" si="7"/>
        <v>Opération classique</v>
      </c>
      <c r="T25" s="12" t="s">
        <v>60</v>
      </c>
      <c r="U25" s="18" t="str">
        <f>IF(ISBLANK(B25),"",IF(ISNA(VLOOKUP(R25,'Vue Ouverture 9h'!R:U,4,FALSE)),"",VLOOKUP(R25,'Vue Ouverture 9h'!R:U,4,FALSE)))</f>
        <v/>
      </c>
      <c r="V25" s="18" t="str">
        <f>IF(ISBLANK(B25),"",IF(ISNA(VLOOKUP(R25,'Vue Ouverture 9h'!R:V,5,FALSE)),"",VLOOKUP(R25,'Vue Ouverture 9h'!R:V,5,FALSE)))</f>
        <v/>
      </c>
      <c r="W25" s="18" t="str">
        <f>IF(ISBLANK(B25),"",IF(ISNA(VLOOKUP(R25,'Vue Ouverture 9h'!R:W,6,FALSE)),"",VLOOKUP(R25,'Vue Ouverture 9h'!R:W,6,FALSE)))</f>
        <v/>
      </c>
      <c r="X25" s="2" t="s">
        <v>55</v>
      </c>
      <c r="Y25" s="18" t="str">
        <f t="shared" si="8"/>
        <v>Pas d'intégration</v>
      </c>
      <c r="Z25" s="19">
        <f t="shared" si="9"/>
        <v>0</v>
      </c>
      <c r="AA25" s="18" t="str">
        <f t="shared" si="10"/>
        <v/>
      </c>
      <c r="AB25" s="18" t="str">
        <f t="shared" si="11"/>
        <v/>
      </c>
    </row>
    <row r="26" spans="1:28" x14ac:dyDescent="0.45">
      <c r="A26" s="2" t="s">
        <v>40</v>
      </c>
      <c r="B26" s="27">
        <v>21</v>
      </c>
      <c r="C26" s="27" t="s">
        <v>52</v>
      </c>
      <c r="D26" s="27"/>
      <c r="E26" s="27"/>
      <c r="F26" s="27"/>
      <c r="G26" s="27"/>
      <c r="H26" s="27" t="s">
        <v>43</v>
      </c>
      <c r="I26" s="27" t="s">
        <v>51</v>
      </c>
      <c r="J26" s="27" t="s">
        <v>44</v>
      </c>
      <c r="K26" s="27" t="s">
        <v>53</v>
      </c>
      <c r="L26" s="30">
        <v>-276564.01</v>
      </c>
      <c r="M26" s="28"/>
      <c r="N26" s="27"/>
      <c r="O26" s="27"/>
      <c r="P26" s="27" t="s">
        <v>38</v>
      </c>
      <c r="Q26" s="27"/>
      <c r="R26" s="16" t="str">
        <f t="shared" si="6"/>
        <v>21FX SwapPaymentSWIFT-276564.01</v>
      </c>
      <c r="S26" s="12" t="str">
        <f t="shared" si="7"/>
        <v>Opération classique</v>
      </c>
      <c r="T26" s="12" t="s">
        <v>60</v>
      </c>
      <c r="U26" s="2" t="str">
        <f>IF(ISBLANK(B26),"",IF(ISNA(VLOOKUP(R26,'Vue Ouverture 9h'!R:U,4,FALSE)),"",VLOOKUP(R26,'Vue Ouverture 9h'!R:U,4,FALSE)))</f>
        <v/>
      </c>
      <c r="V26" s="2" t="str">
        <f>IF(ISBLANK(B26),"",IF(ISNA(VLOOKUP(R26,'Vue Ouverture 9h'!R:V,5,FALSE)),"",VLOOKUP(R26,'Vue Ouverture 9h'!R:V,5,FALSE)))</f>
        <v/>
      </c>
      <c r="W26" s="2" t="str">
        <f>IF(ISBLANK(B26),"",IF(ISNA(VLOOKUP(R26,'Vue Ouverture 9h'!R:W,6,FALSE)),"",VLOOKUP(R26,'Vue Ouverture 9h'!R:W,6,FALSE)))</f>
        <v/>
      </c>
      <c r="X26" s="2" t="s">
        <v>55</v>
      </c>
      <c r="Y26" s="2" t="str">
        <f t="shared" si="8"/>
        <v>A Intégrer</v>
      </c>
      <c r="Z26" s="13">
        <f t="shared" si="9"/>
        <v>276564.01</v>
      </c>
      <c r="AA26" s="2" t="str">
        <f t="shared" si="10"/>
        <v>18011091</v>
      </c>
      <c r="AB26" s="2" t="str">
        <f t="shared" si="11"/>
        <v>11100006000</v>
      </c>
    </row>
    <row r="27" spans="1:28" x14ac:dyDescent="0.45">
      <c r="A27" s="2" t="s">
        <v>40</v>
      </c>
      <c r="B27" s="27">
        <v>22</v>
      </c>
      <c r="C27" s="27" t="s">
        <v>52</v>
      </c>
      <c r="D27" s="27"/>
      <c r="E27" s="27"/>
      <c r="F27" s="27"/>
      <c r="G27" s="27"/>
      <c r="H27" s="27" t="s">
        <v>43</v>
      </c>
      <c r="I27" s="27" t="s">
        <v>51</v>
      </c>
      <c r="J27" s="27" t="s">
        <v>44</v>
      </c>
      <c r="K27" s="27" t="s">
        <v>47</v>
      </c>
      <c r="L27" s="30">
        <v>-276564.01</v>
      </c>
      <c r="M27" s="28"/>
      <c r="N27" s="27"/>
      <c r="O27" s="27"/>
      <c r="P27" s="27" t="s">
        <v>38</v>
      </c>
      <c r="Q27" s="27"/>
      <c r="R27" s="16" t="str">
        <f t="shared" si="6"/>
        <v>22FX SwapPaymentSWIFT-276564.01</v>
      </c>
      <c r="S27" s="12" t="str">
        <f t="shared" si="7"/>
        <v>Opération classique</v>
      </c>
      <c r="T27" s="12" t="s">
        <v>60</v>
      </c>
      <c r="U27" s="2" t="str">
        <f>IF(ISBLANK(B27),"",IF(ISNA(VLOOKUP(R27,'Vue Ouverture 9h'!R:U,4,FALSE)),"",VLOOKUP(R27,'Vue Ouverture 9h'!R:U,4,FALSE)))</f>
        <v/>
      </c>
      <c r="V27" s="2" t="str">
        <f>IF(ISBLANK(B27),"",IF(ISNA(VLOOKUP(R27,'Vue Ouverture 9h'!R:V,5,FALSE)),"",VLOOKUP(R27,'Vue Ouverture 9h'!R:V,5,FALSE)))</f>
        <v/>
      </c>
      <c r="W27" s="2" t="str">
        <f>IF(ISBLANK(B27),"",IF(ISNA(VLOOKUP(R27,'Vue Ouverture 9h'!R:W,6,FALSE)),"",VLOOKUP(R27,'Vue Ouverture 9h'!R:W,6,FALSE)))</f>
        <v/>
      </c>
      <c r="X27" s="2" t="s">
        <v>55</v>
      </c>
      <c r="Y27" s="2" t="str">
        <f t="shared" si="8"/>
        <v>A Intégrer</v>
      </c>
      <c r="Z27" s="13">
        <f t="shared" si="9"/>
        <v>276564.01</v>
      </c>
      <c r="AA27" s="2" t="str">
        <f t="shared" si="10"/>
        <v>18011091</v>
      </c>
      <c r="AB27" s="2" t="str">
        <f t="shared" si="11"/>
        <v>11100006000</v>
      </c>
    </row>
    <row r="28" spans="1:28" x14ac:dyDescent="0.45">
      <c r="A28" s="2" t="s">
        <v>40</v>
      </c>
      <c r="B28" s="27">
        <v>23</v>
      </c>
      <c r="C28" s="27" t="s">
        <v>52</v>
      </c>
      <c r="D28" s="27"/>
      <c r="E28" s="27"/>
      <c r="F28" s="27"/>
      <c r="G28" s="27"/>
      <c r="H28" s="27" t="s">
        <v>43</v>
      </c>
      <c r="I28" s="27" t="s">
        <v>51</v>
      </c>
      <c r="J28" s="27" t="s">
        <v>56</v>
      </c>
      <c r="K28" s="27" t="s">
        <v>50</v>
      </c>
      <c r="L28" s="30">
        <v>-276564.01</v>
      </c>
      <c r="M28" s="28"/>
      <c r="N28" s="27"/>
      <c r="O28" s="27"/>
      <c r="P28" s="27" t="s">
        <v>41</v>
      </c>
      <c r="Q28" s="27"/>
      <c r="R28" s="16" t="str">
        <f t="shared" si="6"/>
        <v>23FX SwapPaymentOPECLI-276564.01</v>
      </c>
      <c r="S28" s="12" t="str">
        <f t="shared" si="7"/>
        <v>Opération classique</v>
      </c>
      <c r="T28" s="12" t="s">
        <v>60</v>
      </c>
      <c r="U28" s="2" t="str">
        <f>IF(ISBLANK(B28),"",IF(ISNA(VLOOKUP(R28,'Vue Ouverture 9h'!R:U,4,FALSE)),"",VLOOKUP(R28,'Vue Ouverture 9h'!R:U,4,FALSE)))</f>
        <v/>
      </c>
      <c r="V28" s="2" t="str">
        <f>IF(ISBLANK(B28),"",IF(ISNA(VLOOKUP(R28,'Vue Ouverture 9h'!R:V,5,FALSE)),"",VLOOKUP(R28,'Vue Ouverture 9h'!R:V,5,FALSE)))</f>
        <v/>
      </c>
      <c r="W28" s="2" t="str">
        <f>IF(ISBLANK(B28),"",IF(ISNA(VLOOKUP(R28,'Vue Ouverture 9h'!R:W,6,FALSE)),"",VLOOKUP(R28,'Vue Ouverture 9h'!R:W,6,FALSE)))</f>
        <v/>
      </c>
      <c r="X28" s="2" t="s">
        <v>55</v>
      </c>
      <c r="Y28" s="2" t="str">
        <f t="shared" si="8"/>
        <v>A Intégrer</v>
      </c>
      <c r="Z28" s="13">
        <f t="shared" si="9"/>
        <v>276564.01</v>
      </c>
      <c r="AA28" s="2" t="str">
        <f t="shared" si="10"/>
        <v>18011091</v>
      </c>
      <c r="AB28" s="2" t="str">
        <f t="shared" si="11"/>
        <v>11100006000</v>
      </c>
    </row>
    <row r="29" spans="1:28" x14ac:dyDescent="0.45">
      <c r="A29" s="2" t="s">
        <v>40</v>
      </c>
      <c r="B29" s="27">
        <v>24</v>
      </c>
      <c r="C29" s="27" t="s">
        <v>52</v>
      </c>
      <c r="D29" s="27"/>
      <c r="E29" s="27"/>
      <c r="F29" s="27"/>
      <c r="G29" s="27"/>
      <c r="H29" s="27" t="s">
        <v>43</v>
      </c>
      <c r="I29" s="27" t="s">
        <v>51</v>
      </c>
      <c r="J29" s="27" t="s">
        <v>44</v>
      </c>
      <c r="K29" s="27" t="s">
        <v>46</v>
      </c>
      <c r="L29" s="30">
        <v>-276564.01</v>
      </c>
      <c r="M29" s="28"/>
      <c r="N29" s="27"/>
      <c r="O29" s="27"/>
      <c r="P29" s="27" t="s">
        <v>38</v>
      </c>
      <c r="Q29" s="27"/>
      <c r="R29" s="16" t="str">
        <f t="shared" si="6"/>
        <v>24FX SwapPaymentSWIFT-276564.01</v>
      </c>
      <c r="S29" s="12" t="str">
        <f t="shared" si="7"/>
        <v>Opération classique</v>
      </c>
      <c r="T29" s="12" t="s">
        <v>60</v>
      </c>
      <c r="U29" s="2" t="str">
        <f>IF(ISBLANK(B29),"",IF(ISNA(VLOOKUP(R29,'Vue Ouverture 9h'!R:U,4,FALSE)),"",VLOOKUP(R29,'Vue Ouverture 9h'!R:U,4,FALSE)))</f>
        <v/>
      </c>
      <c r="V29" s="2" t="str">
        <f>IF(ISBLANK(B29),"",IF(ISNA(VLOOKUP(R29,'Vue Ouverture 9h'!R:V,5,FALSE)),"",VLOOKUP(R29,'Vue Ouverture 9h'!R:V,5,FALSE)))</f>
        <v/>
      </c>
      <c r="W29" s="2" t="str">
        <f>IF(ISBLANK(B29),"",IF(ISNA(VLOOKUP(R29,'Vue Ouverture 9h'!R:W,6,FALSE)),"",VLOOKUP(R29,'Vue Ouverture 9h'!R:W,6,FALSE)))</f>
        <v/>
      </c>
      <c r="X29" s="2" t="s">
        <v>55</v>
      </c>
      <c r="Y29" s="2" t="str">
        <f t="shared" si="8"/>
        <v>A Intégrer</v>
      </c>
      <c r="Z29" s="13">
        <f t="shared" si="9"/>
        <v>276564.01</v>
      </c>
      <c r="AA29" s="2" t="str">
        <f t="shared" si="10"/>
        <v>18011091</v>
      </c>
      <c r="AB29" s="2" t="str">
        <f t="shared" si="11"/>
        <v>11100006000</v>
      </c>
    </row>
    <row r="30" spans="1:28" x14ac:dyDescent="0.45">
      <c r="A30" s="2" t="s">
        <v>40</v>
      </c>
      <c r="B30" s="27">
        <v>25</v>
      </c>
      <c r="C30" s="27" t="s">
        <v>52</v>
      </c>
      <c r="D30" s="27"/>
      <c r="E30" s="27"/>
      <c r="F30" s="27"/>
      <c r="G30" s="27"/>
      <c r="H30" s="27" t="s">
        <v>43</v>
      </c>
      <c r="I30" s="27" t="s">
        <v>45</v>
      </c>
      <c r="J30" s="27" t="s">
        <v>55</v>
      </c>
      <c r="K30" s="27" t="s">
        <v>50</v>
      </c>
      <c r="L30" s="30">
        <v>-276564.01</v>
      </c>
      <c r="M30" s="28"/>
      <c r="N30" s="27"/>
      <c r="O30" s="27"/>
      <c r="P30" s="27" t="s">
        <v>39</v>
      </c>
      <c r="Q30" s="27"/>
      <c r="R30" s="16" t="str">
        <f t="shared" si="6"/>
        <v>25FX SwapReceiptTARGET-276564.01</v>
      </c>
      <c r="S30" s="12" t="str">
        <f t="shared" si="7"/>
        <v>Opération classique</v>
      </c>
      <c r="T30" s="12" t="s">
        <v>60</v>
      </c>
      <c r="U30" s="2" t="str">
        <f>IF(ISBLANK(B30),"",IF(ISNA(VLOOKUP(R30,'Vue Ouverture 9h'!R:U,4,FALSE)),"",VLOOKUP(R30,'Vue Ouverture 9h'!R:U,4,FALSE)))</f>
        <v/>
      </c>
      <c r="V30" s="2" t="str">
        <f>IF(ISBLANK(B30),"",IF(ISNA(VLOOKUP(R30,'Vue Ouverture 9h'!R:V,5,FALSE)),"",VLOOKUP(R30,'Vue Ouverture 9h'!R:V,5,FALSE)))</f>
        <v/>
      </c>
      <c r="W30" s="2" t="str">
        <f>IF(ISBLANK(B30),"",IF(ISNA(VLOOKUP(R30,'Vue Ouverture 9h'!R:W,6,FALSE)),"",VLOOKUP(R30,'Vue Ouverture 9h'!R:W,6,FALSE)))</f>
        <v/>
      </c>
      <c r="X30" s="2" t="s">
        <v>55</v>
      </c>
      <c r="Y30" s="2" t="str">
        <f t="shared" si="8"/>
        <v>Pas d'intégration</v>
      </c>
      <c r="Z30" s="13">
        <f t="shared" si="9"/>
        <v>0</v>
      </c>
      <c r="AA30" s="2" t="str">
        <f t="shared" si="10"/>
        <v/>
      </c>
      <c r="AB30" s="2" t="str">
        <f t="shared" si="11"/>
        <v/>
      </c>
    </row>
    <row r="31" spans="1:28" x14ac:dyDescent="0.45">
      <c r="A31" s="2" t="s">
        <v>40</v>
      </c>
      <c r="B31" s="27">
        <v>26</v>
      </c>
      <c r="C31" s="27" t="s">
        <v>52</v>
      </c>
      <c r="D31" s="27"/>
      <c r="E31" s="27"/>
      <c r="F31" s="27"/>
      <c r="G31" s="27"/>
      <c r="H31" s="27" t="s">
        <v>43</v>
      </c>
      <c r="I31" s="27" t="s">
        <v>45</v>
      </c>
      <c r="J31" s="27" t="s">
        <v>44</v>
      </c>
      <c r="K31" s="27" t="s">
        <v>47</v>
      </c>
      <c r="L31" s="30">
        <v>-276564.01</v>
      </c>
      <c r="M31" s="28"/>
      <c r="N31" s="27"/>
      <c r="O31" s="27"/>
      <c r="P31" s="27" t="s">
        <v>38</v>
      </c>
      <c r="Q31" s="27"/>
      <c r="R31" s="16" t="str">
        <f t="shared" si="6"/>
        <v>26FX SwapReceiptSWIFT-276564.01</v>
      </c>
      <c r="S31" s="12" t="str">
        <f t="shared" si="7"/>
        <v>Opération classique</v>
      </c>
      <c r="T31" s="12" t="s">
        <v>60</v>
      </c>
      <c r="U31" s="2" t="str">
        <f>IF(ISBLANK(B31),"",IF(ISNA(VLOOKUP(R31,'Vue Ouverture 9h'!R:U,4,FALSE)),"",VLOOKUP(R31,'Vue Ouverture 9h'!R:U,4,FALSE)))</f>
        <v/>
      </c>
      <c r="V31" s="2" t="str">
        <f>IF(ISBLANK(B31),"",IF(ISNA(VLOOKUP(R31,'Vue Ouverture 9h'!R:V,5,FALSE)),"",VLOOKUP(R31,'Vue Ouverture 9h'!R:V,5,FALSE)))</f>
        <v/>
      </c>
      <c r="W31" s="2" t="str">
        <f>IF(ISBLANK(B31),"",IF(ISNA(VLOOKUP(R31,'Vue Ouverture 9h'!R:W,6,FALSE)),"",VLOOKUP(R31,'Vue Ouverture 9h'!R:W,6,FALSE)))</f>
        <v/>
      </c>
      <c r="X31" s="2" t="s">
        <v>55</v>
      </c>
      <c r="Y31" s="2" t="str">
        <f t="shared" si="8"/>
        <v>Pas d'intégration</v>
      </c>
      <c r="Z31" s="13">
        <f t="shared" si="9"/>
        <v>0</v>
      </c>
      <c r="AA31" s="2" t="str">
        <f t="shared" si="10"/>
        <v/>
      </c>
      <c r="AB31" s="2" t="str">
        <f t="shared" si="11"/>
        <v/>
      </c>
    </row>
    <row r="32" spans="1:28" x14ac:dyDescent="0.45">
      <c r="A32" s="2" t="s">
        <v>40</v>
      </c>
      <c r="B32" s="27">
        <v>27</v>
      </c>
      <c r="C32" s="27" t="s">
        <v>52</v>
      </c>
      <c r="D32" s="27"/>
      <c r="E32" s="27"/>
      <c r="F32" s="27"/>
      <c r="G32" s="27"/>
      <c r="H32" s="27" t="s">
        <v>43</v>
      </c>
      <c r="I32" s="27" t="s">
        <v>45</v>
      </c>
      <c r="J32" s="27" t="s">
        <v>55</v>
      </c>
      <c r="K32" s="27" t="s">
        <v>50</v>
      </c>
      <c r="L32" s="30">
        <v>-276564.01</v>
      </c>
      <c r="M32" s="28"/>
      <c r="N32" s="27"/>
      <c r="O32" s="27"/>
      <c r="P32" s="27" t="s">
        <v>39</v>
      </c>
      <c r="Q32" s="27"/>
      <c r="R32" s="16" t="str">
        <f t="shared" si="6"/>
        <v>27FX SwapReceiptTARGET-276564.01</v>
      </c>
      <c r="S32" s="12" t="str">
        <f t="shared" si="7"/>
        <v>Opération classique</v>
      </c>
      <c r="T32" s="12" t="s">
        <v>60</v>
      </c>
      <c r="U32" s="2" t="str">
        <f>IF(ISBLANK(B32),"",IF(ISNA(VLOOKUP(R32,'Vue Ouverture 9h'!R:U,4,FALSE)),"",VLOOKUP(R32,'Vue Ouverture 9h'!R:U,4,FALSE)))</f>
        <v/>
      </c>
      <c r="V32" s="2" t="str">
        <f>IF(ISBLANK(B32),"",IF(ISNA(VLOOKUP(R32,'Vue Ouverture 9h'!R:V,5,FALSE)),"",VLOOKUP(R32,'Vue Ouverture 9h'!R:V,5,FALSE)))</f>
        <v/>
      </c>
      <c r="W32" s="2" t="str">
        <f>IF(ISBLANK(B32),"",IF(ISNA(VLOOKUP(R32,'Vue Ouverture 9h'!R:W,6,FALSE)),"",VLOOKUP(R32,'Vue Ouverture 9h'!R:W,6,FALSE)))</f>
        <v/>
      </c>
      <c r="X32" s="2" t="s">
        <v>55</v>
      </c>
      <c r="Y32" s="2" t="str">
        <f t="shared" si="8"/>
        <v>Pas d'intégration</v>
      </c>
      <c r="Z32" s="13">
        <f t="shared" si="9"/>
        <v>0</v>
      </c>
      <c r="AA32" s="2" t="str">
        <f t="shared" si="10"/>
        <v/>
      </c>
      <c r="AB32" s="2" t="str">
        <f t="shared" si="11"/>
        <v/>
      </c>
    </row>
    <row r="33" spans="1:28" x14ac:dyDescent="0.45">
      <c r="A33" s="2" t="s">
        <v>40</v>
      </c>
      <c r="B33" s="27">
        <v>28</v>
      </c>
      <c r="C33" s="27" t="s">
        <v>52</v>
      </c>
      <c r="D33" s="27"/>
      <c r="E33" s="27"/>
      <c r="F33" s="27"/>
      <c r="G33" s="27"/>
      <c r="H33" s="27" t="s">
        <v>43</v>
      </c>
      <c r="I33" s="27" t="s">
        <v>45</v>
      </c>
      <c r="J33" s="27" t="s">
        <v>56</v>
      </c>
      <c r="K33" s="27" t="s">
        <v>46</v>
      </c>
      <c r="L33" s="30">
        <v>-276564.01</v>
      </c>
      <c r="M33" s="28"/>
      <c r="N33" s="27"/>
      <c r="O33" s="27"/>
      <c r="P33" s="27" t="s">
        <v>41</v>
      </c>
      <c r="Q33" s="27"/>
      <c r="R33" s="16" t="str">
        <f t="shared" si="6"/>
        <v>28FX SwapReceiptOPECLI-276564.01</v>
      </c>
      <c r="S33" s="12" t="str">
        <f t="shared" si="7"/>
        <v>Opération classique</v>
      </c>
      <c r="T33" s="12" t="s">
        <v>60</v>
      </c>
      <c r="U33" s="2" t="str">
        <f>IF(ISBLANK(B33),"",IF(ISNA(VLOOKUP(R33,'Vue Ouverture 9h'!R:U,4,FALSE)),"",VLOOKUP(R33,'Vue Ouverture 9h'!R:U,4,FALSE)))</f>
        <v/>
      </c>
      <c r="V33" s="2" t="str">
        <f>IF(ISBLANK(B33),"",IF(ISNA(VLOOKUP(R33,'Vue Ouverture 9h'!R:V,5,FALSE)),"",VLOOKUP(R33,'Vue Ouverture 9h'!R:V,5,FALSE)))</f>
        <v/>
      </c>
      <c r="W33" s="2" t="str">
        <f>IF(ISBLANK(B33),"",IF(ISNA(VLOOKUP(R33,'Vue Ouverture 9h'!R:W,6,FALSE)),"",VLOOKUP(R33,'Vue Ouverture 9h'!R:W,6,FALSE)))</f>
        <v/>
      </c>
      <c r="X33" s="2" t="s">
        <v>55</v>
      </c>
      <c r="Y33" s="2" t="str">
        <f t="shared" si="8"/>
        <v>Pas d'intégration</v>
      </c>
      <c r="Z33" s="13">
        <f t="shared" si="9"/>
        <v>0</v>
      </c>
      <c r="AA33" s="2" t="str">
        <f t="shared" si="10"/>
        <v/>
      </c>
      <c r="AB33" s="2" t="str">
        <f t="shared" si="11"/>
        <v/>
      </c>
    </row>
    <row r="34" spans="1:28" x14ac:dyDescent="0.45">
      <c r="A34" s="2" t="s">
        <v>40</v>
      </c>
      <c r="B34" s="27">
        <v>29</v>
      </c>
      <c r="C34" s="27" t="s">
        <v>49</v>
      </c>
      <c r="D34" s="27"/>
      <c r="E34" s="27"/>
      <c r="F34" s="27"/>
      <c r="G34" s="27"/>
      <c r="H34" s="27" t="s">
        <v>43</v>
      </c>
      <c r="I34" s="27" t="s">
        <v>45</v>
      </c>
      <c r="J34" s="27" t="s">
        <v>56</v>
      </c>
      <c r="K34" s="27" t="s">
        <v>50</v>
      </c>
      <c r="L34" s="30">
        <v>-276564.01</v>
      </c>
      <c r="M34" s="28"/>
      <c r="N34" s="27"/>
      <c r="O34" s="27"/>
      <c r="P34" s="27" t="s">
        <v>41</v>
      </c>
      <c r="Q34" s="27"/>
      <c r="R34" s="16" t="str">
        <f t="shared" si="6"/>
        <v>29Money MarketReceiptOPECLI-276564.01</v>
      </c>
      <c r="S34" s="12" t="str">
        <f t="shared" si="7"/>
        <v>Opération classique</v>
      </c>
      <c r="T34" s="12" t="s">
        <v>60</v>
      </c>
      <c r="U34" s="2" t="str">
        <f>IF(ISBLANK(B34),"",IF(ISNA(VLOOKUP(R34,'Vue Ouverture 9h'!R:U,4,FALSE)),"",VLOOKUP(R34,'Vue Ouverture 9h'!R:U,4,FALSE)))</f>
        <v/>
      </c>
      <c r="V34" s="2" t="str">
        <f>IF(ISBLANK(B34),"",IF(ISNA(VLOOKUP(R34,'Vue Ouverture 9h'!R:V,5,FALSE)),"",VLOOKUP(R34,'Vue Ouverture 9h'!R:V,5,FALSE)))</f>
        <v/>
      </c>
      <c r="W34" s="2" t="str">
        <f>IF(ISBLANK(B34),"",IF(ISNA(VLOOKUP(R34,'Vue Ouverture 9h'!R:W,6,FALSE)),"",VLOOKUP(R34,'Vue Ouverture 9h'!R:W,6,FALSE)))</f>
        <v/>
      </c>
      <c r="X34" s="2" t="s">
        <v>55</v>
      </c>
      <c r="Y34" s="2" t="str">
        <f t="shared" si="8"/>
        <v>Pas d'intégration</v>
      </c>
      <c r="Z34" s="13">
        <f t="shared" si="9"/>
        <v>0</v>
      </c>
      <c r="AA34" s="2" t="str">
        <f t="shared" si="10"/>
        <v/>
      </c>
      <c r="AB34" s="2" t="str">
        <f t="shared" si="11"/>
        <v/>
      </c>
    </row>
    <row r="35" spans="1:28" x14ac:dyDescent="0.45">
      <c r="A35" s="2" t="s">
        <v>40</v>
      </c>
      <c r="B35" s="27">
        <v>30</v>
      </c>
      <c r="C35" s="27" t="s">
        <v>49</v>
      </c>
      <c r="D35" s="27"/>
      <c r="E35" s="27"/>
      <c r="F35" s="27"/>
      <c r="G35" s="27"/>
      <c r="H35" s="27" t="s">
        <v>43</v>
      </c>
      <c r="I35" s="27" t="s">
        <v>45</v>
      </c>
      <c r="J35" s="27" t="s">
        <v>56</v>
      </c>
      <c r="K35" s="27" t="s">
        <v>50</v>
      </c>
      <c r="L35" s="30">
        <v>-276564.01</v>
      </c>
      <c r="M35" s="28"/>
      <c r="N35" s="27"/>
      <c r="O35" s="27"/>
      <c r="P35" s="27" t="s">
        <v>41</v>
      </c>
      <c r="Q35" s="27"/>
      <c r="R35" s="16" t="str">
        <f t="shared" si="6"/>
        <v>30Money MarketReceiptOPECLI-276564.01</v>
      </c>
      <c r="S35" s="12" t="str">
        <f t="shared" si="7"/>
        <v>Opération classique</v>
      </c>
      <c r="T35" s="12" t="s">
        <v>60</v>
      </c>
      <c r="U35" s="2" t="str">
        <f>IF(ISBLANK(B35),"",IF(ISNA(VLOOKUP(R35,'Vue Ouverture 9h'!R:U,4,FALSE)),"",VLOOKUP(R35,'Vue Ouverture 9h'!R:U,4,FALSE)))</f>
        <v/>
      </c>
      <c r="V35" s="2" t="str">
        <f>IF(ISBLANK(B35),"",IF(ISNA(VLOOKUP(R35,'Vue Ouverture 9h'!R:V,5,FALSE)),"",VLOOKUP(R35,'Vue Ouverture 9h'!R:V,5,FALSE)))</f>
        <v/>
      </c>
      <c r="W35" s="2" t="str">
        <f>IF(ISBLANK(B35),"",IF(ISNA(VLOOKUP(R35,'Vue Ouverture 9h'!R:W,6,FALSE)),"",VLOOKUP(R35,'Vue Ouverture 9h'!R:W,6,FALSE)))</f>
        <v/>
      </c>
      <c r="X35" s="2" t="s">
        <v>55</v>
      </c>
      <c r="Y35" s="2" t="str">
        <f t="shared" si="8"/>
        <v>Pas d'intégration</v>
      </c>
      <c r="Z35" s="13">
        <f t="shared" si="9"/>
        <v>0</v>
      </c>
      <c r="AA35" s="2" t="str">
        <f t="shared" si="10"/>
        <v/>
      </c>
      <c r="AB35" s="2" t="str">
        <f t="shared" si="11"/>
        <v/>
      </c>
    </row>
    <row r="36" spans="1:28" x14ac:dyDescent="0.45">
      <c r="A36" s="2" t="s">
        <v>40</v>
      </c>
      <c r="B36" s="27">
        <v>31</v>
      </c>
      <c r="C36" s="27" t="s">
        <v>49</v>
      </c>
      <c r="D36" s="27"/>
      <c r="E36" s="27"/>
      <c r="F36" s="27"/>
      <c r="G36" s="27"/>
      <c r="H36" s="27" t="s">
        <v>43</v>
      </c>
      <c r="I36" s="27" t="s">
        <v>45</v>
      </c>
      <c r="J36" s="27" t="s">
        <v>56</v>
      </c>
      <c r="K36" s="27" t="s">
        <v>50</v>
      </c>
      <c r="L36" s="30">
        <v>-276564.01</v>
      </c>
      <c r="M36" s="28"/>
      <c r="N36" s="27"/>
      <c r="O36" s="27"/>
      <c r="P36" s="27" t="s">
        <v>41</v>
      </c>
      <c r="Q36" s="27"/>
      <c r="R36" s="16" t="str">
        <f t="shared" si="6"/>
        <v>31Money MarketReceiptOPECLI-276564.01</v>
      </c>
      <c r="S36" s="12" t="str">
        <f t="shared" si="7"/>
        <v>Opération classique</v>
      </c>
      <c r="T36" s="12" t="s">
        <v>60</v>
      </c>
      <c r="U36" s="2" t="str">
        <f>IF(ISBLANK(B36),"",IF(ISNA(VLOOKUP(R36,'Vue Ouverture 9h'!R:U,4,FALSE)),"",VLOOKUP(R36,'Vue Ouverture 9h'!R:U,4,FALSE)))</f>
        <v/>
      </c>
      <c r="V36" s="2" t="str">
        <f>IF(ISBLANK(B36),"",IF(ISNA(VLOOKUP(R36,'Vue Ouverture 9h'!R:V,5,FALSE)),"",VLOOKUP(R36,'Vue Ouverture 9h'!R:V,5,FALSE)))</f>
        <v/>
      </c>
      <c r="W36" s="2" t="str">
        <f>IF(ISBLANK(B36),"",IF(ISNA(VLOOKUP(R36,'Vue Ouverture 9h'!R:W,6,FALSE)),"",VLOOKUP(R36,'Vue Ouverture 9h'!R:W,6,FALSE)))</f>
        <v/>
      </c>
      <c r="X36" s="2" t="s">
        <v>55</v>
      </c>
      <c r="Y36" s="2" t="str">
        <f t="shared" si="8"/>
        <v>Pas d'intégration</v>
      </c>
      <c r="Z36" s="13">
        <f t="shared" si="9"/>
        <v>0</v>
      </c>
      <c r="AA36" s="2" t="str">
        <f t="shared" si="10"/>
        <v/>
      </c>
      <c r="AB36" s="2" t="str">
        <f t="shared" si="11"/>
        <v/>
      </c>
    </row>
    <row r="37" spans="1:28" x14ac:dyDescent="0.45">
      <c r="A37" s="2" t="s">
        <v>40</v>
      </c>
      <c r="B37" s="27">
        <v>32</v>
      </c>
      <c r="C37" s="27" t="s">
        <v>49</v>
      </c>
      <c r="D37" s="27"/>
      <c r="E37" s="27"/>
      <c r="F37" s="27"/>
      <c r="G37" s="27"/>
      <c r="H37" s="27" t="s">
        <v>43</v>
      </c>
      <c r="I37" s="27" t="s">
        <v>45</v>
      </c>
      <c r="J37" s="27" t="s">
        <v>56</v>
      </c>
      <c r="K37" s="27" t="s">
        <v>50</v>
      </c>
      <c r="L37" s="30">
        <v>-276564.01</v>
      </c>
      <c r="M37" s="28"/>
      <c r="N37" s="27"/>
      <c r="O37" s="27"/>
      <c r="P37" s="27" t="s">
        <v>41</v>
      </c>
      <c r="Q37" s="27"/>
      <c r="R37" s="16" t="str">
        <f t="shared" si="6"/>
        <v>32Money MarketReceiptOPECLI-276564.01</v>
      </c>
      <c r="S37" s="12" t="str">
        <f t="shared" si="7"/>
        <v>Opération classique</v>
      </c>
      <c r="T37" s="12" t="s">
        <v>60</v>
      </c>
      <c r="U37" s="2" t="str">
        <f>IF(ISBLANK(B37),"",IF(ISNA(VLOOKUP(R37,'Vue Ouverture 9h'!R:U,4,FALSE)),"",VLOOKUP(R37,'Vue Ouverture 9h'!R:U,4,FALSE)))</f>
        <v/>
      </c>
      <c r="V37" s="2" t="str">
        <f>IF(ISBLANK(B37),"",IF(ISNA(VLOOKUP(R37,'Vue Ouverture 9h'!R:V,5,FALSE)),"",VLOOKUP(R37,'Vue Ouverture 9h'!R:V,5,FALSE)))</f>
        <v/>
      </c>
      <c r="W37" s="2" t="str">
        <f>IF(ISBLANK(B37),"",IF(ISNA(VLOOKUP(R37,'Vue Ouverture 9h'!R:W,6,FALSE)),"",VLOOKUP(R37,'Vue Ouverture 9h'!R:W,6,FALSE)))</f>
        <v/>
      </c>
      <c r="X37" s="2" t="s">
        <v>55</v>
      </c>
      <c r="Y37" s="2" t="str">
        <f t="shared" si="8"/>
        <v>Pas d'intégration</v>
      </c>
      <c r="Z37" s="13">
        <f t="shared" si="9"/>
        <v>0</v>
      </c>
      <c r="AA37" s="2" t="str">
        <f t="shared" si="10"/>
        <v/>
      </c>
      <c r="AB37" s="2" t="str">
        <f t="shared" si="11"/>
        <v/>
      </c>
    </row>
    <row r="38" spans="1:28" x14ac:dyDescent="0.45">
      <c r="A38" s="2" t="s">
        <v>40</v>
      </c>
      <c r="B38" s="27">
        <v>33</v>
      </c>
      <c r="C38" s="27" t="s">
        <v>49</v>
      </c>
      <c r="D38" s="27"/>
      <c r="E38" s="27"/>
      <c r="F38" s="27"/>
      <c r="G38" s="27"/>
      <c r="H38" s="27" t="s">
        <v>43</v>
      </c>
      <c r="I38" s="27" t="s">
        <v>45</v>
      </c>
      <c r="J38" s="27" t="s">
        <v>56</v>
      </c>
      <c r="K38" s="27" t="s">
        <v>50</v>
      </c>
      <c r="L38" s="30">
        <v>-276564.01</v>
      </c>
      <c r="M38" s="28"/>
      <c r="N38" s="27"/>
      <c r="O38" s="27"/>
      <c r="P38" s="27" t="s">
        <v>41</v>
      </c>
      <c r="Q38" s="27"/>
      <c r="R38" s="16" t="str">
        <f t="shared" si="6"/>
        <v>33Money MarketReceiptOPECLI-276564.01</v>
      </c>
      <c r="S38" s="12" t="str">
        <f t="shared" si="7"/>
        <v>Opération classique</v>
      </c>
      <c r="T38" s="12" t="s">
        <v>60</v>
      </c>
      <c r="U38" s="2" t="str">
        <f>IF(ISBLANK(B38),"",IF(ISNA(VLOOKUP(R38,'Vue Ouverture 9h'!R:U,4,FALSE)),"",VLOOKUP(R38,'Vue Ouverture 9h'!R:U,4,FALSE)))</f>
        <v/>
      </c>
      <c r="V38" s="2" t="str">
        <f>IF(ISBLANK(B38),"",IF(ISNA(VLOOKUP(R38,'Vue Ouverture 9h'!R:V,5,FALSE)),"",VLOOKUP(R38,'Vue Ouverture 9h'!R:V,5,FALSE)))</f>
        <v/>
      </c>
      <c r="W38" s="2" t="str">
        <f>IF(ISBLANK(B38),"",IF(ISNA(VLOOKUP(R38,'Vue Ouverture 9h'!R:W,6,FALSE)),"",VLOOKUP(R38,'Vue Ouverture 9h'!R:W,6,FALSE)))</f>
        <v/>
      </c>
      <c r="X38" s="2" t="s">
        <v>55</v>
      </c>
      <c r="Y38" s="2" t="str">
        <f t="shared" si="8"/>
        <v>Pas d'intégration</v>
      </c>
      <c r="Z38" s="13">
        <f t="shared" si="9"/>
        <v>0</v>
      </c>
      <c r="AA38" s="2" t="str">
        <f t="shared" si="10"/>
        <v/>
      </c>
      <c r="AB38" s="2" t="str">
        <f t="shared" si="11"/>
        <v/>
      </c>
    </row>
    <row r="39" spans="1:28" x14ac:dyDescent="0.45">
      <c r="A39" s="2" t="s">
        <v>40</v>
      </c>
      <c r="B39" s="27">
        <v>34</v>
      </c>
      <c r="C39" s="27" t="s">
        <v>49</v>
      </c>
      <c r="D39" s="27"/>
      <c r="E39" s="27"/>
      <c r="F39" s="27"/>
      <c r="G39" s="27"/>
      <c r="H39" s="27" t="s">
        <v>43</v>
      </c>
      <c r="I39" s="27" t="s">
        <v>45</v>
      </c>
      <c r="J39" s="27" t="s">
        <v>56</v>
      </c>
      <c r="K39" s="27" t="s">
        <v>50</v>
      </c>
      <c r="L39" s="30">
        <v>-276564.01</v>
      </c>
      <c r="M39" s="28"/>
      <c r="N39" s="27"/>
      <c r="O39" s="27"/>
      <c r="P39" s="27" t="s">
        <v>41</v>
      </c>
      <c r="Q39" s="27"/>
      <c r="R39" s="16" t="str">
        <f t="shared" si="6"/>
        <v>34Money MarketReceiptOPECLI-276564.01</v>
      </c>
      <c r="S39" s="12" t="str">
        <f t="shared" si="7"/>
        <v>Opération classique</v>
      </c>
      <c r="T39" s="12" t="s">
        <v>60</v>
      </c>
      <c r="U39" s="2" t="str">
        <f>IF(ISBLANK(B39),"",IF(ISNA(VLOOKUP(R39,'Vue Ouverture 9h'!R:U,4,FALSE)),"",VLOOKUP(R39,'Vue Ouverture 9h'!R:U,4,FALSE)))</f>
        <v/>
      </c>
      <c r="V39" s="2" t="str">
        <f>IF(ISBLANK(B39),"",IF(ISNA(VLOOKUP(R39,'Vue Ouverture 9h'!R:V,5,FALSE)),"",VLOOKUP(R39,'Vue Ouverture 9h'!R:V,5,FALSE)))</f>
        <v/>
      </c>
      <c r="W39" s="2" t="str">
        <f>IF(ISBLANK(B39),"",IF(ISNA(VLOOKUP(R39,'Vue Ouverture 9h'!R:W,6,FALSE)),"",VLOOKUP(R39,'Vue Ouverture 9h'!R:W,6,FALSE)))</f>
        <v/>
      </c>
      <c r="X39" s="2" t="s">
        <v>55</v>
      </c>
      <c r="Y39" s="2" t="str">
        <f t="shared" si="8"/>
        <v>Pas d'intégration</v>
      </c>
      <c r="Z39" s="13">
        <f t="shared" si="9"/>
        <v>0</v>
      </c>
      <c r="AA39" s="2" t="str">
        <f t="shared" si="10"/>
        <v/>
      </c>
      <c r="AB39" s="2" t="str">
        <f t="shared" si="11"/>
        <v/>
      </c>
    </row>
    <row r="40" spans="1:28" x14ac:dyDescent="0.45">
      <c r="A40" s="2" t="s">
        <v>40</v>
      </c>
      <c r="B40" s="27">
        <v>35</v>
      </c>
      <c r="C40" s="27" t="s">
        <v>49</v>
      </c>
      <c r="D40" s="27"/>
      <c r="E40" s="27"/>
      <c r="F40" s="27"/>
      <c r="G40" s="27"/>
      <c r="H40" s="27" t="s">
        <v>43</v>
      </c>
      <c r="I40" s="27" t="s">
        <v>45</v>
      </c>
      <c r="J40" s="27" t="s">
        <v>56</v>
      </c>
      <c r="K40" s="27" t="s">
        <v>50</v>
      </c>
      <c r="L40" s="30">
        <v>-276564.01</v>
      </c>
      <c r="M40" s="28"/>
      <c r="N40" s="27"/>
      <c r="O40" s="27"/>
      <c r="P40" s="27" t="s">
        <v>41</v>
      </c>
      <c r="Q40" s="27"/>
      <c r="R40" s="16" t="str">
        <f t="shared" si="6"/>
        <v>35Money MarketReceiptOPECLI-276564.01</v>
      </c>
      <c r="S40" s="12" t="str">
        <f t="shared" si="7"/>
        <v>Opération classique</v>
      </c>
      <c r="T40" s="12" t="s">
        <v>60</v>
      </c>
      <c r="U40" s="2" t="str">
        <f>IF(ISBLANK(B40),"",IF(ISNA(VLOOKUP(R40,'Vue Ouverture 9h'!R:U,4,FALSE)),"",VLOOKUP(R40,'Vue Ouverture 9h'!R:U,4,FALSE)))</f>
        <v/>
      </c>
      <c r="V40" s="2" t="str">
        <f>IF(ISBLANK(B40),"",IF(ISNA(VLOOKUP(R40,'Vue Ouverture 9h'!R:V,5,FALSE)),"",VLOOKUP(R40,'Vue Ouverture 9h'!R:V,5,FALSE)))</f>
        <v/>
      </c>
      <c r="W40" s="2" t="str">
        <f>IF(ISBLANK(B40),"",IF(ISNA(VLOOKUP(R40,'Vue Ouverture 9h'!R:W,6,FALSE)),"",VLOOKUP(R40,'Vue Ouverture 9h'!R:W,6,FALSE)))</f>
        <v/>
      </c>
      <c r="X40" s="2" t="s">
        <v>55</v>
      </c>
      <c r="Y40" s="2" t="str">
        <f t="shared" si="8"/>
        <v>Pas d'intégration</v>
      </c>
      <c r="Z40" s="13">
        <f t="shared" si="9"/>
        <v>0</v>
      </c>
      <c r="AA40" s="2" t="str">
        <f t="shared" si="10"/>
        <v/>
      </c>
      <c r="AB40" s="2" t="str">
        <f t="shared" si="11"/>
        <v/>
      </c>
    </row>
    <row r="41" spans="1:28" x14ac:dyDescent="0.45">
      <c r="A41" s="2" t="s">
        <v>40</v>
      </c>
      <c r="B41" s="27">
        <v>36</v>
      </c>
      <c r="C41" s="27" t="s">
        <v>49</v>
      </c>
      <c r="D41" s="27"/>
      <c r="E41" s="27"/>
      <c r="F41" s="27"/>
      <c r="G41" s="27"/>
      <c r="H41" s="27" t="s">
        <v>43</v>
      </c>
      <c r="I41" s="27" t="s">
        <v>45</v>
      </c>
      <c r="J41" s="27" t="s">
        <v>56</v>
      </c>
      <c r="K41" s="27" t="s">
        <v>50</v>
      </c>
      <c r="L41" s="30">
        <v>-276564.01</v>
      </c>
      <c r="M41" s="28"/>
      <c r="N41" s="27"/>
      <c r="O41" s="27"/>
      <c r="P41" s="27" t="s">
        <v>41</v>
      </c>
      <c r="Q41" s="27"/>
      <c r="R41" s="16" t="str">
        <f t="shared" si="6"/>
        <v>36Money MarketReceiptOPECLI-276564.01</v>
      </c>
      <c r="S41" s="12" t="str">
        <f t="shared" si="7"/>
        <v>Opération classique</v>
      </c>
      <c r="T41" s="12" t="s">
        <v>60</v>
      </c>
      <c r="U41" s="2" t="str">
        <f>IF(ISBLANK(B41),"",IF(ISNA(VLOOKUP(R41,'Vue Ouverture 9h'!R:U,4,FALSE)),"",VLOOKUP(R41,'Vue Ouverture 9h'!R:U,4,FALSE)))</f>
        <v/>
      </c>
      <c r="V41" s="2" t="str">
        <f>IF(ISBLANK(B41),"",IF(ISNA(VLOOKUP(R41,'Vue Ouverture 9h'!R:V,5,FALSE)),"",VLOOKUP(R41,'Vue Ouverture 9h'!R:V,5,FALSE)))</f>
        <v/>
      </c>
      <c r="W41" s="2" t="str">
        <f>IF(ISBLANK(B41),"",IF(ISNA(VLOOKUP(R41,'Vue Ouverture 9h'!R:W,6,FALSE)),"",VLOOKUP(R41,'Vue Ouverture 9h'!R:W,6,FALSE)))</f>
        <v/>
      </c>
      <c r="X41" s="2" t="s">
        <v>55</v>
      </c>
      <c r="Y41" s="2" t="str">
        <f t="shared" si="8"/>
        <v>Pas d'intégration</v>
      </c>
      <c r="Z41" s="13">
        <f t="shared" si="9"/>
        <v>0</v>
      </c>
      <c r="AA41" s="2" t="str">
        <f t="shared" si="10"/>
        <v/>
      </c>
      <c r="AB41" s="2" t="str">
        <f t="shared" si="11"/>
        <v/>
      </c>
    </row>
    <row r="42" spans="1:28" x14ac:dyDescent="0.45">
      <c r="A42" s="2" t="s">
        <v>40</v>
      </c>
      <c r="B42" s="27">
        <v>37</v>
      </c>
      <c r="C42" s="27" t="s">
        <v>49</v>
      </c>
      <c r="D42" s="27"/>
      <c r="E42" s="27"/>
      <c r="F42" s="27"/>
      <c r="G42" s="27"/>
      <c r="H42" s="27" t="s">
        <v>43</v>
      </c>
      <c r="I42" s="27" t="s">
        <v>45</v>
      </c>
      <c r="J42" s="27" t="s">
        <v>56</v>
      </c>
      <c r="K42" s="27" t="s">
        <v>50</v>
      </c>
      <c r="L42" s="30">
        <v>-276564.01</v>
      </c>
      <c r="M42" s="28"/>
      <c r="N42" s="27"/>
      <c r="O42" s="27"/>
      <c r="P42" s="27" t="s">
        <v>41</v>
      </c>
      <c r="Q42" s="27"/>
      <c r="R42" s="16" t="str">
        <f t="shared" si="6"/>
        <v>37Money MarketReceiptOPECLI-276564.01</v>
      </c>
      <c r="S42" s="12" t="str">
        <f t="shared" si="7"/>
        <v>Opération classique</v>
      </c>
      <c r="T42" s="12" t="s">
        <v>60</v>
      </c>
      <c r="U42" s="2" t="str">
        <f>IF(ISBLANK(B42),"",IF(ISNA(VLOOKUP(R42,'Vue Ouverture 9h'!R:U,4,FALSE)),"",VLOOKUP(R42,'Vue Ouverture 9h'!R:U,4,FALSE)))</f>
        <v/>
      </c>
      <c r="V42" s="2" t="str">
        <f>IF(ISBLANK(B42),"",IF(ISNA(VLOOKUP(R42,'Vue Ouverture 9h'!R:V,5,FALSE)),"",VLOOKUP(R42,'Vue Ouverture 9h'!R:V,5,FALSE)))</f>
        <v/>
      </c>
      <c r="W42" s="2" t="str">
        <f>IF(ISBLANK(B42),"",IF(ISNA(VLOOKUP(R42,'Vue Ouverture 9h'!R:W,6,FALSE)),"",VLOOKUP(R42,'Vue Ouverture 9h'!R:W,6,FALSE)))</f>
        <v/>
      </c>
      <c r="X42" s="2" t="s">
        <v>55</v>
      </c>
      <c r="Y42" s="2" t="str">
        <f t="shared" si="8"/>
        <v>Pas d'intégration</v>
      </c>
      <c r="Z42" s="13">
        <f t="shared" si="9"/>
        <v>0</v>
      </c>
      <c r="AA42" s="2" t="str">
        <f t="shared" si="10"/>
        <v/>
      </c>
      <c r="AB42" s="2" t="str">
        <f t="shared" si="11"/>
        <v/>
      </c>
    </row>
    <row r="43" spans="1:28" x14ac:dyDescent="0.45">
      <c r="A43" s="2" t="s">
        <v>40</v>
      </c>
      <c r="B43" s="27">
        <v>38</v>
      </c>
      <c r="C43" s="27" t="s">
        <v>49</v>
      </c>
      <c r="D43" s="27"/>
      <c r="E43" s="27"/>
      <c r="F43" s="27"/>
      <c r="G43" s="27"/>
      <c r="H43" s="27" t="s">
        <v>43</v>
      </c>
      <c r="I43" s="27" t="s">
        <v>45</v>
      </c>
      <c r="J43" s="27" t="s">
        <v>56</v>
      </c>
      <c r="K43" s="27" t="s">
        <v>50</v>
      </c>
      <c r="L43" s="30">
        <v>-276564.01</v>
      </c>
      <c r="M43" s="28"/>
      <c r="N43" s="27"/>
      <c r="O43" s="27"/>
      <c r="P43" s="27" t="s">
        <v>41</v>
      </c>
      <c r="Q43" s="27"/>
      <c r="R43" s="16" t="str">
        <f t="shared" si="6"/>
        <v>38Money MarketReceiptOPECLI-276564.01</v>
      </c>
      <c r="S43" s="12" t="str">
        <f t="shared" si="7"/>
        <v>Opération classique</v>
      </c>
      <c r="T43" s="12" t="s">
        <v>60</v>
      </c>
      <c r="U43" s="2" t="str">
        <f>IF(ISBLANK(B43),"",IF(ISNA(VLOOKUP(R43,'Vue Ouverture 9h'!R:U,4,FALSE)),"",VLOOKUP(R43,'Vue Ouverture 9h'!R:U,4,FALSE)))</f>
        <v/>
      </c>
      <c r="V43" s="2" t="str">
        <f>IF(ISBLANK(B43),"",IF(ISNA(VLOOKUP(R43,'Vue Ouverture 9h'!R:V,5,FALSE)),"",VLOOKUP(R43,'Vue Ouverture 9h'!R:V,5,FALSE)))</f>
        <v/>
      </c>
      <c r="W43" s="2" t="str">
        <f>IF(ISBLANK(B43),"",IF(ISNA(VLOOKUP(R43,'Vue Ouverture 9h'!R:W,6,FALSE)),"",VLOOKUP(R43,'Vue Ouverture 9h'!R:W,6,FALSE)))</f>
        <v/>
      </c>
      <c r="X43" s="2" t="s">
        <v>55</v>
      </c>
      <c r="Y43" s="2" t="str">
        <f t="shared" si="8"/>
        <v>Pas d'intégration</v>
      </c>
      <c r="Z43" s="13">
        <f t="shared" si="9"/>
        <v>0</v>
      </c>
      <c r="AA43" s="2" t="str">
        <f t="shared" si="10"/>
        <v/>
      </c>
      <c r="AB43" s="2" t="str">
        <f t="shared" si="11"/>
        <v/>
      </c>
    </row>
    <row r="44" spans="1:28" x14ac:dyDescent="0.45">
      <c r="A44" s="2" t="s">
        <v>40</v>
      </c>
      <c r="B44" s="27">
        <v>39</v>
      </c>
      <c r="C44" s="27" t="s">
        <v>49</v>
      </c>
      <c r="D44" s="27"/>
      <c r="E44" s="27"/>
      <c r="F44" s="27"/>
      <c r="G44" s="27"/>
      <c r="H44" s="27" t="s">
        <v>43</v>
      </c>
      <c r="I44" s="27" t="s">
        <v>45</v>
      </c>
      <c r="J44" s="27" t="s">
        <v>56</v>
      </c>
      <c r="K44" s="27" t="s">
        <v>50</v>
      </c>
      <c r="L44" s="30">
        <v>-276564.01</v>
      </c>
      <c r="M44" s="28"/>
      <c r="N44" s="27"/>
      <c r="O44" s="27"/>
      <c r="P44" s="27" t="s">
        <v>41</v>
      </c>
      <c r="Q44" s="27"/>
      <c r="R44" s="16" t="str">
        <f t="shared" si="6"/>
        <v>39Money MarketReceiptOPECLI-276564.01</v>
      </c>
      <c r="S44" s="12" t="str">
        <f t="shared" si="7"/>
        <v>Opération classique</v>
      </c>
      <c r="T44" s="12" t="s">
        <v>60</v>
      </c>
      <c r="U44" s="2" t="str">
        <f>IF(ISBLANK(B44),"",IF(ISNA(VLOOKUP(R44,'Vue Ouverture 9h'!R:U,4,FALSE)),"",VLOOKUP(R44,'Vue Ouverture 9h'!R:U,4,FALSE)))</f>
        <v/>
      </c>
      <c r="V44" s="2" t="str">
        <f>IF(ISBLANK(B44),"",IF(ISNA(VLOOKUP(R44,'Vue Ouverture 9h'!R:V,5,FALSE)),"",VLOOKUP(R44,'Vue Ouverture 9h'!R:V,5,FALSE)))</f>
        <v/>
      </c>
      <c r="W44" s="2" t="str">
        <f>IF(ISBLANK(B44),"",IF(ISNA(VLOOKUP(R44,'Vue Ouverture 9h'!R:W,6,FALSE)),"",VLOOKUP(R44,'Vue Ouverture 9h'!R:W,6,FALSE)))</f>
        <v/>
      </c>
      <c r="X44" s="2" t="s">
        <v>55</v>
      </c>
      <c r="Y44" s="2" t="str">
        <f t="shared" si="8"/>
        <v>Pas d'intégration</v>
      </c>
      <c r="Z44" s="13">
        <f t="shared" si="9"/>
        <v>0</v>
      </c>
      <c r="AA44" s="2" t="str">
        <f t="shared" si="10"/>
        <v/>
      </c>
      <c r="AB44" s="2" t="str">
        <f t="shared" si="11"/>
        <v/>
      </c>
    </row>
    <row r="45" spans="1:28" x14ac:dyDescent="0.45">
      <c r="A45" s="2" t="s">
        <v>40</v>
      </c>
      <c r="B45" s="27">
        <v>40</v>
      </c>
      <c r="C45" s="27" t="s">
        <v>49</v>
      </c>
      <c r="D45" s="27"/>
      <c r="E45" s="27"/>
      <c r="F45" s="27"/>
      <c r="G45" s="27"/>
      <c r="H45" s="27" t="s">
        <v>43</v>
      </c>
      <c r="I45" s="27" t="s">
        <v>45</v>
      </c>
      <c r="J45" s="27" t="s">
        <v>56</v>
      </c>
      <c r="K45" s="27" t="s">
        <v>50</v>
      </c>
      <c r="L45" s="30">
        <v>-276564.01</v>
      </c>
      <c r="M45" s="28"/>
      <c r="N45" s="27"/>
      <c r="O45" s="27"/>
      <c r="P45" s="27" t="s">
        <v>41</v>
      </c>
      <c r="Q45" s="27"/>
      <c r="R45" s="16" t="str">
        <f t="shared" si="6"/>
        <v>40Money MarketReceiptOPECLI-276564.01</v>
      </c>
      <c r="S45" s="12" t="str">
        <f t="shared" si="7"/>
        <v>Opération classique</v>
      </c>
      <c r="T45" s="12" t="s">
        <v>60</v>
      </c>
      <c r="U45" s="2" t="str">
        <f>IF(ISBLANK(B45),"",IF(ISNA(VLOOKUP(R45,'Vue Ouverture 9h'!R:U,4,FALSE)),"",VLOOKUP(R45,'Vue Ouverture 9h'!R:U,4,FALSE)))</f>
        <v/>
      </c>
      <c r="V45" s="2" t="str">
        <f>IF(ISBLANK(B45),"",IF(ISNA(VLOOKUP(R45,'Vue Ouverture 9h'!R:V,5,FALSE)),"",VLOOKUP(R45,'Vue Ouverture 9h'!R:V,5,FALSE)))</f>
        <v/>
      </c>
      <c r="W45" s="2" t="str">
        <f>IF(ISBLANK(B45),"",IF(ISNA(VLOOKUP(R45,'Vue Ouverture 9h'!R:W,6,FALSE)),"",VLOOKUP(R45,'Vue Ouverture 9h'!R:W,6,FALSE)))</f>
        <v/>
      </c>
      <c r="X45" s="2" t="s">
        <v>55</v>
      </c>
      <c r="Y45" s="2" t="str">
        <f t="shared" si="8"/>
        <v>Pas d'intégration</v>
      </c>
      <c r="Z45" s="13">
        <f t="shared" si="9"/>
        <v>0</v>
      </c>
      <c r="AA45" s="2" t="str">
        <f t="shared" si="10"/>
        <v/>
      </c>
      <c r="AB45" s="2" t="str">
        <f t="shared" si="11"/>
        <v/>
      </c>
    </row>
    <row r="46" spans="1:28" x14ac:dyDescent="0.45">
      <c r="A46" s="2" t="s">
        <v>40</v>
      </c>
      <c r="B46" s="27">
        <v>41</v>
      </c>
      <c r="C46" s="27" t="s">
        <v>49</v>
      </c>
      <c r="D46" s="27"/>
      <c r="E46" s="27"/>
      <c r="F46" s="27"/>
      <c r="G46" s="27"/>
      <c r="H46" s="27" t="s">
        <v>43</v>
      </c>
      <c r="I46" s="27" t="s">
        <v>45</v>
      </c>
      <c r="J46" s="27" t="s">
        <v>56</v>
      </c>
      <c r="K46" s="27" t="s">
        <v>50</v>
      </c>
      <c r="L46" s="30">
        <v>-276564.01</v>
      </c>
      <c r="M46" s="28"/>
      <c r="N46" s="27"/>
      <c r="O46" s="27"/>
      <c r="P46" s="27" t="s">
        <v>41</v>
      </c>
      <c r="Q46" s="27"/>
      <c r="R46" s="16" t="str">
        <f t="shared" si="6"/>
        <v>41Money MarketReceiptOPECLI-276564.01</v>
      </c>
      <c r="S46" s="12" t="str">
        <f t="shared" si="7"/>
        <v>Opération classique</v>
      </c>
      <c r="T46" s="12" t="s">
        <v>60</v>
      </c>
      <c r="U46" s="2" t="str">
        <f>IF(ISBLANK(B46),"",IF(ISNA(VLOOKUP(R46,'Vue Ouverture 9h'!R:U,4,FALSE)),"",VLOOKUP(R46,'Vue Ouverture 9h'!R:U,4,FALSE)))</f>
        <v/>
      </c>
      <c r="V46" s="2" t="str">
        <f>IF(ISBLANK(B46),"",IF(ISNA(VLOOKUP(R46,'Vue Ouverture 9h'!R:V,5,FALSE)),"",VLOOKUP(R46,'Vue Ouverture 9h'!R:V,5,FALSE)))</f>
        <v/>
      </c>
      <c r="W46" s="2" t="str">
        <f>IF(ISBLANK(B46),"",IF(ISNA(VLOOKUP(R46,'Vue Ouverture 9h'!R:W,6,FALSE)),"",VLOOKUP(R46,'Vue Ouverture 9h'!R:W,6,FALSE)))</f>
        <v/>
      </c>
      <c r="X46" s="2" t="s">
        <v>55</v>
      </c>
      <c r="Y46" s="2" t="str">
        <f t="shared" si="8"/>
        <v>Pas d'intégration</v>
      </c>
      <c r="Z46" s="13">
        <f t="shared" si="9"/>
        <v>0</v>
      </c>
      <c r="AA46" s="2" t="str">
        <f t="shared" si="10"/>
        <v/>
      </c>
      <c r="AB46" s="2" t="str">
        <f t="shared" si="11"/>
        <v/>
      </c>
    </row>
    <row r="47" spans="1:28" x14ac:dyDescent="0.45">
      <c r="A47" s="2" t="s">
        <v>40</v>
      </c>
      <c r="B47" s="27">
        <v>42</v>
      </c>
      <c r="C47" s="27" t="s">
        <v>49</v>
      </c>
      <c r="D47" s="27"/>
      <c r="E47" s="27"/>
      <c r="F47" s="27"/>
      <c r="G47" s="27"/>
      <c r="H47" s="27" t="s">
        <v>43</v>
      </c>
      <c r="I47" s="27" t="s">
        <v>45</v>
      </c>
      <c r="J47" s="27" t="s">
        <v>56</v>
      </c>
      <c r="K47" s="27" t="s">
        <v>50</v>
      </c>
      <c r="L47" s="30">
        <v>-276564.01</v>
      </c>
      <c r="M47" s="28"/>
      <c r="N47" s="27"/>
      <c r="O47" s="27"/>
      <c r="P47" s="27" t="s">
        <v>41</v>
      </c>
      <c r="Q47" s="27"/>
      <c r="R47" s="16" t="str">
        <f t="shared" si="6"/>
        <v>42Money MarketReceiptOPECLI-276564.01</v>
      </c>
      <c r="S47" s="12" t="str">
        <f t="shared" si="7"/>
        <v>Opération classique</v>
      </c>
      <c r="T47" s="12" t="s">
        <v>60</v>
      </c>
      <c r="U47" s="2" t="str">
        <f>IF(ISBLANK(B47),"",IF(ISNA(VLOOKUP(R47,'Vue Ouverture 9h'!R:U,4,FALSE)),"",VLOOKUP(R47,'Vue Ouverture 9h'!R:U,4,FALSE)))</f>
        <v/>
      </c>
      <c r="V47" s="2" t="str">
        <f>IF(ISBLANK(B47),"",IF(ISNA(VLOOKUP(R47,'Vue Ouverture 9h'!R:V,5,FALSE)),"",VLOOKUP(R47,'Vue Ouverture 9h'!R:V,5,FALSE)))</f>
        <v/>
      </c>
      <c r="W47" s="2" t="str">
        <f>IF(ISBLANK(B47),"",IF(ISNA(VLOOKUP(R47,'Vue Ouverture 9h'!R:W,6,FALSE)),"",VLOOKUP(R47,'Vue Ouverture 9h'!R:W,6,FALSE)))</f>
        <v/>
      </c>
      <c r="X47" s="2" t="s">
        <v>55</v>
      </c>
      <c r="Y47" s="2" t="str">
        <f t="shared" si="8"/>
        <v>Pas d'intégration</v>
      </c>
      <c r="Z47" s="13">
        <f t="shared" si="9"/>
        <v>0</v>
      </c>
      <c r="AA47" s="2" t="str">
        <f t="shared" si="10"/>
        <v/>
      </c>
      <c r="AB47" s="2" t="str">
        <f t="shared" si="11"/>
        <v/>
      </c>
    </row>
    <row r="48" spans="1:28" x14ac:dyDescent="0.45">
      <c r="A48" s="2" t="s">
        <v>40</v>
      </c>
      <c r="B48" s="27">
        <v>43</v>
      </c>
      <c r="C48" s="27" t="s">
        <v>49</v>
      </c>
      <c r="D48" s="27"/>
      <c r="E48" s="27"/>
      <c r="F48" s="27"/>
      <c r="G48" s="27"/>
      <c r="H48" s="27" t="s">
        <v>43</v>
      </c>
      <c r="I48" s="27" t="s">
        <v>51</v>
      </c>
      <c r="J48" s="27" t="s">
        <v>56</v>
      </c>
      <c r="K48" s="27" t="s">
        <v>50</v>
      </c>
      <c r="L48" s="30">
        <v>-276564.01</v>
      </c>
      <c r="M48" s="28"/>
      <c r="N48" s="27"/>
      <c r="O48" s="27"/>
      <c r="P48" s="27" t="s">
        <v>41</v>
      </c>
      <c r="Q48" s="27"/>
      <c r="R48" s="16" t="str">
        <f t="shared" si="6"/>
        <v>43Money MarketPaymentOPECLI-276564.01</v>
      </c>
      <c r="S48" s="12" t="str">
        <f t="shared" si="7"/>
        <v>Opération classique</v>
      </c>
      <c r="T48" s="12" t="s">
        <v>60</v>
      </c>
      <c r="U48" s="2" t="str">
        <f>IF(ISBLANK(B48),"",IF(ISNA(VLOOKUP(R48,'Vue Ouverture 9h'!R:U,4,FALSE)),"",VLOOKUP(R48,'Vue Ouverture 9h'!R:U,4,FALSE)))</f>
        <v/>
      </c>
      <c r="V48" s="2" t="str">
        <f>IF(ISBLANK(B48),"",IF(ISNA(VLOOKUP(R48,'Vue Ouverture 9h'!R:V,5,FALSE)),"",VLOOKUP(R48,'Vue Ouverture 9h'!R:V,5,FALSE)))</f>
        <v/>
      </c>
      <c r="W48" s="2" t="str">
        <f>IF(ISBLANK(B48),"",IF(ISNA(VLOOKUP(R48,'Vue Ouverture 9h'!R:W,6,FALSE)),"",VLOOKUP(R48,'Vue Ouverture 9h'!R:W,6,FALSE)))</f>
        <v/>
      </c>
      <c r="X48" s="2" t="s">
        <v>55</v>
      </c>
      <c r="Y48" s="2" t="str">
        <f t="shared" si="8"/>
        <v>A Intégrer</v>
      </c>
      <c r="Z48" s="13">
        <f t="shared" si="9"/>
        <v>276564.01</v>
      </c>
      <c r="AA48" s="2" t="str">
        <f t="shared" si="10"/>
        <v>18011091</v>
      </c>
      <c r="AB48" s="2" t="str">
        <f t="shared" si="11"/>
        <v>11100006000</v>
      </c>
    </row>
    <row r="49" spans="1:28" x14ac:dyDescent="0.45">
      <c r="A49" s="2" t="s">
        <v>40</v>
      </c>
      <c r="B49" s="27">
        <v>44</v>
      </c>
      <c r="C49" s="27" t="s">
        <v>49</v>
      </c>
      <c r="D49" s="27"/>
      <c r="E49" s="27"/>
      <c r="F49" s="27"/>
      <c r="G49" s="27"/>
      <c r="H49" s="27" t="s">
        <v>43</v>
      </c>
      <c r="I49" s="27" t="s">
        <v>45</v>
      </c>
      <c r="J49" s="27" t="s">
        <v>44</v>
      </c>
      <c r="K49" s="27" t="s">
        <v>53</v>
      </c>
      <c r="L49" s="30">
        <v>-276564.01</v>
      </c>
      <c r="M49" s="28"/>
      <c r="N49" s="27"/>
      <c r="O49" s="27"/>
      <c r="P49" s="27" t="s">
        <v>38</v>
      </c>
      <c r="Q49" s="27"/>
      <c r="R49" s="16" t="str">
        <f t="shared" si="6"/>
        <v>44Money MarketReceiptSWIFT-276564.01</v>
      </c>
      <c r="S49" s="12" t="str">
        <f t="shared" si="7"/>
        <v>Opération classique</v>
      </c>
      <c r="T49" s="12" t="s">
        <v>60</v>
      </c>
      <c r="U49" s="2" t="str">
        <f>IF(ISBLANK(B49),"",IF(ISNA(VLOOKUP(R49,'Vue Ouverture 9h'!R:U,4,FALSE)),"",VLOOKUP(R49,'Vue Ouverture 9h'!R:U,4,FALSE)))</f>
        <v/>
      </c>
      <c r="V49" s="2" t="str">
        <f>IF(ISBLANK(B49),"",IF(ISNA(VLOOKUP(R49,'Vue Ouverture 9h'!R:V,5,FALSE)),"",VLOOKUP(R49,'Vue Ouverture 9h'!R:V,5,FALSE)))</f>
        <v/>
      </c>
      <c r="W49" s="2" t="str">
        <f>IF(ISBLANK(B49),"",IF(ISNA(VLOOKUP(R49,'Vue Ouverture 9h'!R:W,6,FALSE)),"",VLOOKUP(R49,'Vue Ouverture 9h'!R:W,6,FALSE)))</f>
        <v/>
      </c>
      <c r="X49" s="2" t="s">
        <v>55</v>
      </c>
      <c r="Y49" s="2" t="str">
        <f t="shared" si="8"/>
        <v>Pas d'intégration</v>
      </c>
      <c r="Z49" s="13">
        <f t="shared" si="9"/>
        <v>0</v>
      </c>
      <c r="AA49" s="2" t="str">
        <f t="shared" si="10"/>
        <v/>
      </c>
      <c r="AB49" s="2" t="str">
        <f t="shared" si="11"/>
        <v/>
      </c>
    </row>
    <row r="50" spans="1:28" x14ac:dyDescent="0.45">
      <c r="A50" s="2" t="s">
        <v>40</v>
      </c>
      <c r="B50" s="27">
        <v>45</v>
      </c>
      <c r="C50" s="27" t="s">
        <v>49</v>
      </c>
      <c r="D50" s="27"/>
      <c r="E50" s="27"/>
      <c r="F50" s="27"/>
      <c r="G50" s="27"/>
      <c r="H50" s="27" t="s">
        <v>43</v>
      </c>
      <c r="I50" s="27" t="s">
        <v>45</v>
      </c>
      <c r="J50" s="27" t="s">
        <v>56</v>
      </c>
      <c r="K50" s="27" t="s">
        <v>50</v>
      </c>
      <c r="L50" s="30">
        <v>-276564.01</v>
      </c>
      <c r="M50" s="28"/>
      <c r="N50" s="27"/>
      <c r="O50" s="27"/>
      <c r="P50" s="27" t="s">
        <v>41</v>
      </c>
      <c r="Q50" s="27"/>
      <c r="R50" s="16" t="str">
        <f t="shared" si="6"/>
        <v>45Money MarketReceiptOPECLI-276564.01</v>
      </c>
      <c r="S50" s="12" t="str">
        <f t="shared" si="7"/>
        <v>Opération classique</v>
      </c>
      <c r="T50" s="12" t="s">
        <v>60</v>
      </c>
      <c r="U50" s="2" t="str">
        <f>IF(ISBLANK(B50),"",IF(ISNA(VLOOKUP(R50,'Vue Ouverture 9h'!R:U,4,FALSE)),"",VLOOKUP(R50,'Vue Ouverture 9h'!R:U,4,FALSE)))</f>
        <v/>
      </c>
      <c r="V50" s="2" t="str">
        <f>IF(ISBLANK(B50),"",IF(ISNA(VLOOKUP(R50,'Vue Ouverture 9h'!R:V,5,FALSE)),"",VLOOKUP(R50,'Vue Ouverture 9h'!R:V,5,FALSE)))</f>
        <v/>
      </c>
      <c r="W50" s="2" t="str">
        <f>IF(ISBLANK(B50),"",IF(ISNA(VLOOKUP(R50,'Vue Ouverture 9h'!R:W,6,FALSE)),"",VLOOKUP(R50,'Vue Ouverture 9h'!R:W,6,FALSE)))</f>
        <v/>
      </c>
      <c r="X50" s="2" t="s">
        <v>55</v>
      </c>
      <c r="Y50" s="2" t="str">
        <f t="shared" si="8"/>
        <v>Pas d'intégration</v>
      </c>
      <c r="Z50" s="13">
        <f t="shared" si="9"/>
        <v>0</v>
      </c>
      <c r="AA50" s="2" t="str">
        <f t="shared" si="10"/>
        <v/>
      </c>
      <c r="AB50" s="2" t="str">
        <f t="shared" si="11"/>
        <v/>
      </c>
    </row>
    <row r="51" spans="1:28" x14ac:dyDescent="0.45">
      <c r="A51" s="2" t="s">
        <v>40</v>
      </c>
      <c r="B51" s="27">
        <v>46</v>
      </c>
      <c r="C51" s="27" t="s">
        <v>49</v>
      </c>
      <c r="D51" s="27"/>
      <c r="E51" s="27"/>
      <c r="F51" s="27"/>
      <c r="G51" s="27"/>
      <c r="H51" s="27" t="s">
        <v>43</v>
      </c>
      <c r="I51" s="27" t="s">
        <v>45</v>
      </c>
      <c r="J51" s="27" t="s">
        <v>56</v>
      </c>
      <c r="K51" s="27" t="s">
        <v>50</v>
      </c>
      <c r="L51" s="30">
        <v>-276564.01</v>
      </c>
      <c r="M51" s="28"/>
      <c r="N51" s="27"/>
      <c r="O51" s="27"/>
      <c r="P51" s="27" t="s">
        <v>41</v>
      </c>
      <c r="Q51" s="27"/>
      <c r="R51" s="16" t="str">
        <f t="shared" si="6"/>
        <v>46Money MarketReceiptOPECLI-276564.01</v>
      </c>
      <c r="S51" s="12" t="str">
        <f t="shared" si="7"/>
        <v>Opération classique</v>
      </c>
      <c r="T51" s="12" t="s">
        <v>60</v>
      </c>
      <c r="U51" s="2" t="str">
        <f>IF(ISBLANK(B51),"",IF(ISNA(VLOOKUP(R51,'Vue Ouverture 9h'!R:U,4,FALSE)),"",VLOOKUP(R51,'Vue Ouverture 9h'!R:U,4,FALSE)))</f>
        <v/>
      </c>
      <c r="V51" s="2" t="str">
        <f>IF(ISBLANK(B51),"",IF(ISNA(VLOOKUP(R51,'Vue Ouverture 9h'!R:V,5,FALSE)),"",VLOOKUP(R51,'Vue Ouverture 9h'!R:V,5,FALSE)))</f>
        <v/>
      </c>
      <c r="W51" s="2" t="str">
        <f>IF(ISBLANK(B51),"",IF(ISNA(VLOOKUP(R51,'Vue Ouverture 9h'!R:W,6,FALSE)),"",VLOOKUP(R51,'Vue Ouverture 9h'!R:W,6,FALSE)))</f>
        <v/>
      </c>
      <c r="X51" s="2" t="s">
        <v>55</v>
      </c>
      <c r="Y51" s="2" t="str">
        <f t="shared" si="8"/>
        <v>Pas d'intégration</v>
      </c>
      <c r="Z51" s="13">
        <f t="shared" si="9"/>
        <v>0</v>
      </c>
      <c r="AA51" s="2" t="str">
        <f t="shared" si="10"/>
        <v/>
      </c>
      <c r="AB51" s="2" t="str">
        <f t="shared" si="11"/>
        <v/>
      </c>
    </row>
    <row r="52" spans="1:28" x14ac:dyDescent="0.45">
      <c r="A52" s="2" t="s">
        <v>40</v>
      </c>
      <c r="B52" s="27">
        <v>47</v>
      </c>
      <c r="C52" s="27" t="s">
        <v>49</v>
      </c>
      <c r="D52" s="27"/>
      <c r="E52" s="27"/>
      <c r="F52" s="27"/>
      <c r="G52" s="27"/>
      <c r="H52" s="27" t="s">
        <v>43</v>
      </c>
      <c r="I52" s="27" t="s">
        <v>45</v>
      </c>
      <c r="J52" s="27" t="s">
        <v>56</v>
      </c>
      <c r="K52" s="27" t="s">
        <v>50</v>
      </c>
      <c r="L52" s="30">
        <v>-276564.01</v>
      </c>
      <c r="M52" s="28"/>
      <c r="N52" s="27"/>
      <c r="O52" s="27"/>
      <c r="P52" s="27" t="s">
        <v>41</v>
      </c>
      <c r="Q52" s="27"/>
      <c r="R52" s="16" t="str">
        <f t="shared" si="6"/>
        <v>47Money MarketReceiptOPECLI-276564.01</v>
      </c>
      <c r="S52" s="12" t="str">
        <f t="shared" si="7"/>
        <v>Opération classique</v>
      </c>
      <c r="T52" s="12" t="s">
        <v>60</v>
      </c>
      <c r="U52" s="2" t="str">
        <f>IF(ISBLANK(B52),"",IF(ISNA(VLOOKUP(R52,'Vue Ouverture 9h'!R:U,4,FALSE)),"",VLOOKUP(R52,'Vue Ouverture 9h'!R:U,4,FALSE)))</f>
        <v/>
      </c>
      <c r="V52" s="2" t="str">
        <f>IF(ISBLANK(B52),"",IF(ISNA(VLOOKUP(R52,'Vue Ouverture 9h'!R:V,5,FALSE)),"",VLOOKUP(R52,'Vue Ouverture 9h'!R:V,5,FALSE)))</f>
        <v/>
      </c>
      <c r="W52" s="2" t="str">
        <f>IF(ISBLANK(B52),"",IF(ISNA(VLOOKUP(R52,'Vue Ouverture 9h'!R:W,6,FALSE)),"",VLOOKUP(R52,'Vue Ouverture 9h'!R:W,6,FALSE)))</f>
        <v/>
      </c>
      <c r="X52" s="2" t="s">
        <v>55</v>
      </c>
      <c r="Y52" s="2" t="str">
        <f t="shared" si="8"/>
        <v>Pas d'intégration</v>
      </c>
      <c r="Z52" s="13">
        <f t="shared" si="9"/>
        <v>0</v>
      </c>
      <c r="AA52" s="2" t="str">
        <f t="shared" si="10"/>
        <v/>
      </c>
      <c r="AB52" s="2" t="str">
        <f t="shared" si="11"/>
        <v/>
      </c>
    </row>
    <row r="53" spans="1:28" x14ac:dyDescent="0.45">
      <c r="A53" s="2" t="s">
        <v>40</v>
      </c>
      <c r="B53" s="27">
        <v>48</v>
      </c>
      <c r="C53" s="27" t="s">
        <v>49</v>
      </c>
      <c r="D53" s="27"/>
      <c r="E53" s="27"/>
      <c r="F53" s="27"/>
      <c r="G53" s="27"/>
      <c r="H53" s="27" t="s">
        <v>43</v>
      </c>
      <c r="I53" s="27" t="s">
        <v>51</v>
      </c>
      <c r="J53" s="27" t="s">
        <v>42</v>
      </c>
      <c r="K53" s="27" t="s">
        <v>50</v>
      </c>
      <c r="L53" s="30">
        <v>-276564.01</v>
      </c>
      <c r="M53" s="28"/>
      <c r="N53" s="27"/>
      <c r="O53" s="27"/>
      <c r="P53" s="27" t="s">
        <v>39</v>
      </c>
      <c r="Q53" s="27"/>
      <c r="R53" s="16" t="str">
        <f t="shared" si="6"/>
        <v>48Money MarketPaymentABE-276564.01</v>
      </c>
      <c r="S53" s="12" t="str">
        <f t="shared" si="7"/>
        <v>Opération classique</v>
      </c>
      <c r="T53" s="12" t="s">
        <v>60</v>
      </c>
      <c r="U53" s="2" t="str">
        <f>IF(ISBLANK(B53),"",IF(ISNA(VLOOKUP(R53,'Vue Ouverture 9h'!R:U,4,FALSE)),"",VLOOKUP(R53,'Vue Ouverture 9h'!R:U,4,FALSE)))</f>
        <v/>
      </c>
      <c r="V53" s="2" t="str">
        <f>IF(ISBLANK(B53),"",IF(ISNA(VLOOKUP(R53,'Vue Ouverture 9h'!R:V,5,FALSE)),"",VLOOKUP(R53,'Vue Ouverture 9h'!R:V,5,FALSE)))</f>
        <v/>
      </c>
      <c r="W53" s="2" t="str">
        <f>IF(ISBLANK(B53),"",IF(ISNA(VLOOKUP(R53,'Vue Ouverture 9h'!R:W,6,FALSE)),"",VLOOKUP(R53,'Vue Ouverture 9h'!R:W,6,FALSE)))</f>
        <v/>
      </c>
      <c r="X53" s="2" t="s">
        <v>55</v>
      </c>
      <c r="Y53" s="2" t="str">
        <f t="shared" si="8"/>
        <v>A Intégrer</v>
      </c>
      <c r="Z53" s="13">
        <f t="shared" si="9"/>
        <v>276564.01</v>
      </c>
      <c r="AA53" s="2" t="str">
        <f t="shared" si="10"/>
        <v>18011091</v>
      </c>
      <c r="AB53" s="2" t="str">
        <f t="shared" si="11"/>
        <v>11100006000</v>
      </c>
    </row>
    <row r="54" spans="1:28" x14ac:dyDescent="0.45">
      <c r="A54" s="2" t="s">
        <v>40</v>
      </c>
      <c r="B54" s="27">
        <v>49</v>
      </c>
      <c r="C54" s="27" t="s">
        <v>49</v>
      </c>
      <c r="D54" s="27"/>
      <c r="E54" s="27"/>
      <c r="F54" s="27"/>
      <c r="G54" s="27"/>
      <c r="H54" s="27" t="s">
        <v>43</v>
      </c>
      <c r="I54" s="27" t="s">
        <v>45</v>
      </c>
      <c r="J54" s="27" t="s">
        <v>56</v>
      </c>
      <c r="K54" s="27" t="s">
        <v>50</v>
      </c>
      <c r="L54" s="30">
        <v>-276564.01</v>
      </c>
      <c r="M54" s="28"/>
      <c r="N54" s="27"/>
      <c r="O54" s="27"/>
      <c r="P54" s="27" t="s">
        <v>41</v>
      </c>
      <c r="Q54" s="27"/>
      <c r="R54" s="16" t="str">
        <f t="shared" si="6"/>
        <v>49Money MarketReceiptOPECLI-276564.01</v>
      </c>
      <c r="S54" s="12" t="str">
        <f t="shared" si="7"/>
        <v>Opération classique</v>
      </c>
      <c r="T54" s="12" t="s">
        <v>60</v>
      </c>
      <c r="U54" s="2" t="str">
        <f>IF(ISBLANK(B54),"",IF(ISNA(VLOOKUP(R54,'Vue Ouverture 9h'!R:U,4,FALSE)),"",VLOOKUP(R54,'Vue Ouverture 9h'!R:U,4,FALSE)))</f>
        <v/>
      </c>
      <c r="V54" s="2" t="str">
        <f>IF(ISBLANK(B54),"",IF(ISNA(VLOOKUP(R54,'Vue Ouverture 9h'!R:V,5,FALSE)),"",VLOOKUP(R54,'Vue Ouverture 9h'!R:V,5,FALSE)))</f>
        <v/>
      </c>
      <c r="W54" s="2" t="str">
        <f>IF(ISBLANK(B54),"",IF(ISNA(VLOOKUP(R54,'Vue Ouverture 9h'!R:W,6,FALSE)),"",VLOOKUP(R54,'Vue Ouverture 9h'!R:W,6,FALSE)))</f>
        <v/>
      </c>
      <c r="X54" s="2" t="s">
        <v>55</v>
      </c>
      <c r="Y54" s="2" t="str">
        <f t="shared" si="8"/>
        <v>Pas d'intégration</v>
      </c>
      <c r="Z54" s="13">
        <f t="shared" si="9"/>
        <v>0</v>
      </c>
      <c r="AA54" s="2" t="str">
        <f t="shared" si="10"/>
        <v/>
      </c>
      <c r="AB54" s="2" t="str">
        <f t="shared" si="11"/>
        <v/>
      </c>
    </row>
    <row r="55" spans="1:28" x14ac:dyDescent="0.45">
      <c r="A55" s="2" t="s">
        <v>40</v>
      </c>
      <c r="B55" s="27">
        <v>50</v>
      </c>
      <c r="C55" s="27" t="s">
        <v>49</v>
      </c>
      <c r="D55" s="27"/>
      <c r="E55" s="27"/>
      <c r="F55" s="27"/>
      <c r="G55" s="27"/>
      <c r="H55" s="27" t="s">
        <v>43</v>
      </c>
      <c r="I55" s="27" t="s">
        <v>51</v>
      </c>
      <c r="J55" s="27" t="s">
        <v>42</v>
      </c>
      <c r="K55" s="27" t="s">
        <v>50</v>
      </c>
      <c r="L55" s="30">
        <v>-276564.01</v>
      </c>
      <c r="M55" s="28"/>
      <c r="N55" s="27"/>
      <c r="O55" s="27"/>
      <c r="P55" s="27" t="s">
        <v>39</v>
      </c>
      <c r="Q55" s="27"/>
      <c r="R55" s="16" t="str">
        <f t="shared" si="6"/>
        <v>50Money MarketPaymentABE-276564.01</v>
      </c>
      <c r="S55" s="12" t="str">
        <f t="shared" si="7"/>
        <v>Opération classique</v>
      </c>
      <c r="T55" s="12" t="s">
        <v>60</v>
      </c>
      <c r="U55" s="2" t="str">
        <f>IF(ISBLANK(B55),"",IF(ISNA(VLOOKUP(R55,'Vue Ouverture 9h'!R:U,4,FALSE)),"",VLOOKUP(R55,'Vue Ouverture 9h'!R:U,4,FALSE)))</f>
        <v/>
      </c>
      <c r="V55" s="2" t="str">
        <f>IF(ISBLANK(B55),"",IF(ISNA(VLOOKUP(R55,'Vue Ouverture 9h'!R:V,5,FALSE)),"",VLOOKUP(R55,'Vue Ouverture 9h'!R:V,5,FALSE)))</f>
        <v/>
      </c>
      <c r="W55" s="2" t="str">
        <f>IF(ISBLANK(B55),"",IF(ISNA(VLOOKUP(R55,'Vue Ouverture 9h'!R:W,6,FALSE)),"",VLOOKUP(R55,'Vue Ouverture 9h'!R:W,6,FALSE)))</f>
        <v/>
      </c>
      <c r="X55" s="2" t="s">
        <v>55</v>
      </c>
      <c r="Y55" s="2" t="str">
        <f t="shared" si="8"/>
        <v>A Intégrer</v>
      </c>
      <c r="Z55" s="13">
        <f t="shared" si="9"/>
        <v>276564.01</v>
      </c>
      <c r="AA55" s="2" t="str">
        <f t="shared" si="10"/>
        <v>18011091</v>
      </c>
      <c r="AB55" s="2" t="str">
        <f t="shared" si="11"/>
        <v>11100006000</v>
      </c>
    </row>
    <row r="56" spans="1:28" x14ac:dyDescent="0.45">
      <c r="A56" s="2" t="s">
        <v>40</v>
      </c>
      <c r="B56" s="27">
        <v>51</v>
      </c>
      <c r="C56" s="27" t="s">
        <v>49</v>
      </c>
      <c r="D56" s="27"/>
      <c r="E56" s="27"/>
      <c r="F56" s="27"/>
      <c r="G56" s="27"/>
      <c r="H56" s="27" t="s">
        <v>43</v>
      </c>
      <c r="I56" s="27" t="s">
        <v>45</v>
      </c>
      <c r="J56" s="27" t="s">
        <v>56</v>
      </c>
      <c r="K56" s="27" t="s">
        <v>50</v>
      </c>
      <c r="L56" s="30">
        <v>-276564.01</v>
      </c>
      <c r="M56" s="28"/>
      <c r="N56" s="27"/>
      <c r="O56" s="27"/>
      <c r="P56" s="27" t="s">
        <v>41</v>
      </c>
      <c r="Q56" s="27"/>
      <c r="R56" s="16" t="str">
        <f t="shared" si="6"/>
        <v>51Money MarketReceiptOPECLI-276564.01</v>
      </c>
      <c r="S56" s="12" t="str">
        <f t="shared" si="7"/>
        <v>Opération classique</v>
      </c>
      <c r="T56" s="12" t="s">
        <v>60</v>
      </c>
      <c r="U56" s="2" t="str">
        <f>IF(ISBLANK(B56),"",IF(ISNA(VLOOKUP(R56,'Vue Ouverture 9h'!R:U,4,FALSE)),"",VLOOKUP(R56,'Vue Ouverture 9h'!R:U,4,FALSE)))</f>
        <v/>
      </c>
      <c r="V56" s="2" t="str">
        <f>IF(ISBLANK(B56),"",IF(ISNA(VLOOKUP(R56,'Vue Ouverture 9h'!R:V,5,FALSE)),"",VLOOKUP(R56,'Vue Ouverture 9h'!R:V,5,FALSE)))</f>
        <v/>
      </c>
      <c r="W56" s="2" t="str">
        <f>IF(ISBLANK(B56),"",IF(ISNA(VLOOKUP(R56,'Vue Ouverture 9h'!R:W,6,FALSE)),"",VLOOKUP(R56,'Vue Ouverture 9h'!R:W,6,FALSE)))</f>
        <v/>
      </c>
      <c r="X56" s="2" t="s">
        <v>55</v>
      </c>
      <c r="Y56" s="2" t="str">
        <f t="shared" si="8"/>
        <v>Pas d'intégration</v>
      </c>
      <c r="Z56" s="13">
        <f t="shared" si="9"/>
        <v>0</v>
      </c>
      <c r="AA56" s="2" t="str">
        <f t="shared" si="10"/>
        <v/>
      </c>
      <c r="AB56" s="2" t="str">
        <f t="shared" si="11"/>
        <v/>
      </c>
    </row>
    <row r="57" spans="1:28" x14ac:dyDescent="0.45">
      <c r="A57" s="2" t="s">
        <v>40</v>
      </c>
      <c r="B57" s="27">
        <v>52</v>
      </c>
      <c r="C57" s="27" t="s">
        <v>49</v>
      </c>
      <c r="D57" s="27"/>
      <c r="E57" s="27"/>
      <c r="F57" s="27"/>
      <c r="G57" s="27"/>
      <c r="H57" s="27" t="s">
        <v>43</v>
      </c>
      <c r="I57" s="27" t="s">
        <v>51</v>
      </c>
      <c r="J57" s="27" t="s">
        <v>56</v>
      </c>
      <c r="K57" s="27" t="s">
        <v>50</v>
      </c>
      <c r="L57" s="30">
        <v>-276564.01</v>
      </c>
      <c r="M57" s="28"/>
      <c r="N57" s="27"/>
      <c r="O57" s="27"/>
      <c r="P57" s="27" t="s">
        <v>41</v>
      </c>
      <c r="Q57" s="27"/>
      <c r="R57" s="16" t="str">
        <f t="shared" si="6"/>
        <v>52Money MarketPaymentOPECLI-276564.01</v>
      </c>
      <c r="S57" s="12" t="str">
        <f t="shared" si="7"/>
        <v>Opération classique</v>
      </c>
      <c r="T57" s="12" t="s">
        <v>60</v>
      </c>
      <c r="U57" s="2" t="str">
        <f>IF(ISBLANK(B57),"",IF(ISNA(VLOOKUP(R57,'Vue Ouverture 9h'!R:U,4,FALSE)),"",VLOOKUP(R57,'Vue Ouverture 9h'!R:U,4,FALSE)))</f>
        <v/>
      </c>
      <c r="V57" s="2" t="str">
        <f>IF(ISBLANK(B57),"",IF(ISNA(VLOOKUP(R57,'Vue Ouverture 9h'!R:V,5,FALSE)),"",VLOOKUP(R57,'Vue Ouverture 9h'!R:V,5,FALSE)))</f>
        <v/>
      </c>
      <c r="W57" s="2" t="str">
        <f>IF(ISBLANK(B57),"",IF(ISNA(VLOOKUP(R57,'Vue Ouverture 9h'!R:W,6,FALSE)),"",VLOOKUP(R57,'Vue Ouverture 9h'!R:W,6,FALSE)))</f>
        <v/>
      </c>
      <c r="X57" s="2" t="s">
        <v>55</v>
      </c>
      <c r="Y57" s="2" t="str">
        <f t="shared" si="8"/>
        <v>A Intégrer</v>
      </c>
      <c r="Z57" s="13">
        <f t="shared" si="9"/>
        <v>276564.01</v>
      </c>
      <c r="AA57" s="2" t="str">
        <f t="shared" si="10"/>
        <v>18011091</v>
      </c>
      <c r="AB57" s="2" t="str">
        <f t="shared" si="11"/>
        <v>11100006000</v>
      </c>
    </row>
    <row r="58" spans="1:28" x14ac:dyDescent="0.45">
      <c r="A58" s="2" t="s">
        <v>40</v>
      </c>
      <c r="B58" s="27">
        <v>53</v>
      </c>
      <c r="C58" s="27" t="s">
        <v>49</v>
      </c>
      <c r="D58" s="27"/>
      <c r="E58" s="27"/>
      <c r="F58" s="27"/>
      <c r="G58" s="27"/>
      <c r="H58" s="27" t="s">
        <v>43</v>
      </c>
      <c r="I58" s="27" t="s">
        <v>51</v>
      </c>
      <c r="J58" s="27" t="s">
        <v>42</v>
      </c>
      <c r="K58" s="27" t="s">
        <v>50</v>
      </c>
      <c r="L58" s="30">
        <v>-276564.01</v>
      </c>
      <c r="M58" s="28"/>
      <c r="N58" s="27"/>
      <c r="O58" s="27"/>
      <c r="P58" s="27" t="s">
        <v>39</v>
      </c>
      <c r="Q58" s="27"/>
      <c r="R58" s="16" t="str">
        <f t="shared" si="6"/>
        <v>53Money MarketPaymentABE-276564.01</v>
      </c>
      <c r="S58" s="12" t="str">
        <f t="shared" si="7"/>
        <v>Opération classique</v>
      </c>
      <c r="T58" s="12" t="s">
        <v>60</v>
      </c>
      <c r="U58" s="2" t="str">
        <f>IF(ISBLANK(B58),"",IF(ISNA(VLOOKUP(R58,'Vue Ouverture 9h'!R:U,4,FALSE)),"",VLOOKUP(R58,'Vue Ouverture 9h'!R:U,4,FALSE)))</f>
        <v/>
      </c>
      <c r="V58" s="2" t="str">
        <f>IF(ISBLANK(B58),"",IF(ISNA(VLOOKUP(R58,'Vue Ouverture 9h'!R:V,5,FALSE)),"",VLOOKUP(R58,'Vue Ouverture 9h'!R:V,5,FALSE)))</f>
        <v/>
      </c>
      <c r="W58" s="2" t="str">
        <f>IF(ISBLANK(B58),"",IF(ISNA(VLOOKUP(R58,'Vue Ouverture 9h'!R:W,6,FALSE)),"",VLOOKUP(R58,'Vue Ouverture 9h'!R:W,6,FALSE)))</f>
        <v/>
      </c>
      <c r="X58" s="2" t="s">
        <v>55</v>
      </c>
      <c r="Y58" s="2" t="str">
        <f t="shared" si="8"/>
        <v>A Intégrer</v>
      </c>
      <c r="Z58" s="13">
        <f t="shared" si="9"/>
        <v>276564.01</v>
      </c>
      <c r="AA58" s="2" t="str">
        <f t="shared" si="10"/>
        <v>18011091</v>
      </c>
      <c r="AB58" s="2" t="str">
        <f t="shared" si="11"/>
        <v>11100006000</v>
      </c>
    </row>
    <row r="59" spans="1:28" x14ac:dyDescent="0.45">
      <c r="A59" s="2" t="s">
        <v>40</v>
      </c>
      <c r="B59" s="27">
        <v>54</v>
      </c>
      <c r="C59" s="27" t="s">
        <v>49</v>
      </c>
      <c r="D59" s="27"/>
      <c r="E59" s="27"/>
      <c r="F59" s="27"/>
      <c r="G59" s="27"/>
      <c r="H59" s="27" t="s">
        <v>43</v>
      </c>
      <c r="I59" s="27" t="s">
        <v>51</v>
      </c>
      <c r="J59" s="27" t="s">
        <v>42</v>
      </c>
      <c r="K59" s="27" t="s">
        <v>50</v>
      </c>
      <c r="L59" s="30">
        <v>-276564.01</v>
      </c>
      <c r="M59" s="28"/>
      <c r="N59" s="27"/>
      <c r="O59" s="27"/>
      <c r="P59" s="27" t="s">
        <v>39</v>
      </c>
      <c r="Q59" s="27"/>
      <c r="R59" s="16" t="str">
        <f t="shared" si="6"/>
        <v>54Money MarketPaymentABE-276564.01</v>
      </c>
      <c r="S59" s="12" t="str">
        <f t="shared" si="7"/>
        <v>Opération classique</v>
      </c>
      <c r="T59" s="12" t="s">
        <v>60</v>
      </c>
      <c r="U59" s="2" t="str">
        <f>IF(ISBLANK(B59),"",IF(ISNA(VLOOKUP(R59,'Vue Ouverture 9h'!R:U,4,FALSE)),"",VLOOKUP(R59,'Vue Ouverture 9h'!R:U,4,FALSE)))</f>
        <v/>
      </c>
      <c r="V59" s="2" t="str">
        <f>IF(ISBLANK(B59),"",IF(ISNA(VLOOKUP(R59,'Vue Ouverture 9h'!R:V,5,FALSE)),"",VLOOKUP(R59,'Vue Ouverture 9h'!R:V,5,FALSE)))</f>
        <v/>
      </c>
      <c r="W59" s="2" t="str">
        <f>IF(ISBLANK(B59),"",IF(ISNA(VLOOKUP(R59,'Vue Ouverture 9h'!R:W,6,FALSE)),"",VLOOKUP(R59,'Vue Ouverture 9h'!R:W,6,FALSE)))</f>
        <v/>
      </c>
      <c r="X59" s="2" t="s">
        <v>55</v>
      </c>
      <c r="Y59" s="2" t="str">
        <f t="shared" si="8"/>
        <v>A Intégrer</v>
      </c>
      <c r="Z59" s="13">
        <f t="shared" si="9"/>
        <v>276564.01</v>
      </c>
      <c r="AA59" s="2" t="str">
        <f t="shared" si="10"/>
        <v>18011091</v>
      </c>
      <c r="AB59" s="2" t="str">
        <f t="shared" si="11"/>
        <v>11100006000</v>
      </c>
    </row>
    <row r="60" spans="1:28" x14ac:dyDescent="0.45">
      <c r="A60" s="2" t="s">
        <v>40</v>
      </c>
      <c r="B60" s="27">
        <v>55</v>
      </c>
      <c r="C60" s="27" t="s">
        <v>49</v>
      </c>
      <c r="D60" s="27"/>
      <c r="E60" s="27"/>
      <c r="F60" s="27"/>
      <c r="G60" s="27"/>
      <c r="H60" s="27" t="s">
        <v>43</v>
      </c>
      <c r="I60" s="27" t="s">
        <v>45</v>
      </c>
      <c r="J60" s="27" t="s">
        <v>56</v>
      </c>
      <c r="K60" s="27" t="s">
        <v>50</v>
      </c>
      <c r="L60" s="30">
        <v>-276564.01</v>
      </c>
      <c r="M60" s="28"/>
      <c r="N60" s="27"/>
      <c r="O60" s="27"/>
      <c r="P60" s="27" t="s">
        <v>41</v>
      </c>
      <c r="Q60" s="27"/>
      <c r="R60" s="16" t="str">
        <f t="shared" si="6"/>
        <v>55Money MarketReceiptOPECLI-276564.01</v>
      </c>
      <c r="S60" s="12" t="str">
        <f t="shared" si="7"/>
        <v>Opération classique</v>
      </c>
      <c r="T60" s="12" t="s">
        <v>60</v>
      </c>
      <c r="U60" s="2" t="str">
        <f>IF(ISBLANK(B60),"",IF(ISNA(VLOOKUP(R60,'Vue Ouverture 9h'!R:U,4,FALSE)),"",VLOOKUP(R60,'Vue Ouverture 9h'!R:U,4,FALSE)))</f>
        <v/>
      </c>
      <c r="V60" s="2" t="str">
        <f>IF(ISBLANK(B60),"",IF(ISNA(VLOOKUP(R60,'Vue Ouverture 9h'!R:V,5,FALSE)),"",VLOOKUP(R60,'Vue Ouverture 9h'!R:V,5,FALSE)))</f>
        <v/>
      </c>
      <c r="W60" s="2" t="str">
        <f>IF(ISBLANK(B60),"",IF(ISNA(VLOOKUP(R60,'Vue Ouverture 9h'!R:W,6,FALSE)),"",VLOOKUP(R60,'Vue Ouverture 9h'!R:W,6,FALSE)))</f>
        <v/>
      </c>
      <c r="X60" s="2" t="s">
        <v>55</v>
      </c>
      <c r="Y60" s="2" t="str">
        <f t="shared" si="8"/>
        <v>Pas d'intégration</v>
      </c>
      <c r="Z60" s="13">
        <f t="shared" si="9"/>
        <v>0</v>
      </c>
      <c r="AA60" s="2" t="str">
        <f t="shared" si="10"/>
        <v/>
      </c>
      <c r="AB60" s="2" t="str">
        <f t="shared" si="11"/>
        <v/>
      </c>
    </row>
    <row r="61" spans="1:28" x14ac:dyDescent="0.45">
      <c r="A61" s="2" t="s">
        <v>40</v>
      </c>
      <c r="B61" s="27">
        <v>56</v>
      </c>
      <c r="C61" s="27" t="s">
        <v>49</v>
      </c>
      <c r="D61" s="27"/>
      <c r="E61" s="27"/>
      <c r="F61" s="27"/>
      <c r="G61" s="27"/>
      <c r="H61" s="27" t="s">
        <v>43</v>
      </c>
      <c r="I61" s="27" t="s">
        <v>45</v>
      </c>
      <c r="J61" s="27" t="s">
        <v>56</v>
      </c>
      <c r="K61" s="27" t="s">
        <v>50</v>
      </c>
      <c r="L61" s="30">
        <v>-276564.01</v>
      </c>
      <c r="M61" s="28"/>
      <c r="N61" s="27"/>
      <c r="O61" s="27"/>
      <c r="P61" s="27" t="s">
        <v>41</v>
      </c>
      <c r="Q61" s="27"/>
      <c r="R61" s="16" t="str">
        <f t="shared" si="6"/>
        <v>56Money MarketReceiptOPECLI-276564.01</v>
      </c>
      <c r="S61" s="12" t="str">
        <f t="shared" si="7"/>
        <v>Opération classique</v>
      </c>
      <c r="T61" s="12" t="s">
        <v>60</v>
      </c>
      <c r="U61" s="2" t="str">
        <f>IF(ISBLANK(B61),"",IF(ISNA(VLOOKUP(R61,'Vue Ouverture 9h'!R:U,4,FALSE)),"",VLOOKUP(R61,'Vue Ouverture 9h'!R:U,4,FALSE)))</f>
        <v/>
      </c>
      <c r="V61" s="2" t="str">
        <f>IF(ISBLANK(B61),"",IF(ISNA(VLOOKUP(R61,'Vue Ouverture 9h'!R:V,5,FALSE)),"",VLOOKUP(R61,'Vue Ouverture 9h'!R:V,5,FALSE)))</f>
        <v/>
      </c>
      <c r="W61" s="2" t="str">
        <f>IF(ISBLANK(B61),"",IF(ISNA(VLOOKUP(R61,'Vue Ouverture 9h'!R:W,6,FALSE)),"",VLOOKUP(R61,'Vue Ouverture 9h'!R:W,6,FALSE)))</f>
        <v/>
      </c>
      <c r="X61" s="2" t="s">
        <v>55</v>
      </c>
      <c r="Y61" s="2" t="str">
        <f t="shared" si="8"/>
        <v>Pas d'intégration</v>
      </c>
      <c r="Z61" s="13">
        <f t="shared" si="9"/>
        <v>0</v>
      </c>
      <c r="AA61" s="2" t="str">
        <f t="shared" si="10"/>
        <v/>
      </c>
      <c r="AB61" s="2" t="str">
        <f t="shared" si="11"/>
        <v/>
      </c>
    </row>
    <row r="62" spans="1:28" x14ac:dyDescent="0.45">
      <c r="A62" s="2" t="s">
        <v>40</v>
      </c>
      <c r="B62" s="27">
        <v>57</v>
      </c>
      <c r="C62" s="27" t="s">
        <v>49</v>
      </c>
      <c r="D62" s="27"/>
      <c r="E62" s="27"/>
      <c r="F62" s="27"/>
      <c r="G62" s="27"/>
      <c r="H62" s="27" t="s">
        <v>43</v>
      </c>
      <c r="I62" s="27" t="s">
        <v>51</v>
      </c>
      <c r="J62" s="27" t="s">
        <v>42</v>
      </c>
      <c r="K62" s="27" t="s">
        <v>50</v>
      </c>
      <c r="L62" s="30">
        <v>-276564.01</v>
      </c>
      <c r="M62" s="28"/>
      <c r="N62" s="27"/>
      <c r="O62" s="27"/>
      <c r="P62" s="27" t="s">
        <v>39</v>
      </c>
      <c r="Q62" s="27"/>
      <c r="R62" s="16" t="str">
        <f t="shared" si="6"/>
        <v>57Money MarketPaymentABE-276564.01</v>
      </c>
      <c r="S62" s="12" t="str">
        <f t="shared" si="7"/>
        <v>Opération classique</v>
      </c>
      <c r="T62" s="12" t="s">
        <v>60</v>
      </c>
      <c r="U62" s="2" t="str">
        <f>IF(ISBLANK(B62),"",IF(ISNA(VLOOKUP(R62,'Vue Ouverture 9h'!R:U,4,FALSE)),"",VLOOKUP(R62,'Vue Ouverture 9h'!R:U,4,FALSE)))</f>
        <v/>
      </c>
      <c r="V62" s="2" t="str">
        <f>IF(ISBLANK(B62),"",IF(ISNA(VLOOKUP(R62,'Vue Ouverture 9h'!R:V,5,FALSE)),"",VLOOKUP(R62,'Vue Ouverture 9h'!R:V,5,FALSE)))</f>
        <v/>
      </c>
      <c r="W62" s="2" t="str">
        <f>IF(ISBLANK(B62),"",IF(ISNA(VLOOKUP(R62,'Vue Ouverture 9h'!R:W,6,FALSE)),"",VLOOKUP(R62,'Vue Ouverture 9h'!R:W,6,FALSE)))</f>
        <v/>
      </c>
      <c r="X62" s="2" t="s">
        <v>55</v>
      </c>
      <c r="Y62" s="2" t="str">
        <f t="shared" si="8"/>
        <v>A Intégrer</v>
      </c>
      <c r="Z62" s="13">
        <f t="shared" si="9"/>
        <v>276564.01</v>
      </c>
      <c r="AA62" s="2" t="str">
        <f t="shared" si="10"/>
        <v>18011091</v>
      </c>
      <c r="AB62" s="2" t="str">
        <f t="shared" si="11"/>
        <v>11100006000</v>
      </c>
    </row>
    <row r="63" spans="1:28" x14ac:dyDescent="0.45">
      <c r="A63" s="2" t="s">
        <v>40</v>
      </c>
      <c r="B63" s="27">
        <v>58</v>
      </c>
      <c r="C63" s="27" t="s">
        <v>49</v>
      </c>
      <c r="D63" s="27"/>
      <c r="E63" s="27"/>
      <c r="F63" s="27"/>
      <c r="G63" s="27"/>
      <c r="H63" s="27" t="s">
        <v>43</v>
      </c>
      <c r="I63" s="27" t="s">
        <v>45</v>
      </c>
      <c r="J63" s="27" t="s">
        <v>56</v>
      </c>
      <c r="K63" s="27" t="s">
        <v>50</v>
      </c>
      <c r="L63" s="30">
        <v>-276564.01</v>
      </c>
      <c r="M63" s="28"/>
      <c r="N63" s="27"/>
      <c r="O63" s="27"/>
      <c r="P63" s="27" t="s">
        <v>41</v>
      </c>
      <c r="Q63" s="27"/>
      <c r="R63" s="16" t="str">
        <f t="shared" si="6"/>
        <v>58Money MarketReceiptOPECLI-276564.01</v>
      </c>
      <c r="S63" s="12" t="str">
        <f t="shared" si="7"/>
        <v>Opération classique</v>
      </c>
      <c r="T63" s="12" t="s">
        <v>60</v>
      </c>
      <c r="U63" s="2" t="str">
        <f>IF(ISBLANK(B63),"",IF(ISNA(VLOOKUP(R63,'Vue Ouverture 9h'!R:U,4,FALSE)),"",VLOOKUP(R63,'Vue Ouverture 9h'!R:U,4,FALSE)))</f>
        <v/>
      </c>
      <c r="V63" s="2" t="str">
        <f>IF(ISBLANK(B63),"",IF(ISNA(VLOOKUP(R63,'Vue Ouverture 9h'!R:V,5,FALSE)),"",VLOOKUP(R63,'Vue Ouverture 9h'!R:V,5,FALSE)))</f>
        <v/>
      </c>
      <c r="W63" s="2" t="str">
        <f>IF(ISBLANK(B63),"",IF(ISNA(VLOOKUP(R63,'Vue Ouverture 9h'!R:W,6,FALSE)),"",VLOOKUP(R63,'Vue Ouverture 9h'!R:W,6,FALSE)))</f>
        <v/>
      </c>
      <c r="X63" s="2" t="s">
        <v>55</v>
      </c>
      <c r="Y63" s="2" t="str">
        <f t="shared" si="8"/>
        <v>Pas d'intégration</v>
      </c>
      <c r="Z63" s="13">
        <f t="shared" si="9"/>
        <v>0</v>
      </c>
      <c r="AA63" s="2" t="str">
        <f t="shared" si="10"/>
        <v/>
      </c>
      <c r="AB63" s="2" t="str">
        <f t="shared" si="11"/>
        <v/>
      </c>
    </row>
    <row r="64" spans="1:28" x14ac:dyDescent="0.45">
      <c r="A64" s="2" t="s">
        <v>40</v>
      </c>
      <c r="B64" s="27">
        <v>59</v>
      </c>
      <c r="C64" s="27" t="s">
        <v>49</v>
      </c>
      <c r="D64" s="27"/>
      <c r="E64" s="27"/>
      <c r="F64" s="27"/>
      <c r="G64" s="27"/>
      <c r="H64" s="27" t="s">
        <v>43</v>
      </c>
      <c r="I64" s="27" t="s">
        <v>45</v>
      </c>
      <c r="J64" s="27" t="s">
        <v>56</v>
      </c>
      <c r="K64" s="27" t="s">
        <v>50</v>
      </c>
      <c r="L64" s="30">
        <v>-276564.01</v>
      </c>
      <c r="M64" s="28"/>
      <c r="N64" s="27"/>
      <c r="O64" s="27"/>
      <c r="P64" s="27" t="s">
        <v>41</v>
      </c>
      <c r="Q64" s="27"/>
      <c r="R64" s="16" t="str">
        <f t="shared" si="6"/>
        <v>59Money MarketReceiptOPECLI-276564.01</v>
      </c>
      <c r="S64" s="12" t="str">
        <f t="shared" si="7"/>
        <v>Opération classique</v>
      </c>
      <c r="T64" s="12" t="s">
        <v>60</v>
      </c>
      <c r="U64" s="2" t="str">
        <f>IF(ISBLANK(B64),"",IF(ISNA(VLOOKUP(R64,'Vue Ouverture 9h'!R:U,4,FALSE)),"",VLOOKUP(R64,'Vue Ouverture 9h'!R:U,4,FALSE)))</f>
        <v/>
      </c>
      <c r="V64" s="2" t="str">
        <f>IF(ISBLANK(B64),"",IF(ISNA(VLOOKUP(R64,'Vue Ouverture 9h'!R:V,5,FALSE)),"",VLOOKUP(R64,'Vue Ouverture 9h'!R:V,5,FALSE)))</f>
        <v/>
      </c>
      <c r="W64" s="2" t="str">
        <f>IF(ISBLANK(B64),"",IF(ISNA(VLOOKUP(R64,'Vue Ouverture 9h'!R:W,6,FALSE)),"",VLOOKUP(R64,'Vue Ouverture 9h'!R:W,6,FALSE)))</f>
        <v/>
      </c>
      <c r="X64" s="2" t="s">
        <v>55</v>
      </c>
      <c r="Y64" s="2" t="str">
        <f t="shared" si="8"/>
        <v>Pas d'intégration</v>
      </c>
      <c r="Z64" s="13">
        <f t="shared" si="9"/>
        <v>0</v>
      </c>
      <c r="AA64" s="2" t="str">
        <f t="shared" si="10"/>
        <v/>
      </c>
      <c r="AB64" s="2" t="str">
        <f t="shared" si="11"/>
        <v/>
      </c>
    </row>
    <row r="65" spans="1:28" x14ac:dyDescent="0.45">
      <c r="A65" s="2" t="s">
        <v>40</v>
      </c>
      <c r="B65" s="27">
        <v>60</v>
      </c>
      <c r="C65" s="27" t="s">
        <v>49</v>
      </c>
      <c r="D65" s="27"/>
      <c r="E65" s="27"/>
      <c r="F65" s="27"/>
      <c r="G65" s="27"/>
      <c r="H65" s="27" t="s">
        <v>43</v>
      </c>
      <c r="I65" s="27" t="s">
        <v>51</v>
      </c>
      <c r="J65" s="27" t="s">
        <v>42</v>
      </c>
      <c r="K65" s="27" t="s">
        <v>50</v>
      </c>
      <c r="L65" s="30">
        <v>-276564.01</v>
      </c>
      <c r="M65" s="28"/>
      <c r="N65" s="27"/>
      <c r="O65" s="27"/>
      <c r="P65" s="27" t="s">
        <v>39</v>
      </c>
      <c r="Q65" s="27"/>
      <c r="R65" s="16" t="str">
        <f t="shared" si="6"/>
        <v>60Money MarketPaymentABE-276564.01</v>
      </c>
      <c r="S65" s="12" t="str">
        <f t="shared" si="7"/>
        <v>Opération classique</v>
      </c>
      <c r="T65" s="12" t="s">
        <v>60</v>
      </c>
      <c r="U65" s="2" t="str">
        <f>IF(ISBLANK(B65),"",IF(ISNA(VLOOKUP(R65,'Vue Ouverture 9h'!R:U,4,FALSE)),"",VLOOKUP(R65,'Vue Ouverture 9h'!R:U,4,FALSE)))</f>
        <v/>
      </c>
      <c r="V65" s="2" t="str">
        <f>IF(ISBLANK(B65),"",IF(ISNA(VLOOKUP(R65,'Vue Ouverture 9h'!R:V,5,FALSE)),"",VLOOKUP(R65,'Vue Ouverture 9h'!R:V,5,FALSE)))</f>
        <v/>
      </c>
      <c r="W65" s="2" t="str">
        <f>IF(ISBLANK(B65),"",IF(ISNA(VLOOKUP(R65,'Vue Ouverture 9h'!R:W,6,FALSE)),"",VLOOKUP(R65,'Vue Ouverture 9h'!R:W,6,FALSE)))</f>
        <v/>
      </c>
      <c r="X65" s="2" t="s">
        <v>55</v>
      </c>
      <c r="Y65" s="2" t="str">
        <f t="shared" si="8"/>
        <v>A Intégrer</v>
      </c>
      <c r="Z65" s="13">
        <f t="shared" si="9"/>
        <v>276564.01</v>
      </c>
      <c r="AA65" s="2" t="str">
        <f t="shared" si="10"/>
        <v>18011091</v>
      </c>
      <c r="AB65" s="2" t="str">
        <f t="shared" si="11"/>
        <v>11100006000</v>
      </c>
    </row>
    <row r="66" spans="1:28" x14ac:dyDescent="0.45">
      <c r="A66" s="2" t="s">
        <v>40</v>
      </c>
      <c r="B66" s="27">
        <v>61</v>
      </c>
      <c r="C66" s="27" t="s">
        <v>49</v>
      </c>
      <c r="D66" s="27"/>
      <c r="E66" s="27"/>
      <c r="F66" s="27"/>
      <c r="G66" s="27"/>
      <c r="H66" s="27" t="s">
        <v>43</v>
      </c>
      <c r="I66" s="27" t="s">
        <v>51</v>
      </c>
      <c r="J66" s="27" t="s">
        <v>42</v>
      </c>
      <c r="K66" s="27" t="s">
        <v>50</v>
      </c>
      <c r="L66" s="30">
        <v>-276564.01</v>
      </c>
      <c r="M66" s="28"/>
      <c r="N66" s="27"/>
      <c r="O66" s="27"/>
      <c r="P66" s="27" t="s">
        <v>39</v>
      </c>
      <c r="Q66" s="27"/>
      <c r="R66" s="16" t="str">
        <f t="shared" si="6"/>
        <v>61Money MarketPaymentABE-276564.01</v>
      </c>
      <c r="S66" s="12" t="str">
        <f t="shared" si="7"/>
        <v>Opération classique</v>
      </c>
      <c r="T66" s="12" t="s">
        <v>60</v>
      </c>
      <c r="U66" s="2" t="str">
        <f>IF(ISBLANK(B66),"",IF(ISNA(VLOOKUP(R66,'Vue Ouverture 9h'!R:U,4,FALSE)),"",VLOOKUP(R66,'Vue Ouverture 9h'!R:U,4,FALSE)))</f>
        <v/>
      </c>
      <c r="V66" s="2" t="str">
        <f>IF(ISBLANK(B66),"",IF(ISNA(VLOOKUP(R66,'Vue Ouverture 9h'!R:V,5,FALSE)),"",VLOOKUP(R66,'Vue Ouverture 9h'!R:V,5,FALSE)))</f>
        <v/>
      </c>
      <c r="W66" s="2" t="str">
        <f>IF(ISBLANK(B66),"",IF(ISNA(VLOOKUP(R66,'Vue Ouverture 9h'!R:W,6,FALSE)),"",VLOOKUP(R66,'Vue Ouverture 9h'!R:W,6,FALSE)))</f>
        <v/>
      </c>
      <c r="X66" s="2" t="s">
        <v>55</v>
      </c>
      <c r="Y66" s="2" t="str">
        <f t="shared" si="8"/>
        <v>A Intégrer</v>
      </c>
      <c r="Z66" s="13">
        <f t="shared" si="9"/>
        <v>276564.01</v>
      </c>
      <c r="AA66" s="2" t="str">
        <f t="shared" si="10"/>
        <v>18011091</v>
      </c>
      <c r="AB66" s="2" t="str">
        <f t="shared" si="11"/>
        <v>11100006000</v>
      </c>
    </row>
    <row r="67" spans="1:28" x14ac:dyDescent="0.45">
      <c r="A67" s="2" t="s">
        <v>40</v>
      </c>
      <c r="B67" s="27">
        <v>62</v>
      </c>
      <c r="C67" s="27" t="s">
        <v>49</v>
      </c>
      <c r="D67" s="27"/>
      <c r="E67" s="27"/>
      <c r="F67" s="27"/>
      <c r="G67" s="27"/>
      <c r="H67" s="27" t="s">
        <v>43</v>
      </c>
      <c r="I67" s="27" t="s">
        <v>45</v>
      </c>
      <c r="J67" s="27" t="s">
        <v>56</v>
      </c>
      <c r="K67" s="27" t="s">
        <v>50</v>
      </c>
      <c r="L67" s="30">
        <v>-276564.01</v>
      </c>
      <c r="M67" s="28"/>
      <c r="N67" s="27"/>
      <c r="O67" s="27"/>
      <c r="P67" s="27" t="s">
        <v>41</v>
      </c>
      <c r="Q67" s="27"/>
      <c r="R67" s="16" t="str">
        <f t="shared" si="6"/>
        <v>62Money MarketReceiptOPECLI-276564.01</v>
      </c>
      <c r="S67" s="12" t="str">
        <f t="shared" si="7"/>
        <v>Opération classique</v>
      </c>
      <c r="T67" s="12" t="s">
        <v>60</v>
      </c>
      <c r="U67" s="2" t="str">
        <f>IF(ISBLANK(B67),"",IF(ISNA(VLOOKUP(R67,'Vue Ouverture 9h'!R:U,4,FALSE)),"",VLOOKUP(R67,'Vue Ouverture 9h'!R:U,4,FALSE)))</f>
        <v/>
      </c>
      <c r="V67" s="2" t="str">
        <f>IF(ISBLANK(B67),"",IF(ISNA(VLOOKUP(R67,'Vue Ouverture 9h'!R:V,5,FALSE)),"",VLOOKUP(R67,'Vue Ouverture 9h'!R:V,5,FALSE)))</f>
        <v/>
      </c>
      <c r="W67" s="2" t="str">
        <f>IF(ISBLANK(B67),"",IF(ISNA(VLOOKUP(R67,'Vue Ouverture 9h'!R:W,6,FALSE)),"",VLOOKUP(R67,'Vue Ouverture 9h'!R:W,6,FALSE)))</f>
        <v/>
      </c>
      <c r="X67" s="2" t="s">
        <v>55</v>
      </c>
      <c r="Y67" s="2" t="str">
        <f t="shared" si="8"/>
        <v>Pas d'intégration</v>
      </c>
      <c r="Z67" s="13">
        <f t="shared" si="9"/>
        <v>0</v>
      </c>
      <c r="AA67" s="2" t="str">
        <f t="shared" si="10"/>
        <v/>
      </c>
      <c r="AB67" s="2" t="str">
        <f t="shared" si="11"/>
        <v/>
      </c>
    </row>
    <row r="68" spans="1:28" x14ac:dyDescent="0.45">
      <c r="A68" s="2" t="s">
        <v>40</v>
      </c>
      <c r="B68" s="27">
        <v>63</v>
      </c>
      <c r="C68" s="27" t="s">
        <v>49</v>
      </c>
      <c r="D68" s="27"/>
      <c r="E68" s="27"/>
      <c r="F68" s="27"/>
      <c r="G68" s="27"/>
      <c r="H68" s="27" t="s">
        <v>43</v>
      </c>
      <c r="I68" s="27" t="s">
        <v>45</v>
      </c>
      <c r="J68" s="27" t="s">
        <v>56</v>
      </c>
      <c r="K68" s="27" t="s">
        <v>50</v>
      </c>
      <c r="L68" s="30">
        <v>-276564.01</v>
      </c>
      <c r="M68" s="28"/>
      <c r="N68" s="27"/>
      <c r="O68" s="27"/>
      <c r="P68" s="27" t="s">
        <v>41</v>
      </c>
      <c r="Q68" s="27"/>
      <c r="R68" s="16" t="str">
        <f t="shared" si="6"/>
        <v>63Money MarketReceiptOPECLI-276564.01</v>
      </c>
      <c r="S68" s="12" t="str">
        <f t="shared" si="7"/>
        <v>Opération classique</v>
      </c>
      <c r="T68" s="12" t="s">
        <v>60</v>
      </c>
      <c r="U68" s="2" t="str">
        <f>IF(ISBLANK(B68),"",IF(ISNA(VLOOKUP(R68,'Vue Ouverture 9h'!R:U,4,FALSE)),"",VLOOKUP(R68,'Vue Ouverture 9h'!R:U,4,FALSE)))</f>
        <v/>
      </c>
      <c r="V68" s="2" t="str">
        <f>IF(ISBLANK(B68),"",IF(ISNA(VLOOKUP(R68,'Vue Ouverture 9h'!R:V,5,FALSE)),"",VLOOKUP(R68,'Vue Ouverture 9h'!R:V,5,FALSE)))</f>
        <v/>
      </c>
      <c r="W68" s="2" t="str">
        <f>IF(ISBLANK(B68),"",IF(ISNA(VLOOKUP(R68,'Vue Ouverture 9h'!R:W,6,FALSE)),"",VLOOKUP(R68,'Vue Ouverture 9h'!R:W,6,FALSE)))</f>
        <v/>
      </c>
      <c r="X68" s="2" t="s">
        <v>55</v>
      </c>
      <c r="Y68" s="2" t="str">
        <f t="shared" si="8"/>
        <v>Pas d'intégration</v>
      </c>
      <c r="Z68" s="13">
        <f t="shared" si="9"/>
        <v>0</v>
      </c>
      <c r="AA68" s="2" t="str">
        <f t="shared" si="10"/>
        <v/>
      </c>
      <c r="AB68" s="2" t="str">
        <f t="shared" si="11"/>
        <v/>
      </c>
    </row>
    <row r="69" spans="1:28" x14ac:dyDescent="0.45">
      <c r="A69" s="2" t="s">
        <v>40</v>
      </c>
      <c r="B69" s="27">
        <v>64</v>
      </c>
      <c r="C69" s="27" t="s">
        <v>49</v>
      </c>
      <c r="D69" s="27"/>
      <c r="E69" s="27"/>
      <c r="F69" s="27"/>
      <c r="G69" s="27"/>
      <c r="H69" s="27" t="s">
        <v>43</v>
      </c>
      <c r="I69" s="27" t="s">
        <v>45</v>
      </c>
      <c r="J69" s="27" t="s">
        <v>56</v>
      </c>
      <c r="K69" s="27" t="s">
        <v>50</v>
      </c>
      <c r="L69" s="30">
        <v>-276564.01</v>
      </c>
      <c r="M69" s="28"/>
      <c r="N69" s="27"/>
      <c r="O69" s="27"/>
      <c r="P69" s="27" t="s">
        <v>41</v>
      </c>
      <c r="Q69" s="27"/>
      <c r="R69" s="16" t="str">
        <f t="shared" si="6"/>
        <v>64Money MarketReceiptOPECLI-276564.01</v>
      </c>
      <c r="S69" s="12" t="str">
        <f t="shared" si="7"/>
        <v>Opération classique</v>
      </c>
      <c r="T69" s="12" t="s">
        <v>60</v>
      </c>
      <c r="U69" s="2" t="str">
        <f>IF(ISBLANK(B69),"",IF(ISNA(VLOOKUP(R69,'Vue Ouverture 9h'!R:U,4,FALSE)),"",VLOOKUP(R69,'Vue Ouverture 9h'!R:U,4,FALSE)))</f>
        <v/>
      </c>
      <c r="V69" s="2" t="str">
        <f>IF(ISBLANK(B69),"",IF(ISNA(VLOOKUP(R69,'Vue Ouverture 9h'!R:V,5,FALSE)),"",VLOOKUP(R69,'Vue Ouverture 9h'!R:V,5,FALSE)))</f>
        <v/>
      </c>
      <c r="W69" s="2" t="str">
        <f>IF(ISBLANK(B69),"",IF(ISNA(VLOOKUP(R69,'Vue Ouverture 9h'!R:W,6,FALSE)),"",VLOOKUP(R69,'Vue Ouverture 9h'!R:W,6,FALSE)))</f>
        <v/>
      </c>
      <c r="X69" s="2" t="s">
        <v>55</v>
      </c>
      <c r="Y69" s="2" t="str">
        <f t="shared" si="8"/>
        <v>Pas d'intégration</v>
      </c>
      <c r="Z69" s="13">
        <f t="shared" si="9"/>
        <v>0</v>
      </c>
      <c r="AA69" s="2" t="str">
        <f t="shared" si="10"/>
        <v/>
      </c>
      <c r="AB69" s="2" t="str">
        <f t="shared" si="11"/>
        <v/>
      </c>
    </row>
    <row r="70" spans="1:28" x14ac:dyDescent="0.45">
      <c r="A70" s="2" t="s">
        <v>40</v>
      </c>
      <c r="B70" s="27">
        <v>65</v>
      </c>
      <c r="C70" s="27" t="s">
        <v>49</v>
      </c>
      <c r="D70" s="27"/>
      <c r="E70" s="27"/>
      <c r="F70" s="27"/>
      <c r="G70" s="27"/>
      <c r="H70" s="27" t="s">
        <v>43</v>
      </c>
      <c r="I70" s="27" t="s">
        <v>45</v>
      </c>
      <c r="J70" s="27" t="s">
        <v>56</v>
      </c>
      <c r="K70" s="27" t="s">
        <v>50</v>
      </c>
      <c r="L70" s="30">
        <v>-276564.01</v>
      </c>
      <c r="M70" s="28"/>
      <c r="N70" s="27"/>
      <c r="O70" s="27"/>
      <c r="P70" s="27" t="s">
        <v>41</v>
      </c>
      <c r="Q70" s="27"/>
      <c r="R70" s="16" t="str">
        <f t="shared" si="6"/>
        <v>65Money MarketReceiptOPECLI-276564.01</v>
      </c>
      <c r="S70" s="12" t="str">
        <f t="shared" si="7"/>
        <v>Opération classique</v>
      </c>
      <c r="T70" s="12" t="s">
        <v>60</v>
      </c>
      <c r="U70" s="2" t="str">
        <f>IF(ISBLANK(B70),"",IF(ISNA(VLOOKUP(R70,'Vue Ouverture 9h'!R:U,4,FALSE)),"",VLOOKUP(R70,'Vue Ouverture 9h'!R:U,4,FALSE)))</f>
        <v/>
      </c>
      <c r="V70" s="2" t="str">
        <f>IF(ISBLANK(B70),"",IF(ISNA(VLOOKUP(R70,'Vue Ouverture 9h'!R:V,5,FALSE)),"",VLOOKUP(R70,'Vue Ouverture 9h'!R:V,5,FALSE)))</f>
        <v/>
      </c>
      <c r="W70" s="2" t="str">
        <f>IF(ISBLANK(B70),"",IF(ISNA(VLOOKUP(R70,'Vue Ouverture 9h'!R:W,6,FALSE)),"",VLOOKUP(R70,'Vue Ouverture 9h'!R:W,6,FALSE)))</f>
        <v/>
      </c>
      <c r="X70" s="2" t="s">
        <v>55</v>
      </c>
      <c r="Y70" s="2" t="str">
        <f t="shared" si="8"/>
        <v>Pas d'intégration</v>
      </c>
      <c r="Z70" s="13">
        <f t="shared" si="9"/>
        <v>0</v>
      </c>
      <c r="AA70" s="2" t="str">
        <f t="shared" si="10"/>
        <v/>
      </c>
      <c r="AB70" s="2" t="str">
        <f t="shared" si="11"/>
        <v/>
      </c>
    </row>
    <row r="71" spans="1:28" x14ac:dyDescent="0.45">
      <c r="A71" s="2" t="s">
        <v>40</v>
      </c>
      <c r="B71" s="27">
        <v>66</v>
      </c>
      <c r="C71" s="27" t="s">
        <v>49</v>
      </c>
      <c r="D71" s="27"/>
      <c r="E71" s="27"/>
      <c r="F71" s="27"/>
      <c r="G71" s="27"/>
      <c r="H71" s="27" t="s">
        <v>43</v>
      </c>
      <c r="I71" s="27" t="s">
        <v>51</v>
      </c>
      <c r="J71" s="27" t="s">
        <v>42</v>
      </c>
      <c r="K71" s="27" t="s">
        <v>50</v>
      </c>
      <c r="L71" s="30">
        <v>-276564.01</v>
      </c>
      <c r="M71" s="28"/>
      <c r="N71" s="27"/>
      <c r="O71" s="27"/>
      <c r="P71" s="27" t="s">
        <v>39</v>
      </c>
      <c r="Q71" s="27"/>
      <c r="R71" s="16" t="str">
        <f t="shared" si="6"/>
        <v>66Money MarketPaymentABE-276564.01</v>
      </c>
      <c r="S71" s="12" t="str">
        <f t="shared" si="7"/>
        <v>Opération classique</v>
      </c>
      <c r="T71" s="12" t="s">
        <v>60</v>
      </c>
      <c r="U71" s="2" t="str">
        <f>IF(ISBLANK(B71),"",IF(ISNA(VLOOKUP(R71,'Vue Ouverture 9h'!R:U,4,FALSE)),"",VLOOKUP(R71,'Vue Ouverture 9h'!R:U,4,FALSE)))</f>
        <v/>
      </c>
      <c r="V71" s="2" t="str">
        <f>IF(ISBLANK(B71),"",IF(ISNA(VLOOKUP(R71,'Vue Ouverture 9h'!R:V,5,FALSE)),"",VLOOKUP(R71,'Vue Ouverture 9h'!R:V,5,FALSE)))</f>
        <v/>
      </c>
      <c r="W71" s="2" t="str">
        <f>IF(ISBLANK(B71),"",IF(ISNA(VLOOKUP(R71,'Vue Ouverture 9h'!R:W,6,FALSE)),"",VLOOKUP(R71,'Vue Ouverture 9h'!R:W,6,FALSE)))</f>
        <v/>
      </c>
      <c r="X71" s="2" t="s">
        <v>55</v>
      </c>
      <c r="Y71" s="2" t="str">
        <f t="shared" si="8"/>
        <v>A Intégrer</v>
      </c>
      <c r="Z71" s="13">
        <f t="shared" si="9"/>
        <v>276564.01</v>
      </c>
      <c r="AA71" s="2" t="str">
        <f t="shared" si="10"/>
        <v>18011091</v>
      </c>
      <c r="AB71" s="2" t="str">
        <f t="shared" si="11"/>
        <v>11100006000</v>
      </c>
    </row>
    <row r="72" spans="1:28" x14ac:dyDescent="0.45">
      <c r="A72" s="2" t="s">
        <v>40</v>
      </c>
      <c r="B72" s="27">
        <v>67</v>
      </c>
      <c r="C72" s="27" t="s">
        <v>49</v>
      </c>
      <c r="D72" s="27"/>
      <c r="E72" s="27"/>
      <c r="F72" s="27"/>
      <c r="G72" s="27"/>
      <c r="H72" s="27" t="s">
        <v>43</v>
      </c>
      <c r="I72" s="27" t="s">
        <v>51</v>
      </c>
      <c r="J72" s="27" t="s">
        <v>55</v>
      </c>
      <c r="K72" s="27" t="s">
        <v>50</v>
      </c>
      <c r="L72" s="31">
        <v>-91</v>
      </c>
      <c r="M72" s="28"/>
      <c r="N72" s="27"/>
      <c r="O72" s="27"/>
      <c r="P72" s="27" t="s">
        <v>39</v>
      </c>
      <c r="Q72" s="27"/>
      <c r="R72" s="16" t="str">
        <f t="shared" si="6"/>
        <v>67Money MarketPaymentTARGET-91</v>
      </c>
      <c r="S72" s="12" t="str">
        <f t="shared" si="7"/>
        <v>Opération classique</v>
      </c>
      <c r="T72" s="12" t="s">
        <v>60</v>
      </c>
      <c r="U72" s="2" t="str">
        <f>IF(ISBLANK(B72),"",IF(ISNA(VLOOKUP(R72,'Vue Ouverture 9h'!R:U,4,FALSE)),"",VLOOKUP(R72,'Vue Ouverture 9h'!R:U,4,FALSE)))</f>
        <v/>
      </c>
      <c r="V72" s="2" t="str">
        <f>IF(ISBLANK(B72),"",IF(ISNA(VLOOKUP(R72,'Vue Ouverture 9h'!R:V,5,FALSE)),"",VLOOKUP(R72,'Vue Ouverture 9h'!R:V,5,FALSE)))</f>
        <v/>
      </c>
      <c r="W72" s="2" t="str">
        <f>IF(ISBLANK(B72),"",IF(ISNA(VLOOKUP(R72,'Vue Ouverture 9h'!R:W,6,FALSE)),"",VLOOKUP(R72,'Vue Ouverture 9h'!R:W,6,FALSE)))</f>
        <v/>
      </c>
      <c r="X72" s="2" t="s">
        <v>55</v>
      </c>
      <c r="Y72" s="2" t="str">
        <f t="shared" si="8"/>
        <v>A Intégrer</v>
      </c>
      <c r="Z72" s="13">
        <f t="shared" si="9"/>
        <v>91</v>
      </c>
      <c r="AA72" s="2" t="str">
        <f t="shared" si="10"/>
        <v>18011091</v>
      </c>
      <c r="AB72" s="2" t="str">
        <f t="shared" si="11"/>
        <v>11100006000</v>
      </c>
    </row>
    <row r="73" spans="1:28" x14ac:dyDescent="0.45">
      <c r="A73" s="2" t="s">
        <v>40</v>
      </c>
      <c r="B73" s="27">
        <v>68</v>
      </c>
      <c r="C73" s="27" t="s">
        <v>49</v>
      </c>
      <c r="D73" s="27"/>
      <c r="E73" s="27"/>
      <c r="F73" s="27"/>
      <c r="G73" s="27"/>
      <c r="H73" s="27" t="s">
        <v>43</v>
      </c>
      <c r="I73" s="27" t="s">
        <v>51</v>
      </c>
      <c r="J73" s="27" t="s">
        <v>55</v>
      </c>
      <c r="K73" s="27" t="s">
        <v>50</v>
      </c>
      <c r="L73" s="30">
        <v>-17745</v>
      </c>
      <c r="M73" s="28"/>
      <c r="N73" s="27"/>
      <c r="O73" s="27"/>
      <c r="P73" s="27" t="s">
        <v>39</v>
      </c>
      <c r="Q73" s="27"/>
      <c r="R73" s="16" t="str">
        <f t="shared" si="6"/>
        <v>68Money MarketPaymentTARGET-17745</v>
      </c>
      <c r="S73" s="12" t="str">
        <f t="shared" si="7"/>
        <v>Opération classique</v>
      </c>
      <c r="T73" s="12" t="s">
        <v>60</v>
      </c>
      <c r="U73" s="2" t="str">
        <f>IF(ISBLANK(B73),"",IF(ISNA(VLOOKUP(R73,'Vue Ouverture 9h'!R:U,4,FALSE)),"",VLOOKUP(R73,'Vue Ouverture 9h'!R:U,4,FALSE)))</f>
        <v/>
      </c>
      <c r="V73" s="2" t="str">
        <f>IF(ISBLANK(B73),"",IF(ISNA(VLOOKUP(R73,'Vue Ouverture 9h'!R:V,5,FALSE)),"",VLOOKUP(R73,'Vue Ouverture 9h'!R:V,5,FALSE)))</f>
        <v/>
      </c>
      <c r="W73" s="2" t="str">
        <f>IF(ISBLANK(B73),"",IF(ISNA(VLOOKUP(R73,'Vue Ouverture 9h'!R:W,6,FALSE)),"",VLOOKUP(R73,'Vue Ouverture 9h'!R:W,6,FALSE)))</f>
        <v/>
      </c>
      <c r="X73" s="2" t="s">
        <v>55</v>
      </c>
      <c r="Y73" s="2" t="str">
        <f t="shared" si="8"/>
        <v>A Intégrer</v>
      </c>
      <c r="Z73" s="13">
        <f t="shared" si="9"/>
        <v>17745</v>
      </c>
      <c r="AA73" s="2" t="str">
        <f t="shared" si="10"/>
        <v>18011091</v>
      </c>
      <c r="AB73" s="2" t="str">
        <f t="shared" si="11"/>
        <v>11100006000</v>
      </c>
    </row>
    <row r="74" spans="1:28" x14ac:dyDescent="0.45">
      <c r="A74" s="2" t="s">
        <v>40</v>
      </c>
      <c r="B74" s="27">
        <v>69</v>
      </c>
      <c r="C74" s="27" t="s">
        <v>49</v>
      </c>
      <c r="D74" s="27"/>
      <c r="E74" s="27"/>
      <c r="F74" s="27"/>
      <c r="G74" s="27"/>
      <c r="H74" s="27" t="s">
        <v>43</v>
      </c>
      <c r="I74" s="27" t="s">
        <v>45</v>
      </c>
      <c r="J74" s="27" t="s">
        <v>56</v>
      </c>
      <c r="K74" s="27" t="s">
        <v>50</v>
      </c>
      <c r="L74" s="30">
        <v>-276564.01</v>
      </c>
      <c r="M74" s="28"/>
      <c r="N74" s="27"/>
      <c r="O74" s="27"/>
      <c r="P74" s="27" t="s">
        <v>41</v>
      </c>
      <c r="Q74" s="27"/>
      <c r="R74" s="16" t="str">
        <f t="shared" ref="R74:R122" si="12">CONCATENATE(B74,C74,F74,G74,I74,J74,L74,M74)</f>
        <v>69Money MarketReceiptOPECLI-276564.01</v>
      </c>
      <c r="S74" s="12" t="str">
        <f t="shared" ref="S74:S122" si="13">IF(ISBLANK(B74),"",IF(AND(N74="PE / CAT",OR(COUNTIF(Q74,"*CREDIT COOPERATIF*"),COUNTIF(Q74,"*BTP*"))),"Ticket Chrome / Opé intra groupe potentielle","Opération classique"))</f>
        <v>Opération classique</v>
      </c>
      <c r="T74" s="12" t="s">
        <v>60</v>
      </c>
      <c r="U74" s="2" t="str">
        <f>IF(ISBLANK(B74),"",IF(ISNA(VLOOKUP(R74,'Vue Ouverture 9h'!R:U,4,FALSE)),"",VLOOKUP(R74,'Vue Ouverture 9h'!R:U,4,FALSE)))</f>
        <v/>
      </c>
      <c r="V74" s="2" t="str">
        <f>IF(ISBLANK(B74),"",IF(ISNA(VLOOKUP(R74,'Vue Ouverture 9h'!R:V,5,FALSE)),"",VLOOKUP(R74,'Vue Ouverture 9h'!R:V,5,FALSE)))</f>
        <v/>
      </c>
      <c r="W74" s="2" t="str">
        <f>IF(ISBLANK(B74),"",IF(ISNA(VLOOKUP(R74,'Vue Ouverture 9h'!R:W,6,FALSE)),"",VLOOKUP(R74,'Vue Ouverture 9h'!R:W,6,FALSE)))</f>
        <v/>
      </c>
      <c r="X74" s="2" t="s">
        <v>55</v>
      </c>
      <c r="Y74" s="2" t="str">
        <f t="shared" ref="Y74:Y122" si="14">IF(ISBLANK(B74),"",IF(OR(V74="NON RECU",V74="RECU SEPA"),"A EXCLURE PDF",IF(AND(T74="OUI",X74="ABE",I74="Receipt"),"A Intégrer",IF(AND(T74="OUI",X74="TARGET",I74="Payment"),"A Intégrer","Pas d'intégration"))))</f>
        <v>Pas d'intégration</v>
      </c>
      <c r="Z74" s="13">
        <f t="shared" ref="Z74:Z122" si="15">IF(ISBLANK(B74),"",IF(Y74="A Intégrer",ABS(L74),0))</f>
        <v>0</v>
      </c>
      <c r="AA74" s="2" t="str">
        <f t="shared" ref="AA74:AA122" si="16">IF(ISBLANK(B74),"",IF(Z74=0,"",IF(X74="ABE","38148164","18011091")))</f>
        <v/>
      </c>
      <c r="AB74" s="2" t="str">
        <f t="shared" ref="AB74:AB122" si="17">IF(ISBLANK(B74),"",IF(Z74=0,"",IF(X74="ABE","18011091","11100006000")))</f>
        <v/>
      </c>
    </row>
    <row r="75" spans="1:28" x14ac:dyDescent="0.45">
      <c r="A75" s="2" t="s">
        <v>40</v>
      </c>
      <c r="B75" s="27">
        <v>70</v>
      </c>
      <c r="C75" s="27" t="s">
        <v>49</v>
      </c>
      <c r="D75" s="27"/>
      <c r="E75" s="27"/>
      <c r="F75" s="27"/>
      <c r="G75" s="27"/>
      <c r="H75" s="27" t="s">
        <v>43</v>
      </c>
      <c r="I75" s="27" t="s">
        <v>45</v>
      </c>
      <c r="J75" s="27" t="s">
        <v>56</v>
      </c>
      <c r="K75" s="27" t="s">
        <v>50</v>
      </c>
      <c r="L75" s="30">
        <v>-276564.01</v>
      </c>
      <c r="M75" s="28"/>
      <c r="N75" s="27"/>
      <c r="O75" s="27"/>
      <c r="P75" s="27" t="s">
        <v>41</v>
      </c>
      <c r="Q75" s="27"/>
      <c r="R75" s="16" t="str">
        <f t="shared" si="12"/>
        <v>70Money MarketReceiptOPECLI-276564.01</v>
      </c>
      <c r="S75" s="12" t="str">
        <f t="shared" si="13"/>
        <v>Opération classique</v>
      </c>
      <c r="T75" s="12" t="s">
        <v>60</v>
      </c>
      <c r="U75" s="2" t="str">
        <f>IF(ISBLANK(B75),"",IF(ISNA(VLOOKUP(R75,'Vue Ouverture 9h'!R:U,4,FALSE)),"",VLOOKUP(R75,'Vue Ouverture 9h'!R:U,4,FALSE)))</f>
        <v/>
      </c>
      <c r="V75" s="2" t="str">
        <f>IF(ISBLANK(B75),"",IF(ISNA(VLOOKUP(R75,'Vue Ouverture 9h'!R:V,5,FALSE)),"",VLOOKUP(R75,'Vue Ouverture 9h'!R:V,5,FALSE)))</f>
        <v/>
      </c>
      <c r="W75" s="2" t="str">
        <f>IF(ISBLANK(B75),"",IF(ISNA(VLOOKUP(R75,'Vue Ouverture 9h'!R:W,6,FALSE)),"",VLOOKUP(R75,'Vue Ouverture 9h'!R:W,6,FALSE)))</f>
        <v/>
      </c>
      <c r="X75" s="2" t="s">
        <v>55</v>
      </c>
      <c r="Y75" s="2" t="str">
        <f t="shared" si="14"/>
        <v>Pas d'intégration</v>
      </c>
      <c r="Z75" s="13">
        <f t="shared" si="15"/>
        <v>0</v>
      </c>
      <c r="AA75" s="2" t="str">
        <f t="shared" si="16"/>
        <v/>
      </c>
      <c r="AB75" s="2" t="str">
        <f t="shared" si="17"/>
        <v/>
      </c>
    </row>
    <row r="76" spans="1:28" x14ac:dyDescent="0.45">
      <c r="A76" s="2" t="s">
        <v>40</v>
      </c>
      <c r="B76" s="27">
        <v>71</v>
      </c>
      <c r="C76" s="27" t="s">
        <v>49</v>
      </c>
      <c r="D76" s="27"/>
      <c r="E76" s="27"/>
      <c r="F76" s="27"/>
      <c r="G76" s="27"/>
      <c r="H76" s="27" t="s">
        <v>43</v>
      </c>
      <c r="I76" s="27" t="s">
        <v>45</v>
      </c>
      <c r="J76" s="27" t="s">
        <v>56</v>
      </c>
      <c r="K76" s="27" t="s">
        <v>50</v>
      </c>
      <c r="L76" s="30">
        <v>-276564.01</v>
      </c>
      <c r="M76" s="28"/>
      <c r="N76" s="27"/>
      <c r="O76" s="27"/>
      <c r="P76" s="27" t="s">
        <v>41</v>
      </c>
      <c r="Q76" s="27"/>
      <c r="R76" s="16" t="str">
        <f t="shared" si="12"/>
        <v>71Money MarketReceiptOPECLI-276564.01</v>
      </c>
      <c r="S76" s="12" t="str">
        <f t="shared" si="13"/>
        <v>Opération classique</v>
      </c>
      <c r="T76" s="12" t="s">
        <v>60</v>
      </c>
      <c r="U76" s="2" t="str">
        <f>IF(ISBLANK(B76),"",IF(ISNA(VLOOKUP(R76,'Vue Ouverture 9h'!R:U,4,FALSE)),"",VLOOKUP(R76,'Vue Ouverture 9h'!R:U,4,FALSE)))</f>
        <v/>
      </c>
      <c r="V76" s="2" t="str">
        <f>IF(ISBLANK(B76),"",IF(ISNA(VLOOKUP(R76,'Vue Ouverture 9h'!R:V,5,FALSE)),"",VLOOKUP(R76,'Vue Ouverture 9h'!R:V,5,FALSE)))</f>
        <v/>
      </c>
      <c r="W76" s="2" t="str">
        <f>IF(ISBLANK(B76),"",IF(ISNA(VLOOKUP(R76,'Vue Ouverture 9h'!R:W,6,FALSE)),"",VLOOKUP(R76,'Vue Ouverture 9h'!R:W,6,FALSE)))</f>
        <v/>
      </c>
      <c r="X76" s="2" t="s">
        <v>55</v>
      </c>
      <c r="Y76" s="2" t="str">
        <f t="shared" si="14"/>
        <v>Pas d'intégration</v>
      </c>
      <c r="Z76" s="13">
        <f t="shared" si="15"/>
        <v>0</v>
      </c>
      <c r="AA76" s="2" t="str">
        <f t="shared" si="16"/>
        <v/>
      </c>
      <c r="AB76" s="2" t="str">
        <f t="shared" si="17"/>
        <v/>
      </c>
    </row>
    <row r="77" spans="1:28" x14ac:dyDescent="0.45">
      <c r="A77" s="2" t="s">
        <v>40</v>
      </c>
      <c r="B77" s="27">
        <v>72</v>
      </c>
      <c r="C77" s="27" t="s">
        <v>49</v>
      </c>
      <c r="D77" s="27"/>
      <c r="E77" s="27"/>
      <c r="F77" s="27"/>
      <c r="G77" s="27"/>
      <c r="H77" s="27" t="s">
        <v>43</v>
      </c>
      <c r="I77" s="27" t="s">
        <v>51</v>
      </c>
      <c r="J77" s="27" t="s">
        <v>56</v>
      </c>
      <c r="K77" s="27" t="s">
        <v>50</v>
      </c>
      <c r="L77" s="30">
        <v>-276564.01</v>
      </c>
      <c r="M77" s="28"/>
      <c r="N77" s="27"/>
      <c r="O77" s="27"/>
      <c r="P77" s="27" t="s">
        <v>41</v>
      </c>
      <c r="Q77" s="27"/>
      <c r="R77" s="16" t="str">
        <f t="shared" si="12"/>
        <v>72Money MarketPaymentOPECLI-276564.01</v>
      </c>
      <c r="S77" s="12" t="str">
        <f t="shared" si="13"/>
        <v>Opération classique</v>
      </c>
      <c r="T77" s="12" t="s">
        <v>60</v>
      </c>
      <c r="U77" s="2" t="str">
        <f>IF(ISBLANK(B77),"",IF(ISNA(VLOOKUP(R77,'Vue Ouverture 9h'!R:U,4,FALSE)),"",VLOOKUP(R77,'Vue Ouverture 9h'!R:U,4,FALSE)))</f>
        <v/>
      </c>
      <c r="V77" s="2" t="str">
        <f>IF(ISBLANK(B77),"",IF(ISNA(VLOOKUP(R77,'Vue Ouverture 9h'!R:V,5,FALSE)),"",VLOOKUP(R77,'Vue Ouverture 9h'!R:V,5,FALSE)))</f>
        <v/>
      </c>
      <c r="W77" s="2" t="str">
        <f>IF(ISBLANK(B77),"",IF(ISNA(VLOOKUP(R77,'Vue Ouverture 9h'!R:W,6,FALSE)),"",VLOOKUP(R77,'Vue Ouverture 9h'!R:W,6,FALSE)))</f>
        <v/>
      </c>
      <c r="X77" s="2" t="s">
        <v>55</v>
      </c>
      <c r="Y77" s="2" t="str">
        <f t="shared" si="14"/>
        <v>A Intégrer</v>
      </c>
      <c r="Z77" s="13">
        <f t="shared" si="15"/>
        <v>276564.01</v>
      </c>
      <c r="AA77" s="2" t="str">
        <f t="shared" si="16"/>
        <v>18011091</v>
      </c>
      <c r="AB77" s="2" t="str">
        <f t="shared" si="17"/>
        <v>11100006000</v>
      </c>
    </row>
    <row r="78" spans="1:28" x14ac:dyDescent="0.45">
      <c r="A78" s="2" t="s">
        <v>40</v>
      </c>
      <c r="B78" s="27">
        <v>73</v>
      </c>
      <c r="C78" s="27" t="s">
        <v>49</v>
      </c>
      <c r="D78" s="27"/>
      <c r="E78" s="27"/>
      <c r="F78" s="27"/>
      <c r="G78" s="27"/>
      <c r="H78" s="27" t="s">
        <v>43</v>
      </c>
      <c r="I78" s="27" t="s">
        <v>51</v>
      </c>
      <c r="J78" s="27" t="s">
        <v>42</v>
      </c>
      <c r="K78" s="27" t="s">
        <v>50</v>
      </c>
      <c r="L78" s="30">
        <v>-276564.01</v>
      </c>
      <c r="M78" s="28"/>
      <c r="N78" s="27"/>
      <c r="O78" s="27"/>
      <c r="P78" s="27" t="s">
        <v>39</v>
      </c>
      <c r="Q78" s="27"/>
      <c r="R78" s="16" t="str">
        <f t="shared" si="12"/>
        <v>73Money MarketPaymentABE-276564.01</v>
      </c>
      <c r="S78" s="12" t="str">
        <f t="shared" si="13"/>
        <v>Opération classique</v>
      </c>
      <c r="T78" s="12" t="s">
        <v>60</v>
      </c>
      <c r="U78" s="2" t="str">
        <f>IF(ISBLANK(B78),"",IF(ISNA(VLOOKUP(R78,'Vue Ouverture 9h'!R:U,4,FALSE)),"",VLOOKUP(R78,'Vue Ouverture 9h'!R:U,4,FALSE)))</f>
        <v/>
      </c>
      <c r="V78" s="2" t="str">
        <f>IF(ISBLANK(B78),"",IF(ISNA(VLOOKUP(R78,'Vue Ouverture 9h'!R:V,5,FALSE)),"",VLOOKUP(R78,'Vue Ouverture 9h'!R:V,5,FALSE)))</f>
        <v/>
      </c>
      <c r="W78" s="2" t="str">
        <f>IF(ISBLANK(B78),"",IF(ISNA(VLOOKUP(R78,'Vue Ouverture 9h'!R:W,6,FALSE)),"",VLOOKUP(R78,'Vue Ouverture 9h'!R:W,6,FALSE)))</f>
        <v/>
      </c>
      <c r="X78" s="2" t="s">
        <v>55</v>
      </c>
      <c r="Y78" s="2" t="str">
        <f t="shared" si="14"/>
        <v>A Intégrer</v>
      </c>
      <c r="Z78" s="13">
        <f t="shared" si="15"/>
        <v>276564.01</v>
      </c>
      <c r="AA78" s="2" t="str">
        <f t="shared" si="16"/>
        <v>18011091</v>
      </c>
      <c r="AB78" s="2" t="str">
        <f t="shared" si="17"/>
        <v>11100006000</v>
      </c>
    </row>
    <row r="79" spans="1:28" x14ac:dyDescent="0.45">
      <c r="A79" s="2" t="s">
        <v>40</v>
      </c>
      <c r="B79" s="27">
        <v>74</v>
      </c>
      <c r="C79" s="27" t="s">
        <v>49</v>
      </c>
      <c r="D79" s="27"/>
      <c r="E79" s="27"/>
      <c r="F79" s="27"/>
      <c r="G79" s="27"/>
      <c r="H79" s="27" t="s">
        <v>43</v>
      </c>
      <c r="I79" s="27" t="s">
        <v>51</v>
      </c>
      <c r="J79" s="27" t="s">
        <v>42</v>
      </c>
      <c r="K79" s="27" t="s">
        <v>50</v>
      </c>
      <c r="L79" s="30">
        <v>-276564.01</v>
      </c>
      <c r="M79" s="28"/>
      <c r="N79" s="27"/>
      <c r="O79" s="27"/>
      <c r="P79" s="27" t="s">
        <v>39</v>
      </c>
      <c r="Q79" s="27"/>
      <c r="R79" s="16" t="str">
        <f t="shared" si="12"/>
        <v>74Money MarketPaymentABE-276564.01</v>
      </c>
      <c r="S79" s="12" t="str">
        <f t="shared" si="13"/>
        <v>Opération classique</v>
      </c>
      <c r="T79" s="12" t="s">
        <v>60</v>
      </c>
      <c r="U79" s="2" t="str">
        <f>IF(ISBLANK(B79),"",IF(ISNA(VLOOKUP(R79,'Vue Ouverture 9h'!R:U,4,FALSE)),"",VLOOKUP(R79,'Vue Ouverture 9h'!R:U,4,FALSE)))</f>
        <v/>
      </c>
      <c r="V79" s="2" t="str">
        <f>IF(ISBLANK(B79),"",IF(ISNA(VLOOKUP(R79,'Vue Ouverture 9h'!R:V,5,FALSE)),"",VLOOKUP(R79,'Vue Ouverture 9h'!R:V,5,FALSE)))</f>
        <v/>
      </c>
      <c r="W79" s="2" t="str">
        <f>IF(ISBLANK(B79),"",IF(ISNA(VLOOKUP(R79,'Vue Ouverture 9h'!R:W,6,FALSE)),"",VLOOKUP(R79,'Vue Ouverture 9h'!R:W,6,FALSE)))</f>
        <v/>
      </c>
      <c r="X79" s="2" t="s">
        <v>55</v>
      </c>
      <c r="Y79" s="2" t="str">
        <f t="shared" si="14"/>
        <v>A Intégrer</v>
      </c>
      <c r="Z79" s="13">
        <f t="shared" si="15"/>
        <v>276564.01</v>
      </c>
      <c r="AA79" s="2" t="str">
        <f t="shared" si="16"/>
        <v>18011091</v>
      </c>
      <c r="AB79" s="2" t="str">
        <f t="shared" si="17"/>
        <v>11100006000</v>
      </c>
    </row>
    <row r="80" spans="1:28" x14ac:dyDescent="0.45">
      <c r="A80" s="2" t="s">
        <v>40</v>
      </c>
      <c r="B80" s="27">
        <v>75</v>
      </c>
      <c r="C80" s="27" t="s">
        <v>49</v>
      </c>
      <c r="D80" s="27"/>
      <c r="E80" s="27"/>
      <c r="F80" s="27"/>
      <c r="G80" s="27"/>
      <c r="H80" s="27" t="s">
        <v>43</v>
      </c>
      <c r="I80" s="27" t="s">
        <v>45</v>
      </c>
      <c r="J80" s="27" t="s">
        <v>56</v>
      </c>
      <c r="K80" s="27" t="s">
        <v>50</v>
      </c>
      <c r="L80" s="30">
        <v>-276564.01</v>
      </c>
      <c r="M80" s="28"/>
      <c r="N80" s="27"/>
      <c r="O80" s="27"/>
      <c r="P80" s="27" t="s">
        <v>41</v>
      </c>
      <c r="Q80" s="27"/>
      <c r="R80" s="16" t="str">
        <f t="shared" si="12"/>
        <v>75Money MarketReceiptOPECLI-276564.01</v>
      </c>
      <c r="S80" s="12" t="str">
        <f t="shared" si="13"/>
        <v>Opération classique</v>
      </c>
      <c r="T80" s="12" t="s">
        <v>60</v>
      </c>
      <c r="U80" s="2" t="str">
        <f>IF(ISBLANK(B80),"",IF(ISNA(VLOOKUP(R80,'Vue Ouverture 9h'!R:U,4,FALSE)),"",VLOOKUP(R80,'Vue Ouverture 9h'!R:U,4,FALSE)))</f>
        <v/>
      </c>
      <c r="V80" s="2" t="str">
        <f>IF(ISBLANK(B80),"",IF(ISNA(VLOOKUP(R80,'Vue Ouverture 9h'!R:V,5,FALSE)),"",VLOOKUP(R80,'Vue Ouverture 9h'!R:V,5,FALSE)))</f>
        <v/>
      </c>
      <c r="W80" s="2" t="str">
        <f>IF(ISBLANK(B80),"",IF(ISNA(VLOOKUP(R80,'Vue Ouverture 9h'!R:W,6,FALSE)),"",VLOOKUP(R80,'Vue Ouverture 9h'!R:W,6,FALSE)))</f>
        <v/>
      </c>
      <c r="X80" s="2" t="s">
        <v>55</v>
      </c>
      <c r="Y80" s="2" t="str">
        <f t="shared" si="14"/>
        <v>Pas d'intégration</v>
      </c>
      <c r="Z80" s="13">
        <f t="shared" si="15"/>
        <v>0</v>
      </c>
      <c r="AA80" s="2" t="str">
        <f t="shared" si="16"/>
        <v/>
      </c>
      <c r="AB80" s="2" t="str">
        <f t="shared" si="17"/>
        <v/>
      </c>
    </row>
    <row r="81" spans="1:28" x14ac:dyDescent="0.45">
      <c r="A81" s="2" t="s">
        <v>40</v>
      </c>
      <c r="B81" s="27">
        <v>76</v>
      </c>
      <c r="C81" s="27" t="s">
        <v>49</v>
      </c>
      <c r="D81" s="27"/>
      <c r="E81" s="27"/>
      <c r="F81" s="27"/>
      <c r="G81" s="27"/>
      <c r="H81" s="27" t="s">
        <v>43</v>
      </c>
      <c r="I81" s="27" t="s">
        <v>45</v>
      </c>
      <c r="J81" s="27" t="s">
        <v>56</v>
      </c>
      <c r="K81" s="27" t="s">
        <v>50</v>
      </c>
      <c r="L81" s="30">
        <v>-276564.01</v>
      </c>
      <c r="M81" s="28"/>
      <c r="N81" s="27"/>
      <c r="O81" s="27"/>
      <c r="P81" s="27" t="s">
        <v>41</v>
      </c>
      <c r="Q81" s="27"/>
      <c r="R81" s="16" t="str">
        <f t="shared" si="12"/>
        <v>76Money MarketReceiptOPECLI-276564.01</v>
      </c>
      <c r="S81" s="12" t="str">
        <f t="shared" si="13"/>
        <v>Opération classique</v>
      </c>
      <c r="T81" s="12" t="s">
        <v>60</v>
      </c>
      <c r="U81" s="2" t="str">
        <f>IF(ISBLANK(B81),"",IF(ISNA(VLOOKUP(R81,'Vue Ouverture 9h'!R:U,4,FALSE)),"",VLOOKUP(R81,'Vue Ouverture 9h'!R:U,4,FALSE)))</f>
        <v/>
      </c>
      <c r="V81" s="2" t="str">
        <f>IF(ISBLANK(B81),"",IF(ISNA(VLOOKUP(R81,'Vue Ouverture 9h'!R:V,5,FALSE)),"",VLOOKUP(R81,'Vue Ouverture 9h'!R:V,5,FALSE)))</f>
        <v/>
      </c>
      <c r="W81" s="2" t="str">
        <f>IF(ISBLANK(B81),"",IF(ISNA(VLOOKUP(R81,'Vue Ouverture 9h'!R:W,6,FALSE)),"",VLOOKUP(R81,'Vue Ouverture 9h'!R:W,6,FALSE)))</f>
        <v/>
      </c>
      <c r="X81" s="2" t="s">
        <v>55</v>
      </c>
      <c r="Y81" s="2" t="str">
        <f t="shared" si="14"/>
        <v>Pas d'intégration</v>
      </c>
      <c r="Z81" s="13">
        <f t="shared" si="15"/>
        <v>0</v>
      </c>
      <c r="AA81" s="2" t="str">
        <f t="shared" si="16"/>
        <v/>
      </c>
      <c r="AB81" s="2" t="str">
        <f t="shared" si="17"/>
        <v/>
      </c>
    </row>
    <row r="82" spans="1:28" x14ac:dyDescent="0.45">
      <c r="A82" s="2" t="s">
        <v>40</v>
      </c>
      <c r="B82" s="27">
        <v>77</v>
      </c>
      <c r="C82" s="27" t="s">
        <v>49</v>
      </c>
      <c r="D82" s="27"/>
      <c r="E82" s="27"/>
      <c r="F82" s="27"/>
      <c r="G82" s="27"/>
      <c r="H82" s="27" t="s">
        <v>43</v>
      </c>
      <c r="I82" s="27" t="s">
        <v>45</v>
      </c>
      <c r="J82" s="27" t="s">
        <v>56</v>
      </c>
      <c r="K82" s="27" t="s">
        <v>50</v>
      </c>
      <c r="L82" s="30">
        <v>-276564.01</v>
      </c>
      <c r="M82" s="28"/>
      <c r="N82" s="27"/>
      <c r="O82" s="27"/>
      <c r="P82" s="27" t="s">
        <v>41</v>
      </c>
      <c r="Q82" s="27"/>
      <c r="R82" s="16" t="str">
        <f t="shared" si="12"/>
        <v>77Money MarketReceiptOPECLI-276564.01</v>
      </c>
      <c r="S82" s="12" t="str">
        <f t="shared" si="13"/>
        <v>Opération classique</v>
      </c>
      <c r="T82" s="12" t="s">
        <v>60</v>
      </c>
      <c r="U82" s="2" t="str">
        <f>IF(ISBLANK(B82),"",IF(ISNA(VLOOKUP(R82,'Vue Ouverture 9h'!R:U,4,FALSE)),"",VLOOKUP(R82,'Vue Ouverture 9h'!R:U,4,FALSE)))</f>
        <v/>
      </c>
      <c r="V82" s="2" t="str">
        <f>IF(ISBLANK(B82),"",IF(ISNA(VLOOKUP(R82,'Vue Ouverture 9h'!R:V,5,FALSE)),"",VLOOKUP(R82,'Vue Ouverture 9h'!R:V,5,FALSE)))</f>
        <v/>
      </c>
      <c r="W82" s="2" t="str">
        <f>IF(ISBLANK(B82),"",IF(ISNA(VLOOKUP(R82,'Vue Ouverture 9h'!R:W,6,FALSE)),"",VLOOKUP(R82,'Vue Ouverture 9h'!R:W,6,FALSE)))</f>
        <v/>
      </c>
      <c r="X82" s="2" t="s">
        <v>55</v>
      </c>
      <c r="Y82" s="2" t="str">
        <f t="shared" si="14"/>
        <v>Pas d'intégration</v>
      </c>
      <c r="Z82" s="13">
        <f t="shared" si="15"/>
        <v>0</v>
      </c>
      <c r="AA82" s="2" t="str">
        <f t="shared" si="16"/>
        <v/>
      </c>
      <c r="AB82" s="2" t="str">
        <f t="shared" si="17"/>
        <v/>
      </c>
    </row>
    <row r="83" spans="1:28" x14ac:dyDescent="0.45">
      <c r="A83" s="2" t="s">
        <v>40</v>
      </c>
      <c r="B83" s="27">
        <v>78</v>
      </c>
      <c r="C83" s="27" t="s">
        <v>49</v>
      </c>
      <c r="D83" s="27"/>
      <c r="E83" s="27"/>
      <c r="F83" s="27"/>
      <c r="G83" s="27"/>
      <c r="H83" s="27" t="s">
        <v>43</v>
      </c>
      <c r="I83" s="27" t="s">
        <v>45</v>
      </c>
      <c r="J83" s="27" t="s">
        <v>55</v>
      </c>
      <c r="K83" s="27" t="s">
        <v>50</v>
      </c>
      <c r="L83" s="30">
        <v>-276564.01</v>
      </c>
      <c r="M83" s="28"/>
      <c r="N83" s="27"/>
      <c r="O83" s="27"/>
      <c r="P83" s="27" t="s">
        <v>39</v>
      </c>
      <c r="Q83" s="27"/>
      <c r="R83" s="16" t="str">
        <f t="shared" si="12"/>
        <v>78Money MarketReceiptTARGET-276564.01</v>
      </c>
      <c r="S83" s="12" t="str">
        <f t="shared" si="13"/>
        <v>Opération classique</v>
      </c>
      <c r="T83" s="12" t="s">
        <v>60</v>
      </c>
      <c r="U83" s="2" t="str">
        <f>IF(ISBLANK(B83),"",IF(ISNA(VLOOKUP(R83,'Vue Ouverture 9h'!R:U,4,FALSE)),"",VLOOKUP(R83,'Vue Ouverture 9h'!R:U,4,FALSE)))</f>
        <v/>
      </c>
      <c r="V83" s="2" t="str">
        <f>IF(ISBLANK(B83),"",IF(ISNA(VLOOKUP(R83,'Vue Ouverture 9h'!R:V,5,FALSE)),"",VLOOKUP(R83,'Vue Ouverture 9h'!R:V,5,FALSE)))</f>
        <v/>
      </c>
      <c r="W83" s="2" t="str">
        <f>IF(ISBLANK(B83),"",IF(ISNA(VLOOKUP(R83,'Vue Ouverture 9h'!R:W,6,FALSE)),"",VLOOKUP(R83,'Vue Ouverture 9h'!R:W,6,FALSE)))</f>
        <v/>
      </c>
      <c r="X83" s="2" t="s">
        <v>55</v>
      </c>
      <c r="Y83" s="2" t="str">
        <f t="shared" si="14"/>
        <v>Pas d'intégration</v>
      </c>
      <c r="Z83" s="13">
        <f t="shared" si="15"/>
        <v>0</v>
      </c>
      <c r="AA83" s="2" t="str">
        <f t="shared" si="16"/>
        <v/>
      </c>
      <c r="AB83" s="2" t="str">
        <f t="shared" si="17"/>
        <v/>
      </c>
    </row>
    <row r="84" spans="1:28" x14ac:dyDescent="0.45">
      <c r="A84" s="2" t="s">
        <v>40</v>
      </c>
      <c r="B84" s="27">
        <v>79</v>
      </c>
      <c r="C84" s="27" t="s">
        <v>49</v>
      </c>
      <c r="D84" s="27"/>
      <c r="E84" s="27"/>
      <c r="F84" s="27"/>
      <c r="G84" s="27"/>
      <c r="H84" s="27" t="s">
        <v>43</v>
      </c>
      <c r="I84" s="27" t="s">
        <v>51</v>
      </c>
      <c r="J84" s="27" t="s">
        <v>42</v>
      </c>
      <c r="K84" s="27" t="s">
        <v>50</v>
      </c>
      <c r="L84" s="30">
        <v>-276564.01</v>
      </c>
      <c r="M84" s="28"/>
      <c r="N84" s="27"/>
      <c r="O84" s="27"/>
      <c r="P84" s="27" t="s">
        <v>39</v>
      </c>
      <c r="Q84" s="27"/>
      <c r="R84" s="16" t="str">
        <f t="shared" si="12"/>
        <v>79Money MarketPaymentABE-276564.01</v>
      </c>
      <c r="S84" s="12" t="str">
        <f t="shared" si="13"/>
        <v>Opération classique</v>
      </c>
      <c r="T84" s="12" t="s">
        <v>60</v>
      </c>
      <c r="U84" s="2" t="str">
        <f>IF(ISBLANK(B84),"",IF(ISNA(VLOOKUP(R84,'Vue Ouverture 9h'!R:U,4,FALSE)),"",VLOOKUP(R84,'Vue Ouverture 9h'!R:U,4,FALSE)))</f>
        <v/>
      </c>
      <c r="V84" s="2" t="str">
        <f>IF(ISBLANK(B84),"",IF(ISNA(VLOOKUP(R84,'Vue Ouverture 9h'!R:V,5,FALSE)),"",VLOOKUP(R84,'Vue Ouverture 9h'!R:V,5,FALSE)))</f>
        <v/>
      </c>
      <c r="W84" s="2" t="str">
        <f>IF(ISBLANK(B84),"",IF(ISNA(VLOOKUP(R84,'Vue Ouverture 9h'!R:W,6,FALSE)),"",VLOOKUP(R84,'Vue Ouverture 9h'!R:W,6,FALSE)))</f>
        <v/>
      </c>
      <c r="X84" s="2" t="s">
        <v>55</v>
      </c>
      <c r="Y84" s="2" t="str">
        <f t="shared" si="14"/>
        <v>A Intégrer</v>
      </c>
      <c r="Z84" s="13">
        <f t="shared" si="15"/>
        <v>276564.01</v>
      </c>
      <c r="AA84" s="2" t="str">
        <f t="shared" si="16"/>
        <v>18011091</v>
      </c>
      <c r="AB84" s="2" t="str">
        <f t="shared" si="17"/>
        <v>11100006000</v>
      </c>
    </row>
    <row r="85" spans="1:28" x14ac:dyDescent="0.45">
      <c r="A85" s="2" t="s">
        <v>40</v>
      </c>
      <c r="B85" s="27">
        <v>80</v>
      </c>
      <c r="C85" s="27" t="s">
        <v>49</v>
      </c>
      <c r="D85" s="27"/>
      <c r="E85" s="27"/>
      <c r="F85" s="27"/>
      <c r="G85" s="27"/>
      <c r="H85" s="27" t="s">
        <v>43</v>
      </c>
      <c r="I85" s="27" t="s">
        <v>45</v>
      </c>
      <c r="J85" s="27" t="s">
        <v>56</v>
      </c>
      <c r="K85" s="27" t="s">
        <v>50</v>
      </c>
      <c r="L85" s="30">
        <v>-276564.01</v>
      </c>
      <c r="M85" s="28"/>
      <c r="N85" s="27"/>
      <c r="O85" s="27"/>
      <c r="P85" s="27" t="s">
        <v>41</v>
      </c>
      <c r="Q85" s="27"/>
      <c r="R85" s="16" t="str">
        <f t="shared" si="12"/>
        <v>80Money MarketReceiptOPECLI-276564.01</v>
      </c>
      <c r="S85" s="12" t="str">
        <f t="shared" si="13"/>
        <v>Opération classique</v>
      </c>
      <c r="T85" s="12" t="s">
        <v>60</v>
      </c>
      <c r="U85" s="2" t="str">
        <f>IF(ISBLANK(B85),"",IF(ISNA(VLOOKUP(R85,'Vue Ouverture 9h'!R:U,4,FALSE)),"",VLOOKUP(R85,'Vue Ouverture 9h'!R:U,4,FALSE)))</f>
        <v/>
      </c>
      <c r="V85" s="2" t="str">
        <f>IF(ISBLANK(B85),"",IF(ISNA(VLOOKUP(R85,'Vue Ouverture 9h'!R:V,5,FALSE)),"",VLOOKUP(R85,'Vue Ouverture 9h'!R:V,5,FALSE)))</f>
        <v/>
      </c>
      <c r="W85" s="2" t="str">
        <f>IF(ISBLANK(B85),"",IF(ISNA(VLOOKUP(R85,'Vue Ouverture 9h'!R:W,6,FALSE)),"",VLOOKUP(R85,'Vue Ouverture 9h'!R:W,6,FALSE)))</f>
        <v/>
      </c>
      <c r="X85" s="2" t="s">
        <v>55</v>
      </c>
      <c r="Y85" s="2" t="str">
        <f t="shared" si="14"/>
        <v>Pas d'intégration</v>
      </c>
      <c r="Z85" s="13">
        <f t="shared" si="15"/>
        <v>0</v>
      </c>
      <c r="AA85" s="2" t="str">
        <f t="shared" si="16"/>
        <v/>
      </c>
      <c r="AB85" s="2" t="str">
        <f t="shared" si="17"/>
        <v/>
      </c>
    </row>
    <row r="86" spans="1:28" x14ac:dyDescent="0.45">
      <c r="A86" s="2" t="s">
        <v>40</v>
      </c>
      <c r="B86" s="27">
        <v>81</v>
      </c>
      <c r="C86" s="27" t="s">
        <v>49</v>
      </c>
      <c r="D86" s="27"/>
      <c r="E86" s="27"/>
      <c r="F86" s="27"/>
      <c r="G86" s="27"/>
      <c r="H86" s="27" t="s">
        <v>43</v>
      </c>
      <c r="I86" s="27" t="s">
        <v>45</v>
      </c>
      <c r="J86" s="27" t="s">
        <v>56</v>
      </c>
      <c r="K86" s="27" t="s">
        <v>50</v>
      </c>
      <c r="L86" s="30">
        <v>-276564.01</v>
      </c>
      <c r="M86" s="28"/>
      <c r="N86" s="27"/>
      <c r="O86" s="27"/>
      <c r="P86" s="27" t="s">
        <v>41</v>
      </c>
      <c r="Q86" s="27"/>
      <c r="R86" s="16" t="str">
        <f t="shared" si="12"/>
        <v>81Money MarketReceiptOPECLI-276564.01</v>
      </c>
      <c r="S86" s="12" t="str">
        <f t="shared" si="13"/>
        <v>Opération classique</v>
      </c>
      <c r="T86" s="12" t="s">
        <v>60</v>
      </c>
      <c r="U86" s="2" t="str">
        <f>IF(ISBLANK(B86),"",IF(ISNA(VLOOKUP(R86,'Vue Ouverture 9h'!R:U,4,FALSE)),"",VLOOKUP(R86,'Vue Ouverture 9h'!R:U,4,FALSE)))</f>
        <v/>
      </c>
      <c r="V86" s="2" t="str">
        <f>IF(ISBLANK(B86),"",IF(ISNA(VLOOKUP(R86,'Vue Ouverture 9h'!R:V,5,FALSE)),"",VLOOKUP(R86,'Vue Ouverture 9h'!R:V,5,FALSE)))</f>
        <v/>
      </c>
      <c r="W86" s="2" t="str">
        <f>IF(ISBLANK(B86),"",IF(ISNA(VLOOKUP(R86,'Vue Ouverture 9h'!R:W,6,FALSE)),"",VLOOKUP(R86,'Vue Ouverture 9h'!R:W,6,FALSE)))</f>
        <v/>
      </c>
      <c r="X86" s="2" t="s">
        <v>55</v>
      </c>
      <c r="Y86" s="2" t="str">
        <f t="shared" si="14"/>
        <v>Pas d'intégration</v>
      </c>
      <c r="Z86" s="13">
        <f t="shared" si="15"/>
        <v>0</v>
      </c>
      <c r="AA86" s="2" t="str">
        <f t="shared" si="16"/>
        <v/>
      </c>
      <c r="AB86" s="2" t="str">
        <f t="shared" si="17"/>
        <v/>
      </c>
    </row>
    <row r="87" spans="1:28" x14ac:dyDescent="0.45">
      <c r="A87" s="2" t="s">
        <v>40</v>
      </c>
      <c r="B87" s="27">
        <v>82</v>
      </c>
      <c r="C87" s="27" t="s">
        <v>49</v>
      </c>
      <c r="D87" s="27"/>
      <c r="E87" s="27"/>
      <c r="F87" s="27"/>
      <c r="G87" s="27"/>
      <c r="H87" s="27" t="s">
        <v>43</v>
      </c>
      <c r="I87" s="27" t="s">
        <v>51</v>
      </c>
      <c r="J87" s="27" t="s">
        <v>42</v>
      </c>
      <c r="K87" s="27" t="s">
        <v>50</v>
      </c>
      <c r="L87" s="30">
        <v>-276564.01</v>
      </c>
      <c r="M87" s="28"/>
      <c r="N87" s="27"/>
      <c r="O87" s="27"/>
      <c r="P87" s="27" t="s">
        <v>39</v>
      </c>
      <c r="Q87" s="27"/>
      <c r="R87" s="16" t="str">
        <f t="shared" si="12"/>
        <v>82Money MarketPaymentABE-276564.01</v>
      </c>
      <c r="S87" s="12" t="str">
        <f t="shared" si="13"/>
        <v>Opération classique</v>
      </c>
      <c r="T87" s="12" t="s">
        <v>60</v>
      </c>
      <c r="U87" s="2" t="str">
        <f>IF(ISBLANK(B87),"",IF(ISNA(VLOOKUP(R87,'Vue Ouverture 9h'!R:U,4,FALSE)),"",VLOOKUP(R87,'Vue Ouverture 9h'!R:U,4,FALSE)))</f>
        <v/>
      </c>
      <c r="V87" s="2" t="str">
        <f>IF(ISBLANK(B87),"",IF(ISNA(VLOOKUP(R87,'Vue Ouverture 9h'!R:V,5,FALSE)),"",VLOOKUP(R87,'Vue Ouverture 9h'!R:V,5,FALSE)))</f>
        <v/>
      </c>
      <c r="W87" s="2" t="str">
        <f>IF(ISBLANK(B87),"",IF(ISNA(VLOOKUP(R87,'Vue Ouverture 9h'!R:W,6,FALSE)),"",VLOOKUP(R87,'Vue Ouverture 9h'!R:W,6,FALSE)))</f>
        <v/>
      </c>
      <c r="X87" s="2" t="s">
        <v>55</v>
      </c>
      <c r="Y87" s="2" t="str">
        <f t="shared" si="14"/>
        <v>A Intégrer</v>
      </c>
      <c r="Z87" s="13">
        <f t="shared" si="15"/>
        <v>276564.01</v>
      </c>
      <c r="AA87" s="2" t="str">
        <f t="shared" si="16"/>
        <v>18011091</v>
      </c>
      <c r="AB87" s="2" t="str">
        <f t="shared" si="17"/>
        <v>11100006000</v>
      </c>
    </row>
    <row r="88" spans="1:28" x14ac:dyDescent="0.45">
      <c r="A88" s="2" t="s">
        <v>40</v>
      </c>
      <c r="B88" s="27">
        <v>83</v>
      </c>
      <c r="C88" s="27" t="s">
        <v>49</v>
      </c>
      <c r="D88" s="27"/>
      <c r="E88" s="27"/>
      <c r="F88" s="27"/>
      <c r="G88" s="27"/>
      <c r="H88" s="27" t="s">
        <v>43</v>
      </c>
      <c r="I88" s="27" t="s">
        <v>45</v>
      </c>
      <c r="J88" s="27" t="s">
        <v>56</v>
      </c>
      <c r="K88" s="27" t="s">
        <v>50</v>
      </c>
      <c r="L88" s="30">
        <v>-276564.01</v>
      </c>
      <c r="M88" s="28"/>
      <c r="N88" s="27"/>
      <c r="O88" s="27"/>
      <c r="P88" s="27" t="s">
        <v>41</v>
      </c>
      <c r="Q88" s="27"/>
      <c r="R88" s="16" t="str">
        <f t="shared" si="12"/>
        <v>83Money MarketReceiptOPECLI-276564.01</v>
      </c>
      <c r="S88" s="12" t="str">
        <f t="shared" si="13"/>
        <v>Opération classique</v>
      </c>
      <c r="T88" s="12" t="s">
        <v>60</v>
      </c>
      <c r="U88" s="2" t="str">
        <f>IF(ISBLANK(B88),"",IF(ISNA(VLOOKUP(R88,'Vue Ouverture 9h'!R:U,4,FALSE)),"",VLOOKUP(R88,'Vue Ouverture 9h'!R:U,4,FALSE)))</f>
        <v/>
      </c>
      <c r="V88" s="2" t="str">
        <f>IF(ISBLANK(B88),"",IF(ISNA(VLOOKUP(R88,'Vue Ouverture 9h'!R:V,5,FALSE)),"",VLOOKUP(R88,'Vue Ouverture 9h'!R:V,5,FALSE)))</f>
        <v/>
      </c>
      <c r="W88" s="2" t="str">
        <f>IF(ISBLANK(B88),"",IF(ISNA(VLOOKUP(R88,'Vue Ouverture 9h'!R:W,6,FALSE)),"",VLOOKUP(R88,'Vue Ouverture 9h'!R:W,6,FALSE)))</f>
        <v/>
      </c>
      <c r="X88" s="2" t="s">
        <v>55</v>
      </c>
      <c r="Y88" s="2" t="str">
        <f t="shared" si="14"/>
        <v>Pas d'intégration</v>
      </c>
      <c r="Z88" s="13">
        <f t="shared" si="15"/>
        <v>0</v>
      </c>
      <c r="AA88" s="2" t="str">
        <f t="shared" si="16"/>
        <v/>
      </c>
      <c r="AB88" s="2" t="str">
        <f t="shared" si="17"/>
        <v/>
      </c>
    </row>
    <row r="89" spans="1:28" x14ac:dyDescent="0.45">
      <c r="A89" s="2" t="s">
        <v>40</v>
      </c>
      <c r="B89" s="27">
        <v>84</v>
      </c>
      <c r="C89" s="27" t="s">
        <v>49</v>
      </c>
      <c r="D89" s="27"/>
      <c r="E89" s="27"/>
      <c r="F89" s="27"/>
      <c r="G89" s="27"/>
      <c r="H89" s="27" t="s">
        <v>43</v>
      </c>
      <c r="I89" s="27" t="s">
        <v>45</v>
      </c>
      <c r="J89" s="27" t="s">
        <v>56</v>
      </c>
      <c r="K89" s="27" t="s">
        <v>50</v>
      </c>
      <c r="L89" s="30">
        <v>-276564.01</v>
      </c>
      <c r="M89" s="28"/>
      <c r="N89" s="27"/>
      <c r="O89" s="27"/>
      <c r="P89" s="27" t="s">
        <v>41</v>
      </c>
      <c r="Q89" s="27"/>
      <c r="R89" s="16" t="str">
        <f t="shared" si="12"/>
        <v>84Money MarketReceiptOPECLI-276564.01</v>
      </c>
      <c r="S89" s="12" t="str">
        <f t="shared" si="13"/>
        <v>Opération classique</v>
      </c>
      <c r="T89" s="12" t="s">
        <v>60</v>
      </c>
      <c r="U89" s="2" t="str">
        <f>IF(ISBLANK(B89),"",IF(ISNA(VLOOKUP(R89,'Vue Ouverture 9h'!R:U,4,FALSE)),"",VLOOKUP(R89,'Vue Ouverture 9h'!R:U,4,FALSE)))</f>
        <v/>
      </c>
      <c r="V89" s="2" t="str">
        <f>IF(ISBLANK(B89),"",IF(ISNA(VLOOKUP(R89,'Vue Ouverture 9h'!R:V,5,FALSE)),"",VLOOKUP(R89,'Vue Ouverture 9h'!R:V,5,FALSE)))</f>
        <v/>
      </c>
      <c r="W89" s="2" t="str">
        <f>IF(ISBLANK(B89),"",IF(ISNA(VLOOKUP(R89,'Vue Ouverture 9h'!R:W,6,FALSE)),"",VLOOKUP(R89,'Vue Ouverture 9h'!R:W,6,FALSE)))</f>
        <v/>
      </c>
      <c r="X89" s="2" t="s">
        <v>55</v>
      </c>
      <c r="Y89" s="2" t="str">
        <f t="shared" si="14"/>
        <v>Pas d'intégration</v>
      </c>
      <c r="Z89" s="13">
        <f t="shared" si="15"/>
        <v>0</v>
      </c>
      <c r="AA89" s="2" t="str">
        <f t="shared" si="16"/>
        <v/>
      </c>
      <c r="AB89" s="2" t="str">
        <f t="shared" si="17"/>
        <v/>
      </c>
    </row>
    <row r="90" spans="1:28" x14ac:dyDescent="0.45">
      <c r="A90" s="2" t="s">
        <v>40</v>
      </c>
      <c r="B90" s="27">
        <v>85</v>
      </c>
      <c r="C90" s="27" t="s">
        <v>49</v>
      </c>
      <c r="D90" s="27"/>
      <c r="E90" s="27"/>
      <c r="F90" s="27"/>
      <c r="G90" s="27"/>
      <c r="H90" s="27" t="s">
        <v>43</v>
      </c>
      <c r="I90" s="27" t="s">
        <v>45</v>
      </c>
      <c r="J90" s="27" t="s">
        <v>56</v>
      </c>
      <c r="K90" s="27" t="s">
        <v>50</v>
      </c>
      <c r="L90" s="30">
        <v>-276564.01</v>
      </c>
      <c r="M90" s="28"/>
      <c r="N90" s="27"/>
      <c r="O90" s="27"/>
      <c r="P90" s="27" t="s">
        <v>41</v>
      </c>
      <c r="Q90" s="27"/>
      <c r="R90" s="16" t="str">
        <f t="shared" si="12"/>
        <v>85Money MarketReceiptOPECLI-276564.01</v>
      </c>
      <c r="S90" s="12" t="str">
        <f t="shared" si="13"/>
        <v>Opération classique</v>
      </c>
      <c r="T90" s="12" t="s">
        <v>60</v>
      </c>
      <c r="U90" s="2" t="str">
        <f>IF(ISBLANK(B90),"",IF(ISNA(VLOOKUP(R90,'Vue Ouverture 9h'!R:U,4,FALSE)),"",VLOOKUP(R90,'Vue Ouverture 9h'!R:U,4,FALSE)))</f>
        <v/>
      </c>
      <c r="V90" s="2" t="str">
        <f>IF(ISBLANK(B90),"",IF(ISNA(VLOOKUP(R90,'Vue Ouverture 9h'!R:V,5,FALSE)),"",VLOOKUP(R90,'Vue Ouverture 9h'!R:V,5,FALSE)))</f>
        <v/>
      </c>
      <c r="W90" s="2" t="str">
        <f>IF(ISBLANK(B90),"",IF(ISNA(VLOOKUP(R90,'Vue Ouverture 9h'!R:W,6,FALSE)),"",VLOOKUP(R90,'Vue Ouverture 9h'!R:W,6,FALSE)))</f>
        <v/>
      </c>
      <c r="X90" s="2" t="s">
        <v>55</v>
      </c>
      <c r="Y90" s="2" t="str">
        <f t="shared" si="14"/>
        <v>Pas d'intégration</v>
      </c>
      <c r="Z90" s="13">
        <f t="shared" si="15"/>
        <v>0</v>
      </c>
      <c r="AA90" s="2" t="str">
        <f t="shared" si="16"/>
        <v/>
      </c>
      <c r="AB90" s="2" t="str">
        <f t="shared" si="17"/>
        <v/>
      </c>
    </row>
    <row r="91" spans="1:28" x14ac:dyDescent="0.45">
      <c r="A91" s="2" t="s">
        <v>40</v>
      </c>
      <c r="B91" s="27">
        <v>86</v>
      </c>
      <c r="C91" s="27" t="s">
        <v>49</v>
      </c>
      <c r="D91" s="27"/>
      <c r="E91" s="27"/>
      <c r="F91" s="27"/>
      <c r="G91" s="27"/>
      <c r="H91" s="27" t="s">
        <v>43</v>
      </c>
      <c r="I91" s="27" t="s">
        <v>45</v>
      </c>
      <c r="J91" s="27" t="s">
        <v>56</v>
      </c>
      <c r="K91" s="27" t="s">
        <v>50</v>
      </c>
      <c r="L91" s="30">
        <v>-276564.01</v>
      </c>
      <c r="M91" s="28"/>
      <c r="N91" s="27"/>
      <c r="O91" s="27"/>
      <c r="P91" s="27" t="s">
        <v>41</v>
      </c>
      <c r="Q91" s="27"/>
      <c r="R91" s="16" t="str">
        <f t="shared" si="12"/>
        <v>86Money MarketReceiptOPECLI-276564.01</v>
      </c>
      <c r="S91" s="12" t="str">
        <f t="shared" si="13"/>
        <v>Opération classique</v>
      </c>
      <c r="T91" s="12" t="s">
        <v>60</v>
      </c>
      <c r="U91" s="2" t="str">
        <f>IF(ISBLANK(B91),"",IF(ISNA(VLOOKUP(R91,'Vue Ouverture 9h'!R:U,4,FALSE)),"",VLOOKUP(R91,'Vue Ouverture 9h'!R:U,4,FALSE)))</f>
        <v/>
      </c>
      <c r="V91" s="2" t="str">
        <f>IF(ISBLANK(B91),"",IF(ISNA(VLOOKUP(R91,'Vue Ouverture 9h'!R:V,5,FALSE)),"",VLOOKUP(R91,'Vue Ouverture 9h'!R:V,5,FALSE)))</f>
        <v/>
      </c>
      <c r="W91" s="2" t="str">
        <f>IF(ISBLANK(B91),"",IF(ISNA(VLOOKUP(R91,'Vue Ouverture 9h'!R:W,6,FALSE)),"",VLOOKUP(R91,'Vue Ouverture 9h'!R:W,6,FALSE)))</f>
        <v/>
      </c>
      <c r="X91" s="2" t="s">
        <v>55</v>
      </c>
      <c r="Y91" s="2" t="str">
        <f t="shared" si="14"/>
        <v>Pas d'intégration</v>
      </c>
      <c r="Z91" s="13">
        <f t="shared" si="15"/>
        <v>0</v>
      </c>
      <c r="AA91" s="2" t="str">
        <f t="shared" si="16"/>
        <v/>
      </c>
      <c r="AB91" s="2" t="str">
        <f t="shared" si="17"/>
        <v/>
      </c>
    </row>
    <row r="92" spans="1:28" x14ac:dyDescent="0.45">
      <c r="A92" s="2" t="s">
        <v>40</v>
      </c>
      <c r="B92" s="27">
        <v>87</v>
      </c>
      <c r="C92" s="27" t="s">
        <v>49</v>
      </c>
      <c r="D92" s="27"/>
      <c r="E92" s="27"/>
      <c r="F92" s="27"/>
      <c r="G92" s="27"/>
      <c r="H92" s="27" t="s">
        <v>43</v>
      </c>
      <c r="I92" s="27" t="s">
        <v>51</v>
      </c>
      <c r="J92" s="27" t="s">
        <v>42</v>
      </c>
      <c r="K92" s="27" t="s">
        <v>50</v>
      </c>
      <c r="L92" s="30">
        <v>-276564.01</v>
      </c>
      <c r="M92" s="28"/>
      <c r="N92" s="27"/>
      <c r="O92" s="27"/>
      <c r="P92" s="27" t="s">
        <v>39</v>
      </c>
      <c r="Q92" s="27"/>
      <c r="R92" s="16" t="str">
        <f t="shared" si="12"/>
        <v>87Money MarketPaymentABE-276564.01</v>
      </c>
      <c r="S92" s="12" t="str">
        <f t="shared" si="13"/>
        <v>Opération classique</v>
      </c>
      <c r="T92" s="12" t="s">
        <v>60</v>
      </c>
      <c r="U92" s="2" t="str">
        <f>IF(ISBLANK(B92),"",IF(ISNA(VLOOKUP(R92,'Vue Ouverture 9h'!R:U,4,FALSE)),"",VLOOKUP(R92,'Vue Ouverture 9h'!R:U,4,FALSE)))</f>
        <v/>
      </c>
      <c r="V92" s="2" t="str">
        <f>IF(ISBLANK(B92),"",IF(ISNA(VLOOKUP(R92,'Vue Ouverture 9h'!R:V,5,FALSE)),"",VLOOKUP(R92,'Vue Ouverture 9h'!R:V,5,FALSE)))</f>
        <v/>
      </c>
      <c r="W92" s="2" t="str">
        <f>IF(ISBLANK(B92),"",IF(ISNA(VLOOKUP(R92,'Vue Ouverture 9h'!R:W,6,FALSE)),"",VLOOKUP(R92,'Vue Ouverture 9h'!R:W,6,FALSE)))</f>
        <v/>
      </c>
      <c r="X92" s="2" t="s">
        <v>55</v>
      </c>
      <c r="Y92" s="2" t="str">
        <f t="shared" si="14"/>
        <v>A Intégrer</v>
      </c>
      <c r="Z92" s="13">
        <f t="shared" si="15"/>
        <v>276564.01</v>
      </c>
      <c r="AA92" s="2" t="str">
        <f t="shared" si="16"/>
        <v>18011091</v>
      </c>
      <c r="AB92" s="2" t="str">
        <f t="shared" si="17"/>
        <v>11100006000</v>
      </c>
    </row>
    <row r="93" spans="1:28" x14ac:dyDescent="0.45">
      <c r="A93" s="2" t="s">
        <v>40</v>
      </c>
      <c r="B93" s="27">
        <v>88</v>
      </c>
      <c r="C93" s="27" t="s">
        <v>49</v>
      </c>
      <c r="D93" s="27"/>
      <c r="E93" s="27"/>
      <c r="F93" s="27"/>
      <c r="G93" s="27"/>
      <c r="H93" s="27" t="s">
        <v>43</v>
      </c>
      <c r="I93" s="27" t="s">
        <v>45</v>
      </c>
      <c r="J93" s="27" t="s">
        <v>56</v>
      </c>
      <c r="K93" s="27" t="s">
        <v>50</v>
      </c>
      <c r="L93" s="30">
        <v>-276564.01</v>
      </c>
      <c r="M93" s="28"/>
      <c r="N93" s="27"/>
      <c r="O93" s="27"/>
      <c r="P93" s="27" t="s">
        <v>41</v>
      </c>
      <c r="Q93" s="27"/>
      <c r="R93" s="16" t="str">
        <f t="shared" si="12"/>
        <v>88Money MarketReceiptOPECLI-276564.01</v>
      </c>
      <c r="S93" s="12" t="str">
        <f t="shared" si="13"/>
        <v>Opération classique</v>
      </c>
      <c r="T93" s="12" t="s">
        <v>60</v>
      </c>
      <c r="U93" s="2" t="str">
        <f>IF(ISBLANK(B93),"",IF(ISNA(VLOOKUP(R93,'Vue Ouverture 9h'!R:U,4,FALSE)),"",VLOOKUP(R93,'Vue Ouverture 9h'!R:U,4,FALSE)))</f>
        <v/>
      </c>
      <c r="V93" s="2" t="str">
        <f>IF(ISBLANK(B93),"",IF(ISNA(VLOOKUP(R93,'Vue Ouverture 9h'!R:V,5,FALSE)),"",VLOOKUP(R93,'Vue Ouverture 9h'!R:V,5,FALSE)))</f>
        <v/>
      </c>
      <c r="W93" s="2" t="str">
        <f>IF(ISBLANK(B93),"",IF(ISNA(VLOOKUP(R93,'Vue Ouverture 9h'!R:W,6,FALSE)),"",VLOOKUP(R93,'Vue Ouverture 9h'!R:W,6,FALSE)))</f>
        <v/>
      </c>
      <c r="X93" s="2" t="s">
        <v>55</v>
      </c>
      <c r="Y93" s="2" t="str">
        <f t="shared" si="14"/>
        <v>Pas d'intégration</v>
      </c>
      <c r="Z93" s="13">
        <f t="shared" si="15"/>
        <v>0</v>
      </c>
      <c r="AA93" s="2" t="str">
        <f t="shared" si="16"/>
        <v/>
      </c>
      <c r="AB93" s="2" t="str">
        <f t="shared" si="17"/>
        <v/>
      </c>
    </row>
    <row r="94" spans="1:28" x14ac:dyDescent="0.45">
      <c r="A94" s="2" t="s">
        <v>40</v>
      </c>
      <c r="B94" s="27">
        <v>89</v>
      </c>
      <c r="C94" s="27" t="s">
        <v>49</v>
      </c>
      <c r="D94" s="27"/>
      <c r="E94" s="27"/>
      <c r="F94" s="27"/>
      <c r="G94" s="27"/>
      <c r="H94" s="27" t="s">
        <v>43</v>
      </c>
      <c r="I94" s="27" t="s">
        <v>45</v>
      </c>
      <c r="J94" s="27" t="s">
        <v>56</v>
      </c>
      <c r="K94" s="27" t="s">
        <v>50</v>
      </c>
      <c r="L94" s="30">
        <v>-276564.01</v>
      </c>
      <c r="M94" s="28"/>
      <c r="N94" s="27"/>
      <c r="O94" s="27"/>
      <c r="P94" s="27" t="s">
        <v>41</v>
      </c>
      <c r="Q94" s="27"/>
      <c r="R94" s="16" t="str">
        <f t="shared" si="12"/>
        <v>89Money MarketReceiptOPECLI-276564.01</v>
      </c>
      <c r="S94" s="12" t="str">
        <f t="shared" si="13"/>
        <v>Opération classique</v>
      </c>
      <c r="T94" s="12" t="s">
        <v>60</v>
      </c>
      <c r="U94" s="2" t="str">
        <f>IF(ISBLANK(B94),"",IF(ISNA(VLOOKUP(R94,'Vue Ouverture 9h'!R:U,4,FALSE)),"",VLOOKUP(R94,'Vue Ouverture 9h'!R:U,4,FALSE)))</f>
        <v/>
      </c>
      <c r="V94" s="2" t="str">
        <f>IF(ISBLANK(B94),"",IF(ISNA(VLOOKUP(R94,'Vue Ouverture 9h'!R:V,5,FALSE)),"",VLOOKUP(R94,'Vue Ouverture 9h'!R:V,5,FALSE)))</f>
        <v/>
      </c>
      <c r="W94" s="2" t="str">
        <f>IF(ISBLANK(B94),"",IF(ISNA(VLOOKUP(R94,'Vue Ouverture 9h'!R:W,6,FALSE)),"",VLOOKUP(R94,'Vue Ouverture 9h'!R:W,6,FALSE)))</f>
        <v/>
      </c>
      <c r="X94" s="2" t="s">
        <v>55</v>
      </c>
      <c r="Y94" s="2" t="str">
        <f t="shared" si="14"/>
        <v>Pas d'intégration</v>
      </c>
      <c r="Z94" s="13">
        <f t="shared" si="15"/>
        <v>0</v>
      </c>
      <c r="AA94" s="2" t="str">
        <f t="shared" si="16"/>
        <v/>
      </c>
      <c r="AB94" s="2" t="str">
        <f t="shared" si="17"/>
        <v/>
      </c>
    </row>
    <row r="95" spans="1:28" x14ac:dyDescent="0.45">
      <c r="A95" s="2" t="s">
        <v>40</v>
      </c>
      <c r="B95" s="27">
        <v>90</v>
      </c>
      <c r="C95" s="27" t="s">
        <v>49</v>
      </c>
      <c r="D95" s="27"/>
      <c r="E95" s="27"/>
      <c r="F95" s="27"/>
      <c r="G95" s="27"/>
      <c r="H95" s="27" t="s">
        <v>43</v>
      </c>
      <c r="I95" s="27" t="s">
        <v>45</v>
      </c>
      <c r="J95" s="27" t="s">
        <v>56</v>
      </c>
      <c r="K95" s="27" t="s">
        <v>50</v>
      </c>
      <c r="L95" s="30">
        <v>-276564.01</v>
      </c>
      <c r="M95" s="28"/>
      <c r="N95" s="27"/>
      <c r="O95" s="27"/>
      <c r="P95" s="27" t="s">
        <v>41</v>
      </c>
      <c r="Q95" s="27"/>
      <c r="R95" s="16" t="str">
        <f t="shared" si="12"/>
        <v>90Money MarketReceiptOPECLI-276564.01</v>
      </c>
      <c r="S95" s="12" t="str">
        <f t="shared" si="13"/>
        <v>Opération classique</v>
      </c>
      <c r="T95" s="12" t="s">
        <v>60</v>
      </c>
      <c r="U95" s="2" t="str">
        <f>IF(ISBLANK(B95),"",IF(ISNA(VLOOKUP(R95,'Vue Ouverture 9h'!R:U,4,FALSE)),"",VLOOKUP(R95,'Vue Ouverture 9h'!R:U,4,FALSE)))</f>
        <v/>
      </c>
      <c r="V95" s="2" t="str">
        <f>IF(ISBLANK(B95),"",IF(ISNA(VLOOKUP(R95,'Vue Ouverture 9h'!R:V,5,FALSE)),"",VLOOKUP(R95,'Vue Ouverture 9h'!R:V,5,FALSE)))</f>
        <v/>
      </c>
      <c r="W95" s="2" t="str">
        <f>IF(ISBLANK(B95),"",IF(ISNA(VLOOKUP(R95,'Vue Ouverture 9h'!R:W,6,FALSE)),"",VLOOKUP(R95,'Vue Ouverture 9h'!R:W,6,FALSE)))</f>
        <v/>
      </c>
      <c r="X95" s="2" t="s">
        <v>55</v>
      </c>
      <c r="Y95" s="2" t="str">
        <f t="shared" si="14"/>
        <v>Pas d'intégration</v>
      </c>
      <c r="Z95" s="13">
        <f t="shared" si="15"/>
        <v>0</v>
      </c>
      <c r="AA95" s="2" t="str">
        <f t="shared" si="16"/>
        <v/>
      </c>
      <c r="AB95" s="2" t="str">
        <f t="shared" si="17"/>
        <v/>
      </c>
    </row>
    <row r="96" spans="1:28" x14ac:dyDescent="0.45">
      <c r="A96" s="2" t="s">
        <v>40</v>
      </c>
      <c r="B96" s="27">
        <v>91</v>
      </c>
      <c r="C96" s="27" t="s">
        <v>49</v>
      </c>
      <c r="D96" s="27"/>
      <c r="E96" s="27"/>
      <c r="F96" s="27"/>
      <c r="G96" s="27"/>
      <c r="H96" s="27" t="s">
        <v>43</v>
      </c>
      <c r="I96" s="27" t="s">
        <v>45</v>
      </c>
      <c r="J96" s="27" t="s">
        <v>56</v>
      </c>
      <c r="K96" s="27" t="s">
        <v>50</v>
      </c>
      <c r="L96" s="30">
        <v>-276564.01</v>
      </c>
      <c r="M96" s="28"/>
      <c r="N96" s="27"/>
      <c r="O96" s="27"/>
      <c r="P96" s="27" t="s">
        <v>41</v>
      </c>
      <c r="Q96" s="27"/>
      <c r="R96" s="16" t="str">
        <f t="shared" si="12"/>
        <v>91Money MarketReceiptOPECLI-276564.01</v>
      </c>
      <c r="S96" s="12" t="str">
        <f t="shared" si="13"/>
        <v>Opération classique</v>
      </c>
      <c r="T96" s="12" t="s">
        <v>60</v>
      </c>
      <c r="U96" s="2" t="str">
        <f>IF(ISBLANK(B96),"",IF(ISNA(VLOOKUP(R96,'Vue Ouverture 9h'!R:U,4,FALSE)),"",VLOOKUP(R96,'Vue Ouverture 9h'!R:U,4,FALSE)))</f>
        <v/>
      </c>
      <c r="V96" s="2" t="str">
        <f>IF(ISBLANK(B96),"",IF(ISNA(VLOOKUP(R96,'Vue Ouverture 9h'!R:V,5,FALSE)),"",VLOOKUP(R96,'Vue Ouverture 9h'!R:V,5,FALSE)))</f>
        <v/>
      </c>
      <c r="W96" s="2" t="str">
        <f>IF(ISBLANK(B96),"",IF(ISNA(VLOOKUP(R96,'Vue Ouverture 9h'!R:W,6,FALSE)),"",VLOOKUP(R96,'Vue Ouverture 9h'!R:W,6,FALSE)))</f>
        <v/>
      </c>
      <c r="X96" s="2" t="s">
        <v>55</v>
      </c>
      <c r="Y96" s="2" t="str">
        <f t="shared" si="14"/>
        <v>Pas d'intégration</v>
      </c>
      <c r="Z96" s="13">
        <f t="shared" si="15"/>
        <v>0</v>
      </c>
      <c r="AA96" s="2" t="str">
        <f t="shared" si="16"/>
        <v/>
      </c>
      <c r="AB96" s="2" t="str">
        <f t="shared" si="17"/>
        <v/>
      </c>
    </row>
    <row r="97" spans="1:28" x14ac:dyDescent="0.45">
      <c r="A97" s="2" t="s">
        <v>40</v>
      </c>
      <c r="B97" s="27">
        <v>92</v>
      </c>
      <c r="C97" s="27" t="s">
        <v>49</v>
      </c>
      <c r="D97" s="27"/>
      <c r="E97" s="27"/>
      <c r="F97" s="27"/>
      <c r="G97" s="27"/>
      <c r="H97" s="27" t="s">
        <v>43</v>
      </c>
      <c r="I97" s="27" t="s">
        <v>45</v>
      </c>
      <c r="J97" s="27" t="s">
        <v>56</v>
      </c>
      <c r="K97" s="27" t="s">
        <v>50</v>
      </c>
      <c r="L97" s="30">
        <v>-276564.01</v>
      </c>
      <c r="M97" s="28"/>
      <c r="N97" s="27"/>
      <c r="O97" s="27"/>
      <c r="P97" s="27" t="s">
        <v>41</v>
      </c>
      <c r="Q97" s="27"/>
      <c r="R97" s="16" t="str">
        <f t="shared" si="12"/>
        <v>92Money MarketReceiptOPECLI-276564.01</v>
      </c>
      <c r="S97" s="12" t="str">
        <f t="shared" si="13"/>
        <v>Opération classique</v>
      </c>
      <c r="T97" s="12" t="s">
        <v>60</v>
      </c>
      <c r="U97" s="2" t="str">
        <f>IF(ISBLANK(B97),"",IF(ISNA(VLOOKUP(R97,'Vue Ouverture 9h'!R:U,4,FALSE)),"",VLOOKUP(R97,'Vue Ouverture 9h'!R:U,4,FALSE)))</f>
        <v/>
      </c>
      <c r="V97" s="2" t="str">
        <f>IF(ISBLANK(B97),"",IF(ISNA(VLOOKUP(R97,'Vue Ouverture 9h'!R:V,5,FALSE)),"",VLOOKUP(R97,'Vue Ouverture 9h'!R:V,5,FALSE)))</f>
        <v/>
      </c>
      <c r="W97" s="2" t="str">
        <f>IF(ISBLANK(B97),"",IF(ISNA(VLOOKUP(R97,'Vue Ouverture 9h'!R:W,6,FALSE)),"",VLOOKUP(R97,'Vue Ouverture 9h'!R:W,6,FALSE)))</f>
        <v/>
      </c>
      <c r="X97" s="2" t="s">
        <v>55</v>
      </c>
      <c r="Y97" s="2" t="str">
        <f t="shared" si="14"/>
        <v>Pas d'intégration</v>
      </c>
      <c r="Z97" s="13">
        <f t="shared" si="15"/>
        <v>0</v>
      </c>
      <c r="AA97" s="2" t="str">
        <f t="shared" si="16"/>
        <v/>
      </c>
      <c r="AB97" s="2" t="str">
        <f t="shared" si="17"/>
        <v/>
      </c>
    </row>
    <row r="98" spans="1:28" x14ac:dyDescent="0.45">
      <c r="A98" s="2" t="s">
        <v>40</v>
      </c>
      <c r="B98" s="27">
        <v>93</v>
      </c>
      <c r="C98" s="27" t="s">
        <v>49</v>
      </c>
      <c r="D98" s="27"/>
      <c r="E98" s="27"/>
      <c r="F98" s="27"/>
      <c r="G98" s="27"/>
      <c r="H98" s="27" t="s">
        <v>43</v>
      </c>
      <c r="I98" s="27" t="s">
        <v>51</v>
      </c>
      <c r="J98" s="27" t="s">
        <v>42</v>
      </c>
      <c r="K98" s="27" t="s">
        <v>50</v>
      </c>
      <c r="L98" s="30">
        <v>-276564.01</v>
      </c>
      <c r="M98" s="28"/>
      <c r="N98" s="27"/>
      <c r="O98" s="27"/>
      <c r="P98" s="27" t="s">
        <v>39</v>
      </c>
      <c r="Q98" s="27"/>
      <c r="R98" s="16" t="str">
        <f t="shared" si="12"/>
        <v>93Money MarketPaymentABE-276564.01</v>
      </c>
      <c r="S98" s="12" t="str">
        <f t="shared" si="13"/>
        <v>Opération classique</v>
      </c>
      <c r="T98" s="12" t="s">
        <v>60</v>
      </c>
      <c r="U98" s="2" t="str">
        <f>IF(ISBLANK(B98),"",IF(ISNA(VLOOKUP(R98,'Vue Ouverture 9h'!R:U,4,FALSE)),"",VLOOKUP(R98,'Vue Ouverture 9h'!R:U,4,FALSE)))</f>
        <v/>
      </c>
      <c r="V98" s="2" t="str">
        <f>IF(ISBLANK(B98),"",IF(ISNA(VLOOKUP(R98,'Vue Ouverture 9h'!R:V,5,FALSE)),"",VLOOKUP(R98,'Vue Ouverture 9h'!R:V,5,FALSE)))</f>
        <v/>
      </c>
      <c r="W98" s="2" t="str">
        <f>IF(ISBLANK(B98),"",IF(ISNA(VLOOKUP(R98,'Vue Ouverture 9h'!R:W,6,FALSE)),"",VLOOKUP(R98,'Vue Ouverture 9h'!R:W,6,FALSE)))</f>
        <v/>
      </c>
      <c r="X98" s="2" t="s">
        <v>55</v>
      </c>
      <c r="Y98" s="2" t="str">
        <f t="shared" si="14"/>
        <v>A Intégrer</v>
      </c>
      <c r="Z98" s="13">
        <f t="shared" si="15"/>
        <v>276564.01</v>
      </c>
      <c r="AA98" s="2" t="str">
        <f t="shared" si="16"/>
        <v>18011091</v>
      </c>
      <c r="AB98" s="2" t="str">
        <f t="shared" si="17"/>
        <v>11100006000</v>
      </c>
    </row>
    <row r="99" spans="1:28" x14ac:dyDescent="0.45">
      <c r="A99" s="2" t="s">
        <v>40</v>
      </c>
      <c r="B99" s="27">
        <v>94</v>
      </c>
      <c r="C99" s="27" t="s">
        <v>49</v>
      </c>
      <c r="D99" s="27"/>
      <c r="E99" s="27"/>
      <c r="F99" s="27"/>
      <c r="G99" s="27"/>
      <c r="H99" s="27" t="s">
        <v>43</v>
      </c>
      <c r="I99" s="27" t="s">
        <v>45</v>
      </c>
      <c r="J99" s="27" t="s">
        <v>56</v>
      </c>
      <c r="K99" s="27" t="s">
        <v>50</v>
      </c>
      <c r="L99" s="30">
        <v>-276564.01</v>
      </c>
      <c r="M99" s="28"/>
      <c r="N99" s="27"/>
      <c r="O99" s="27"/>
      <c r="P99" s="27" t="s">
        <v>41</v>
      </c>
      <c r="Q99" s="27"/>
      <c r="R99" s="16" t="str">
        <f t="shared" si="12"/>
        <v>94Money MarketReceiptOPECLI-276564.01</v>
      </c>
      <c r="S99" s="12" t="str">
        <f t="shared" si="13"/>
        <v>Opération classique</v>
      </c>
      <c r="T99" s="12" t="s">
        <v>60</v>
      </c>
      <c r="U99" s="2" t="str">
        <f>IF(ISBLANK(B99),"",IF(ISNA(VLOOKUP(R99,'Vue Ouverture 9h'!R:U,4,FALSE)),"",VLOOKUP(R99,'Vue Ouverture 9h'!R:U,4,FALSE)))</f>
        <v/>
      </c>
      <c r="V99" s="2" t="str">
        <f>IF(ISBLANK(B99),"",IF(ISNA(VLOOKUP(R99,'Vue Ouverture 9h'!R:V,5,FALSE)),"",VLOOKUP(R99,'Vue Ouverture 9h'!R:V,5,FALSE)))</f>
        <v/>
      </c>
      <c r="W99" s="2" t="str">
        <f>IF(ISBLANK(B99),"",IF(ISNA(VLOOKUP(R99,'Vue Ouverture 9h'!R:W,6,FALSE)),"",VLOOKUP(R99,'Vue Ouverture 9h'!R:W,6,FALSE)))</f>
        <v/>
      </c>
      <c r="X99" s="2" t="s">
        <v>55</v>
      </c>
      <c r="Y99" s="2" t="str">
        <f t="shared" si="14"/>
        <v>Pas d'intégration</v>
      </c>
      <c r="Z99" s="13">
        <f t="shared" si="15"/>
        <v>0</v>
      </c>
      <c r="AA99" s="2" t="str">
        <f t="shared" si="16"/>
        <v/>
      </c>
      <c r="AB99" s="2" t="str">
        <f t="shared" si="17"/>
        <v/>
      </c>
    </row>
    <row r="100" spans="1:28" x14ac:dyDescent="0.45">
      <c r="A100" s="2" t="s">
        <v>40</v>
      </c>
      <c r="B100" s="27">
        <v>95</v>
      </c>
      <c r="C100" s="27" t="s">
        <v>49</v>
      </c>
      <c r="D100" s="27"/>
      <c r="E100" s="27"/>
      <c r="F100" s="27"/>
      <c r="G100" s="27"/>
      <c r="H100" s="27" t="s">
        <v>43</v>
      </c>
      <c r="I100" s="27" t="s">
        <v>45</v>
      </c>
      <c r="J100" s="27" t="s">
        <v>56</v>
      </c>
      <c r="K100" s="27" t="s">
        <v>50</v>
      </c>
      <c r="L100" s="30">
        <v>-276564.01</v>
      </c>
      <c r="M100" s="28"/>
      <c r="N100" s="27"/>
      <c r="O100" s="27"/>
      <c r="P100" s="27" t="s">
        <v>41</v>
      </c>
      <c r="Q100" s="27"/>
      <c r="R100" s="16" t="str">
        <f t="shared" si="12"/>
        <v>95Money MarketReceiptOPECLI-276564.01</v>
      </c>
      <c r="S100" s="12" t="str">
        <f t="shared" si="13"/>
        <v>Opération classique</v>
      </c>
      <c r="T100" s="12" t="s">
        <v>60</v>
      </c>
      <c r="U100" s="2" t="str">
        <f>IF(ISBLANK(B100),"",IF(ISNA(VLOOKUP(R100,'Vue Ouverture 9h'!R:U,4,FALSE)),"",VLOOKUP(R100,'Vue Ouverture 9h'!R:U,4,FALSE)))</f>
        <v/>
      </c>
      <c r="V100" s="2" t="str">
        <f>IF(ISBLANK(B100),"",IF(ISNA(VLOOKUP(R100,'Vue Ouverture 9h'!R:V,5,FALSE)),"",VLOOKUP(R100,'Vue Ouverture 9h'!R:V,5,FALSE)))</f>
        <v/>
      </c>
      <c r="W100" s="2" t="str">
        <f>IF(ISBLANK(B100),"",IF(ISNA(VLOOKUP(R100,'Vue Ouverture 9h'!R:W,6,FALSE)),"",VLOOKUP(R100,'Vue Ouverture 9h'!R:W,6,FALSE)))</f>
        <v/>
      </c>
      <c r="X100" s="2" t="s">
        <v>55</v>
      </c>
      <c r="Y100" s="2" t="str">
        <f t="shared" si="14"/>
        <v>Pas d'intégration</v>
      </c>
      <c r="Z100" s="13">
        <f t="shared" si="15"/>
        <v>0</v>
      </c>
      <c r="AA100" s="2" t="str">
        <f t="shared" si="16"/>
        <v/>
      </c>
      <c r="AB100" s="2" t="str">
        <f t="shared" si="17"/>
        <v/>
      </c>
    </row>
    <row r="101" spans="1:28" x14ac:dyDescent="0.45">
      <c r="A101" s="2" t="s">
        <v>40</v>
      </c>
      <c r="B101" s="27">
        <v>96</v>
      </c>
      <c r="C101" s="27" t="s">
        <v>49</v>
      </c>
      <c r="D101" s="27"/>
      <c r="E101" s="27"/>
      <c r="F101" s="27"/>
      <c r="G101" s="27"/>
      <c r="H101" s="27" t="s">
        <v>43</v>
      </c>
      <c r="I101" s="27" t="s">
        <v>51</v>
      </c>
      <c r="J101" s="27" t="s">
        <v>55</v>
      </c>
      <c r="K101" s="27" t="s">
        <v>50</v>
      </c>
      <c r="L101" s="30">
        <v>-4663</v>
      </c>
      <c r="M101" s="28"/>
      <c r="N101" s="27"/>
      <c r="O101" s="27"/>
      <c r="P101" s="27" t="s">
        <v>39</v>
      </c>
      <c r="Q101" s="27"/>
      <c r="R101" s="16" t="str">
        <f t="shared" si="12"/>
        <v>96Money MarketPaymentTARGET-4663</v>
      </c>
      <c r="S101" s="12" t="str">
        <f t="shared" si="13"/>
        <v>Opération classique</v>
      </c>
      <c r="T101" s="12" t="s">
        <v>60</v>
      </c>
      <c r="U101" s="2" t="str">
        <f>IF(ISBLANK(B101),"",IF(ISNA(VLOOKUP(R101,'Vue Ouverture 9h'!R:U,4,FALSE)),"",VLOOKUP(R101,'Vue Ouverture 9h'!R:U,4,FALSE)))</f>
        <v/>
      </c>
      <c r="V101" s="2" t="str">
        <f>IF(ISBLANK(B101),"",IF(ISNA(VLOOKUP(R101,'Vue Ouverture 9h'!R:V,5,FALSE)),"",VLOOKUP(R101,'Vue Ouverture 9h'!R:V,5,FALSE)))</f>
        <v/>
      </c>
      <c r="W101" s="2" t="str">
        <f>IF(ISBLANK(B101),"",IF(ISNA(VLOOKUP(R101,'Vue Ouverture 9h'!R:W,6,FALSE)),"",VLOOKUP(R101,'Vue Ouverture 9h'!R:W,6,FALSE)))</f>
        <v/>
      </c>
      <c r="X101" s="2" t="s">
        <v>55</v>
      </c>
      <c r="Y101" s="2" t="str">
        <f t="shared" si="14"/>
        <v>A Intégrer</v>
      </c>
      <c r="Z101" s="13">
        <f t="shared" si="15"/>
        <v>4663</v>
      </c>
      <c r="AA101" s="2" t="str">
        <f t="shared" si="16"/>
        <v>18011091</v>
      </c>
      <c r="AB101" s="2" t="str">
        <f t="shared" si="17"/>
        <v>11100006000</v>
      </c>
    </row>
    <row r="102" spans="1:28" x14ac:dyDescent="0.45">
      <c r="A102" s="2" t="s">
        <v>40</v>
      </c>
      <c r="B102" s="27">
        <v>97</v>
      </c>
      <c r="C102" s="27" t="s">
        <v>49</v>
      </c>
      <c r="D102" s="27"/>
      <c r="E102" s="27"/>
      <c r="F102" s="27"/>
      <c r="G102" s="27"/>
      <c r="H102" s="27" t="s">
        <v>43</v>
      </c>
      <c r="I102" s="27" t="s">
        <v>45</v>
      </c>
      <c r="J102" s="27" t="s">
        <v>56</v>
      </c>
      <c r="K102" s="27" t="s">
        <v>50</v>
      </c>
      <c r="L102" s="30">
        <v>-276564.01</v>
      </c>
      <c r="M102" s="28"/>
      <c r="N102" s="27"/>
      <c r="O102" s="27"/>
      <c r="P102" s="27" t="s">
        <v>41</v>
      </c>
      <c r="Q102" s="27"/>
      <c r="R102" s="16" t="str">
        <f t="shared" si="12"/>
        <v>97Money MarketReceiptOPECLI-276564.01</v>
      </c>
      <c r="S102" s="12" t="str">
        <f t="shared" si="13"/>
        <v>Opération classique</v>
      </c>
      <c r="T102" s="12" t="s">
        <v>60</v>
      </c>
      <c r="U102" s="2" t="str">
        <f>IF(ISBLANK(B102),"",IF(ISNA(VLOOKUP(R102,'Vue Ouverture 9h'!R:U,4,FALSE)),"",VLOOKUP(R102,'Vue Ouverture 9h'!R:U,4,FALSE)))</f>
        <v/>
      </c>
      <c r="V102" s="2" t="str">
        <f>IF(ISBLANK(B102),"",IF(ISNA(VLOOKUP(R102,'Vue Ouverture 9h'!R:V,5,FALSE)),"",VLOOKUP(R102,'Vue Ouverture 9h'!R:V,5,FALSE)))</f>
        <v/>
      </c>
      <c r="W102" s="2" t="str">
        <f>IF(ISBLANK(B102),"",IF(ISNA(VLOOKUP(R102,'Vue Ouverture 9h'!R:W,6,FALSE)),"",VLOOKUP(R102,'Vue Ouverture 9h'!R:W,6,FALSE)))</f>
        <v/>
      </c>
      <c r="X102" s="2" t="s">
        <v>55</v>
      </c>
      <c r="Y102" s="2" t="str">
        <f t="shared" si="14"/>
        <v>Pas d'intégration</v>
      </c>
      <c r="Z102" s="13">
        <f t="shared" si="15"/>
        <v>0</v>
      </c>
      <c r="AA102" s="2" t="str">
        <f t="shared" si="16"/>
        <v/>
      </c>
      <c r="AB102" s="2" t="str">
        <f t="shared" si="17"/>
        <v/>
      </c>
    </row>
    <row r="103" spans="1:28" x14ac:dyDescent="0.45">
      <c r="A103" s="2" t="s">
        <v>40</v>
      </c>
      <c r="B103" s="27">
        <v>98</v>
      </c>
      <c r="C103" s="27" t="s">
        <v>49</v>
      </c>
      <c r="D103" s="27"/>
      <c r="E103" s="27"/>
      <c r="F103" s="27"/>
      <c r="G103" s="27"/>
      <c r="H103" s="27" t="s">
        <v>43</v>
      </c>
      <c r="I103" s="27" t="s">
        <v>51</v>
      </c>
      <c r="J103" s="27" t="s">
        <v>56</v>
      </c>
      <c r="K103" s="27" t="s">
        <v>50</v>
      </c>
      <c r="L103" s="30">
        <v>-276564.01</v>
      </c>
      <c r="M103" s="28"/>
      <c r="N103" s="27"/>
      <c r="O103" s="27"/>
      <c r="P103" s="27" t="s">
        <v>41</v>
      </c>
      <c r="Q103" s="27"/>
      <c r="R103" s="16" t="str">
        <f t="shared" si="12"/>
        <v>98Money MarketPaymentOPECLI-276564.01</v>
      </c>
      <c r="S103" s="12" t="str">
        <f t="shared" si="13"/>
        <v>Opération classique</v>
      </c>
      <c r="T103" s="12" t="s">
        <v>60</v>
      </c>
      <c r="U103" s="2" t="str">
        <f>IF(ISBLANK(B103),"",IF(ISNA(VLOOKUP(R103,'Vue Ouverture 9h'!R:U,4,FALSE)),"",VLOOKUP(R103,'Vue Ouverture 9h'!R:U,4,FALSE)))</f>
        <v/>
      </c>
      <c r="V103" s="2" t="str">
        <f>IF(ISBLANK(B103),"",IF(ISNA(VLOOKUP(R103,'Vue Ouverture 9h'!R:V,5,FALSE)),"",VLOOKUP(R103,'Vue Ouverture 9h'!R:V,5,FALSE)))</f>
        <v/>
      </c>
      <c r="W103" s="2" t="str">
        <f>IF(ISBLANK(B103),"",IF(ISNA(VLOOKUP(R103,'Vue Ouverture 9h'!R:W,6,FALSE)),"",VLOOKUP(R103,'Vue Ouverture 9h'!R:W,6,FALSE)))</f>
        <v/>
      </c>
      <c r="X103" s="2" t="s">
        <v>55</v>
      </c>
      <c r="Y103" s="2" t="str">
        <f t="shared" si="14"/>
        <v>A Intégrer</v>
      </c>
      <c r="Z103" s="13">
        <f t="shared" si="15"/>
        <v>276564.01</v>
      </c>
      <c r="AA103" s="2" t="str">
        <f t="shared" si="16"/>
        <v>18011091</v>
      </c>
      <c r="AB103" s="2" t="str">
        <f t="shared" si="17"/>
        <v>11100006000</v>
      </c>
    </row>
    <row r="104" spans="1:28" x14ac:dyDescent="0.45">
      <c r="A104" s="2" t="s">
        <v>40</v>
      </c>
      <c r="B104" s="27">
        <v>99</v>
      </c>
      <c r="C104" s="27" t="s">
        <v>49</v>
      </c>
      <c r="D104" s="27"/>
      <c r="E104" s="27"/>
      <c r="F104" s="27"/>
      <c r="G104" s="27"/>
      <c r="H104" s="27" t="s">
        <v>43</v>
      </c>
      <c r="I104" s="27" t="s">
        <v>45</v>
      </c>
      <c r="J104" s="27" t="s">
        <v>56</v>
      </c>
      <c r="K104" s="27" t="s">
        <v>50</v>
      </c>
      <c r="L104" s="30">
        <v>-276564.01</v>
      </c>
      <c r="M104" s="28"/>
      <c r="N104" s="27"/>
      <c r="O104" s="27"/>
      <c r="P104" s="27" t="s">
        <v>41</v>
      </c>
      <c r="Q104" s="27"/>
      <c r="R104" s="16" t="str">
        <f t="shared" si="12"/>
        <v>99Money MarketReceiptOPECLI-276564.01</v>
      </c>
      <c r="S104" s="12" t="str">
        <f t="shared" si="13"/>
        <v>Opération classique</v>
      </c>
      <c r="T104" s="12" t="s">
        <v>60</v>
      </c>
      <c r="U104" s="2" t="str">
        <f>IF(ISBLANK(B104),"",IF(ISNA(VLOOKUP(R104,'Vue Ouverture 9h'!R:U,4,FALSE)),"",VLOOKUP(R104,'Vue Ouverture 9h'!R:U,4,FALSE)))</f>
        <v/>
      </c>
      <c r="V104" s="2" t="str">
        <f>IF(ISBLANK(B104),"",IF(ISNA(VLOOKUP(R104,'Vue Ouverture 9h'!R:V,5,FALSE)),"",VLOOKUP(R104,'Vue Ouverture 9h'!R:V,5,FALSE)))</f>
        <v/>
      </c>
      <c r="W104" s="2" t="str">
        <f>IF(ISBLANK(B104),"",IF(ISNA(VLOOKUP(R104,'Vue Ouverture 9h'!R:W,6,FALSE)),"",VLOOKUP(R104,'Vue Ouverture 9h'!R:W,6,FALSE)))</f>
        <v/>
      </c>
      <c r="X104" s="2" t="s">
        <v>55</v>
      </c>
      <c r="Y104" s="2" t="str">
        <f t="shared" si="14"/>
        <v>Pas d'intégration</v>
      </c>
      <c r="Z104" s="13">
        <f t="shared" si="15"/>
        <v>0</v>
      </c>
      <c r="AA104" s="2" t="str">
        <f t="shared" si="16"/>
        <v/>
      </c>
      <c r="AB104" s="2" t="str">
        <f t="shared" si="17"/>
        <v/>
      </c>
    </row>
    <row r="105" spans="1:28" x14ac:dyDescent="0.45">
      <c r="A105" s="2" t="s">
        <v>40</v>
      </c>
      <c r="B105" s="27">
        <v>100</v>
      </c>
      <c r="C105" s="27" t="s">
        <v>49</v>
      </c>
      <c r="D105" s="27"/>
      <c r="E105" s="27"/>
      <c r="F105" s="27"/>
      <c r="G105" s="27"/>
      <c r="H105" s="27" t="s">
        <v>43</v>
      </c>
      <c r="I105" s="27" t="s">
        <v>45</v>
      </c>
      <c r="J105" s="27" t="s">
        <v>56</v>
      </c>
      <c r="K105" s="27" t="s">
        <v>50</v>
      </c>
      <c r="L105" s="30">
        <v>-276564.01</v>
      </c>
      <c r="M105" s="28"/>
      <c r="N105" s="27"/>
      <c r="O105" s="27"/>
      <c r="P105" s="27" t="s">
        <v>41</v>
      </c>
      <c r="Q105" s="27"/>
      <c r="R105" s="16" t="str">
        <f t="shared" si="12"/>
        <v>100Money MarketReceiptOPECLI-276564.01</v>
      </c>
      <c r="S105" s="12" t="str">
        <f t="shared" si="13"/>
        <v>Opération classique</v>
      </c>
      <c r="T105" s="12" t="s">
        <v>60</v>
      </c>
      <c r="U105" s="2" t="str">
        <f>IF(ISBLANK(B105),"",IF(ISNA(VLOOKUP(R105,'Vue Ouverture 9h'!R:U,4,FALSE)),"",VLOOKUP(R105,'Vue Ouverture 9h'!R:U,4,FALSE)))</f>
        <v/>
      </c>
      <c r="V105" s="2" t="str">
        <f>IF(ISBLANK(B105),"",IF(ISNA(VLOOKUP(R105,'Vue Ouverture 9h'!R:V,5,FALSE)),"",VLOOKUP(R105,'Vue Ouverture 9h'!R:V,5,FALSE)))</f>
        <v/>
      </c>
      <c r="W105" s="2" t="str">
        <f>IF(ISBLANK(B105),"",IF(ISNA(VLOOKUP(R105,'Vue Ouverture 9h'!R:W,6,FALSE)),"",VLOOKUP(R105,'Vue Ouverture 9h'!R:W,6,FALSE)))</f>
        <v/>
      </c>
      <c r="X105" s="2" t="s">
        <v>55</v>
      </c>
      <c r="Y105" s="2" t="str">
        <f t="shared" si="14"/>
        <v>Pas d'intégration</v>
      </c>
      <c r="Z105" s="13">
        <f t="shared" si="15"/>
        <v>0</v>
      </c>
      <c r="AA105" s="2" t="str">
        <f t="shared" si="16"/>
        <v/>
      </c>
      <c r="AB105" s="2" t="str">
        <f t="shared" si="17"/>
        <v/>
      </c>
    </row>
    <row r="106" spans="1:28" x14ac:dyDescent="0.45">
      <c r="A106" s="2" t="s">
        <v>40</v>
      </c>
      <c r="B106" s="27">
        <v>101</v>
      </c>
      <c r="C106" s="27" t="s">
        <v>49</v>
      </c>
      <c r="D106" s="27"/>
      <c r="E106" s="27"/>
      <c r="F106" s="27"/>
      <c r="G106" s="27"/>
      <c r="H106" s="27" t="s">
        <v>43</v>
      </c>
      <c r="I106" s="27" t="s">
        <v>51</v>
      </c>
      <c r="J106" s="27" t="s">
        <v>42</v>
      </c>
      <c r="K106" s="27" t="s">
        <v>50</v>
      </c>
      <c r="L106" s="30">
        <v>-276564.01</v>
      </c>
      <c r="M106" s="28"/>
      <c r="N106" s="27"/>
      <c r="O106" s="27"/>
      <c r="P106" s="27" t="s">
        <v>39</v>
      </c>
      <c r="Q106" s="27"/>
      <c r="R106" s="16" t="str">
        <f t="shared" si="12"/>
        <v>101Money MarketPaymentABE-276564.01</v>
      </c>
      <c r="S106" s="12" t="str">
        <f t="shared" si="13"/>
        <v>Opération classique</v>
      </c>
      <c r="T106" s="12" t="s">
        <v>60</v>
      </c>
      <c r="U106" s="2" t="str">
        <f>IF(ISBLANK(B106),"",IF(ISNA(VLOOKUP(R106,'Vue Ouverture 9h'!R:U,4,FALSE)),"",VLOOKUP(R106,'Vue Ouverture 9h'!R:U,4,FALSE)))</f>
        <v/>
      </c>
      <c r="V106" s="2" t="str">
        <f>IF(ISBLANK(B106),"",IF(ISNA(VLOOKUP(R106,'Vue Ouverture 9h'!R:V,5,FALSE)),"",VLOOKUP(R106,'Vue Ouverture 9h'!R:V,5,FALSE)))</f>
        <v/>
      </c>
      <c r="W106" s="2" t="str">
        <f>IF(ISBLANK(B106),"",IF(ISNA(VLOOKUP(R106,'Vue Ouverture 9h'!R:W,6,FALSE)),"",VLOOKUP(R106,'Vue Ouverture 9h'!R:W,6,FALSE)))</f>
        <v/>
      </c>
      <c r="X106" s="2" t="s">
        <v>55</v>
      </c>
      <c r="Y106" s="2" t="str">
        <f t="shared" si="14"/>
        <v>A Intégrer</v>
      </c>
      <c r="Z106" s="13">
        <f t="shared" si="15"/>
        <v>276564.01</v>
      </c>
      <c r="AA106" s="2" t="str">
        <f t="shared" si="16"/>
        <v>18011091</v>
      </c>
      <c r="AB106" s="2" t="str">
        <f t="shared" si="17"/>
        <v>11100006000</v>
      </c>
    </row>
    <row r="107" spans="1:28" x14ac:dyDescent="0.45">
      <c r="A107" s="2" t="s">
        <v>40</v>
      </c>
      <c r="B107" s="27">
        <v>102</v>
      </c>
      <c r="C107" s="27" t="s">
        <v>49</v>
      </c>
      <c r="D107" s="27"/>
      <c r="E107" s="27"/>
      <c r="F107" s="27"/>
      <c r="G107" s="27"/>
      <c r="H107" s="27" t="s">
        <v>43</v>
      </c>
      <c r="I107" s="27" t="s">
        <v>51</v>
      </c>
      <c r="J107" s="27" t="s">
        <v>42</v>
      </c>
      <c r="K107" s="27" t="s">
        <v>50</v>
      </c>
      <c r="L107" s="30">
        <v>-276564.01</v>
      </c>
      <c r="M107" s="28"/>
      <c r="N107" s="27"/>
      <c r="O107" s="27"/>
      <c r="P107" s="27" t="s">
        <v>39</v>
      </c>
      <c r="Q107" s="27"/>
      <c r="R107" s="16" t="str">
        <f t="shared" si="12"/>
        <v>102Money MarketPaymentABE-276564.01</v>
      </c>
      <c r="S107" s="12" t="str">
        <f t="shared" si="13"/>
        <v>Opération classique</v>
      </c>
      <c r="T107" s="12" t="s">
        <v>60</v>
      </c>
      <c r="U107" s="2" t="str">
        <f>IF(ISBLANK(B107),"",IF(ISNA(VLOOKUP(R107,'Vue Ouverture 9h'!R:U,4,FALSE)),"",VLOOKUP(R107,'Vue Ouverture 9h'!R:U,4,FALSE)))</f>
        <v/>
      </c>
      <c r="V107" s="2" t="str">
        <f>IF(ISBLANK(B107),"",IF(ISNA(VLOOKUP(R107,'Vue Ouverture 9h'!R:V,5,FALSE)),"",VLOOKUP(R107,'Vue Ouverture 9h'!R:V,5,FALSE)))</f>
        <v/>
      </c>
      <c r="W107" s="2" t="str">
        <f>IF(ISBLANK(B107),"",IF(ISNA(VLOOKUP(R107,'Vue Ouverture 9h'!R:W,6,FALSE)),"",VLOOKUP(R107,'Vue Ouverture 9h'!R:W,6,FALSE)))</f>
        <v/>
      </c>
      <c r="X107" s="2" t="s">
        <v>55</v>
      </c>
      <c r="Y107" s="2" t="str">
        <f t="shared" si="14"/>
        <v>A Intégrer</v>
      </c>
      <c r="Z107" s="13">
        <f t="shared" si="15"/>
        <v>276564.01</v>
      </c>
      <c r="AA107" s="2" t="str">
        <f t="shared" si="16"/>
        <v>18011091</v>
      </c>
      <c r="AB107" s="2" t="str">
        <f t="shared" si="17"/>
        <v>11100006000</v>
      </c>
    </row>
    <row r="108" spans="1:28" x14ac:dyDescent="0.45">
      <c r="A108" s="2" t="s">
        <v>40</v>
      </c>
      <c r="B108" s="27">
        <v>103</v>
      </c>
      <c r="C108" s="27" t="s">
        <v>49</v>
      </c>
      <c r="D108" s="27"/>
      <c r="E108" s="27"/>
      <c r="F108" s="27"/>
      <c r="G108" s="27"/>
      <c r="H108" s="27" t="s">
        <v>43</v>
      </c>
      <c r="I108" s="27" t="s">
        <v>51</v>
      </c>
      <c r="J108" s="27" t="s">
        <v>42</v>
      </c>
      <c r="K108" s="27" t="s">
        <v>50</v>
      </c>
      <c r="L108" s="30">
        <v>-276564.01</v>
      </c>
      <c r="M108" s="28"/>
      <c r="N108" s="27"/>
      <c r="O108" s="27"/>
      <c r="P108" s="27" t="s">
        <v>39</v>
      </c>
      <c r="Q108" s="27"/>
      <c r="R108" s="16" t="str">
        <f t="shared" si="12"/>
        <v>103Money MarketPaymentABE-276564.01</v>
      </c>
      <c r="S108" s="12" t="str">
        <f t="shared" si="13"/>
        <v>Opération classique</v>
      </c>
      <c r="T108" s="12" t="s">
        <v>60</v>
      </c>
      <c r="U108" s="2" t="str">
        <f>IF(ISBLANK(B108),"",IF(ISNA(VLOOKUP(R108,'Vue Ouverture 9h'!R:U,4,FALSE)),"",VLOOKUP(R108,'Vue Ouverture 9h'!R:U,4,FALSE)))</f>
        <v/>
      </c>
      <c r="V108" s="2" t="str">
        <f>IF(ISBLANK(B108),"",IF(ISNA(VLOOKUP(R108,'Vue Ouverture 9h'!R:V,5,FALSE)),"",VLOOKUP(R108,'Vue Ouverture 9h'!R:V,5,FALSE)))</f>
        <v/>
      </c>
      <c r="W108" s="2" t="str">
        <f>IF(ISBLANK(B108),"",IF(ISNA(VLOOKUP(R108,'Vue Ouverture 9h'!R:W,6,FALSE)),"",VLOOKUP(R108,'Vue Ouverture 9h'!R:W,6,FALSE)))</f>
        <v/>
      </c>
      <c r="X108" s="2" t="s">
        <v>55</v>
      </c>
      <c r="Y108" s="2" t="str">
        <f t="shared" si="14"/>
        <v>A Intégrer</v>
      </c>
      <c r="Z108" s="13">
        <f t="shared" si="15"/>
        <v>276564.01</v>
      </c>
      <c r="AA108" s="2" t="str">
        <f t="shared" si="16"/>
        <v>18011091</v>
      </c>
      <c r="AB108" s="2" t="str">
        <f t="shared" si="17"/>
        <v>11100006000</v>
      </c>
    </row>
    <row r="109" spans="1:28" x14ac:dyDescent="0.45">
      <c r="A109" s="2" t="s">
        <v>40</v>
      </c>
      <c r="B109" s="27">
        <v>104</v>
      </c>
      <c r="C109" s="27" t="s">
        <v>49</v>
      </c>
      <c r="D109" s="27"/>
      <c r="E109" s="27"/>
      <c r="F109" s="27"/>
      <c r="G109" s="27"/>
      <c r="H109" s="27" t="s">
        <v>43</v>
      </c>
      <c r="I109" s="27" t="s">
        <v>51</v>
      </c>
      <c r="J109" s="27" t="s">
        <v>42</v>
      </c>
      <c r="K109" s="27" t="s">
        <v>50</v>
      </c>
      <c r="L109" s="30">
        <v>-276564.01</v>
      </c>
      <c r="M109" s="28"/>
      <c r="N109" s="27"/>
      <c r="O109" s="27"/>
      <c r="P109" s="27" t="s">
        <v>39</v>
      </c>
      <c r="Q109" s="27"/>
      <c r="R109" s="16" t="str">
        <f t="shared" si="12"/>
        <v>104Money MarketPaymentABE-276564.01</v>
      </c>
      <c r="S109" s="12" t="str">
        <f t="shared" si="13"/>
        <v>Opération classique</v>
      </c>
      <c r="T109" s="12" t="s">
        <v>60</v>
      </c>
      <c r="U109" s="2" t="str">
        <f>IF(ISBLANK(B109),"",IF(ISNA(VLOOKUP(R109,'Vue Ouverture 9h'!R:U,4,FALSE)),"",VLOOKUP(R109,'Vue Ouverture 9h'!R:U,4,FALSE)))</f>
        <v/>
      </c>
      <c r="V109" s="2" t="str">
        <f>IF(ISBLANK(B109),"",IF(ISNA(VLOOKUP(R109,'Vue Ouverture 9h'!R:V,5,FALSE)),"",VLOOKUP(R109,'Vue Ouverture 9h'!R:V,5,FALSE)))</f>
        <v/>
      </c>
      <c r="W109" s="2" t="str">
        <f>IF(ISBLANK(B109),"",IF(ISNA(VLOOKUP(R109,'Vue Ouverture 9h'!R:W,6,FALSE)),"",VLOOKUP(R109,'Vue Ouverture 9h'!R:W,6,FALSE)))</f>
        <v/>
      </c>
      <c r="X109" s="2" t="s">
        <v>55</v>
      </c>
      <c r="Y109" s="2" t="str">
        <f t="shared" si="14"/>
        <v>A Intégrer</v>
      </c>
      <c r="Z109" s="13">
        <f t="shared" si="15"/>
        <v>276564.01</v>
      </c>
      <c r="AA109" s="2" t="str">
        <f t="shared" si="16"/>
        <v>18011091</v>
      </c>
      <c r="AB109" s="2" t="str">
        <f t="shared" si="17"/>
        <v>11100006000</v>
      </c>
    </row>
    <row r="110" spans="1:28" x14ac:dyDescent="0.45">
      <c r="A110" s="2" t="s">
        <v>40</v>
      </c>
      <c r="B110" s="27">
        <v>105</v>
      </c>
      <c r="C110" s="27" t="s">
        <v>49</v>
      </c>
      <c r="D110" s="27"/>
      <c r="E110" s="27"/>
      <c r="F110" s="27"/>
      <c r="G110" s="27"/>
      <c r="H110" s="27" t="s">
        <v>43</v>
      </c>
      <c r="I110" s="27" t="s">
        <v>45</v>
      </c>
      <c r="J110" s="27" t="s">
        <v>56</v>
      </c>
      <c r="K110" s="27" t="s">
        <v>50</v>
      </c>
      <c r="L110" s="30">
        <v>-276564.01</v>
      </c>
      <c r="M110" s="28"/>
      <c r="N110" s="27"/>
      <c r="O110" s="27"/>
      <c r="P110" s="27" t="s">
        <v>41</v>
      </c>
      <c r="Q110" s="27"/>
      <c r="R110" s="16" t="str">
        <f t="shared" si="12"/>
        <v>105Money MarketReceiptOPECLI-276564.01</v>
      </c>
      <c r="S110" s="12" t="str">
        <f t="shared" si="13"/>
        <v>Opération classique</v>
      </c>
      <c r="T110" s="12" t="s">
        <v>60</v>
      </c>
      <c r="U110" s="2" t="str">
        <f>IF(ISBLANK(B110),"",IF(ISNA(VLOOKUP(R110,'Vue Ouverture 9h'!R:U,4,FALSE)),"",VLOOKUP(R110,'Vue Ouverture 9h'!R:U,4,FALSE)))</f>
        <v/>
      </c>
      <c r="V110" s="2" t="str">
        <f>IF(ISBLANK(B110),"",IF(ISNA(VLOOKUP(R110,'Vue Ouverture 9h'!R:V,5,FALSE)),"",VLOOKUP(R110,'Vue Ouverture 9h'!R:V,5,FALSE)))</f>
        <v/>
      </c>
      <c r="W110" s="2" t="str">
        <f>IF(ISBLANK(B110),"",IF(ISNA(VLOOKUP(R110,'Vue Ouverture 9h'!R:W,6,FALSE)),"",VLOOKUP(R110,'Vue Ouverture 9h'!R:W,6,FALSE)))</f>
        <v/>
      </c>
      <c r="X110" s="2" t="s">
        <v>55</v>
      </c>
      <c r="Y110" s="2" t="str">
        <f t="shared" si="14"/>
        <v>Pas d'intégration</v>
      </c>
      <c r="Z110" s="13">
        <f t="shared" si="15"/>
        <v>0</v>
      </c>
      <c r="AA110" s="2" t="str">
        <f t="shared" si="16"/>
        <v/>
      </c>
      <c r="AB110" s="2" t="str">
        <f t="shared" si="17"/>
        <v/>
      </c>
    </row>
    <row r="111" spans="1:28" x14ac:dyDescent="0.45">
      <c r="A111" s="2" t="s">
        <v>40</v>
      </c>
      <c r="B111" s="27">
        <v>106</v>
      </c>
      <c r="C111" s="27" t="s">
        <v>49</v>
      </c>
      <c r="D111" s="27"/>
      <c r="E111" s="27"/>
      <c r="F111" s="27"/>
      <c r="G111" s="27"/>
      <c r="H111" s="27" t="s">
        <v>43</v>
      </c>
      <c r="I111" s="27" t="s">
        <v>45</v>
      </c>
      <c r="J111" s="27" t="s">
        <v>56</v>
      </c>
      <c r="K111" s="27" t="s">
        <v>50</v>
      </c>
      <c r="L111" s="30">
        <v>-276564.01</v>
      </c>
      <c r="M111" s="28"/>
      <c r="N111" s="27"/>
      <c r="O111" s="27"/>
      <c r="P111" s="27" t="s">
        <v>41</v>
      </c>
      <c r="Q111" s="27"/>
      <c r="R111" s="16" t="str">
        <f t="shared" si="12"/>
        <v>106Money MarketReceiptOPECLI-276564.01</v>
      </c>
      <c r="S111" s="12" t="str">
        <f t="shared" si="13"/>
        <v>Opération classique</v>
      </c>
      <c r="T111" s="12" t="s">
        <v>60</v>
      </c>
      <c r="U111" s="2" t="str">
        <f>IF(ISBLANK(B111),"",IF(ISNA(VLOOKUP(R111,'Vue Ouverture 9h'!R:U,4,FALSE)),"",VLOOKUP(R111,'Vue Ouverture 9h'!R:U,4,FALSE)))</f>
        <v/>
      </c>
      <c r="V111" s="2" t="str">
        <f>IF(ISBLANK(B111),"",IF(ISNA(VLOOKUP(R111,'Vue Ouverture 9h'!R:V,5,FALSE)),"",VLOOKUP(R111,'Vue Ouverture 9h'!R:V,5,FALSE)))</f>
        <v/>
      </c>
      <c r="W111" s="2" t="str">
        <f>IF(ISBLANK(B111),"",IF(ISNA(VLOOKUP(R111,'Vue Ouverture 9h'!R:W,6,FALSE)),"",VLOOKUP(R111,'Vue Ouverture 9h'!R:W,6,FALSE)))</f>
        <v/>
      </c>
      <c r="X111" s="2" t="s">
        <v>55</v>
      </c>
      <c r="Y111" s="2" t="str">
        <f t="shared" si="14"/>
        <v>Pas d'intégration</v>
      </c>
      <c r="Z111" s="13">
        <f t="shared" si="15"/>
        <v>0</v>
      </c>
      <c r="AA111" s="2" t="str">
        <f t="shared" si="16"/>
        <v/>
      </c>
      <c r="AB111" s="2" t="str">
        <f t="shared" si="17"/>
        <v/>
      </c>
    </row>
    <row r="112" spans="1:28" x14ac:dyDescent="0.45">
      <c r="A112" s="2" t="s">
        <v>40</v>
      </c>
      <c r="B112" s="27">
        <v>107</v>
      </c>
      <c r="C112" s="27" t="s">
        <v>49</v>
      </c>
      <c r="D112" s="27"/>
      <c r="E112" s="27"/>
      <c r="F112" s="27"/>
      <c r="G112" s="27"/>
      <c r="H112" s="27" t="s">
        <v>43</v>
      </c>
      <c r="I112" s="27" t="s">
        <v>51</v>
      </c>
      <c r="J112" s="27" t="s">
        <v>56</v>
      </c>
      <c r="K112" s="27" t="s">
        <v>50</v>
      </c>
      <c r="L112" s="30">
        <v>-276564.01</v>
      </c>
      <c r="M112" s="28"/>
      <c r="N112" s="27"/>
      <c r="O112" s="27"/>
      <c r="P112" s="27" t="s">
        <v>41</v>
      </c>
      <c r="Q112" s="27"/>
      <c r="R112" s="16" t="str">
        <f t="shared" si="12"/>
        <v>107Money MarketPaymentOPECLI-276564.01</v>
      </c>
      <c r="S112" s="12" t="str">
        <f t="shared" si="13"/>
        <v>Opération classique</v>
      </c>
      <c r="T112" s="12" t="s">
        <v>60</v>
      </c>
      <c r="U112" s="2" t="str">
        <f>IF(ISBLANK(B112),"",IF(ISNA(VLOOKUP(R112,'Vue Ouverture 9h'!R:U,4,FALSE)),"",VLOOKUP(R112,'Vue Ouverture 9h'!R:U,4,FALSE)))</f>
        <v/>
      </c>
      <c r="V112" s="2" t="str">
        <f>IF(ISBLANK(B112),"",IF(ISNA(VLOOKUP(R112,'Vue Ouverture 9h'!R:V,5,FALSE)),"",VLOOKUP(R112,'Vue Ouverture 9h'!R:V,5,FALSE)))</f>
        <v/>
      </c>
      <c r="W112" s="2" t="str">
        <f>IF(ISBLANK(B112),"",IF(ISNA(VLOOKUP(R112,'Vue Ouverture 9h'!R:W,6,FALSE)),"",VLOOKUP(R112,'Vue Ouverture 9h'!R:W,6,FALSE)))</f>
        <v/>
      </c>
      <c r="X112" s="2" t="s">
        <v>55</v>
      </c>
      <c r="Y112" s="2" t="str">
        <f t="shared" si="14"/>
        <v>A Intégrer</v>
      </c>
      <c r="Z112" s="13">
        <f t="shared" si="15"/>
        <v>276564.01</v>
      </c>
      <c r="AA112" s="2" t="str">
        <f t="shared" si="16"/>
        <v>18011091</v>
      </c>
      <c r="AB112" s="2" t="str">
        <f t="shared" si="17"/>
        <v>11100006000</v>
      </c>
    </row>
    <row r="113" spans="1:28" x14ac:dyDescent="0.45">
      <c r="A113" s="2" t="s">
        <v>40</v>
      </c>
      <c r="B113" s="27">
        <v>108</v>
      </c>
      <c r="C113" s="27" t="s">
        <v>49</v>
      </c>
      <c r="D113" s="27"/>
      <c r="E113" s="27"/>
      <c r="F113" s="27"/>
      <c r="G113" s="27"/>
      <c r="H113" s="27" t="s">
        <v>43</v>
      </c>
      <c r="I113" s="27" t="s">
        <v>51</v>
      </c>
      <c r="J113" s="27" t="s">
        <v>42</v>
      </c>
      <c r="K113" s="27" t="s">
        <v>50</v>
      </c>
      <c r="L113" s="30">
        <v>-276564.01</v>
      </c>
      <c r="M113" s="28"/>
      <c r="N113" s="27"/>
      <c r="O113" s="27"/>
      <c r="P113" s="27" t="s">
        <v>39</v>
      </c>
      <c r="Q113" s="27"/>
      <c r="R113" s="16" t="str">
        <f t="shared" si="12"/>
        <v>108Money MarketPaymentABE-276564.01</v>
      </c>
      <c r="S113" s="12" t="str">
        <f t="shared" si="13"/>
        <v>Opération classique</v>
      </c>
      <c r="T113" s="12" t="s">
        <v>60</v>
      </c>
      <c r="U113" s="2" t="str">
        <f>IF(ISBLANK(B113),"",IF(ISNA(VLOOKUP(R113,'Vue Ouverture 9h'!R:U,4,FALSE)),"",VLOOKUP(R113,'Vue Ouverture 9h'!R:U,4,FALSE)))</f>
        <v/>
      </c>
      <c r="V113" s="2" t="str">
        <f>IF(ISBLANK(B113),"",IF(ISNA(VLOOKUP(R113,'Vue Ouverture 9h'!R:V,5,FALSE)),"",VLOOKUP(R113,'Vue Ouverture 9h'!R:V,5,FALSE)))</f>
        <v/>
      </c>
      <c r="W113" s="2" t="str">
        <f>IF(ISBLANK(B113),"",IF(ISNA(VLOOKUP(R113,'Vue Ouverture 9h'!R:W,6,FALSE)),"",VLOOKUP(R113,'Vue Ouverture 9h'!R:W,6,FALSE)))</f>
        <v/>
      </c>
      <c r="X113" s="2" t="s">
        <v>55</v>
      </c>
      <c r="Y113" s="2" t="str">
        <f t="shared" si="14"/>
        <v>A Intégrer</v>
      </c>
      <c r="Z113" s="13">
        <f t="shared" si="15"/>
        <v>276564.01</v>
      </c>
      <c r="AA113" s="2" t="str">
        <f t="shared" si="16"/>
        <v>18011091</v>
      </c>
      <c r="AB113" s="2" t="str">
        <f t="shared" si="17"/>
        <v>11100006000</v>
      </c>
    </row>
    <row r="114" spans="1:28" x14ac:dyDescent="0.45">
      <c r="A114" s="2" t="s">
        <v>40</v>
      </c>
      <c r="B114" s="27">
        <v>109</v>
      </c>
      <c r="C114" s="27" t="s">
        <v>49</v>
      </c>
      <c r="D114" s="27"/>
      <c r="E114" s="27"/>
      <c r="F114" s="27"/>
      <c r="G114" s="27"/>
      <c r="H114" s="27" t="s">
        <v>43</v>
      </c>
      <c r="I114" s="27" t="s">
        <v>45</v>
      </c>
      <c r="J114" s="27" t="s">
        <v>56</v>
      </c>
      <c r="K114" s="27" t="s">
        <v>50</v>
      </c>
      <c r="L114" s="30">
        <v>-276564.01</v>
      </c>
      <c r="M114" s="28"/>
      <c r="N114" s="27"/>
      <c r="O114" s="27"/>
      <c r="P114" s="27" t="s">
        <v>41</v>
      </c>
      <c r="Q114" s="27"/>
      <c r="R114" s="16" t="str">
        <f t="shared" si="12"/>
        <v>109Money MarketReceiptOPECLI-276564.01</v>
      </c>
      <c r="S114" s="12" t="str">
        <f t="shared" si="13"/>
        <v>Opération classique</v>
      </c>
      <c r="T114" s="12" t="s">
        <v>60</v>
      </c>
      <c r="U114" s="2" t="str">
        <f>IF(ISBLANK(B114),"",IF(ISNA(VLOOKUP(R114,'Vue Ouverture 9h'!R:U,4,FALSE)),"",VLOOKUP(R114,'Vue Ouverture 9h'!R:U,4,FALSE)))</f>
        <v/>
      </c>
      <c r="V114" s="2" t="str">
        <f>IF(ISBLANK(B114),"",IF(ISNA(VLOOKUP(R114,'Vue Ouverture 9h'!R:V,5,FALSE)),"",VLOOKUP(R114,'Vue Ouverture 9h'!R:V,5,FALSE)))</f>
        <v/>
      </c>
      <c r="W114" s="2" t="str">
        <f>IF(ISBLANK(B114),"",IF(ISNA(VLOOKUP(R114,'Vue Ouverture 9h'!R:W,6,FALSE)),"",VLOOKUP(R114,'Vue Ouverture 9h'!R:W,6,FALSE)))</f>
        <v/>
      </c>
      <c r="X114" s="2" t="s">
        <v>55</v>
      </c>
      <c r="Y114" s="2" t="str">
        <f t="shared" si="14"/>
        <v>Pas d'intégration</v>
      </c>
      <c r="Z114" s="13">
        <f t="shared" si="15"/>
        <v>0</v>
      </c>
      <c r="AA114" s="2" t="str">
        <f t="shared" si="16"/>
        <v/>
      </c>
      <c r="AB114" s="2" t="str">
        <f t="shared" si="17"/>
        <v/>
      </c>
    </row>
    <row r="115" spans="1:28" x14ac:dyDescent="0.45">
      <c r="A115" s="2" t="s">
        <v>40</v>
      </c>
      <c r="B115" s="27">
        <v>110</v>
      </c>
      <c r="C115" s="27" t="s">
        <v>49</v>
      </c>
      <c r="D115" s="27"/>
      <c r="E115" s="27"/>
      <c r="F115" s="27"/>
      <c r="G115" s="27"/>
      <c r="H115" s="27" t="s">
        <v>43</v>
      </c>
      <c r="I115" s="27" t="s">
        <v>45</v>
      </c>
      <c r="J115" s="27" t="s">
        <v>56</v>
      </c>
      <c r="K115" s="27" t="s">
        <v>50</v>
      </c>
      <c r="L115" s="30">
        <v>-276564.01</v>
      </c>
      <c r="M115" s="28"/>
      <c r="N115" s="27"/>
      <c r="O115" s="27"/>
      <c r="P115" s="27" t="s">
        <v>41</v>
      </c>
      <c r="Q115" s="27"/>
      <c r="R115" s="16" t="str">
        <f t="shared" si="12"/>
        <v>110Money MarketReceiptOPECLI-276564.01</v>
      </c>
      <c r="S115" s="12" t="str">
        <f t="shared" si="13"/>
        <v>Opération classique</v>
      </c>
      <c r="T115" s="12" t="s">
        <v>60</v>
      </c>
      <c r="U115" s="2" t="str">
        <f>IF(ISBLANK(B115),"",IF(ISNA(VLOOKUP(R115,'Vue Ouverture 9h'!R:U,4,FALSE)),"",VLOOKUP(R115,'Vue Ouverture 9h'!R:U,4,FALSE)))</f>
        <v/>
      </c>
      <c r="V115" s="2" t="str">
        <f>IF(ISBLANK(B115),"",IF(ISNA(VLOOKUP(R115,'Vue Ouverture 9h'!R:V,5,FALSE)),"",VLOOKUP(R115,'Vue Ouverture 9h'!R:V,5,FALSE)))</f>
        <v/>
      </c>
      <c r="W115" s="2" t="str">
        <f>IF(ISBLANK(B115),"",IF(ISNA(VLOOKUP(R115,'Vue Ouverture 9h'!R:W,6,FALSE)),"",VLOOKUP(R115,'Vue Ouverture 9h'!R:W,6,FALSE)))</f>
        <v/>
      </c>
      <c r="X115" s="2" t="s">
        <v>55</v>
      </c>
      <c r="Y115" s="2" t="str">
        <f t="shared" si="14"/>
        <v>Pas d'intégration</v>
      </c>
      <c r="Z115" s="13">
        <f t="shared" si="15"/>
        <v>0</v>
      </c>
      <c r="AA115" s="2" t="str">
        <f t="shared" si="16"/>
        <v/>
      </c>
      <c r="AB115" s="2" t="str">
        <f t="shared" si="17"/>
        <v/>
      </c>
    </row>
    <row r="116" spans="1:28" x14ac:dyDescent="0.45">
      <c r="A116" s="2" t="s">
        <v>40</v>
      </c>
      <c r="B116" s="27">
        <v>111</v>
      </c>
      <c r="C116" s="27" t="s">
        <v>49</v>
      </c>
      <c r="D116" s="27"/>
      <c r="E116" s="27"/>
      <c r="F116" s="27"/>
      <c r="G116" s="27"/>
      <c r="H116" s="27" t="s">
        <v>43</v>
      </c>
      <c r="I116" s="27" t="s">
        <v>45</v>
      </c>
      <c r="J116" s="27" t="s">
        <v>56</v>
      </c>
      <c r="K116" s="27" t="s">
        <v>50</v>
      </c>
      <c r="L116" s="30">
        <v>-276564.01</v>
      </c>
      <c r="M116" s="28"/>
      <c r="N116" s="27"/>
      <c r="O116" s="27"/>
      <c r="P116" s="27" t="s">
        <v>41</v>
      </c>
      <c r="Q116" s="27"/>
      <c r="R116" s="16" t="str">
        <f t="shared" si="12"/>
        <v>111Money MarketReceiptOPECLI-276564.01</v>
      </c>
      <c r="S116" s="12" t="str">
        <f t="shared" si="13"/>
        <v>Opération classique</v>
      </c>
      <c r="T116" s="12" t="s">
        <v>60</v>
      </c>
      <c r="U116" s="2" t="str">
        <f>IF(ISBLANK(B116),"",IF(ISNA(VLOOKUP(R116,'Vue Ouverture 9h'!R:U,4,FALSE)),"",VLOOKUP(R116,'Vue Ouverture 9h'!R:U,4,FALSE)))</f>
        <v/>
      </c>
      <c r="V116" s="2" t="str">
        <f>IF(ISBLANK(B116),"",IF(ISNA(VLOOKUP(R116,'Vue Ouverture 9h'!R:V,5,FALSE)),"",VLOOKUP(R116,'Vue Ouverture 9h'!R:V,5,FALSE)))</f>
        <v/>
      </c>
      <c r="W116" s="2" t="str">
        <f>IF(ISBLANK(B116),"",IF(ISNA(VLOOKUP(R116,'Vue Ouverture 9h'!R:W,6,FALSE)),"",VLOOKUP(R116,'Vue Ouverture 9h'!R:W,6,FALSE)))</f>
        <v/>
      </c>
      <c r="X116" s="2" t="s">
        <v>55</v>
      </c>
      <c r="Y116" s="2" t="str">
        <f t="shared" si="14"/>
        <v>Pas d'intégration</v>
      </c>
      <c r="Z116" s="13">
        <f t="shared" si="15"/>
        <v>0</v>
      </c>
      <c r="AA116" s="2" t="str">
        <f t="shared" si="16"/>
        <v/>
      </c>
      <c r="AB116" s="2" t="str">
        <f t="shared" si="17"/>
        <v/>
      </c>
    </row>
    <row r="117" spans="1:28" x14ac:dyDescent="0.45">
      <c r="A117" s="2" t="s">
        <v>40</v>
      </c>
      <c r="B117" s="27">
        <v>112</v>
      </c>
      <c r="C117" s="27" t="s">
        <v>49</v>
      </c>
      <c r="D117" s="27"/>
      <c r="E117" s="27"/>
      <c r="F117" s="27"/>
      <c r="G117" s="27"/>
      <c r="H117" s="27" t="s">
        <v>43</v>
      </c>
      <c r="I117" s="27" t="s">
        <v>51</v>
      </c>
      <c r="J117" s="27" t="s">
        <v>42</v>
      </c>
      <c r="K117" s="27" t="s">
        <v>50</v>
      </c>
      <c r="L117" s="30">
        <v>-276564.01</v>
      </c>
      <c r="M117" s="28"/>
      <c r="N117" s="27"/>
      <c r="O117" s="27"/>
      <c r="P117" s="27" t="s">
        <v>39</v>
      </c>
      <c r="Q117" s="27"/>
      <c r="R117" s="16" t="str">
        <f t="shared" si="12"/>
        <v>112Money MarketPaymentABE-276564.01</v>
      </c>
      <c r="S117" s="12" t="str">
        <f t="shared" si="13"/>
        <v>Opération classique</v>
      </c>
      <c r="T117" s="12" t="s">
        <v>60</v>
      </c>
      <c r="U117" s="2" t="str">
        <f>IF(ISBLANK(B117),"",IF(ISNA(VLOOKUP(R117,'Vue Ouverture 9h'!R:U,4,FALSE)),"",VLOOKUP(R117,'Vue Ouverture 9h'!R:U,4,FALSE)))</f>
        <v/>
      </c>
      <c r="V117" s="2" t="str">
        <f>IF(ISBLANK(B117),"",IF(ISNA(VLOOKUP(R117,'Vue Ouverture 9h'!R:V,5,FALSE)),"",VLOOKUP(R117,'Vue Ouverture 9h'!R:V,5,FALSE)))</f>
        <v/>
      </c>
      <c r="W117" s="2" t="str">
        <f>IF(ISBLANK(B117),"",IF(ISNA(VLOOKUP(R117,'Vue Ouverture 9h'!R:W,6,FALSE)),"",VLOOKUP(R117,'Vue Ouverture 9h'!R:W,6,FALSE)))</f>
        <v/>
      </c>
      <c r="X117" s="2" t="s">
        <v>55</v>
      </c>
      <c r="Y117" s="2" t="str">
        <f t="shared" si="14"/>
        <v>A Intégrer</v>
      </c>
      <c r="Z117" s="13">
        <f t="shared" si="15"/>
        <v>276564.01</v>
      </c>
      <c r="AA117" s="2" t="str">
        <f t="shared" si="16"/>
        <v>18011091</v>
      </c>
      <c r="AB117" s="2" t="str">
        <f t="shared" si="17"/>
        <v>11100006000</v>
      </c>
    </row>
    <row r="118" spans="1:28" x14ac:dyDescent="0.45">
      <c r="A118" s="2" t="s">
        <v>40</v>
      </c>
      <c r="B118" s="27">
        <v>113</v>
      </c>
      <c r="C118" s="27" t="s">
        <v>49</v>
      </c>
      <c r="D118" s="27"/>
      <c r="E118" s="27"/>
      <c r="F118" s="27"/>
      <c r="G118" s="27"/>
      <c r="H118" s="27" t="s">
        <v>43</v>
      </c>
      <c r="I118" s="27" t="s">
        <v>51</v>
      </c>
      <c r="J118" s="27" t="s">
        <v>42</v>
      </c>
      <c r="K118" s="27" t="s">
        <v>50</v>
      </c>
      <c r="L118" s="30">
        <v>-276564.01</v>
      </c>
      <c r="M118" s="28"/>
      <c r="N118" s="27"/>
      <c r="O118" s="27"/>
      <c r="P118" s="27" t="s">
        <v>39</v>
      </c>
      <c r="Q118" s="27"/>
      <c r="R118" s="16" t="str">
        <f t="shared" si="12"/>
        <v>113Money MarketPaymentABE-276564.01</v>
      </c>
      <c r="S118" s="12" t="str">
        <f t="shared" si="13"/>
        <v>Opération classique</v>
      </c>
      <c r="T118" s="12" t="s">
        <v>60</v>
      </c>
      <c r="U118" s="2" t="str">
        <f>IF(ISBLANK(B118),"",IF(ISNA(VLOOKUP(R118,'Vue Ouverture 9h'!R:U,4,FALSE)),"",VLOOKUP(R118,'Vue Ouverture 9h'!R:U,4,FALSE)))</f>
        <v/>
      </c>
      <c r="V118" s="2" t="str">
        <f>IF(ISBLANK(B118),"",IF(ISNA(VLOOKUP(R118,'Vue Ouverture 9h'!R:V,5,FALSE)),"",VLOOKUP(R118,'Vue Ouverture 9h'!R:V,5,FALSE)))</f>
        <v/>
      </c>
      <c r="W118" s="2" t="str">
        <f>IF(ISBLANK(B118),"",IF(ISNA(VLOOKUP(R118,'Vue Ouverture 9h'!R:W,6,FALSE)),"",VLOOKUP(R118,'Vue Ouverture 9h'!R:W,6,FALSE)))</f>
        <v/>
      </c>
      <c r="X118" s="2" t="s">
        <v>55</v>
      </c>
      <c r="Y118" s="2" t="str">
        <f t="shared" si="14"/>
        <v>A Intégrer</v>
      </c>
      <c r="Z118" s="13">
        <f t="shared" si="15"/>
        <v>276564.01</v>
      </c>
      <c r="AA118" s="2" t="str">
        <f t="shared" si="16"/>
        <v>18011091</v>
      </c>
      <c r="AB118" s="2" t="str">
        <f t="shared" si="17"/>
        <v>11100006000</v>
      </c>
    </row>
    <row r="119" spans="1:28" x14ac:dyDescent="0.45">
      <c r="A119" s="2" t="s">
        <v>40</v>
      </c>
      <c r="B119" s="27">
        <v>114</v>
      </c>
      <c r="C119" s="27" t="s">
        <v>49</v>
      </c>
      <c r="D119" s="27"/>
      <c r="E119" s="27"/>
      <c r="F119" s="27"/>
      <c r="G119" s="27"/>
      <c r="H119" s="27" t="s">
        <v>43</v>
      </c>
      <c r="I119" s="27" t="s">
        <v>45</v>
      </c>
      <c r="J119" s="27" t="s">
        <v>56</v>
      </c>
      <c r="K119" s="27" t="s">
        <v>50</v>
      </c>
      <c r="L119" s="30">
        <v>-276564.01</v>
      </c>
      <c r="M119" s="28"/>
      <c r="N119" s="27"/>
      <c r="O119" s="27"/>
      <c r="P119" s="27" t="s">
        <v>41</v>
      </c>
      <c r="Q119" s="27"/>
      <c r="R119" s="16" t="str">
        <f t="shared" si="12"/>
        <v>114Money MarketReceiptOPECLI-276564.01</v>
      </c>
      <c r="S119" s="12" t="str">
        <f t="shared" si="13"/>
        <v>Opération classique</v>
      </c>
      <c r="T119" s="12" t="s">
        <v>60</v>
      </c>
      <c r="U119" s="2" t="str">
        <f>IF(ISBLANK(B119),"",IF(ISNA(VLOOKUP(R119,'Vue Ouverture 9h'!R:U,4,FALSE)),"",VLOOKUP(R119,'Vue Ouverture 9h'!R:U,4,FALSE)))</f>
        <v/>
      </c>
      <c r="V119" s="2" t="str">
        <f>IF(ISBLANK(B119),"",IF(ISNA(VLOOKUP(R119,'Vue Ouverture 9h'!R:V,5,FALSE)),"",VLOOKUP(R119,'Vue Ouverture 9h'!R:V,5,FALSE)))</f>
        <v/>
      </c>
      <c r="W119" s="2" t="str">
        <f>IF(ISBLANK(B119),"",IF(ISNA(VLOOKUP(R119,'Vue Ouverture 9h'!R:W,6,FALSE)),"",VLOOKUP(R119,'Vue Ouverture 9h'!R:W,6,FALSE)))</f>
        <v/>
      </c>
      <c r="X119" s="2" t="s">
        <v>55</v>
      </c>
      <c r="Y119" s="2" t="str">
        <f t="shared" si="14"/>
        <v>Pas d'intégration</v>
      </c>
      <c r="Z119" s="13">
        <f t="shared" si="15"/>
        <v>0</v>
      </c>
      <c r="AA119" s="2" t="str">
        <f t="shared" si="16"/>
        <v/>
      </c>
      <c r="AB119" s="2" t="str">
        <f t="shared" si="17"/>
        <v/>
      </c>
    </row>
    <row r="120" spans="1:28" x14ac:dyDescent="0.45">
      <c r="A120" s="2" t="s">
        <v>40</v>
      </c>
      <c r="B120" s="27">
        <v>115</v>
      </c>
      <c r="C120" s="27" t="s">
        <v>49</v>
      </c>
      <c r="D120" s="27"/>
      <c r="E120" s="27"/>
      <c r="F120" s="27"/>
      <c r="G120" s="27"/>
      <c r="H120" s="27" t="s">
        <v>43</v>
      </c>
      <c r="I120" s="27" t="s">
        <v>45</v>
      </c>
      <c r="J120" s="27" t="s">
        <v>56</v>
      </c>
      <c r="K120" s="27" t="s">
        <v>50</v>
      </c>
      <c r="L120" s="30">
        <v>-276564.01</v>
      </c>
      <c r="M120" s="28"/>
      <c r="N120" s="27"/>
      <c r="O120" s="27"/>
      <c r="P120" s="27" t="s">
        <v>41</v>
      </c>
      <c r="Q120" s="27"/>
      <c r="R120" s="16" t="str">
        <f t="shared" si="12"/>
        <v>115Money MarketReceiptOPECLI-276564.01</v>
      </c>
      <c r="S120" s="12" t="str">
        <f t="shared" si="13"/>
        <v>Opération classique</v>
      </c>
      <c r="T120" s="12" t="s">
        <v>60</v>
      </c>
      <c r="U120" s="2" t="str">
        <f>IF(ISBLANK(B120),"",IF(ISNA(VLOOKUP(R120,'Vue Ouverture 9h'!R:U,4,FALSE)),"",VLOOKUP(R120,'Vue Ouverture 9h'!R:U,4,FALSE)))</f>
        <v/>
      </c>
      <c r="V120" s="2" t="str">
        <f>IF(ISBLANK(B120),"",IF(ISNA(VLOOKUP(R120,'Vue Ouverture 9h'!R:V,5,FALSE)),"",VLOOKUP(R120,'Vue Ouverture 9h'!R:V,5,FALSE)))</f>
        <v/>
      </c>
      <c r="W120" s="2" t="str">
        <f>IF(ISBLANK(B120),"",IF(ISNA(VLOOKUP(R120,'Vue Ouverture 9h'!R:W,6,FALSE)),"",VLOOKUP(R120,'Vue Ouverture 9h'!R:W,6,FALSE)))</f>
        <v/>
      </c>
      <c r="X120" s="2" t="s">
        <v>55</v>
      </c>
      <c r="Y120" s="2" t="str">
        <f t="shared" si="14"/>
        <v>Pas d'intégration</v>
      </c>
      <c r="Z120" s="13">
        <f t="shared" si="15"/>
        <v>0</v>
      </c>
      <c r="AA120" s="2" t="str">
        <f t="shared" si="16"/>
        <v/>
      </c>
      <c r="AB120" s="2" t="str">
        <f t="shared" si="17"/>
        <v/>
      </c>
    </row>
    <row r="121" spans="1:28" x14ac:dyDescent="0.45">
      <c r="A121" s="2" t="s">
        <v>40</v>
      </c>
      <c r="B121" s="27">
        <v>116</v>
      </c>
      <c r="C121" s="27" t="s">
        <v>49</v>
      </c>
      <c r="D121" s="27"/>
      <c r="E121" s="27"/>
      <c r="F121" s="27"/>
      <c r="G121" s="27"/>
      <c r="H121" s="27" t="s">
        <v>43</v>
      </c>
      <c r="I121" s="27" t="s">
        <v>45</v>
      </c>
      <c r="J121" s="27" t="s">
        <v>56</v>
      </c>
      <c r="K121" s="27" t="s">
        <v>50</v>
      </c>
      <c r="L121" s="30">
        <v>-276564.01</v>
      </c>
      <c r="M121" s="28"/>
      <c r="N121" s="27"/>
      <c r="O121" s="27"/>
      <c r="P121" s="27" t="s">
        <v>41</v>
      </c>
      <c r="Q121" s="27"/>
      <c r="R121" s="16" t="str">
        <f t="shared" si="12"/>
        <v>116Money MarketReceiptOPECLI-276564.01</v>
      </c>
      <c r="S121" s="12" t="str">
        <f t="shared" si="13"/>
        <v>Opération classique</v>
      </c>
      <c r="T121" s="12" t="s">
        <v>60</v>
      </c>
      <c r="U121" s="2" t="str">
        <f>IF(ISBLANK(B121),"",IF(ISNA(VLOOKUP(R121,'Vue Ouverture 9h'!R:U,4,FALSE)),"",VLOOKUP(R121,'Vue Ouverture 9h'!R:U,4,FALSE)))</f>
        <v/>
      </c>
      <c r="V121" s="2" t="str">
        <f>IF(ISBLANK(B121),"",IF(ISNA(VLOOKUP(R121,'Vue Ouverture 9h'!R:V,5,FALSE)),"",VLOOKUP(R121,'Vue Ouverture 9h'!R:V,5,FALSE)))</f>
        <v/>
      </c>
      <c r="W121" s="2" t="str">
        <f>IF(ISBLANK(B121),"",IF(ISNA(VLOOKUP(R121,'Vue Ouverture 9h'!R:W,6,FALSE)),"",VLOOKUP(R121,'Vue Ouverture 9h'!R:W,6,FALSE)))</f>
        <v/>
      </c>
      <c r="X121" s="2" t="s">
        <v>55</v>
      </c>
      <c r="Y121" s="2" t="str">
        <f t="shared" si="14"/>
        <v>Pas d'intégration</v>
      </c>
      <c r="Z121" s="13">
        <f t="shared" si="15"/>
        <v>0</v>
      </c>
      <c r="AA121" s="2" t="str">
        <f t="shared" si="16"/>
        <v/>
      </c>
      <c r="AB121" s="2" t="str">
        <f t="shared" si="17"/>
        <v/>
      </c>
    </row>
    <row r="122" spans="1:28" x14ac:dyDescent="0.45">
      <c r="A122" s="2" t="s">
        <v>40</v>
      </c>
      <c r="B122" s="27">
        <v>117</v>
      </c>
      <c r="C122" s="27" t="s">
        <v>49</v>
      </c>
      <c r="D122" s="27"/>
      <c r="E122" s="27"/>
      <c r="F122" s="27"/>
      <c r="G122" s="27"/>
      <c r="H122" s="27" t="s">
        <v>43</v>
      </c>
      <c r="I122" s="27" t="s">
        <v>45</v>
      </c>
      <c r="J122" s="27" t="s">
        <v>56</v>
      </c>
      <c r="K122" s="27" t="s">
        <v>50</v>
      </c>
      <c r="L122" s="30">
        <v>-276564.01</v>
      </c>
      <c r="M122" s="28"/>
      <c r="N122" s="27"/>
      <c r="O122" s="27"/>
      <c r="P122" s="27" t="s">
        <v>41</v>
      </c>
      <c r="Q122" s="27"/>
      <c r="R122" s="16" t="str">
        <f t="shared" si="12"/>
        <v>117Money MarketReceiptOPECLI-276564.01</v>
      </c>
      <c r="S122" s="12" t="str">
        <f t="shared" si="13"/>
        <v>Opération classique</v>
      </c>
      <c r="T122" s="12" t="s">
        <v>60</v>
      </c>
      <c r="U122" s="2" t="str">
        <f>IF(ISBLANK(B122),"",IF(ISNA(VLOOKUP(R122,'Vue Ouverture 9h'!R:U,4,FALSE)),"",VLOOKUP(R122,'Vue Ouverture 9h'!R:U,4,FALSE)))</f>
        <v/>
      </c>
      <c r="V122" s="2" t="str">
        <f>IF(ISBLANK(B122),"",IF(ISNA(VLOOKUP(R122,'Vue Ouverture 9h'!R:V,5,FALSE)),"",VLOOKUP(R122,'Vue Ouverture 9h'!R:V,5,FALSE)))</f>
        <v/>
      </c>
      <c r="W122" s="2" t="str">
        <f>IF(ISBLANK(B122),"",IF(ISNA(VLOOKUP(R122,'Vue Ouverture 9h'!R:W,6,FALSE)),"",VLOOKUP(R122,'Vue Ouverture 9h'!R:W,6,FALSE)))</f>
        <v/>
      </c>
      <c r="X122" s="2" t="s">
        <v>55</v>
      </c>
      <c r="Y122" s="2" t="str">
        <f t="shared" si="14"/>
        <v>Pas d'intégration</v>
      </c>
      <c r="Z122" s="13">
        <f t="shared" si="15"/>
        <v>0</v>
      </c>
      <c r="AA122" s="2" t="str">
        <f t="shared" si="16"/>
        <v/>
      </c>
      <c r="AB122" s="2" t="str">
        <f t="shared" si="17"/>
        <v/>
      </c>
    </row>
  </sheetData>
  <autoFilter ref="A5:AB122" xr:uid="{00000000-0009-0000-0000-000001000000}"/>
  <pageMargins left="0.70866141732283472" right="0.70866141732283472" top="0.74803149606299213" bottom="0.74803149606299213" header="0.31496062992125984" footer="0.31496062992125984"/>
  <pageSetup paperSize="9" scale="4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B123"/>
  <sheetViews>
    <sheetView topLeftCell="C1" zoomScale="31" zoomScaleNormal="40" workbookViewId="0">
      <selection activeCell="R167" sqref="R167"/>
    </sheetView>
  </sheetViews>
  <sheetFormatPr baseColWidth="10" defaultRowHeight="14.25" x14ac:dyDescent="0.45"/>
  <cols>
    <col min="1" max="1" width="14" customWidth="1"/>
    <col min="3" max="3" width="13.73046875" bestFit="1" customWidth="1"/>
    <col min="9" max="9" width="13.265625" customWidth="1"/>
    <col min="12" max="12" width="20.46484375" customWidth="1"/>
    <col min="13" max="13" width="16.265625" bestFit="1" customWidth="1"/>
    <col min="14" max="14" width="26.796875" customWidth="1"/>
    <col min="16" max="16" width="12.73046875" bestFit="1" customWidth="1"/>
    <col min="17" max="17" width="19.73046875" bestFit="1" customWidth="1"/>
    <col min="18" max="18" width="51.86328125" customWidth="1"/>
    <col min="19" max="19" width="31.53125" bestFit="1" customWidth="1"/>
    <col min="20" max="20" width="26.796875" customWidth="1"/>
    <col min="21" max="21" width="24.53125" customWidth="1"/>
    <col min="22" max="22" width="18.265625" customWidth="1"/>
    <col min="23" max="23" width="20.46484375" customWidth="1"/>
    <col min="24" max="24" width="14.796875" customWidth="1"/>
    <col min="25" max="25" width="19.19921875" customWidth="1"/>
    <col min="26" max="26" width="32.53125" bestFit="1" customWidth="1"/>
  </cols>
  <sheetData>
    <row r="1" spans="1:28" x14ac:dyDescent="0.45">
      <c r="A1" t="s">
        <v>20</v>
      </c>
      <c r="B1" s="1"/>
      <c r="V1" s="4"/>
      <c r="W1" t="s">
        <v>23</v>
      </c>
    </row>
    <row r="2" spans="1:28" x14ac:dyDescent="0.45">
      <c r="A2" t="s">
        <v>2</v>
      </c>
      <c r="B2" t="s">
        <v>0</v>
      </c>
      <c r="V2" s="3"/>
      <c r="W2" t="s">
        <v>24</v>
      </c>
    </row>
    <row r="3" spans="1:28" x14ac:dyDescent="0.45">
      <c r="A3" t="s">
        <v>3</v>
      </c>
      <c r="B3" t="s">
        <v>1</v>
      </c>
      <c r="V3" s="5"/>
      <c r="W3" t="s">
        <v>25</v>
      </c>
    </row>
    <row r="4" spans="1:28" x14ac:dyDescent="0.45">
      <c r="S4" s="6"/>
    </row>
    <row r="5" spans="1:28" ht="50.65" x14ac:dyDescent="0.45">
      <c r="A5" s="7" t="s">
        <v>27</v>
      </c>
      <c r="B5" s="8" t="s">
        <v>12</v>
      </c>
      <c r="C5" s="8" t="s">
        <v>6</v>
      </c>
      <c r="D5" s="8" t="s">
        <v>9</v>
      </c>
      <c r="E5" s="8" t="s">
        <v>11</v>
      </c>
      <c r="F5" s="8" t="s">
        <v>13</v>
      </c>
      <c r="G5" s="8" t="s">
        <v>8</v>
      </c>
      <c r="H5" s="8" t="s">
        <v>19</v>
      </c>
      <c r="I5" s="8" t="s">
        <v>16</v>
      </c>
      <c r="J5" s="8" t="s">
        <v>14</v>
      </c>
      <c r="K5" s="8" t="s">
        <v>10</v>
      </c>
      <c r="L5" s="8" t="s">
        <v>18</v>
      </c>
      <c r="M5" s="8" t="s">
        <v>5</v>
      </c>
      <c r="N5" s="8" t="s">
        <v>7</v>
      </c>
      <c r="O5" s="8" t="s">
        <v>15</v>
      </c>
      <c r="P5" s="8" t="s">
        <v>4</v>
      </c>
      <c r="Q5" s="8" t="s">
        <v>17</v>
      </c>
      <c r="R5" s="9" t="s">
        <v>35</v>
      </c>
      <c r="S5" s="9" t="s">
        <v>29</v>
      </c>
      <c r="T5" s="10" t="s">
        <v>30</v>
      </c>
      <c r="U5" s="10" t="s">
        <v>34</v>
      </c>
      <c r="V5" s="11" t="s">
        <v>33</v>
      </c>
      <c r="W5" s="11" t="s">
        <v>22</v>
      </c>
      <c r="X5" s="9" t="s">
        <v>21</v>
      </c>
      <c r="Y5" s="9" t="s">
        <v>28</v>
      </c>
      <c r="Z5" s="9" t="s">
        <v>26</v>
      </c>
      <c r="AA5" s="9" t="s">
        <v>31</v>
      </c>
      <c r="AB5" s="9" t="s">
        <v>32</v>
      </c>
    </row>
    <row r="6" spans="1:28" s="17" customFormat="1" x14ac:dyDescent="0.45">
      <c r="A6" s="18" t="s">
        <v>40</v>
      </c>
      <c r="B6" s="22">
        <v>1</v>
      </c>
      <c r="C6" s="22" t="s">
        <v>48</v>
      </c>
      <c r="D6" s="22"/>
      <c r="E6" s="22"/>
      <c r="F6" s="22"/>
      <c r="G6" s="22"/>
      <c r="H6" s="22" t="s">
        <v>43</v>
      </c>
      <c r="I6" s="22" t="s">
        <v>45</v>
      </c>
      <c r="J6" s="22" t="s">
        <v>55</v>
      </c>
      <c r="K6" s="22" t="s">
        <v>50</v>
      </c>
      <c r="L6" s="26" t="s">
        <v>64</v>
      </c>
      <c r="M6" s="23"/>
      <c r="N6" s="22"/>
      <c r="O6" s="22"/>
      <c r="P6" s="22" t="s">
        <v>39</v>
      </c>
      <c r="Q6" s="22"/>
      <c r="R6" s="16" t="str">
        <f t="shared" ref="R6" si="0">CONCATENATE(B6,C6,F6,G6,I6,J6,L6,M6)</f>
        <v>1Deal Related PaymentReceiptTARGET12,50</v>
      </c>
      <c r="S6" s="12" t="str">
        <f t="shared" ref="S6" si="1">IF(ISBLANK(B6),"",IF(AND(N6="PE / CAT",OR(COUNTIF(Q6,"*CREDIT COOPERATIF*"),COUNTIF(Q6,"*BTP*"))),"Ticket Chrome / Opé intra groupe potentielle","Opération classique"))</f>
        <v>Opération classique</v>
      </c>
      <c r="T6" s="12" t="str">
        <f>IF(ISBLANK(B6),"",IF(ISNA(VLOOKUP(R6,'Vue Version Intermédiaire_12h00'!R:T,3,FALSE)),"A COMPLETER V2",VLOOKUP(R6,'Vue Version Intermédiaire_12h00'!R:T,3,FALSE)))</f>
        <v>OUI</v>
      </c>
      <c r="U6" s="18" t="str">
        <f>IF(ISBLANK(B6),"",IF(ISNA(VLOOKUP(R6,'Vue Version Intermédiaire_12h00'!R:U,4,FALSE)),"",VLOOKUP(R6,'Vue Version Intermédiaire_12h00'!R:U,4,FALSE)))</f>
        <v/>
      </c>
      <c r="V6" s="18" t="str">
        <f>IF(ISBLANK(B6),"",IF(ISNA(VLOOKUP(R6,'Vue Version Intermédiaire_12h00'!R:V,5,FALSE)),"",VLOOKUP(R6,'Vue Version Intermédiaire_12h00'!R:V,5,FALSE)))</f>
        <v/>
      </c>
      <c r="W6" s="18" t="str">
        <f>IF(ISBLANK(B6),"",IF(ISNA(VLOOKUP(R6,'Vue Version Intermédiaire_12h00'!R:W,6,FALSE)),"",VLOOKUP(R6,'Vue Version Intermédiaire_12h00'!R:W,6,FALSE)))</f>
        <v/>
      </c>
      <c r="X6" s="18" t="s">
        <v>55</v>
      </c>
      <c r="Y6" s="18" t="str">
        <f t="shared" ref="Y6" si="2">IF(ISBLANK(B6),"",IF(OR(V6="NON RECU",V6="RECU SEPA"),"A EXCLURE PDF",IF(AND(T6="OUI",X6="ABE",I6="Receipt"),"A Intégrer",IF(AND(T6="OUI",X6="TARGET",I6="Payment"),"A Intégrer","Pas d'intégration"))))</f>
        <v>Pas d'intégration</v>
      </c>
      <c r="Z6" s="19">
        <f t="shared" ref="Z6" si="3">IF(ISBLANK(B6),"",IF(Y6="A Intégrer",ABS(L6),0))</f>
        <v>0</v>
      </c>
      <c r="AA6" s="18" t="str">
        <f t="shared" ref="AA6" si="4">IF(ISBLANK(B6),"",IF(Z6=0,"",IF(X6="ABE","38148164","18011091")))</f>
        <v/>
      </c>
      <c r="AB6" s="18" t="str">
        <f t="shared" ref="AB6" si="5">IF(ISBLANK(B6),"",IF(Z6=0,"",IF(X6="ABE","18011091","11100006000")))</f>
        <v/>
      </c>
    </row>
    <row r="7" spans="1:28" s="17" customFormat="1" ht="14.25" customHeight="1" x14ac:dyDescent="0.45">
      <c r="A7" s="18" t="s">
        <v>40</v>
      </c>
      <c r="B7" s="27">
        <v>2</v>
      </c>
      <c r="C7" s="27" t="s">
        <v>48</v>
      </c>
      <c r="D7" s="27"/>
      <c r="E7" s="27"/>
      <c r="F7" s="27"/>
      <c r="G7" s="27"/>
      <c r="H7" s="27" t="s">
        <v>43</v>
      </c>
      <c r="I7" s="27" t="s">
        <v>51</v>
      </c>
      <c r="J7" s="27" t="s">
        <v>55</v>
      </c>
      <c r="K7" s="27" t="s">
        <v>50</v>
      </c>
      <c r="L7" s="29">
        <v>20564</v>
      </c>
      <c r="M7" s="28"/>
      <c r="N7" s="27"/>
      <c r="O7" s="27"/>
      <c r="P7" s="27" t="s">
        <v>39</v>
      </c>
      <c r="Q7" s="27"/>
      <c r="R7" s="16" t="str">
        <f>CONCATENATE(B7,C7,F7,G7,I7,J7,L7,M7)</f>
        <v>2Deal Related PaymentPaymentTARGET20564</v>
      </c>
      <c r="S7" s="12"/>
      <c r="T7" s="12" t="str">
        <f>IF(ISBLANK(B7),"",IF(ISNA(VLOOKUP(R7,'Vue Version Intermédiaire_12h00'!R:T,3,FALSE)),"A COMPLETER V2",VLOOKUP(R7,'Vue Version Intermédiaire_12h00'!R:T,3,FALSE)))</f>
        <v>OUI</v>
      </c>
      <c r="U7" s="18" t="str">
        <f>IF(ISBLANK(B7),"",IF(ISNA(VLOOKUP(R7,'Vue Version Intermédiaire_12h00'!R:U,4,FALSE)),"",VLOOKUP(R7,'Vue Version Intermédiaire_12h00'!R:U,4,FALSE)))</f>
        <v/>
      </c>
      <c r="V7" s="18" t="str">
        <f>IF(ISBLANK(B7),"",IF(ISNA(VLOOKUP(R7,'Vue Version Intermédiaire_12h00'!R:V,5,FALSE)),"",VLOOKUP(R7,'Vue Version Intermédiaire_12h00'!R:V,5,FALSE)))</f>
        <v/>
      </c>
      <c r="W7" s="18" t="str">
        <f>IF(ISBLANK(B7),"",IF(ISNA(VLOOKUP(R7,'Vue Version Intermédiaire_12h00'!R:W,6,FALSE)),"",VLOOKUP(R7,'Vue Version Intermédiaire_12h00'!R:W,6,FALSE)))</f>
        <v/>
      </c>
      <c r="X7" s="18" t="s">
        <v>55</v>
      </c>
      <c r="Y7" s="18" t="str">
        <f t="shared" ref="Y7:Y15" si="6">IF(ISBLANK(B7),"",IF(OR(V7="NON RECU",V7="RECU SEPA"),"A EXCLURE PDF",IF(AND(T7="OUI",X7="ABE",I7="Receipt"),"A Intégrer",IF(AND(T7="OUI",X7="TARGET",I7="Payment"),"A Intégrer","Pas d'intégration"))))</f>
        <v>A Intégrer</v>
      </c>
      <c r="Z7" s="19">
        <f t="shared" ref="Z7:Z15" si="7">IF(ISBLANK(B7),"",IF(Y7="A Intégrer",ABS(L7),0))</f>
        <v>20564</v>
      </c>
      <c r="AA7" s="18" t="str">
        <f>IF(ISBLANK(B7),"",IF(Z7=0,"",IF(X7="ABE","371481","170110")))</f>
        <v>170110</v>
      </c>
      <c r="AB7" s="18" t="str">
        <f>IF(ISBLANK(B7),"",IF(Z7=0,"",IF(X7="ABE","170110","171000")))</f>
        <v>171000</v>
      </c>
    </row>
    <row r="8" spans="1:28" s="17" customFormat="1" ht="14.25" customHeight="1" x14ac:dyDescent="0.45">
      <c r="A8" s="18" t="s">
        <v>40</v>
      </c>
      <c r="B8" s="27">
        <v>3</v>
      </c>
      <c r="C8" s="27" t="s">
        <v>48</v>
      </c>
      <c r="D8" s="27"/>
      <c r="E8" s="27"/>
      <c r="F8" s="27"/>
      <c r="G8" s="27"/>
      <c r="H8" s="27" t="s">
        <v>43</v>
      </c>
      <c r="I8" s="27" t="s">
        <v>51</v>
      </c>
      <c r="J8" s="27" t="s">
        <v>56</v>
      </c>
      <c r="K8" s="27" t="s">
        <v>50</v>
      </c>
      <c r="L8" s="29">
        <v>2344</v>
      </c>
      <c r="M8" s="28"/>
      <c r="N8" s="27"/>
      <c r="O8" s="27"/>
      <c r="P8" s="27" t="s">
        <v>41</v>
      </c>
      <c r="Q8" s="27"/>
      <c r="R8" s="16"/>
      <c r="S8" s="12"/>
      <c r="T8" s="12" t="s">
        <v>60</v>
      </c>
      <c r="U8" s="18" t="str">
        <f>IF(ISBLANK(B8),"",IF(ISNA(VLOOKUP(R8,'Vue Version Intermédiaire_12h00'!R:U,4,FALSE)),"",VLOOKUP(R8,'Vue Version Intermédiaire_12h00'!R:U,4,FALSE)))</f>
        <v/>
      </c>
      <c r="V8" s="18" t="str">
        <f>IF(ISBLANK(B8),"",IF(ISNA(VLOOKUP(R8,'Vue Version Intermédiaire_12h00'!R:V,5,FALSE)),"",VLOOKUP(R8,'Vue Version Intermédiaire_12h00'!R:V,5,FALSE)))</f>
        <v/>
      </c>
      <c r="W8" s="18" t="str">
        <f>IF(ISBLANK(B8),"",IF(ISNA(VLOOKUP(R8,'Vue Version Intermédiaire_12h00'!R:W,6,FALSE)),"",VLOOKUP(R8,'Vue Version Intermédiaire_12h00'!R:W,6,FALSE)))</f>
        <v/>
      </c>
      <c r="X8" s="18" t="s">
        <v>55</v>
      </c>
      <c r="Y8" s="18" t="str">
        <f t="shared" si="6"/>
        <v>A Intégrer</v>
      </c>
      <c r="Z8" s="19">
        <f t="shared" si="7"/>
        <v>2344</v>
      </c>
      <c r="AA8" s="18" t="str">
        <f t="shared" ref="AA8:AA15" si="8">IF(ISBLANK(B8),"",IF(Z8=0,"",IF(X8="ABE","371481","170110")))</f>
        <v>170110</v>
      </c>
      <c r="AB8" s="18" t="str">
        <f t="shared" ref="AB8:AB15" si="9">IF(ISBLANK(B8),"",IF(Z8=0,"",IF(X8="ABE","170110","171000")))</f>
        <v>171000</v>
      </c>
    </row>
    <row r="9" spans="1:28" s="17" customFormat="1" ht="14.65" customHeight="1" x14ac:dyDescent="0.45">
      <c r="A9" s="18" t="s">
        <v>40</v>
      </c>
      <c r="B9" s="27">
        <v>4</v>
      </c>
      <c r="C9" s="27" t="s">
        <v>48</v>
      </c>
      <c r="D9" s="27"/>
      <c r="E9" s="27"/>
      <c r="F9" s="27"/>
      <c r="G9" s="27"/>
      <c r="H9" s="27" t="s">
        <v>43</v>
      </c>
      <c r="I9" s="27" t="s">
        <v>51</v>
      </c>
      <c r="J9" s="27" t="s">
        <v>56</v>
      </c>
      <c r="K9" s="27" t="s">
        <v>50</v>
      </c>
      <c r="L9" s="29">
        <v>55433</v>
      </c>
      <c r="M9" s="28"/>
      <c r="N9" s="27"/>
      <c r="O9" s="27"/>
      <c r="P9" s="27" t="s">
        <v>39</v>
      </c>
      <c r="Q9" s="27"/>
      <c r="R9" s="16" t="str">
        <f t="shared" ref="R9:R15" si="10">CONCATENATE(B9,C9,F9,G9,I9,J9,L9,M9)</f>
        <v>4Deal Related PaymentPaymentOPECLI55433</v>
      </c>
      <c r="S9" s="12"/>
      <c r="T9" s="12" t="str">
        <f>IF(ISBLANK(B9),"",IF(ISNA(VLOOKUP(R9,'Vue Version Intermédiaire_12h00'!R:T,3,FALSE)),"A COMPLETER V2",VLOOKUP(R9,'Vue Version Intermédiaire_12h00'!R:T,3,FALSE)))</f>
        <v>OUI</v>
      </c>
      <c r="U9" s="18" t="str">
        <f>IF(ISBLANK(B9),"",IF(ISNA(VLOOKUP(R9,'Vue Version Intermédiaire_12h00'!R:U,4,FALSE)),"",VLOOKUP(R9,'Vue Version Intermédiaire_12h00'!R:U,4,FALSE)))</f>
        <v/>
      </c>
      <c r="V9" s="18" t="str">
        <f>IF(ISBLANK(B9),"",IF(ISNA(VLOOKUP(R9,'Vue Version Intermédiaire_12h00'!R:V,5,FALSE)),"",VLOOKUP(R9,'Vue Version Intermédiaire_12h00'!R:V,5,FALSE)))</f>
        <v/>
      </c>
      <c r="W9" s="18" t="str">
        <f>IF(ISBLANK(B9),"",IF(ISNA(VLOOKUP(R9,'Vue Version Intermédiaire_12h00'!R:W,6,FALSE)),"",VLOOKUP(R9,'Vue Version Intermédiaire_12h00'!R:W,6,FALSE)))</f>
        <v/>
      </c>
      <c r="X9" s="18" t="s">
        <v>55</v>
      </c>
      <c r="Y9" s="18" t="str">
        <f t="shared" si="6"/>
        <v>A Intégrer</v>
      </c>
      <c r="Z9" s="19">
        <f t="shared" si="7"/>
        <v>55433</v>
      </c>
      <c r="AA9" s="18" t="str">
        <f t="shared" si="8"/>
        <v>170110</v>
      </c>
      <c r="AB9" s="18" t="str">
        <f t="shared" si="9"/>
        <v>171000</v>
      </c>
    </row>
    <row r="10" spans="1:28" s="17" customFormat="1" x14ac:dyDescent="0.45">
      <c r="A10" s="18" t="s">
        <v>40</v>
      </c>
      <c r="B10" s="27">
        <v>5</v>
      </c>
      <c r="C10" s="27" t="s">
        <v>48</v>
      </c>
      <c r="D10" s="27"/>
      <c r="E10" s="27"/>
      <c r="F10" s="27"/>
      <c r="G10" s="27"/>
      <c r="H10" s="27" t="s">
        <v>43</v>
      </c>
      <c r="I10" s="27" t="s">
        <v>51</v>
      </c>
      <c r="J10" s="27" t="s">
        <v>56</v>
      </c>
      <c r="K10" s="27" t="s">
        <v>50</v>
      </c>
      <c r="L10" s="30">
        <v>554342</v>
      </c>
      <c r="M10" s="28"/>
      <c r="N10" s="27"/>
      <c r="O10" s="27"/>
      <c r="P10" s="27" t="s">
        <v>41</v>
      </c>
      <c r="Q10" s="27"/>
      <c r="R10" s="16" t="str">
        <f t="shared" si="10"/>
        <v>5Deal Related PaymentPaymentOPECLI554342</v>
      </c>
      <c r="S10" s="12"/>
      <c r="T10" s="12" t="str">
        <f>IF(ISBLANK(B10),"",IF(ISNA(VLOOKUP(R10,'Vue Version Intermédiaire_12h00'!R:T,3,FALSE)),"A COMPLETER V2",VLOOKUP(R10,'Vue Version Intermédiaire_12h00'!R:T,3,FALSE)))</f>
        <v>OUI</v>
      </c>
      <c r="U10" s="18" t="str">
        <f>IF(ISBLANK(B10),"",IF(ISNA(VLOOKUP(R10,'Vue Version Intermédiaire_12h00'!R:U,4,FALSE)),"",VLOOKUP(R10,'Vue Version Intermédiaire_12h00'!R:U,4,FALSE)))</f>
        <v/>
      </c>
      <c r="V10" s="18" t="str">
        <f>IF(ISBLANK(B10),"",IF(ISNA(VLOOKUP(R10,'Vue Version Intermédiaire_12h00'!R:V,5,FALSE)),"",VLOOKUP(R10,'Vue Version Intermédiaire_12h00'!R:V,5,FALSE)))</f>
        <v/>
      </c>
      <c r="W10" s="18" t="str">
        <f>IF(ISBLANK(B10),"",IF(ISNA(VLOOKUP(R10,'Vue Version Intermédiaire_12h00'!R:W,6,FALSE)),"",VLOOKUP(R10,'Vue Version Intermédiaire_12h00'!R:W,6,FALSE)))</f>
        <v/>
      </c>
      <c r="X10" s="18" t="s">
        <v>55</v>
      </c>
      <c r="Y10" s="18" t="str">
        <f t="shared" si="6"/>
        <v>A Intégrer</v>
      </c>
      <c r="Z10" s="19">
        <f t="shared" si="7"/>
        <v>554342</v>
      </c>
      <c r="AA10" s="18" t="str">
        <f t="shared" si="8"/>
        <v>170110</v>
      </c>
      <c r="AB10" s="18" t="str">
        <f t="shared" si="9"/>
        <v>171000</v>
      </c>
    </row>
    <row r="11" spans="1:28" s="17" customFormat="1" x14ac:dyDescent="0.45">
      <c r="A11" s="18" t="s">
        <v>40</v>
      </c>
      <c r="B11" s="27">
        <v>6</v>
      </c>
      <c r="C11" s="27" t="s">
        <v>48</v>
      </c>
      <c r="D11" s="27"/>
      <c r="E11" s="27"/>
      <c r="F11" s="27"/>
      <c r="G11" s="27"/>
      <c r="H11" s="27" t="s">
        <v>43</v>
      </c>
      <c r="I11" s="27" t="s">
        <v>51</v>
      </c>
      <c r="J11" s="27" t="s">
        <v>56</v>
      </c>
      <c r="K11" s="27" t="s">
        <v>50</v>
      </c>
      <c r="L11" s="29">
        <v>2245</v>
      </c>
      <c r="M11" s="28"/>
      <c r="N11" s="27"/>
      <c r="O11" s="27"/>
      <c r="P11" s="27" t="s">
        <v>41</v>
      </c>
      <c r="Q11" s="27"/>
      <c r="R11" s="16" t="str">
        <f t="shared" si="10"/>
        <v>6Deal Related PaymentPaymentOPECLI2245</v>
      </c>
      <c r="S11" s="12"/>
      <c r="T11" s="12" t="str">
        <f>IF(ISBLANK(B11),"",IF(ISNA(VLOOKUP(R11,'Vue Version Intermédiaire_12h00'!R:T,3,FALSE)),"A COMPLETER V2",VLOOKUP(R11,'Vue Version Intermédiaire_12h00'!R:T,3,FALSE)))</f>
        <v>OUI</v>
      </c>
      <c r="U11" s="18" t="str">
        <f>IF(ISBLANK(B11),"",IF(ISNA(VLOOKUP(R11,'Vue Version Intermédiaire_12h00'!R:U,4,FALSE)),"",VLOOKUP(R11,'Vue Version Intermédiaire_12h00'!R:U,4,FALSE)))</f>
        <v/>
      </c>
      <c r="V11" s="18" t="str">
        <f>IF(ISBLANK(B11),"",IF(ISNA(VLOOKUP(R11,'Vue Version Intermédiaire_12h00'!R:V,5,FALSE)),"",VLOOKUP(R11,'Vue Version Intermédiaire_12h00'!R:V,5,FALSE)))</f>
        <v/>
      </c>
      <c r="W11" s="18" t="str">
        <f>IF(ISBLANK(B11),"",IF(ISNA(VLOOKUP(R11,'Vue Version Intermédiaire_12h00'!R:W,6,FALSE)),"",VLOOKUP(R11,'Vue Version Intermédiaire_12h00'!R:W,6,FALSE)))</f>
        <v/>
      </c>
      <c r="X11" s="18" t="s">
        <v>55</v>
      </c>
      <c r="Y11" s="18" t="str">
        <f t="shared" si="6"/>
        <v>A Intégrer</v>
      </c>
      <c r="Z11" s="19">
        <f t="shared" si="7"/>
        <v>2245</v>
      </c>
      <c r="AA11" s="18" t="str">
        <f t="shared" si="8"/>
        <v>170110</v>
      </c>
      <c r="AB11" s="18" t="str">
        <f t="shared" si="9"/>
        <v>171000</v>
      </c>
    </row>
    <row r="12" spans="1:28" s="17" customFormat="1" x14ac:dyDescent="0.45">
      <c r="A12" s="18" t="s">
        <v>40</v>
      </c>
      <c r="B12" s="27">
        <v>17</v>
      </c>
      <c r="C12" s="27" t="s">
        <v>52</v>
      </c>
      <c r="D12" s="27"/>
      <c r="E12" s="27"/>
      <c r="F12" s="27"/>
      <c r="G12" s="27"/>
      <c r="H12" s="27" t="s">
        <v>43</v>
      </c>
      <c r="I12" s="27" t="s">
        <v>51</v>
      </c>
      <c r="J12" s="27" t="s">
        <v>42</v>
      </c>
      <c r="K12" s="27" t="s">
        <v>50</v>
      </c>
      <c r="L12" s="30">
        <v>-276564.01</v>
      </c>
      <c r="M12" s="28"/>
      <c r="N12" s="27"/>
      <c r="O12" s="27"/>
      <c r="P12" s="27" t="s">
        <v>38</v>
      </c>
      <c r="Q12" s="27"/>
      <c r="R12" s="16" t="str">
        <f t="shared" si="10"/>
        <v>17FX SwapPaymentABE-276564.01</v>
      </c>
      <c r="S12" s="12" t="str">
        <f t="shared" ref="S12:S15" si="11">IF(ISBLANK(B12),"",IF(AND(N12="PE / CAT",OR(COUNTIF(Q12,"*CREDIT COOPERATIF*"),COUNTIF(Q12,"*BTP*"))),"Ticket Chrome / Opé intra groupe potentielle","Opération classique"))</f>
        <v>Opération classique</v>
      </c>
      <c r="T12" s="12" t="str">
        <f>IF(ISBLANK(B12),"",IF(ISNA(VLOOKUP(R12,'Vue Version Intermédiaire_12h00'!R:T,3,FALSE)),"A COMPLETER V2",VLOOKUP(R12,'Vue Version Intermédiaire_12h00'!R:T,3,FALSE)))</f>
        <v>OUI</v>
      </c>
      <c r="U12" s="18" t="str">
        <f>IF(ISBLANK(B12),"",IF(ISNA(VLOOKUP(R12,'Vue Version Intermédiaire_12h00'!R:U,4,FALSE)),"",VLOOKUP(R12,'Vue Version Intermédiaire_12h00'!R:U,4,FALSE)))</f>
        <v/>
      </c>
      <c r="V12" s="18" t="str">
        <f>IF(ISBLANK(B12),"",IF(ISNA(VLOOKUP(R12,'Vue Version Intermédiaire_12h00'!R:V,5,FALSE)),"",VLOOKUP(R12,'Vue Version Intermédiaire_12h00'!R:V,5,FALSE)))</f>
        <v/>
      </c>
      <c r="W12" s="18" t="str">
        <f>IF(ISBLANK(B12),"",IF(ISNA(VLOOKUP(R12,'Vue Version Intermédiaire_12h00'!R:W,6,FALSE)),"",VLOOKUP(R12,'Vue Version Intermédiaire_12h00'!R:W,6,FALSE)))</f>
        <v/>
      </c>
      <c r="X12" s="18" t="s">
        <v>42</v>
      </c>
      <c r="Y12" s="18" t="str">
        <f t="shared" si="6"/>
        <v>Pas d'intégration</v>
      </c>
      <c r="Z12" s="19">
        <f t="shared" si="7"/>
        <v>0</v>
      </c>
      <c r="AA12" s="18" t="str">
        <f t="shared" si="8"/>
        <v/>
      </c>
      <c r="AB12" s="18" t="str">
        <f t="shared" si="9"/>
        <v/>
      </c>
    </row>
    <row r="13" spans="1:28" s="17" customFormat="1" x14ac:dyDescent="0.45">
      <c r="A13" s="18" t="s">
        <v>40</v>
      </c>
      <c r="B13" s="27">
        <v>18</v>
      </c>
      <c r="C13" s="27" t="s">
        <v>52</v>
      </c>
      <c r="D13" s="27"/>
      <c r="E13" s="27"/>
      <c r="F13" s="27"/>
      <c r="G13" s="27"/>
      <c r="H13" s="27" t="s">
        <v>43</v>
      </c>
      <c r="I13" s="27" t="s">
        <v>45</v>
      </c>
      <c r="J13" s="32" t="s">
        <v>42</v>
      </c>
      <c r="K13" s="27" t="s">
        <v>50</v>
      </c>
      <c r="L13" s="30">
        <v>4454234</v>
      </c>
      <c r="M13" s="28"/>
      <c r="N13" s="27"/>
      <c r="O13" s="27"/>
      <c r="P13" s="27" t="s">
        <v>39</v>
      </c>
      <c r="Q13" s="27"/>
      <c r="R13" s="16" t="str">
        <f t="shared" si="10"/>
        <v>18FX SwapReceiptABE4454234</v>
      </c>
      <c r="S13" s="12" t="str">
        <f t="shared" si="11"/>
        <v>Opération classique</v>
      </c>
      <c r="T13" s="12" t="str">
        <f>IF(ISBLANK(B13),"",IF(ISNA(VLOOKUP(R13,'Vue Version Intermédiaire_12h00'!R:T,3,FALSE)),"A COMPLETER V2",VLOOKUP(R13,'Vue Version Intermédiaire_12h00'!R:T,3,FALSE)))</f>
        <v>OUI</v>
      </c>
      <c r="U13" s="18">
        <f>IF(ISBLANK(B13),"",IF(ISNA(VLOOKUP(R13,'Vue Version Intermédiaire_12h00'!R:U,4,FALSE)),"",VLOOKUP(R13,'Vue Version Intermédiaire_12h00'!R:U,4,FALSE)))</f>
        <v>0</v>
      </c>
      <c r="V13" s="18" t="str">
        <f>IF(ISBLANK(B13),"",IF(ISNA(VLOOKUP(R13,'Vue Version Intermédiaire_12h00'!R:V,5,FALSE)),"",VLOOKUP(R13,'Vue Version Intermédiaire_12h00'!R:V,5,FALSE)))</f>
        <v/>
      </c>
      <c r="W13" s="18" t="str">
        <f>IF(ISBLANK(B13),"",IF(ISNA(VLOOKUP(R13,'Vue Version Intermédiaire_12h00'!R:W,6,FALSE)),"",VLOOKUP(R13,'Vue Version Intermédiaire_12h00'!R:W,6,FALSE)))</f>
        <v/>
      </c>
      <c r="X13" s="18" t="s">
        <v>42</v>
      </c>
      <c r="Y13" s="18" t="str">
        <f t="shared" si="6"/>
        <v>A Intégrer</v>
      </c>
      <c r="Z13" s="19">
        <f t="shared" si="7"/>
        <v>4454234</v>
      </c>
      <c r="AA13" s="18" t="str">
        <f t="shared" si="8"/>
        <v>371481</v>
      </c>
      <c r="AB13" s="18" t="str">
        <f t="shared" si="9"/>
        <v>170110</v>
      </c>
    </row>
    <row r="14" spans="1:28" s="17" customFormat="1" x14ac:dyDescent="0.45">
      <c r="A14" s="18" t="s">
        <v>40</v>
      </c>
      <c r="B14" s="27">
        <v>19</v>
      </c>
      <c r="C14" s="27" t="s">
        <v>52</v>
      </c>
      <c r="D14" s="27"/>
      <c r="E14" s="27"/>
      <c r="F14" s="27"/>
      <c r="G14" s="27"/>
      <c r="H14" s="27" t="s">
        <v>43</v>
      </c>
      <c r="I14" s="27" t="s">
        <v>51</v>
      </c>
      <c r="J14" s="27" t="s">
        <v>42</v>
      </c>
      <c r="K14" s="27" t="s">
        <v>50</v>
      </c>
      <c r="L14" s="30">
        <v>-276564.01</v>
      </c>
      <c r="M14" s="28"/>
      <c r="N14" s="27"/>
      <c r="O14" s="27"/>
      <c r="P14" s="27" t="s">
        <v>38</v>
      </c>
      <c r="Q14" s="27"/>
      <c r="R14" s="16" t="str">
        <f t="shared" si="10"/>
        <v>19FX SwapPaymentABE-276564.01</v>
      </c>
      <c r="S14" s="12" t="str">
        <f t="shared" si="11"/>
        <v>Opération classique</v>
      </c>
      <c r="T14" s="12" t="str">
        <f>IF(ISBLANK(B14),"",IF(ISNA(VLOOKUP(R14,'Vue Version Intermédiaire_12h00'!R:T,3,FALSE)),"A COMPLETER V2",VLOOKUP(R14,'Vue Version Intermédiaire_12h00'!R:T,3,FALSE)))</f>
        <v>OUI</v>
      </c>
      <c r="U14" s="18">
        <f>IF(ISBLANK(B14),"",IF(ISNA(VLOOKUP(R14,'Vue Version Intermédiaire_12h00'!R:U,4,FALSE)),"",VLOOKUP(R14,'Vue Version Intermédiaire_12h00'!R:U,4,FALSE)))</f>
        <v>0</v>
      </c>
      <c r="V14" s="18" t="str">
        <f>IF(ISBLANK(B14),"",IF(ISNA(VLOOKUP(R14,'Vue Version Intermédiaire_12h00'!R:V,5,FALSE)),"",VLOOKUP(R14,'Vue Version Intermédiaire_12h00'!R:V,5,FALSE)))</f>
        <v/>
      </c>
      <c r="W14" s="18" t="str">
        <f>IF(ISBLANK(B14),"",IF(ISNA(VLOOKUP(R14,'Vue Version Intermédiaire_12h00'!R:W,6,FALSE)),"",VLOOKUP(R14,'Vue Version Intermédiaire_12h00'!R:W,6,FALSE)))</f>
        <v/>
      </c>
      <c r="X14" s="18" t="s">
        <v>42</v>
      </c>
      <c r="Y14" s="18" t="str">
        <f t="shared" si="6"/>
        <v>Pas d'intégration</v>
      </c>
      <c r="Z14" s="19">
        <f t="shared" si="7"/>
        <v>0</v>
      </c>
      <c r="AA14" s="18" t="str">
        <f t="shared" si="8"/>
        <v/>
      </c>
      <c r="AB14" s="18" t="str">
        <f t="shared" si="9"/>
        <v/>
      </c>
    </row>
    <row r="15" spans="1:28" s="17" customFormat="1" x14ac:dyDescent="0.45">
      <c r="A15" s="18" t="s">
        <v>40</v>
      </c>
      <c r="B15" s="27">
        <v>20</v>
      </c>
      <c r="C15" s="27" t="s">
        <v>52</v>
      </c>
      <c r="D15" s="27"/>
      <c r="E15" s="27"/>
      <c r="F15" s="27"/>
      <c r="G15" s="27"/>
      <c r="H15" s="27" t="s">
        <v>43</v>
      </c>
      <c r="I15" s="27" t="s">
        <v>45</v>
      </c>
      <c r="J15" s="27" t="s">
        <v>44</v>
      </c>
      <c r="K15" s="27" t="s">
        <v>47</v>
      </c>
      <c r="L15" s="30">
        <v>-276564.01</v>
      </c>
      <c r="M15" s="28"/>
      <c r="N15" s="27"/>
      <c r="O15" s="27"/>
      <c r="P15" s="27" t="s">
        <v>38</v>
      </c>
      <c r="Q15" s="27"/>
      <c r="R15" s="16" t="str">
        <f t="shared" si="10"/>
        <v>20FX SwapReceiptSWIFT-276564.01</v>
      </c>
      <c r="S15" s="12" t="str">
        <f t="shared" si="11"/>
        <v>Opération classique</v>
      </c>
      <c r="T15" s="12" t="str">
        <f>IF(ISBLANK(B15),"",IF(ISNA(VLOOKUP(R15,'Vue Version Intermédiaire_12h00'!R:T,3,FALSE)),"A COMPLETER V2",VLOOKUP(R15,'Vue Version Intermédiaire_12h00'!R:T,3,FALSE)))</f>
        <v>OUI</v>
      </c>
      <c r="U15" s="18" t="str">
        <f>IF(ISBLANK(B15),"",IF(ISNA(VLOOKUP(R15,'Vue Version Intermédiaire_12h00'!R:U,4,FALSE)),"",VLOOKUP(R15,'Vue Version Intermédiaire_12h00'!R:U,4,FALSE)))</f>
        <v/>
      </c>
      <c r="V15" s="18" t="str">
        <f>IF(ISBLANK(B15),"",IF(ISNA(VLOOKUP(R15,'Vue Version Intermédiaire_12h00'!R:V,5,FALSE)),"",VLOOKUP(R15,'Vue Version Intermédiaire_12h00'!R:V,5,FALSE)))</f>
        <v/>
      </c>
      <c r="W15" s="18" t="str">
        <f>IF(ISBLANK(B15),"",IF(ISNA(VLOOKUP(R15,'Vue Version Intermédiaire_12h00'!R:W,6,FALSE)),"",VLOOKUP(R15,'Vue Version Intermédiaire_12h00'!R:W,6,FALSE)))</f>
        <v/>
      </c>
      <c r="X15" s="18" t="s">
        <v>42</v>
      </c>
      <c r="Y15" s="18" t="str">
        <f t="shared" si="6"/>
        <v>A Intégrer</v>
      </c>
      <c r="Z15" s="19">
        <f t="shared" si="7"/>
        <v>276564.01</v>
      </c>
      <c r="AA15" s="18" t="str">
        <f t="shared" si="8"/>
        <v>371481</v>
      </c>
      <c r="AB15" s="18" t="str">
        <f t="shared" si="9"/>
        <v>170110</v>
      </c>
    </row>
    <row r="16" spans="1:28" s="17" customFormat="1" x14ac:dyDescent="0.45">
      <c r="A16" s="18" t="s">
        <v>40</v>
      </c>
      <c r="B16" s="27">
        <v>68</v>
      </c>
      <c r="C16" s="27" t="s">
        <v>49</v>
      </c>
      <c r="D16" s="27"/>
      <c r="E16" s="27"/>
      <c r="F16" s="27"/>
      <c r="G16" s="27"/>
      <c r="H16" s="27" t="s">
        <v>43</v>
      </c>
      <c r="I16" s="27" t="s">
        <v>51</v>
      </c>
      <c r="J16" s="27" t="s">
        <v>55</v>
      </c>
      <c r="K16" s="27" t="s">
        <v>50</v>
      </c>
      <c r="L16" s="30">
        <v>-17745</v>
      </c>
      <c r="M16" s="28"/>
      <c r="N16" s="27"/>
      <c r="O16" s="27"/>
      <c r="P16" s="27" t="s">
        <v>39</v>
      </c>
      <c r="Q16" s="27"/>
      <c r="R16" s="16" t="str">
        <f t="shared" ref="R16:R20" si="12">CONCATENATE(B16,C16,F16,G16,I16,J16,L16,M16)</f>
        <v>68Money MarketPaymentTARGET-17745</v>
      </c>
      <c r="S16" s="12" t="str">
        <f t="shared" ref="S16:S20" si="13">IF(ISBLANK(B16),"",IF(AND(N16="PE / CAT",OR(COUNTIF(Q16,"*CREDIT COOPERATIF*"),COUNTIF(Q16,"*BTP*"))),"Ticket Chrome / Opé intra groupe potentielle","Opération classique"))</f>
        <v>Opération classique</v>
      </c>
      <c r="T16" s="12" t="str">
        <f>IF(ISBLANK(B16),"",IF(ISNA(VLOOKUP(R16,'Vue Version Intermédiaire_12h00'!R:T,3,FALSE)),"A COMPLETER V2",VLOOKUP(R16,'Vue Version Intermédiaire_12h00'!R:T,3,FALSE)))</f>
        <v>OUI</v>
      </c>
      <c r="U16" s="18" t="str">
        <f>IF(ISBLANK(B16),"",IF(ISNA(VLOOKUP(R16,'Vue Version Intermédiaire_12h00'!R:U,4,FALSE)),"",VLOOKUP(R16,'Vue Version Intermédiaire_12h00'!R:U,4,FALSE)))</f>
        <v/>
      </c>
      <c r="V16" s="18" t="str">
        <f>IF(ISBLANK(B16),"",IF(ISNA(VLOOKUP(R16,'Vue Version Intermédiaire_12h00'!R:V,5,FALSE)),"",VLOOKUP(R16,'Vue Version Intermédiaire_12h00'!R:V,5,FALSE)))</f>
        <v/>
      </c>
      <c r="W16" s="18" t="str">
        <f>IF(ISBLANK(B16),"",IF(ISNA(VLOOKUP(R16,'Vue Version Intermédiaire_12h00'!R:W,6,FALSE)),"",VLOOKUP(R16,'Vue Version Intermédiaire_12h00'!R:W,6,FALSE)))</f>
        <v/>
      </c>
      <c r="X16" s="18" t="s">
        <v>55</v>
      </c>
      <c r="Y16" s="18" t="str">
        <f t="shared" ref="Y16:Y20" si="14">IF(ISBLANK(B16),"",IF(OR(V16="NON RECU",V16="RECU SEPA"),"A EXCLURE PDF",IF(AND(T16="OUI",X16="ABE",I16="Receipt"),"A Intégrer",IF(AND(T16="OUI",X16="TARGET",I16="Payment"),"A Intégrer","Pas d'intégration"))))</f>
        <v>A Intégrer</v>
      </c>
      <c r="Z16" s="19">
        <f t="shared" ref="Z16:Z20" si="15">IF(ISBLANK(B16),"",IF(Y16="A Intégrer",ABS(L16),0))</f>
        <v>17745</v>
      </c>
      <c r="AA16" s="18" t="str">
        <f t="shared" ref="AA16:AA21" si="16">IF(ISBLANK(B16),"",IF(Z16=0,"",IF(X16="ABE","371481","170110")))</f>
        <v>170110</v>
      </c>
      <c r="AB16" s="18" t="str">
        <f t="shared" ref="AB16:AB21" si="17">IF(ISBLANK(B16),"",IF(Z16=0,"",IF(X16="ABE","170110","171000")))</f>
        <v>171000</v>
      </c>
    </row>
    <row r="17" spans="1:28" s="17" customFormat="1" x14ac:dyDescent="0.45">
      <c r="A17" s="18" t="s">
        <v>40</v>
      </c>
      <c r="B17" s="27">
        <v>69</v>
      </c>
      <c r="C17" s="27" t="s">
        <v>49</v>
      </c>
      <c r="D17" s="27"/>
      <c r="E17" s="27"/>
      <c r="F17" s="27"/>
      <c r="G17" s="27"/>
      <c r="H17" s="27" t="s">
        <v>43</v>
      </c>
      <c r="I17" s="27" t="s">
        <v>45</v>
      </c>
      <c r="J17" s="27" t="s">
        <v>56</v>
      </c>
      <c r="K17" s="27" t="s">
        <v>50</v>
      </c>
      <c r="L17" s="30">
        <v>134</v>
      </c>
      <c r="M17" s="28"/>
      <c r="N17" s="27"/>
      <c r="O17" s="27"/>
      <c r="P17" s="27" t="s">
        <v>41</v>
      </c>
      <c r="Q17" s="27"/>
      <c r="R17" s="16" t="str">
        <f t="shared" si="12"/>
        <v>69Money MarketReceiptOPECLI134</v>
      </c>
      <c r="S17" s="12" t="str">
        <f t="shared" si="13"/>
        <v>Opération classique</v>
      </c>
      <c r="T17" s="12" t="s">
        <v>57</v>
      </c>
      <c r="U17" s="18" t="str">
        <f>IF(ISBLANK(B17),"",IF(ISNA(VLOOKUP(R17,'Vue Version Intermédiaire_12h00'!R:U,4,FALSE)),"",VLOOKUP(R17,'Vue Version Intermédiaire_12h00'!R:U,4,FALSE)))</f>
        <v/>
      </c>
      <c r="V17" s="18" t="str">
        <f>IF(ISBLANK(B17),"",IF(ISNA(VLOOKUP(R17,'Vue Version Intermédiaire_12h00'!R:V,5,FALSE)),"",VLOOKUP(R17,'Vue Version Intermédiaire_12h00'!R:V,5,FALSE)))</f>
        <v/>
      </c>
      <c r="W17" s="18" t="str">
        <f>IF(ISBLANK(B17),"",IF(ISNA(VLOOKUP(R17,'Vue Version Intermédiaire_12h00'!R:W,6,FALSE)),"",VLOOKUP(R17,'Vue Version Intermédiaire_12h00'!R:W,6,FALSE)))</f>
        <v/>
      </c>
      <c r="X17" s="18" t="s">
        <v>55</v>
      </c>
      <c r="Y17" s="18" t="str">
        <f t="shared" si="14"/>
        <v>Pas d'intégration</v>
      </c>
      <c r="Z17" s="19">
        <f t="shared" si="15"/>
        <v>0</v>
      </c>
      <c r="AA17" s="18" t="str">
        <f t="shared" si="16"/>
        <v/>
      </c>
      <c r="AB17" s="18" t="str">
        <f t="shared" si="17"/>
        <v/>
      </c>
    </row>
    <row r="18" spans="1:28" s="17" customFormat="1" x14ac:dyDescent="0.45">
      <c r="A18" s="18" t="s">
        <v>40</v>
      </c>
      <c r="B18" s="27">
        <v>127</v>
      </c>
      <c r="C18" s="27" t="s">
        <v>49</v>
      </c>
      <c r="D18" s="27"/>
      <c r="E18" s="27"/>
      <c r="F18" s="27"/>
      <c r="G18" s="27"/>
      <c r="H18" s="27" t="s">
        <v>43</v>
      </c>
      <c r="I18" s="27" t="s">
        <v>51</v>
      </c>
      <c r="J18" s="27" t="s">
        <v>42</v>
      </c>
      <c r="K18" s="27" t="s">
        <v>50</v>
      </c>
      <c r="L18" s="30">
        <v>-276564.01</v>
      </c>
      <c r="M18" s="28"/>
      <c r="N18" s="27"/>
      <c r="O18" s="27"/>
      <c r="P18" s="27" t="s">
        <v>39</v>
      </c>
      <c r="Q18" s="27"/>
      <c r="R18" s="16" t="str">
        <f t="shared" si="12"/>
        <v>127Money MarketPaymentABE-276564.01</v>
      </c>
      <c r="S18" s="12" t="str">
        <f t="shared" si="13"/>
        <v>Opération classique</v>
      </c>
      <c r="T18" s="12" t="str">
        <f>IF(ISBLANK(B18),"",IF(ISNA(VLOOKUP(R18,'Vue Version Intermédiaire_12h00'!R:T,3,FALSE)),"A COMPLETER V2",VLOOKUP(R18,'Vue Version Intermédiaire_12h00'!R:T,3,FALSE)))</f>
        <v>A COMPLETER V2</v>
      </c>
      <c r="U18" s="18" t="str">
        <f>IF(ISBLANK(B18),"",IF(ISNA(VLOOKUP(R18,'Vue Version Intermédiaire_12h00'!R:U,4,FALSE)),"",VLOOKUP(R18,'Vue Version Intermédiaire_12h00'!R:U,4,FALSE)))</f>
        <v/>
      </c>
      <c r="V18" s="18" t="str">
        <f>IF(ISBLANK(B18),"",IF(ISNA(VLOOKUP(R18,'Vue Version Intermédiaire_12h00'!R:V,5,FALSE)),"",VLOOKUP(R18,'Vue Version Intermédiaire_12h00'!R:V,5,FALSE)))</f>
        <v/>
      </c>
      <c r="W18" s="18" t="str">
        <f>IF(ISBLANK(B18),"",IF(ISNA(VLOOKUP(R18,'Vue Version Intermédiaire_12h00'!R:W,6,FALSE)),"",VLOOKUP(R18,'Vue Version Intermédiaire_12h00'!R:W,6,FALSE)))</f>
        <v/>
      </c>
      <c r="X18" s="18" t="s">
        <v>42</v>
      </c>
      <c r="Y18" s="18" t="str">
        <f t="shared" si="14"/>
        <v>Pas d'intégration</v>
      </c>
      <c r="Z18" s="19">
        <f t="shared" si="15"/>
        <v>0</v>
      </c>
      <c r="AA18" s="18" t="str">
        <f t="shared" si="16"/>
        <v/>
      </c>
      <c r="AB18" s="18" t="str">
        <f t="shared" si="17"/>
        <v/>
      </c>
    </row>
    <row r="19" spans="1:28" s="17" customFormat="1" x14ac:dyDescent="0.45">
      <c r="A19" s="18" t="s">
        <v>40</v>
      </c>
      <c r="B19" s="27">
        <v>128</v>
      </c>
      <c r="C19" s="27" t="s">
        <v>49</v>
      </c>
      <c r="D19" s="27"/>
      <c r="E19" s="27"/>
      <c r="F19" s="27"/>
      <c r="G19" s="27"/>
      <c r="H19" s="27" t="s">
        <v>43</v>
      </c>
      <c r="I19" s="27" t="s">
        <v>45</v>
      </c>
      <c r="J19" s="27" t="s">
        <v>56</v>
      </c>
      <c r="K19" s="27" t="s">
        <v>50</v>
      </c>
      <c r="L19" s="30">
        <v>-276564.01</v>
      </c>
      <c r="M19" s="28"/>
      <c r="N19" s="27"/>
      <c r="O19" s="27"/>
      <c r="P19" s="27" t="s">
        <v>41</v>
      </c>
      <c r="Q19" s="27"/>
      <c r="R19" s="16" t="str">
        <f t="shared" si="12"/>
        <v>128Money MarketReceiptOPECLI-276564.01</v>
      </c>
      <c r="S19" s="12" t="str">
        <f t="shared" si="13"/>
        <v>Opération classique</v>
      </c>
      <c r="T19" s="12" t="str">
        <f>IF(ISBLANK(B19),"",IF(ISNA(VLOOKUP(R19,'Vue Version Intermédiaire_12h00'!R:T,3,FALSE)),"A COMPLETER V2",VLOOKUP(R19,'Vue Version Intermédiaire_12h00'!R:T,3,FALSE)))</f>
        <v>A COMPLETER V2</v>
      </c>
      <c r="U19" s="18" t="str">
        <f>IF(ISBLANK(B19),"",IF(ISNA(VLOOKUP(R19,'Vue Version Intermédiaire_12h00'!R:U,4,FALSE)),"",VLOOKUP(R19,'Vue Version Intermédiaire_12h00'!R:U,4,FALSE)))</f>
        <v/>
      </c>
      <c r="V19" s="18" t="str">
        <f>IF(ISBLANK(B19),"",IF(ISNA(VLOOKUP(R19,'Vue Version Intermédiaire_12h00'!R:V,5,FALSE)),"",VLOOKUP(R19,'Vue Version Intermédiaire_12h00'!R:V,5,FALSE)))</f>
        <v/>
      </c>
      <c r="W19" s="18" t="str">
        <f>IF(ISBLANK(B19),"",IF(ISNA(VLOOKUP(R19,'Vue Version Intermédiaire_12h00'!R:W,6,FALSE)),"",VLOOKUP(R19,'Vue Version Intermédiaire_12h00'!R:W,6,FALSE)))</f>
        <v/>
      </c>
      <c r="X19" s="18" t="s">
        <v>42</v>
      </c>
      <c r="Y19" s="18" t="str">
        <f t="shared" si="14"/>
        <v>Pas d'intégration</v>
      </c>
      <c r="Z19" s="19">
        <f t="shared" si="15"/>
        <v>0</v>
      </c>
      <c r="AA19" s="18" t="str">
        <f t="shared" si="16"/>
        <v/>
      </c>
      <c r="AB19" s="18" t="str">
        <f t="shared" si="17"/>
        <v/>
      </c>
    </row>
    <row r="20" spans="1:28" s="17" customFormat="1" x14ac:dyDescent="0.45">
      <c r="A20" s="18" t="s">
        <v>40</v>
      </c>
      <c r="B20" s="27">
        <v>129</v>
      </c>
      <c r="C20" s="27" t="s">
        <v>49</v>
      </c>
      <c r="D20" s="27"/>
      <c r="E20" s="27"/>
      <c r="F20" s="27"/>
      <c r="G20" s="27"/>
      <c r="H20" s="27" t="s">
        <v>43</v>
      </c>
      <c r="I20" s="27" t="s">
        <v>51</v>
      </c>
      <c r="J20" s="27" t="s">
        <v>56</v>
      </c>
      <c r="K20" s="27" t="s">
        <v>50</v>
      </c>
      <c r="L20" s="30">
        <v>-276564.01</v>
      </c>
      <c r="M20" s="28"/>
      <c r="N20" s="27"/>
      <c r="O20" s="27"/>
      <c r="P20" s="27" t="s">
        <v>41</v>
      </c>
      <c r="Q20" s="27"/>
      <c r="R20" s="16" t="str">
        <f t="shared" si="12"/>
        <v>129Money MarketPaymentOPECLI-276564.01</v>
      </c>
      <c r="S20" s="12" t="str">
        <f t="shared" si="13"/>
        <v>Opération classique</v>
      </c>
      <c r="T20" s="12" t="str">
        <f>IF(ISBLANK(B20),"",IF(ISNA(VLOOKUP(R20,'Vue Version Intermédiaire_12h00'!R:T,3,FALSE)),"A COMPLETER V2",VLOOKUP(R20,'Vue Version Intermédiaire_12h00'!R:T,3,FALSE)))</f>
        <v>A COMPLETER V2</v>
      </c>
      <c r="U20" s="18" t="str">
        <f>IF(ISBLANK(B20),"",IF(ISNA(VLOOKUP(R20,'Vue Version Intermédiaire_12h00'!R:U,4,FALSE)),"",VLOOKUP(R20,'Vue Version Intermédiaire_12h00'!R:U,4,FALSE)))</f>
        <v/>
      </c>
      <c r="V20" s="18" t="str">
        <f>IF(ISBLANK(B20),"",IF(ISNA(VLOOKUP(R20,'Vue Version Intermédiaire_12h00'!R:V,5,FALSE)),"",VLOOKUP(R20,'Vue Version Intermédiaire_12h00'!R:V,5,FALSE)))</f>
        <v/>
      </c>
      <c r="W20" s="18" t="str">
        <f>IF(ISBLANK(B20),"",IF(ISNA(VLOOKUP(R20,'Vue Version Intermédiaire_12h00'!R:W,6,FALSE)),"",VLOOKUP(R20,'Vue Version Intermédiaire_12h00'!R:W,6,FALSE)))</f>
        <v/>
      </c>
      <c r="X20" s="18" t="s">
        <v>42</v>
      </c>
      <c r="Y20" s="18" t="str">
        <f t="shared" si="14"/>
        <v>Pas d'intégration</v>
      </c>
      <c r="Z20" s="19">
        <f t="shared" si="15"/>
        <v>0</v>
      </c>
      <c r="AA20" s="18" t="str">
        <f t="shared" si="16"/>
        <v/>
      </c>
      <c r="AB20" s="18" t="str">
        <f t="shared" si="17"/>
        <v/>
      </c>
    </row>
    <row r="21" spans="1:28" s="17" customFormat="1" x14ac:dyDescent="0.45">
      <c r="A21" s="18" t="s">
        <v>40</v>
      </c>
      <c r="B21" s="27">
        <v>130</v>
      </c>
      <c r="C21" s="27" t="s">
        <v>49</v>
      </c>
      <c r="D21" s="27"/>
      <c r="E21" s="27"/>
      <c r="F21" s="27"/>
      <c r="G21" s="27"/>
      <c r="H21" s="27" t="s">
        <v>43</v>
      </c>
      <c r="I21" s="27" t="s">
        <v>51</v>
      </c>
      <c r="J21" s="27" t="s">
        <v>42</v>
      </c>
      <c r="K21" s="27" t="s">
        <v>50</v>
      </c>
      <c r="L21" s="30">
        <v>-276564.01</v>
      </c>
      <c r="M21" s="28"/>
      <c r="N21" s="27"/>
      <c r="O21" s="27"/>
      <c r="P21" s="27" t="s">
        <v>39</v>
      </c>
      <c r="Q21" s="27"/>
      <c r="R21" s="16" t="str">
        <f t="shared" ref="R21:R22" si="18">CONCATENATE(B21,C21,F21,G21,I21,J21,L21,M21)</f>
        <v>130Money MarketPaymentABE-276564.01</v>
      </c>
      <c r="S21" s="12" t="str">
        <f t="shared" ref="S21:S22" si="19">IF(ISBLANK(B21),"",IF(AND(N21="PE / CAT",OR(COUNTIF(Q21,"*CREDIT COOPERATIF*"),COUNTIF(Q21,"*BTP*"))),"Ticket Chrome / Opé intra groupe potentielle","Opération classique"))</f>
        <v>Opération classique</v>
      </c>
      <c r="T21" s="12" t="str">
        <f>IF(ISBLANK(B21),"",IF(ISNA(VLOOKUP(R21,'Vue Version Intermédiaire_12h00'!R:T,3,FALSE)),"A COMPLETER V2",VLOOKUP(R21,'Vue Version Intermédiaire_12h00'!R:T,3,FALSE)))</f>
        <v>A COMPLETER V2</v>
      </c>
      <c r="U21" s="18" t="str">
        <f>IF(ISBLANK(B21),"",IF(ISNA(VLOOKUP(R21,'Vue Version Intermédiaire_12h00'!R:U,4,FALSE)),"",VLOOKUP(R21,'Vue Version Intermédiaire_12h00'!R:U,4,FALSE)))</f>
        <v/>
      </c>
      <c r="V21" s="18" t="str">
        <f>IF(ISBLANK(B21),"",IF(ISNA(VLOOKUP(R21,'Vue Version Intermédiaire_12h00'!R:V,5,FALSE)),"",VLOOKUP(R21,'Vue Version Intermédiaire_12h00'!R:V,5,FALSE)))</f>
        <v/>
      </c>
      <c r="W21" s="18" t="str">
        <f>IF(ISBLANK(B21),"",IF(ISNA(VLOOKUP(R21,'Vue Version Intermédiaire_12h00'!R:W,6,FALSE)),"",VLOOKUP(R21,'Vue Version Intermédiaire_12h00'!R:W,6,FALSE)))</f>
        <v/>
      </c>
      <c r="X21" s="18" t="s">
        <v>42</v>
      </c>
      <c r="Y21" s="18" t="str">
        <f t="shared" ref="Y21:Y22" si="20">IF(ISBLANK(B21),"",IF(OR(V21="NON RECU",V21="RECU SEPA"),"A EXCLURE PDF",IF(AND(T21="OUI",X21="ABE",I21="Receipt"),"A Intégrer",IF(AND(T21="OUI",X21="TARGET",I21="Payment"),"A Intégrer","Pas d'intégration"))))</f>
        <v>Pas d'intégration</v>
      </c>
      <c r="Z21" s="19">
        <f t="shared" ref="Z21:Z22" si="21">IF(ISBLANK(B21),"",IF(Y21="A Intégrer",ABS(L21),0))</f>
        <v>0</v>
      </c>
      <c r="AA21" s="18" t="str">
        <f t="shared" si="16"/>
        <v/>
      </c>
      <c r="AB21" s="18" t="str">
        <f t="shared" si="17"/>
        <v/>
      </c>
    </row>
    <row r="22" spans="1:28" s="17" customFormat="1" x14ac:dyDescent="0.45">
      <c r="A22" s="18" t="s">
        <v>40</v>
      </c>
      <c r="B22" s="27">
        <v>131</v>
      </c>
      <c r="C22" s="27" t="s">
        <v>49</v>
      </c>
      <c r="D22" s="27"/>
      <c r="E22" s="27"/>
      <c r="F22" s="27"/>
      <c r="G22" s="27"/>
      <c r="H22" s="27" t="s">
        <v>43</v>
      </c>
      <c r="I22" s="27" t="s">
        <v>45</v>
      </c>
      <c r="J22" s="27" t="s">
        <v>56</v>
      </c>
      <c r="K22" s="27" t="s">
        <v>50</v>
      </c>
      <c r="L22" s="30">
        <v>-276564.01</v>
      </c>
      <c r="M22" s="28"/>
      <c r="N22" s="27"/>
      <c r="O22" s="27"/>
      <c r="P22" s="27" t="s">
        <v>41</v>
      </c>
      <c r="Q22" s="27"/>
      <c r="R22" s="16" t="str">
        <f t="shared" si="18"/>
        <v>131Money MarketReceiptOPECLI-276564.01</v>
      </c>
      <c r="S22" s="12" t="str">
        <f t="shared" si="19"/>
        <v>Opération classique</v>
      </c>
      <c r="T22" s="12" t="str">
        <f>IF(ISBLANK(B22),"",IF(ISNA(VLOOKUP(R22,'Vue Version Intermédiaire_12h00'!R:T,3,FALSE)),"A COMPLETER V2",VLOOKUP(R22,'Vue Version Intermédiaire_12h00'!R:T,3,FALSE)))</f>
        <v>A COMPLETER V2</v>
      </c>
      <c r="U22" s="18" t="str">
        <f>IF(ISBLANK(B22),"",IF(ISNA(VLOOKUP(R22,'Vue Version Intermédiaire_12h00'!R:U,4,FALSE)),"",VLOOKUP(R22,'Vue Version Intermédiaire_12h00'!R:U,4,FALSE)))</f>
        <v/>
      </c>
      <c r="V22" s="18" t="str">
        <f>IF(ISBLANK(B22),"",IF(ISNA(VLOOKUP(R22,'Vue Version Intermédiaire_12h00'!R:V,5,FALSE)),"",VLOOKUP(R22,'Vue Version Intermédiaire_12h00'!R:V,5,FALSE)))</f>
        <v/>
      </c>
      <c r="W22" s="18" t="str">
        <f>IF(ISBLANK(B22),"",IF(ISNA(VLOOKUP(R22,'Vue Version Intermédiaire_12h00'!R:W,6,FALSE)),"",VLOOKUP(R22,'Vue Version Intermédiaire_12h00'!R:W,6,FALSE)))</f>
        <v/>
      </c>
      <c r="X22" s="18" t="s">
        <v>42</v>
      </c>
      <c r="Y22" s="18" t="str">
        <f t="shared" si="20"/>
        <v>Pas d'intégration</v>
      </c>
      <c r="Z22" s="19">
        <f t="shared" si="21"/>
        <v>0</v>
      </c>
      <c r="AA22" s="18" t="str">
        <f t="shared" ref="AA22" si="22">IF(ISBLANK(B22),"",IF(Z22=0,"",IF(X22="ABE","371481","170110")))</f>
        <v/>
      </c>
      <c r="AB22" s="18" t="str">
        <f t="shared" ref="AB22" si="23">IF(ISBLANK(B22),"",IF(Z22=0,"",IF(X22="ABE","170110","171000")))</f>
        <v/>
      </c>
    </row>
    <row r="23" spans="1:28" s="17" customFormat="1" x14ac:dyDescent="0.45">
      <c r="A23" s="18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30"/>
      <c r="M23" s="28"/>
      <c r="N23" s="27"/>
      <c r="O23" s="27"/>
      <c r="P23" s="27"/>
      <c r="Q23" s="27"/>
      <c r="R23" s="16"/>
      <c r="S23" s="12"/>
      <c r="T23" s="12"/>
      <c r="U23" s="18"/>
      <c r="V23" s="18"/>
      <c r="W23" s="18"/>
      <c r="X23" s="18"/>
      <c r="Y23" s="18"/>
      <c r="Z23" s="19"/>
      <c r="AA23" s="18"/>
      <c r="AB23" s="18"/>
    </row>
    <row r="24" spans="1:28" s="17" customFormat="1" x14ac:dyDescent="0.45">
      <c r="A24" s="18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30"/>
      <c r="M24" s="28"/>
      <c r="N24" s="27"/>
      <c r="O24" s="27"/>
      <c r="P24" s="27"/>
      <c r="Q24" s="27"/>
      <c r="R24" s="16"/>
      <c r="S24" s="12"/>
      <c r="T24" s="12"/>
      <c r="U24" s="18"/>
      <c r="V24" s="18"/>
      <c r="W24" s="18"/>
      <c r="X24" s="18"/>
      <c r="Y24" s="18"/>
      <c r="Z24" s="19"/>
      <c r="AA24" s="18"/>
      <c r="AB24" s="18"/>
    </row>
    <row r="25" spans="1:28" s="17" customFormat="1" x14ac:dyDescent="0.45">
      <c r="A25" s="18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30"/>
      <c r="M25" s="28"/>
      <c r="N25" s="27"/>
      <c r="O25" s="27"/>
      <c r="P25" s="27"/>
      <c r="Q25" s="27"/>
      <c r="R25" s="16"/>
      <c r="S25" s="12"/>
      <c r="T25" s="12"/>
      <c r="U25" s="18"/>
      <c r="V25" s="18"/>
      <c r="W25" s="18"/>
      <c r="X25" s="18"/>
      <c r="Y25" s="18"/>
      <c r="Z25" s="19"/>
      <c r="AA25" s="18"/>
      <c r="AB25" s="18"/>
    </row>
    <row r="26" spans="1:28" s="17" customFormat="1" x14ac:dyDescent="0.45">
      <c r="A26" s="18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30"/>
      <c r="M26" s="28"/>
      <c r="N26" s="27"/>
      <c r="O26" s="27"/>
      <c r="P26" s="27"/>
      <c r="Q26" s="27"/>
      <c r="R26" s="16"/>
      <c r="S26" s="12"/>
      <c r="T26" s="12"/>
      <c r="U26" s="18"/>
      <c r="V26" s="18"/>
      <c r="W26" s="18"/>
      <c r="X26" s="18"/>
      <c r="Y26" s="18"/>
      <c r="Z26" s="19"/>
      <c r="AA26" s="18"/>
      <c r="AB26" s="18"/>
    </row>
    <row r="27" spans="1:28" s="17" customFormat="1" x14ac:dyDescent="0.45">
      <c r="A27" s="18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30"/>
      <c r="M27" s="28"/>
      <c r="N27" s="27"/>
      <c r="O27" s="27"/>
      <c r="P27" s="27"/>
      <c r="Q27" s="27"/>
      <c r="R27" s="16"/>
      <c r="S27" s="12"/>
      <c r="T27" s="12"/>
      <c r="U27" s="18"/>
      <c r="V27" s="18"/>
      <c r="W27" s="18"/>
      <c r="X27" s="18"/>
      <c r="Y27" s="18"/>
      <c r="Z27" s="19"/>
      <c r="AA27" s="18"/>
      <c r="AB27" s="18"/>
    </row>
    <row r="28" spans="1:28" s="17" customFormat="1" x14ac:dyDescent="0.45">
      <c r="A28" s="18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30"/>
      <c r="M28" s="28"/>
      <c r="N28" s="27"/>
      <c r="O28" s="27"/>
      <c r="P28" s="27"/>
      <c r="Q28" s="27"/>
      <c r="R28" s="16"/>
      <c r="S28" s="12"/>
      <c r="T28" s="12"/>
      <c r="U28" s="18"/>
      <c r="V28" s="18"/>
      <c r="W28" s="18"/>
      <c r="X28" s="18"/>
      <c r="Y28" s="18"/>
      <c r="Z28" s="19"/>
      <c r="AA28" s="18"/>
      <c r="AB28" s="18"/>
    </row>
    <row r="29" spans="1:28" s="17" customFormat="1" x14ac:dyDescent="0.45">
      <c r="A29" s="18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30"/>
      <c r="M29" s="28"/>
      <c r="N29" s="27"/>
      <c r="O29" s="27"/>
      <c r="P29" s="27"/>
      <c r="Q29" s="27"/>
      <c r="R29" s="16"/>
      <c r="S29" s="12"/>
      <c r="T29" s="12"/>
      <c r="U29" s="18"/>
      <c r="V29" s="18"/>
      <c r="W29" s="18"/>
      <c r="X29" s="18"/>
      <c r="Y29" s="18"/>
      <c r="Z29" s="19"/>
      <c r="AA29" s="18"/>
      <c r="AB29" s="18"/>
    </row>
    <row r="30" spans="1:28" s="17" customFormat="1" x14ac:dyDescent="0.45">
      <c r="A30" s="18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30"/>
      <c r="M30" s="28"/>
      <c r="N30" s="27"/>
      <c r="O30" s="27"/>
      <c r="P30" s="27"/>
      <c r="Q30" s="27"/>
      <c r="R30" s="16"/>
      <c r="S30" s="12"/>
      <c r="T30" s="12"/>
      <c r="U30" s="18"/>
      <c r="V30" s="18"/>
      <c r="W30" s="18"/>
      <c r="X30" s="18"/>
      <c r="Y30" s="18"/>
      <c r="Z30" s="19"/>
      <c r="AA30" s="18"/>
      <c r="AB30" s="18"/>
    </row>
    <row r="31" spans="1:28" s="17" customFormat="1" x14ac:dyDescent="0.45">
      <c r="A31" s="18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30"/>
      <c r="M31" s="28"/>
      <c r="N31" s="27"/>
      <c r="O31" s="27"/>
      <c r="P31" s="27"/>
      <c r="Q31" s="27"/>
      <c r="R31" s="16"/>
      <c r="S31" s="12"/>
      <c r="T31" s="12"/>
      <c r="U31" s="18"/>
      <c r="V31" s="18"/>
      <c r="W31" s="18"/>
      <c r="X31" s="18"/>
      <c r="Y31" s="18"/>
      <c r="Z31" s="19"/>
      <c r="AA31" s="18"/>
      <c r="AB31" s="18"/>
    </row>
    <row r="32" spans="1:28" s="17" customFormat="1" x14ac:dyDescent="0.45">
      <c r="A32" s="18"/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30"/>
      <c r="M32" s="28"/>
      <c r="N32" s="27"/>
      <c r="O32" s="27"/>
      <c r="P32" s="27"/>
      <c r="Q32" s="27"/>
      <c r="R32" s="16"/>
      <c r="S32" s="12"/>
      <c r="T32" s="12"/>
      <c r="U32" s="18"/>
      <c r="V32" s="18"/>
      <c r="W32" s="18"/>
      <c r="X32" s="18"/>
      <c r="Y32" s="18"/>
      <c r="Z32" s="19"/>
      <c r="AA32" s="18"/>
      <c r="AB32" s="18"/>
    </row>
    <row r="33" spans="1:28" s="17" customFormat="1" x14ac:dyDescent="0.45">
      <c r="A33" s="18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30"/>
      <c r="M33" s="28"/>
      <c r="N33" s="27"/>
      <c r="O33" s="27"/>
      <c r="P33" s="27"/>
      <c r="Q33" s="27"/>
      <c r="R33" s="16"/>
      <c r="S33" s="12"/>
      <c r="T33" s="12"/>
      <c r="U33" s="18"/>
      <c r="V33" s="18"/>
      <c r="W33" s="18"/>
      <c r="X33" s="18"/>
      <c r="Y33" s="18"/>
      <c r="Z33" s="19"/>
      <c r="AA33" s="18"/>
      <c r="AB33" s="18"/>
    </row>
    <row r="34" spans="1:28" s="17" customFormat="1" x14ac:dyDescent="0.45">
      <c r="A34" s="18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30"/>
      <c r="M34" s="28"/>
      <c r="N34" s="27"/>
      <c r="O34" s="27"/>
      <c r="P34" s="27"/>
      <c r="Q34" s="27"/>
      <c r="R34" s="16"/>
      <c r="S34" s="12"/>
      <c r="T34" s="12"/>
      <c r="U34" s="18"/>
      <c r="V34" s="18"/>
      <c r="W34" s="18"/>
      <c r="X34" s="18"/>
      <c r="Y34" s="18"/>
      <c r="Z34" s="19"/>
      <c r="AA34" s="18"/>
      <c r="AB34" s="18"/>
    </row>
    <row r="35" spans="1:28" s="17" customFormat="1" x14ac:dyDescent="0.45">
      <c r="A35" s="18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30"/>
      <c r="M35" s="28"/>
      <c r="N35" s="27"/>
      <c r="O35" s="27"/>
      <c r="P35" s="27"/>
      <c r="Q35" s="27"/>
      <c r="R35" s="16"/>
      <c r="S35" s="12"/>
      <c r="T35" s="12"/>
      <c r="U35" s="18"/>
      <c r="V35" s="18"/>
      <c r="W35" s="18"/>
      <c r="X35" s="18"/>
      <c r="Y35" s="18"/>
      <c r="Z35" s="19"/>
      <c r="AA35" s="18"/>
      <c r="AB35" s="18"/>
    </row>
    <row r="36" spans="1:28" s="17" customFormat="1" x14ac:dyDescent="0.45">
      <c r="A36" s="18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30"/>
      <c r="M36" s="28"/>
      <c r="N36" s="27"/>
      <c r="O36" s="27"/>
      <c r="P36" s="27"/>
      <c r="Q36" s="27"/>
      <c r="R36" s="16"/>
      <c r="S36" s="12"/>
      <c r="T36" s="12"/>
      <c r="U36" s="18"/>
      <c r="V36" s="18"/>
      <c r="W36" s="18"/>
      <c r="X36" s="18"/>
      <c r="Y36" s="18"/>
      <c r="Z36" s="19"/>
      <c r="AA36" s="18"/>
      <c r="AB36" s="18"/>
    </row>
    <row r="37" spans="1:28" s="17" customFormat="1" x14ac:dyDescent="0.45">
      <c r="A37" s="18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30"/>
      <c r="M37" s="28"/>
      <c r="N37" s="27"/>
      <c r="O37" s="27"/>
      <c r="P37" s="27"/>
      <c r="Q37" s="27"/>
      <c r="R37" s="16"/>
      <c r="S37" s="12"/>
      <c r="T37" s="12"/>
      <c r="U37" s="18"/>
      <c r="V37" s="18"/>
      <c r="W37" s="18"/>
      <c r="X37" s="18"/>
      <c r="Y37" s="18"/>
      <c r="Z37" s="19"/>
      <c r="AA37" s="18"/>
      <c r="AB37" s="18"/>
    </row>
    <row r="38" spans="1:28" s="17" customFormat="1" x14ac:dyDescent="0.45">
      <c r="A38" s="18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30"/>
      <c r="M38" s="28"/>
      <c r="N38" s="27"/>
      <c r="O38" s="27"/>
      <c r="P38" s="27"/>
      <c r="Q38" s="27"/>
      <c r="R38" s="16"/>
      <c r="S38" s="12"/>
      <c r="T38" s="12"/>
      <c r="U38" s="18"/>
      <c r="V38" s="18"/>
      <c r="W38" s="18"/>
      <c r="X38" s="18"/>
      <c r="Y38" s="18"/>
      <c r="Z38" s="19"/>
      <c r="AA38" s="18"/>
      <c r="AB38" s="18"/>
    </row>
    <row r="39" spans="1:28" s="17" customFormat="1" x14ac:dyDescent="0.45">
      <c r="A39" s="18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30"/>
      <c r="M39" s="28"/>
      <c r="N39" s="27"/>
      <c r="O39" s="27"/>
      <c r="P39" s="27"/>
      <c r="Q39" s="27"/>
      <c r="R39" s="16"/>
      <c r="S39" s="12"/>
      <c r="T39" s="12"/>
      <c r="U39" s="18"/>
      <c r="V39" s="18"/>
      <c r="W39" s="18"/>
      <c r="X39" s="18"/>
      <c r="Y39" s="18"/>
      <c r="Z39" s="19"/>
      <c r="AA39" s="18"/>
      <c r="AB39" s="18"/>
    </row>
    <row r="40" spans="1:28" s="17" customFormat="1" x14ac:dyDescent="0.45">
      <c r="A40" s="18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30"/>
      <c r="M40" s="28"/>
      <c r="N40" s="27"/>
      <c r="O40" s="27"/>
      <c r="P40" s="27"/>
      <c r="Q40" s="27"/>
      <c r="R40" s="16"/>
      <c r="S40" s="12"/>
      <c r="T40" s="12"/>
      <c r="U40" s="18"/>
      <c r="V40" s="18"/>
      <c r="W40" s="18"/>
      <c r="X40" s="18"/>
      <c r="Y40" s="18"/>
      <c r="Z40" s="19"/>
      <c r="AA40" s="18"/>
      <c r="AB40" s="18"/>
    </row>
    <row r="41" spans="1:28" s="17" customFormat="1" x14ac:dyDescent="0.45">
      <c r="A41" s="18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30"/>
      <c r="M41" s="28"/>
      <c r="N41" s="27"/>
      <c r="O41" s="27"/>
      <c r="P41" s="27"/>
      <c r="Q41" s="27"/>
      <c r="R41" s="16"/>
      <c r="S41" s="12"/>
      <c r="T41" s="12"/>
      <c r="U41" s="18"/>
      <c r="V41" s="18"/>
      <c r="W41" s="18"/>
      <c r="X41" s="18"/>
      <c r="Y41" s="18"/>
      <c r="Z41" s="19"/>
      <c r="AA41" s="18"/>
      <c r="AB41" s="18"/>
    </row>
    <row r="42" spans="1:28" s="17" customFormat="1" x14ac:dyDescent="0.45">
      <c r="A42" s="18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30"/>
      <c r="M42" s="28"/>
      <c r="N42" s="27"/>
      <c r="O42" s="27"/>
      <c r="P42" s="27"/>
      <c r="Q42" s="27"/>
      <c r="R42" s="16"/>
      <c r="S42" s="12"/>
      <c r="T42" s="12"/>
      <c r="U42" s="18"/>
      <c r="V42" s="18"/>
      <c r="W42" s="18"/>
      <c r="X42" s="18"/>
      <c r="Y42" s="18"/>
      <c r="Z42" s="19"/>
      <c r="AA42" s="18"/>
      <c r="AB42" s="18"/>
    </row>
    <row r="43" spans="1:28" s="17" customFormat="1" x14ac:dyDescent="0.45">
      <c r="A43" s="18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30"/>
      <c r="M43" s="28"/>
      <c r="N43" s="27"/>
      <c r="O43" s="27"/>
      <c r="P43" s="27"/>
      <c r="Q43" s="27"/>
      <c r="R43" s="16"/>
      <c r="S43" s="12"/>
      <c r="T43" s="12"/>
      <c r="U43" s="18"/>
      <c r="V43" s="18"/>
      <c r="W43" s="18"/>
      <c r="X43" s="18"/>
      <c r="Y43" s="18"/>
      <c r="Z43" s="19"/>
      <c r="AA43" s="18"/>
      <c r="AB43" s="18"/>
    </row>
    <row r="44" spans="1:28" s="17" customFormat="1" x14ac:dyDescent="0.45">
      <c r="A44" s="18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30"/>
      <c r="M44" s="28"/>
      <c r="N44" s="27"/>
      <c r="O44" s="27"/>
      <c r="P44" s="27"/>
      <c r="Q44" s="27"/>
      <c r="R44" s="16"/>
      <c r="S44" s="12"/>
      <c r="T44" s="12"/>
      <c r="U44" s="18"/>
      <c r="V44" s="18"/>
      <c r="W44" s="18"/>
      <c r="X44" s="18"/>
      <c r="Y44" s="18"/>
      <c r="Z44" s="19"/>
      <c r="AA44" s="18"/>
      <c r="AB44" s="18"/>
    </row>
    <row r="45" spans="1:28" s="17" customFormat="1" x14ac:dyDescent="0.45">
      <c r="A45" s="18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30"/>
      <c r="M45" s="28"/>
      <c r="N45" s="27"/>
      <c r="O45" s="27"/>
      <c r="P45" s="27"/>
      <c r="Q45" s="27"/>
      <c r="R45" s="16"/>
      <c r="S45" s="12"/>
      <c r="T45" s="12"/>
      <c r="U45" s="18"/>
      <c r="V45" s="18"/>
      <c r="W45" s="18"/>
      <c r="X45" s="18"/>
      <c r="Y45" s="18"/>
      <c r="Z45" s="19"/>
      <c r="AA45" s="18"/>
      <c r="AB45" s="18"/>
    </row>
    <row r="46" spans="1:28" s="17" customFormat="1" x14ac:dyDescent="0.45">
      <c r="A46" s="18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30"/>
      <c r="M46" s="28"/>
      <c r="N46" s="27"/>
      <c r="O46" s="27"/>
      <c r="P46" s="27"/>
      <c r="Q46" s="27"/>
      <c r="R46" s="16"/>
      <c r="S46" s="12"/>
      <c r="T46" s="12"/>
      <c r="U46" s="18"/>
      <c r="V46" s="18"/>
      <c r="W46" s="18"/>
      <c r="X46" s="18"/>
      <c r="Y46" s="18"/>
      <c r="Z46" s="19"/>
      <c r="AA46" s="18"/>
      <c r="AB46" s="18"/>
    </row>
    <row r="47" spans="1:28" s="17" customFormat="1" x14ac:dyDescent="0.45">
      <c r="A47" s="18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30"/>
      <c r="M47" s="28"/>
      <c r="N47" s="27"/>
      <c r="O47" s="27"/>
      <c r="P47" s="27"/>
      <c r="Q47" s="27"/>
      <c r="R47" s="16"/>
      <c r="S47" s="12"/>
      <c r="T47" s="12"/>
      <c r="U47" s="18"/>
      <c r="V47" s="18"/>
      <c r="W47" s="18"/>
      <c r="X47" s="18"/>
      <c r="Y47" s="18"/>
      <c r="Z47" s="19"/>
      <c r="AA47" s="18"/>
      <c r="AB47" s="18"/>
    </row>
    <row r="48" spans="1:28" s="17" customFormat="1" x14ac:dyDescent="0.45">
      <c r="A48" s="18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30"/>
      <c r="M48" s="28"/>
      <c r="N48" s="27"/>
      <c r="O48" s="27"/>
      <c r="P48" s="27"/>
      <c r="Q48" s="27"/>
      <c r="R48" s="16"/>
      <c r="S48" s="12"/>
      <c r="T48" s="12"/>
      <c r="U48" s="18"/>
      <c r="V48" s="18"/>
      <c r="W48" s="18"/>
      <c r="X48" s="18"/>
      <c r="Y48" s="18"/>
      <c r="Z48" s="19"/>
      <c r="AA48" s="18"/>
      <c r="AB48" s="18"/>
    </row>
    <row r="49" spans="1:28" s="17" customFormat="1" x14ac:dyDescent="0.45">
      <c r="A49" s="18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30"/>
      <c r="M49" s="28"/>
      <c r="N49" s="27"/>
      <c r="O49" s="27"/>
      <c r="P49" s="27"/>
      <c r="Q49" s="27"/>
      <c r="R49" s="16"/>
      <c r="S49" s="12"/>
      <c r="T49" s="12"/>
      <c r="U49" s="18"/>
      <c r="V49" s="18"/>
      <c r="W49" s="18"/>
      <c r="X49" s="18"/>
      <c r="Y49" s="18"/>
      <c r="Z49" s="19"/>
      <c r="AA49" s="18"/>
      <c r="AB49" s="18"/>
    </row>
    <row r="50" spans="1:28" s="17" customFormat="1" x14ac:dyDescent="0.45">
      <c r="A50" s="18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30"/>
      <c r="M50" s="28"/>
      <c r="N50" s="27"/>
      <c r="O50" s="27"/>
      <c r="P50" s="27"/>
      <c r="Q50" s="27"/>
      <c r="R50" s="16"/>
      <c r="S50" s="12"/>
      <c r="T50" s="12"/>
      <c r="U50" s="18"/>
      <c r="V50" s="18"/>
      <c r="W50" s="18"/>
      <c r="X50" s="18"/>
      <c r="Y50" s="18"/>
      <c r="Z50" s="19"/>
      <c r="AA50" s="18"/>
      <c r="AB50" s="18"/>
    </row>
    <row r="51" spans="1:28" s="17" customFormat="1" x14ac:dyDescent="0.45">
      <c r="A51" s="18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30"/>
      <c r="M51" s="28"/>
      <c r="N51" s="27"/>
      <c r="O51" s="27"/>
      <c r="P51" s="27"/>
      <c r="Q51" s="27"/>
      <c r="R51" s="16"/>
      <c r="S51" s="12"/>
      <c r="T51" s="12"/>
      <c r="U51" s="18"/>
      <c r="V51" s="18"/>
      <c r="W51" s="18"/>
      <c r="X51" s="18"/>
      <c r="Y51" s="18"/>
      <c r="Z51" s="19"/>
      <c r="AA51" s="18"/>
      <c r="AB51" s="18"/>
    </row>
    <row r="52" spans="1:28" s="17" customFormat="1" x14ac:dyDescent="0.45">
      <c r="A52" s="18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30"/>
      <c r="M52" s="28"/>
      <c r="N52" s="27"/>
      <c r="O52" s="27"/>
      <c r="P52" s="27"/>
      <c r="Q52" s="27"/>
      <c r="R52" s="16"/>
      <c r="S52" s="12"/>
      <c r="T52" s="12"/>
      <c r="U52" s="18"/>
      <c r="V52" s="18"/>
      <c r="W52" s="18"/>
      <c r="X52" s="18"/>
      <c r="Y52" s="18"/>
      <c r="Z52" s="19"/>
      <c r="AA52" s="18"/>
      <c r="AB52" s="18"/>
    </row>
    <row r="53" spans="1:28" s="17" customFormat="1" x14ac:dyDescent="0.45">
      <c r="A53" s="18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30"/>
      <c r="M53" s="28"/>
      <c r="N53" s="27"/>
      <c r="O53" s="27"/>
      <c r="P53" s="27"/>
      <c r="Q53" s="27"/>
      <c r="R53" s="16"/>
      <c r="S53" s="12"/>
      <c r="T53" s="12"/>
      <c r="U53" s="18"/>
      <c r="V53" s="18"/>
      <c r="W53" s="18"/>
      <c r="X53" s="18"/>
      <c r="Y53" s="18"/>
      <c r="Z53" s="19"/>
      <c r="AA53" s="18"/>
      <c r="AB53" s="18"/>
    </row>
    <row r="54" spans="1:28" s="17" customFormat="1" x14ac:dyDescent="0.45">
      <c r="A54" s="18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30"/>
      <c r="M54" s="28"/>
      <c r="N54" s="27"/>
      <c r="O54" s="27"/>
      <c r="P54" s="27"/>
      <c r="Q54" s="27"/>
      <c r="R54" s="16"/>
      <c r="S54" s="12"/>
      <c r="T54" s="12"/>
      <c r="U54" s="18"/>
      <c r="V54" s="18"/>
      <c r="W54" s="18"/>
      <c r="X54" s="18"/>
      <c r="Y54" s="18"/>
      <c r="Z54" s="19"/>
      <c r="AA54" s="18"/>
      <c r="AB54" s="18"/>
    </row>
    <row r="55" spans="1:28" s="17" customFormat="1" x14ac:dyDescent="0.45">
      <c r="A55" s="18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30"/>
      <c r="M55" s="28"/>
      <c r="N55" s="27"/>
      <c r="O55" s="27"/>
      <c r="P55" s="27"/>
      <c r="Q55" s="27"/>
      <c r="R55" s="16"/>
      <c r="S55" s="12"/>
      <c r="T55" s="12"/>
      <c r="U55" s="18"/>
      <c r="V55" s="18"/>
      <c r="W55" s="18"/>
      <c r="X55" s="18"/>
      <c r="Y55" s="18"/>
      <c r="Z55" s="19"/>
      <c r="AA55" s="18"/>
      <c r="AB55" s="18"/>
    </row>
    <row r="56" spans="1:28" s="17" customFormat="1" x14ac:dyDescent="0.45">
      <c r="A56" s="18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30"/>
      <c r="M56" s="28"/>
      <c r="N56" s="27"/>
      <c r="O56" s="27"/>
      <c r="P56" s="27"/>
      <c r="Q56" s="27"/>
      <c r="R56" s="16"/>
      <c r="S56" s="12"/>
      <c r="T56" s="12"/>
      <c r="U56" s="18"/>
      <c r="V56" s="18"/>
      <c r="W56" s="18"/>
      <c r="X56" s="18"/>
      <c r="Y56" s="18"/>
      <c r="Z56" s="19"/>
      <c r="AA56" s="18"/>
      <c r="AB56" s="18"/>
    </row>
    <row r="57" spans="1:28" s="17" customFormat="1" x14ac:dyDescent="0.45">
      <c r="A57" s="18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30"/>
      <c r="M57" s="28"/>
      <c r="N57" s="27"/>
      <c r="O57" s="27"/>
      <c r="P57" s="27"/>
      <c r="Q57" s="27"/>
      <c r="R57" s="16"/>
      <c r="S57" s="12"/>
      <c r="T57" s="12"/>
      <c r="U57" s="18"/>
      <c r="V57" s="18"/>
      <c r="W57" s="18"/>
      <c r="X57" s="18"/>
      <c r="Y57" s="18"/>
      <c r="Z57" s="19"/>
      <c r="AA57" s="18"/>
      <c r="AB57" s="18"/>
    </row>
    <row r="58" spans="1:28" s="17" customFormat="1" x14ac:dyDescent="0.45">
      <c r="A58" s="18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30"/>
      <c r="M58" s="28"/>
      <c r="N58" s="27"/>
      <c r="O58" s="27"/>
      <c r="P58" s="27"/>
      <c r="Q58" s="27"/>
      <c r="R58" s="16"/>
      <c r="S58" s="12"/>
      <c r="T58" s="12"/>
      <c r="U58" s="18"/>
      <c r="V58" s="18"/>
      <c r="W58" s="18"/>
      <c r="X58" s="18"/>
      <c r="Y58" s="18"/>
      <c r="Z58" s="19"/>
      <c r="AA58" s="18"/>
      <c r="AB58" s="18"/>
    </row>
    <row r="59" spans="1:28" s="17" customFormat="1" x14ac:dyDescent="0.45">
      <c r="A59" s="18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30"/>
      <c r="M59" s="28"/>
      <c r="N59" s="27"/>
      <c r="O59" s="27"/>
      <c r="P59" s="27"/>
      <c r="Q59" s="27"/>
      <c r="R59" s="16"/>
      <c r="S59" s="12"/>
      <c r="T59" s="12"/>
      <c r="U59" s="18"/>
      <c r="V59" s="18"/>
      <c r="W59" s="18"/>
      <c r="X59" s="18"/>
      <c r="Y59" s="18"/>
      <c r="Z59" s="19"/>
      <c r="AA59" s="18"/>
      <c r="AB59" s="18"/>
    </row>
    <row r="60" spans="1:28" s="17" customFormat="1" x14ac:dyDescent="0.45">
      <c r="A60" s="18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30"/>
      <c r="M60" s="28"/>
      <c r="N60" s="27"/>
      <c r="O60" s="27"/>
      <c r="P60" s="27"/>
      <c r="Q60" s="27"/>
      <c r="R60" s="16"/>
      <c r="S60" s="12"/>
      <c r="T60" s="12"/>
      <c r="U60" s="18"/>
      <c r="V60" s="18"/>
      <c r="W60" s="18"/>
      <c r="X60" s="18"/>
      <c r="Y60" s="18"/>
      <c r="Z60" s="19"/>
      <c r="AA60" s="18"/>
      <c r="AB60" s="18"/>
    </row>
    <row r="61" spans="1:28" s="17" customFormat="1" x14ac:dyDescent="0.45">
      <c r="A61" s="18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30"/>
      <c r="M61" s="28"/>
      <c r="N61" s="27"/>
      <c r="O61" s="27"/>
      <c r="P61" s="27"/>
      <c r="Q61" s="27"/>
      <c r="R61" s="16"/>
      <c r="S61" s="12"/>
      <c r="T61" s="12"/>
      <c r="U61" s="18"/>
      <c r="V61" s="18"/>
      <c r="W61" s="18"/>
      <c r="X61" s="18"/>
      <c r="Y61" s="18"/>
      <c r="Z61" s="19"/>
      <c r="AA61" s="18"/>
      <c r="AB61" s="18"/>
    </row>
    <row r="62" spans="1:28" s="17" customFormat="1" x14ac:dyDescent="0.45">
      <c r="A62" s="18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30"/>
      <c r="M62" s="28"/>
      <c r="N62" s="27"/>
      <c r="O62" s="27"/>
      <c r="P62" s="27"/>
      <c r="Q62" s="27"/>
      <c r="R62" s="16"/>
      <c r="S62" s="12"/>
      <c r="T62" s="12"/>
      <c r="U62" s="18"/>
      <c r="V62" s="18"/>
      <c r="W62" s="18"/>
      <c r="X62" s="18"/>
      <c r="Y62" s="18"/>
      <c r="Z62" s="19"/>
      <c r="AA62" s="18"/>
      <c r="AB62" s="18"/>
    </row>
    <row r="63" spans="1:28" s="17" customFormat="1" x14ac:dyDescent="0.45">
      <c r="A63" s="18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30"/>
      <c r="M63" s="28"/>
      <c r="N63" s="27"/>
      <c r="O63" s="27"/>
      <c r="P63" s="27"/>
      <c r="Q63" s="27"/>
      <c r="R63" s="16"/>
      <c r="S63" s="12"/>
      <c r="T63" s="12"/>
      <c r="U63" s="18"/>
      <c r="V63" s="18"/>
      <c r="W63" s="18"/>
      <c r="X63" s="18"/>
      <c r="Y63" s="18"/>
      <c r="Z63" s="19"/>
      <c r="AA63" s="18"/>
      <c r="AB63" s="18"/>
    </row>
    <row r="64" spans="1:28" s="17" customFormat="1" x14ac:dyDescent="0.45">
      <c r="A64" s="18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30"/>
      <c r="M64" s="28"/>
      <c r="N64" s="27"/>
      <c r="O64" s="27"/>
      <c r="P64" s="27"/>
      <c r="Q64" s="27"/>
      <c r="R64" s="16"/>
      <c r="S64" s="12"/>
      <c r="T64" s="12"/>
      <c r="U64" s="18"/>
      <c r="V64" s="18"/>
      <c r="W64" s="18"/>
      <c r="X64" s="18"/>
      <c r="Y64" s="18"/>
      <c r="Z64" s="19"/>
      <c r="AA64" s="18"/>
      <c r="AB64" s="18"/>
    </row>
    <row r="65" spans="1:28" s="17" customFormat="1" x14ac:dyDescent="0.45">
      <c r="A65" s="18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30"/>
      <c r="M65" s="28"/>
      <c r="N65" s="27"/>
      <c r="O65" s="27"/>
      <c r="P65" s="27"/>
      <c r="Q65" s="27"/>
      <c r="R65" s="16"/>
      <c r="S65" s="12"/>
      <c r="T65" s="12"/>
      <c r="U65" s="18"/>
      <c r="V65" s="18"/>
      <c r="W65" s="18"/>
      <c r="X65" s="18"/>
      <c r="Y65" s="18"/>
      <c r="Z65" s="19"/>
      <c r="AA65" s="18"/>
      <c r="AB65" s="18"/>
    </row>
    <row r="66" spans="1:28" s="17" customFormat="1" x14ac:dyDescent="0.45">
      <c r="A66" s="18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30"/>
      <c r="M66" s="28"/>
      <c r="N66" s="27"/>
      <c r="O66" s="27"/>
      <c r="P66" s="27"/>
      <c r="Q66" s="27"/>
      <c r="R66" s="16"/>
      <c r="S66" s="12"/>
      <c r="T66" s="12"/>
      <c r="U66" s="18"/>
      <c r="V66" s="18"/>
      <c r="W66" s="18"/>
      <c r="X66" s="18"/>
      <c r="Y66" s="18"/>
      <c r="Z66" s="19"/>
      <c r="AA66" s="18"/>
      <c r="AB66" s="18"/>
    </row>
    <row r="67" spans="1:28" s="17" customFormat="1" x14ac:dyDescent="0.45">
      <c r="A67" s="18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30"/>
      <c r="M67" s="28"/>
      <c r="N67" s="27"/>
      <c r="O67" s="27"/>
      <c r="P67" s="27"/>
      <c r="Q67" s="27"/>
      <c r="R67" s="16"/>
      <c r="S67" s="12"/>
      <c r="T67" s="12"/>
      <c r="U67" s="18"/>
      <c r="V67" s="18"/>
      <c r="W67" s="18"/>
      <c r="X67" s="18"/>
      <c r="Y67" s="18"/>
      <c r="Z67" s="19"/>
      <c r="AA67" s="18"/>
      <c r="AB67" s="18"/>
    </row>
    <row r="68" spans="1:28" s="17" customFormat="1" x14ac:dyDescent="0.45">
      <c r="A68" s="18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30"/>
      <c r="M68" s="28"/>
      <c r="N68" s="27"/>
      <c r="O68" s="27"/>
      <c r="P68" s="27"/>
      <c r="Q68" s="27"/>
      <c r="R68" s="16"/>
      <c r="S68" s="12"/>
      <c r="T68" s="12"/>
      <c r="U68" s="18"/>
      <c r="V68" s="18"/>
      <c r="W68" s="18"/>
      <c r="X68" s="18"/>
      <c r="Y68" s="18"/>
      <c r="Z68" s="19"/>
      <c r="AA68" s="18"/>
      <c r="AB68" s="18"/>
    </row>
    <row r="69" spans="1:28" s="17" customFormat="1" x14ac:dyDescent="0.45">
      <c r="A69" s="18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30"/>
      <c r="M69" s="28"/>
      <c r="N69" s="27"/>
      <c r="O69" s="27"/>
      <c r="P69" s="27"/>
      <c r="Q69" s="27"/>
      <c r="R69" s="16"/>
      <c r="S69" s="12"/>
      <c r="T69" s="12"/>
      <c r="U69" s="18"/>
      <c r="V69" s="18"/>
      <c r="W69" s="18"/>
      <c r="X69" s="18"/>
      <c r="Y69" s="18"/>
      <c r="Z69" s="19"/>
      <c r="AA69" s="18"/>
      <c r="AB69" s="18"/>
    </row>
    <row r="70" spans="1:28" s="17" customFormat="1" x14ac:dyDescent="0.45">
      <c r="A70" s="18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30"/>
      <c r="M70" s="28"/>
      <c r="N70" s="27"/>
      <c r="O70" s="27"/>
      <c r="P70" s="27"/>
      <c r="Q70" s="27"/>
      <c r="R70" s="16"/>
      <c r="S70" s="12"/>
      <c r="T70" s="12"/>
      <c r="U70" s="18"/>
      <c r="V70" s="18"/>
      <c r="W70" s="18"/>
      <c r="X70" s="18"/>
      <c r="Y70" s="18"/>
      <c r="Z70" s="19"/>
      <c r="AA70" s="18"/>
      <c r="AB70" s="18"/>
    </row>
    <row r="71" spans="1:28" s="17" customFormat="1" x14ac:dyDescent="0.45">
      <c r="A71" s="18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30"/>
      <c r="M71" s="28"/>
      <c r="N71" s="27"/>
      <c r="O71" s="27"/>
      <c r="P71" s="27"/>
      <c r="Q71" s="27"/>
      <c r="R71" s="16"/>
      <c r="S71" s="12"/>
      <c r="T71" s="12"/>
      <c r="U71" s="18"/>
      <c r="V71" s="18"/>
      <c r="W71" s="18"/>
      <c r="X71" s="18"/>
      <c r="Y71" s="18"/>
      <c r="Z71" s="19"/>
      <c r="AA71" s="18"/>
      <c r="AB71" s="18"/>
    </row>
    <row r="72" spans="1:28" s="17" customFormat="1" x14ac:dyDescent="0.45">
      <c r="A72" s="18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30"/>
      <c r="M72" s="28"/>
      <c r="N72" s="27"/>
      <c r="O72" s="27"/>
      <c r="P72" s="27"/>
      <c r="Q72" s="27"/>
      <c r="R72" s="16"/>
      <c r="S72" s="12"/>
      <c r="T72" s="12"/>
      <c r="U72" s="18"/>
      <c r="V72" s="18"/>
      <c r="W72" s="18"/>
      <c r="X72" s="18"/>
      <c r="Y72" s="18"/>
      <c r="Z72" s="19"/>
      <c r="AA72" s="18"/>
      <c r="AB72" s="18"/>
    </row>
    <row r="73" spans="1:28" s="17" customFormat="1" x14ac:dyDescent="0.45">
      <c r="A73" s="18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30"/>
      <c r="M73" s="28"/>
      <c r="N73" s="27"/>
      <c r="O73" s="27"/>
      <c r="P73" s="27"/>
      <c r="Q73" s="27"/>
      <c r="R73" s="16"/>
      <c r="S73" s="12"/>
      <c r="T73" s="12"/>
      <c r="U73" s="18"/>
      <c r="V73" s="18"/>
      <c r="W73" s="18"/>
      <c r="X73" s="18"/>
      <c r="Y73" s="18"/>
      <c r="Z73" s="19"/>
      <c r="AA73" s="18"/>
      <c r="AB73" s="18"/>
    </row>
    <row r="74" spans="1:28" s="17" customFormat="1" x14ac:dyDescent="0.45">
      <c r="A74" s="18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30"/>
      <c r="M74" s="28"/>
      <c r="N74" s="27"/>
      <c r="O74" s="27"/>
      <c r="P74" s="27"/>
      <c r="Q74" s="27"/>
      <c r="R74" s="16"/>
      <c r="S74" s="12"/>
      <c r="T74" s="12"/>
      <c r="U74" s="18"/>
      <c r="V74" s="18"/>
      <c r="W74" s="18"/>
      <c r="X74" s="18"/>
      <c r="Y74" s="18"/>
      <c r="Z74" s="19"/>
      <c r="AA74" s="18"/>
      <c r="AB74" s="18"/>
    </row>
    <row r="75" spans="1:28" s="17" customFormat="1" x14ac:dyDescent="0.45">
      <c r="A75" s="18"/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31"/>
      <c r="M75" s="28"/>
      <c r="N75" s="27"/>
      <c r="O75" s="27"/>
      <c r="P75" s="27"/>
      <c r="Q75" s="27"/>
      <c r="R75" s="16"/>
      <c r="S75" s="12"/>
      <c r="T75" s="12"/>
      <c r="U75" s="18"/>
      <c r="V75" s="18"/>
      <c r="W75" s="18"/>
      <c r="X75" s="18"/>
      <c r="Y75" s="18"/>
      <c r="Z75" s="19"/>
      <c r="AA75" s="18"/>
      <c r="AB75" s="18"/>
    </row>
    <row r="76" spans="1:28" s="17" customFormat="1" x14ac:dyDescent="0.45">
      <c r="A76" s="18"/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30"/>
      <c r="M76" s="28"/>
      <c r="N76" s="27"/>
      <c r="O76" s="27"/>
      <c r="P76" s="27"/>
      <c r="Q76" s="27"/>
      <c r="R76" s="16"/>
      <c r="S76" s="12"/>
      <c r="T76" s="12"/>
      <c r="U76" s="18"/>
      <c r="V76" s="18"/>
      <c r="W76" s="18"/>
      <c r="X76" s="18"/>
      <c r="Y76" s="18"/>
      <c r="Z76" s="19"/>
      <c r="AA76" s="18"/>
      <c r="AB76" s="18"/>
    </row>
    <row r="77" spans="1:28" s="17" customFormat="1" x14ac:dyDescent="0.45">
      <c r="A77" s="18"/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30"/>
      <c r="M77" s="28"/>
      <c r="N77" s="27"/>
      <c r="O77" s="27"/>
      <c r="P77" s="27"/>
      <c r="Q77" s="27"/>
      <c r="R77" s="16"/>
      <c r="S77" s="12"/>
      <c r="T77" s="12"/>
      <c r="U77" s="18"/>
      <c r="V77" s="18"/>
      <c r="W77" s="18"/>
      <c r="X77" s="18"/>
      <c r="Y77" s="18"/>
      <c r="Z77" s="19"/>
      <c r="AA77" s="18"/>
      <c r="AB77" s="18"/>
    </row>
    <row r="78" spans="1:28" s="17" customFormat="1" x14ac:dyDescent="0.45">
      <c r="A78" s="18"/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30"/>
      <c r="M78" s="28"/>
      <c r="N78" s="27"/>
      <c r="O78" s="27"/>
      <c r="P78" s="27"/>
      <c r="Q78" s="27"/>
      <c r="R78" s="16"/>
      <c r="S78" s="12"/>
      <c r="T78" s="12"/>
      <c r="U78" s="18"/>
      <c r="V78" s="18"/>
      <c r="W78" s="18"/>
      <c r="X78" s="18"/>
      <c r="Y78" s="18"/>
      <c r="Z78" s="19"/>
      <c r="AA78" s="18"/>
      <c r="AB78" s="18"/>
    </row>
    <row r="79" spans="1:28" s="17" customFormat="1" x14ac:dyDescent="0.45">
      <c r="A79" s="18"/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30"/>
      <c r="M79" s="28"/>
      <c r="N79" s="27"/>
      <c r="O79" s="27"/>
      <c r="P79" s="27"/>
      <c r="Q79" s="27"/>
      <c r="R79" s="16"/>
      <c r="S79" s="12"/>
      <c r="T79" s="12"/>
      <c r="U79" s="18"/>
      <c r="V79" s="18"/>
      <c r="W79" s="18"/>
      <c r="X79" s="18"/>
      <c r="Y79" s="18"/>
      <c r="Z79" s="19"/>
      <c r="AA79" s="18"/>
      <c r="AB79" s="18"/>
    </row>
    <row r="80" spans="1:28" s="17" customFormat="1" x14ac:dyDescent="0.45">
      <c r="A80" s="18"/>
      <c r="B80" s="27"/>
      <c r="C80" s="27"/>
      <c r="D80" s="27"/>
      <c r="E80" s="27"/>
      <c r="F80" s="27"/>
      <c r="G80" s="27"/>
      <c r="H80" s="27"/>
      <c r="I80" s="27"/>
      <c r="J80" s="27"/>
      <c r="K80" s="27"/>
      <c r="L80" s="30"/>
      <c r="M80" s="28"/>
      <c r="N80" s="27"/>
      <c r="O80" s="27"/>
      <c r="P80" s="27"/>
      <c r="Q80" s="27"/>
      <c r="R80" s="16"/>
      <c r="S80" s="12"/>
      <c r="T80" s="12"/>
      <c r="U80" s="18"/>
      <c r="V80" s="18"/>
      <c r="W80" s="18"/>
      <c r="X80" s="18"/>
      <c r="Y80" s="18"/>
      <c r="Z80" s="19"/>
      <c r="AA80" s="18"/>
      <c r="AB80" s="18"/>
    </row>
    <row r="81" spans="1:28" s="17" customFormat="1" x14ac:dyDescent="0.45">
      <c r="A81" s="18"/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30"/>
      <c r="M81" s="28"/>
      <c r="N81" s="27"/>
      <c r="O81" s="27"/>
      <c r="P81" s="27"/>
      <c r="Q81" s="27"/>
      <c r="R81" s="16"/>
      <c r="S81" s="12"/>
      <c r="T81" s="12"/>
      <c r="U81" s="18"/>
      <c r="V81" s="18"/>
      <c r="W81" s="18"/>
      <c r="X81" s="18"/>
      <c r="Y81" s="18"/>
      <c r="Z81" s="19"/>
      <c r="AA81" s="18"/>
      <c r="AB81" s="18"/>
    </row>
    <row r="82" spans="1:28" s="17" customFormat="1" x14ac:dyDescent="0.45">
      <c r="A82" s="18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30"/>
      <c r="M82" s="28"/>
      <c r="N82" s="27"/>
      <c r="O82" s="27"/>
      <c r="P82" s="27"/>
      <c r="Q82" s="27"/>
      <c r="R82" s="16"/>
      <c r="S82" s="12"/>
      <c r="T82" s="12"/>
      <c r="U82" s="18"/>
      <c r="V82" s="18"/>
      <c r="W82" s="18"/>
      <c r="X82" s="18"/>
      <c r="Y82" s="18"/>
      <c r="Z82" s="19"/>
      <c r="AA82" s="18"/>
      <c r="AB82" s="18"/>
    </row>
    <row r="83" spans="1:28" s="17" customFormat="1" x14ac:dyDescent="0.45">
      <c r="A83" s="18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9"/>
      <c r="M83" s="28"/>
      <c r="N83" s="27"/>
      <c r="O83" s="27"/>
      <c r="P83" s="27"/>
      <c r="Q83" s="27"/>
      <c r="R83" s="16"/>
      <c r="S83" s="12"/>
      <c r="T83" s="12"/>
      <c r="U83" s="18"/>
      <c r="V83" s="18"/>
      <c r="W83" s="18"/>
      <c r="X83" s="18"/>
      <c r="Y83" s="18"/>
      <c r="Z83" s="19"/>
      <c r="AA83" s="18"/>
      <c r="AB83" s="18"/>
    </row>
    <row r="84" spans="1:28" s="17" customFormat="1" x14ac:dyDescent="0.45">
      <c r="A84" s="18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30"/>
      <c r="M84" s="28"/>
      <c r="N84" s="27"/>
      <c r="O84" s="27"/>
      <c r="P84" s="27"/>
      <c r="Q84" s="27"/>
      <c r="R84" s="16"/>
      <c r="S84" s="12"/>
      <c r="T84" s="12"/>
      <c r="U84" s="18"/>
      <c r="V84" s="18"/>
      <c r="W84" s="18"/>
      <c r="X84" s="18"/>
      <c r="Y84" s="18"/>
      <c r="Z84" s="19"/>
      <c r="AA84" s="18"/>
      <c r="AB84" s="18"/>
    </row>
    <row r="85" spans="1:28" s="17" customFormat="1" x14ac:dyDescent="0.45">
      <c r="A85" s="18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30"/>
      <c r="M85" s="28"/>
      <c r="N85" s="27"/>
      <c r="O85" s="27"/>
      <c r="P85" s="27"/>
      <c r="Q85" s="27"/>
      <c r="R85" s="16"/>
      <c r="S85" s="12"/>
      <c r="T85" s="12"/>
      <c r="U85" s="18"/>
      <c r="V85" s="18"/>
      <c r="W85" s="18"/>
      <c r="X85" s="18"/>
      <c r="Y85" s="18"/>
      <c r="Z85" s="19"/>
      <c r="AA85" s="18"/>
      <c r="AB85" s="18"/>
    </row>
    <row r="86" spans="1:28" s="17" customFormat="1" x14ac:dyDescent="0.45">
      <c r="A86" s="18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9"/>
      <c r="M86" s="28"/>
      <c r="N86" s="27"/>
      <c r="O86" s="27"/>
      <c r="P86" s="27"/>
      <c r="Q86" s="27"/>
      <c r="R86" s="16"/>
      <c r="S86" s="12"/>
      <c r="T86" s="12"/>
      <c r="U86" s="18"/>
      <c r="V86" s="18"/>
      <c r="W86" s="18"/>
      <c r="X86" s="18"/>
      <c r="Y86" s="18"/>
      <c r="Z86" s="19"/>
      <c r="AA86" s="18"/>
      <c r="AB86" s="18"/>
    </row>
    <row r="87" spans="1:28" s="17" customFormat="1" x14ac:dyDescent="0.45">
      <c r="A87" s="18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30"/>
      <c r="M87" s="28"/>
      <c r="N87" s="27"/>
      <c r="O87" s="27"/>
      <c r="P87" s="27"/>
      <c r="Q87" s="27"/>
      <c r="R87" s="16"/>
      <c r="S87" s="12"/>
      <c r="T87" s="12"/>
      <c r="U87" s="18"/>
      <c r="V87" s="18"/>
      <c r="W87" s="18"/>
      <c r="X87" s="18"/>
      <c r="Y87" s="18"/>
      <c r="Z87" s="19"/>
      <c r="AA87" s="18"/>
      <c r="AB87" s="18"/>
    </row>
    <row r="88" spans="1:28" s="17" customFormat="1" x14ac:dyDescent="0.45">
      <c r="A88" s="18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30"/>
      <c r="M88" s="28"/>
      <c r="N88" s="27"/>
      <c r="O88" s="27"/>
      <c r="P88" s="27"/>
      <c r="Q88" s="27"/>
      <c r="R88" s="16"/>
      <c r="S88" s="12"/>
      <c r="T88" s="12"/>
      <c r="U88" s="18"/>
      <c r="V88" s="18"/>
      <c r="W88" s="18"/>
      <c r="X88" s="18"/>
      <c r="Y88" s="18"/>
      <c r="Z88" s="19"/>
      <c r="AA88" s="18"/>
      <c r="AB88" s="18"/>
    </row>
    <row r="89" spans="1:28" s="17" customFormat="1" x14ac:dyDescent="0.45">
      <c r="A89" s="18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30"/>
      <c r="M89" s="28"/>
      <c r="N89" s="27"/>
      <c r="O89" s="27"/>
      <c r="P89" s="27"/>
      <c r="Q89" s="27"/>
      <c r="R89" s="16"/>
      <c r="S89" s="12"/>
      <c r="T89" s="12"/>
      <c r="U89" s="18"/>
      <c r="V89" s="18"/>
      <c r="W89" s="18"/>
      <c r="X89" s="18"/>
      <c r="Y89" s="18"/>
      <c r="Z89" s="19"/>
      <c r="AA89" s="18"/>
      <c r="AB89" s="18"/>
    </row>
    <row r="90" spans="1:28" s="17" customFormat="1" x14ac:dyDescent="0.45">
      <c r="A90" s="18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30"/>
      <c r="M90" s="28"/>
      <c r="N90" s="27"/>
      <c r="O90" s="27"/>
      <c r="P90" s="27"/>
      <c r="Q90" s="27"/>
      <c r="R90" s="16"/>
      <c r="S90" s="12"/>
      <c r="T90" s="12"/>
      <c r="U90" s="18"/>
      <c r="V90" s="18"/>
      <c r="W90" s="18"/>
      <c r="X90" s="18"/>
      <c r="Y90" s="18"/>
      <c r="Z90" s="19"/>
      <c r="AA90" s="18"/>
      <c r="AB90" s="18"/>
    </row>
    <row r="91" spans="1:28" s="17" customFormat="1" x14ac:dyDescent="0.45">
      <c r="A91" s="18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30"/>
      <c r="M91" s="28"/>
      <c r="N91" s="27"/>
      <c r="O91" s="27"/>
      <c r="P91" s="27"/>
      <c r="Q91" s="27"/>
      <c r="R91" s="16"/>
      <c r="S91" s="12"/>
      <c r="T91" s="12"/>
      <c r="U91" s="18"/>
      <c r="V91" s="18"/>
      <c r="W91" s="18"/>
      <c r="X91" s="18"/>
      <c r="Y91" s="18"/>
      <c r="Z91" s="19"/>
      <c r="AA91" s="18"/>
      <c r="AB91" s="18"/>
    </row>
    <row r="92" spans="1:28" s="17" customFormat="1" x14ac:dyDescent="0.45">
      <c r="A92" s="18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30"/>
      <c r="M92" s="28"/>
      <c r="N92" s="27"/>
      <c r="O92" s="27"/>
      <c r="P92" s="27"/>
      <c r="Q92" s="27"/>
      <c r="R92" s="16"/>
      <c r="S92" s="12"/>
      <c r="T92" s="12"/>
      <c r="U92" s="18"/>
      <c r="V92" s="18"/>
      <c r="W92" s="18"/>
      <c r="X92" s="18"/>
      <c r="Y92" s="18"/>
      <c r="Z92" s="19"/>
      <c r="AA92" s="18"/>
      <c r="AB92" s="18"/>
    </row>
    <row r="93" spans="1:28" s="17" customFormat="1" x14ac:dyDescent="0.45">
      <c r="A93" s="18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30"/>
      <c r="M93" s="28"/>
      <c r="N93" s="27"/>
      <c r="O93" s="27"/>
      <c r="P93" s="27"/>
      <c r="Q93" s="27"/>
      <c r="R93" s="16"/>
      <c r="S93" s="12"/>
      <c r="T93" s="12"/>
      <c r="U93" s="18"/>
      <c r="V93" s="18"/>
      <c r="W93" s="18"/>
      <c r="X93" s="18"/>
      <c r="Y93" s="18"/>
      <c r="Z93" s="19"/>
      <c r="AA93" s="18"/>
      <c r="AB93" s="18"/>
    </row>
    <row r="94" spans="1:28" s="17" customFormat="1" x14ac:dyDescent="0.45">
      <c r="A94" s="18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30"/>
      <c r="M94" s="28"/>
      <c r="N94" s="27"/>
      <c r="O94" s="27"/>
      <c r="P94" s="27"/>
      <c r="Q94" s="27"/>
      <c r="R94" s="16"/>
      <c r="S94" s="12"/>
      <c r="T94" s="12"/>
      <c r="U94" s="18"/>
      <c r="V94" s="18"/>
      <c r="W94" s="18"/>
      <c r="X94" s="18"/>
      <c r="Y94" s="18"/>
      <c r="Z94" s="19"/>
      <c r="AA94" s="18"/>
      <c r="AB94" s="18"/>
    </row>
    <row r="95" spans="1:28" s="17" customFormat="1" x14ac:dyDescent="0.45">
      <c r="A95" s="18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30"/>
      <c r="M95" s="28"/>
      <c r="N95" s="27"/>
      <c r="O95" s="27"/>
      <c r="P95" s="27"/>
      <c r="Q95" s="27"/>
      <c r="R95" s="16"/>
      <c r="S95" s="12"/>
      <c r="T95" s="12"/>
      <c r="U95" s="18"/>
      <c r="V95" s="18"/>
      <c r="W95" s="18"/>
      <c r="X95" s="18"/>
      <c r="Y95" s="18"/>
      <c r="Z95" s="19"/>
      <c r="AA95" s="18"/>
      <c r="AB95" s="18"/>
    </row>
    <row r="96" spans="1:28" s="17" customFormat="1" x14ac:dyDescent="0.45">
      <c r="A96" s="18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9"/>
      <c r="M96" s="28"/>
      <c r="N96" s="27"/>
      <c r="O96" s="27"/>
      <c r="P96" s="27"/>
      <c r="Q96" s="27"/>
      <c r="R96" s="16"/>
      <c r="S96" s="12"/>
      <c r="T96" s="12"/>
      <c r="U96" s="18"/>
      <c r="V96" s="18"/>
      <c r="W96" s="18"/>
      <c r="X96" s="18"/>
      <c r="Y96" s="18"/>
      <c r="Z96" s="19"/>
      <c r="AA96" s="18"/>
      <c r="AB96" s="18"/>
    </row>
    <row r="97" spans="1:28" s="17" customFormat="1" x14ac:dyDescent="0.45">
      <c r="A97" s="18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31"/>
      <c r="M97" s="28"/>
      <c r="N97" s="27"/>
      <c r="O97" s="27"/>
      <c r="P97" s="27"/>
      <c r="Q97" s="27"/>
      <c r="R97" s="16"/>
      <c r="S97" s="12"/>
      <c r="T97" s="12"/>
      <c r="U97" s="18"/>
      <c r="V97" s="18"/>
      <c r="W97" s="18"/>
      <c r="X97" s="18"/>
      <c r="Y97" s="18"/>
      <c r="Z97" s="19"/>
      <c r="AA97" s="18"/>
      <c r="AB97" s="18"/>
    </row>
    <row r="98" spans="1:28" s="17" customFormat="1" x14ac:dyDescent="0.45">
      <c r="A98" s="18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30"/>
      <c r="M98" s="28"/>
      <c r="N98" s="27"/>
      <c r="O98" s="27"/>
      <c r="P98" s="27"/>
      <c r="Q98" s="27"/>
      <c r="R98" s="16"/>
      <c r="S98" s="12"/>
      <c r="T98" s="12"/>
      <c r="U98" s="18"/>
      <c r="V98" s="18"/>
      <c r="W98" s="18"/>
      <c r="X98" s="18"/>
      <c r="Y98" s="18"/>
      <c r="Z98" s="19"/>
      <c r="AA98" s="18"/>
      <c r="AB98" s="18"/>
    </row>
    <row r="99" spans="1:28" s="17" customFormat="1" x14ac:dyDescent="0.45">
      <c r="A99" s="18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9"/>
      <c r="M99" s="28"/>
      <c r="N99" s="27"/>
      <c r="O99" s="27"/>
      <c r="P99" s="27"/>
      <c r="Q99" s="27"/>
      <c r="R99" s="16"/>
      <c r="S99" s="12"/>
      <c r="T99" s="12"/>
      <c r="U99" s="18"/>
      <c r="V99" s="18"/>
      <c r="W99" s="18"/>
      <c r="X99" s="18"/>
      <c r="Y99" s="18"/>
      <c r="Z99" s="19"/>
      <c r="AA99" s="18"/>
      <c r="AB99" s="18"/>
    </row>
    <row r="100" spans="1:28" s="17" customFormat="1" x14ac:dyDescent="0.45">
      <c r="A100" s="18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30"/>
      <c r="M100" s="28"/>
      <c r="N100" s="27"/>
      <c r="O100" s="27"/>
      <c r="P100" s="27"/>
      <c r="Q100" s="27"/>
      <c r="R100" s="16"/>
      <c r="S100" s="12"/>
      <c r="T100" s="12"/>
      <c r="U100" s="18"/>
      <c r="V100" s="18"/>
      <c r="W100" s="18"/>
      <c r="X100" s="18"/>
      <c r="Y100" s="18"/>
      <c r="Z100" s="19"/>
      <c r="AA100" s="18"/>
      <c r="AB100" s="18"/>
    </row>
    <row r="101" spans="1:28" s="17" customFormat="1" x14ac:dyDescent="0.45">
      <c r="A101" s="18"/>
      <c r="B101" s="27"/>
      <c r="C101" s="27"/>
      <c r="D101" s="27"/>
      <c r="E101" s="27"/>
      <c r="F101" s="27"/>
      <c r="G101" s="27"/>
      <c r="H101" s="27"/>
      <c r="I101" s="27"/>
      <c r="J101" s="27"/>
      <c r="K101" s="27"/>
      <c r="L101" s="30"/>
      <c r="M101" s="28"/>
      <c r="N101" s="27"/>
      <c r="O101" s="27"/>
      <c r="P101" s="27"/>
      <c r="Q101" s="27"/>
      <c r="R101" s="16"/>
      <c r="S101" s="12"/>
      <c r="T101" s="12"/>
      <c r="U101" s="18"/>
      <c r="V101" s="18"/>
      <c r="W101" s="18"/>
      <c r="X101" s="18"/>
      <c r="Y101" s="18"/>
      <c r="Z101" s="19"/>
      <c r="AA101" s="18"/>
      <c r="AB101" s="18"/>
    </row>
    <row r="102" spans="1:28" s="17" customFormat="1" x14ac:dyDescent="0.45">
      <c r="A102" s="18"/>
      <c r="B102" s="27"/>
      <c r="C102" s="27"/>
      <c r="D102" s="27"/>
      <c r="E102" s="27"/>
      <c r="F102" s="27"/>
      <c r="G102" s="27"/>
      <c r="H102" s="27"/>
      <c r="I102" s="27"/>
      <c r="J102" s="27"/>
      <c r="K102" s="27"/>
      <c r="L102" s="29"/>
      <c r="M102" s="28"/>
      <c r="N102" s="27"/>
      <c r="O102" s="27"/>
      <c r="P102" s="27"/>
      <c r="Q102" s="27"/>
      <c r="R102" s="16"/>
      <c r="S102" s="12"/>
      <c r="T102" s="12"/>
      <c r="U102" s="18"/>
      <c r="V102" s="18"/>
      <c r="W102" s="18"/>
      <c r="X102" s="18"/>
      <c r="Y102" s="18"/>
      <c r="Z102" s="19"/>
      <c r="AA102" s="18"/>
      <c r="AB102" s="18"/>
    </row>
    <row r="103" spans="1:28" s="17" customFormat="1" x14ac:dyDescent="0.45">
      <c r="A103" s="18"/>
      <c r="B103" s="27"/>
      <c r="C103" s="27"/>
      <c r="D103" s="27"/>
      <c r="E103" s="27"/>
      <c r="F103" s="27"/>
      <c r="G103" s="27"/>
      <c r="H103" s="27"/>
      <c r="I103" s="27"/>
      <c r="J103" s="27"/>
      <c r="K103" s="27"/>
      <c r="L103" s="30"/>
      <c r="M103" s="28"/>
      <c r="N103" s="27"/>
      <c r="O103" s="27"/>
      <c r="P103" s="27"/>
      <c r="Q103" s="27"/>
      <c r="R103" s="16"/>
      <c r="S103" s="12"/>
      <c r="T103" s="12"/>
      <c r="U103" s="18"/>
      <c r="V103" s="18"/>
      <c r="W103" s="18"/>
      <c r="X103" s="18"/>
      <c r="Y103" s="18"/>
      <c r="Z103" s="19"/>
      <c r="AA103" s="18"/>
      <c r="AB103" s="18"/>
    </row>
    <row r="104" spans="1:28" s="17" customFormat="1" x14ac:dyDescent="0.45">
      <c r="A104" s="18"/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9"/>
      <c r="M104" s="28"/>
      <c r="N104" s="27"/>
      <c r="O104" s="27"/>
      <c r="P104" s="27"/>
      <c r="Q104" s="27"/>
      <c r="R104" s="16"/>
      <c r="S104" s="12"/>
      <c r="T104" s="12"/>
      <c r="U104" s="18"/>
      <c r="V104" s="18"/>
      <c r="W104" s="18"/>
      <c r="X104" s="18"/>
      <c r="Y104" s="18"/>
      <c r="Z104" s="19"/>
      <c r="AA104" s="18"/>
      <c r="AB104" s="18"/>
    </row>
    <row r="105" spans="1:28" s="17" customFormat="1" x14ac:dyDescent="0.45">
      <c r="A105" s="18"/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30"/>
      <c r="M105" s="28"/>
      <c r="N105" s="27"/>
      <c r="O105" s="27"/>
      <c r="P105" s="27"/>
      <c r="Q105" s="27"/>
      <c r="R105" s="16"/>
      <c r="S105" s="12"/>
      <c r="T105" s="12"/>
      <c r="U105" s="18"/>
      <c r="V105" s="18"/>
      <c r="W105" s="18"/>
      <c r="X105" s="18"/>
      <c r="Y105" s="18"/>
      <c r="Z105" s="19"/>
      <c r="AA105" s="18"/>
      <c r="AB105" s="18"/>
    </row>
    <row r="106" spans="1:28" s="17" customFormat="1" x14ac:dyDescent="0.45">
      <c r="A106" s="18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30"/>
      <c r="M106" s="28"/>
      <c r="N106" s="27"/>
      <c r="O106" s="27"/>
      <c r="P106" s="27"/>
      <c r="Q106" s="27"/>
      <c r="R106" s="16"/>
      <c r="S106" s="12"/>
      <c r="T106" s="12"/>
      <c r="U106" s="18"/>
      <c r="V106" s="18"/>
      <c r="W106" s="18"/>
      <c r="X106" s="18"/>
      <c r="Y106" s="18"/>
      <c r="Z106" s="19"/>
      <c r="AA106" s="18"/>
      <c r="AB106" s="18"/>
    </row>
    <row r="107" spans="1:28" s="17" customFormat="1" x14ac:dyDescent="0.45">
      <c r="A107" s="18"/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30"/>
      <c r="M107" s="28"/>
      <c r="N107" s="27"/>
      <c r="O107" s="27"/>
      <c r="P107" s="27"/>
      <c r="Q107" s="27"/>
      <c r="R107" s="16"/>
      <c r="S107" s="12"/>
      <c r="T107" s="12"/>
      <c r="U107" s="18"/>
      <c r="V107" s="18"/>
      <c r="W107" s="18"/>
      <c r="X107" s="18"/>
      <c r="Y107" s="18"/>
      <c r="Z107" s="19"/>
      <c r="AA107" s="18"/>
      <c r="AB107" s="18"/>
    </row>
    <row r="108" spans="1:28" s="17" customFormat="1" x14ac:dyDescent="0.45">
      <c r="A108" s="18"/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9"/>
      <c r="M108" s="28"/>
      <c r="N108" s="27"/>
      <c r="O108" s="27"/>
      <c r="P108" s="27"/>
      <c r="Q108" s="27"/>
      <c r="R108" s="16"/>
      <c r="S108" s="12"/>
      <c r="T108" s="12"/>
      <c r="U108" s="18"/>
      <c r="V108" s="18"/>
      <c r="W108" s="18"/>
      <c r="X108" s="18"/>
      <c r="Y108" s="18"/>
      <c r="Z108" s="19"/>
      <c r="AA108" s="18"/>
      <c r="AB108" s="18"/>
    </row>
    <row r="109" spans="1:28" s="17" customFormat="1" x14ac:dyDescent="0.45">
      <c r="A109" s="18"/>
      <c r="B109" s="27"/>
      <c r="C109" s="27"/>
      <c r="D109" s="27"/>
      <c r="E109" s="27"/>
      <c r="F109" s="27"/>
      <c r="G109" s="27"/>
      <c r="H109" s="27"/>
      <c r="I109" s="27"/>
      <c r="J109" s="27"/>
      <c r="K109" s="27"/>
      <c r="L109" s="31"/>
      <c r="M109" s="28"/>
      <c r="N109" s="27"/>
      <c r="O109" s="27"/>
      <c r="P109" s="27"/>
      <c r="Q109" s="27"/>
      <c r="R109" s="16"/>
      <c r="S109" s="12"/>
      <c r="T109" s="12"/>
      <c r="U109" s="18"/>
      <c r="V109" s="18"/>
      <c r="W109" s="18"/>
      <c r="X109" s="18"/>
      <c r="Y109" s="18"/>
      <c r="Z109" s="19"/>
      <c r="AA109" s="18"/>
      <c r="AB109" s="18"/>
    </row>
    <row r="110" spans="1:28" s="17" customFormat="1" x14ac:dyDescent="0.45">
      <c r="A110" s="18"/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30"/>
      <c r="M110" s="28"/>
      <c r="N110" s="27"/>
      <c r="O110" s="27"/>
      <c r="P110" s="27"/>
      <c r="Q110" s="27"/>
      <c r="R110" s="16"/>
      <c r="S110" s="12"/>
      <c r="T110" s="12"/>
      <c r="U110" s="18"/>
      <c r="V110" s="18"/>
      <c r="W110" s="18"/>
      <c r="X110" s="18"/>
      <c r="Y110" s="18"/>
      <c r="Z110" s="19"/>
      <c r="AA110" s="18"/>
      <c r="AB110" s="18"/>
    </row>
    <row r="111" spans="1:28" s="17" customFormat="1" x14ac:dyDescent="0.45">
      <c r="A111" s="18"/>
      <c r="B111" s="27"/>
      <c r="C111" s="27"/>
      <c r="D111" s="27"/>
      <c r="E111" s="27"/>
      <c r="F111" s="27"/>
      <c r="G111" s="27"/>
      <c r="H111" s="27"/>
      <c r="I111" s="27"/>
      <c r="J111" s="27"/>
      <c r="K111" s="27"/>
      <c r="L111" s="30"/>
      <c r="M111" s="28"/>
      <c r="N111" s="27"/>
      <c r="O111" s="27"/>
      <c r="P111" s="27"/>
      <c r="Q111" s="27"/>
      <c r="R111" s="16"/>
      <c r="S111" s="12"/>
      <c r="T111" s="12"/>
      <c r="U111" s="18"/>
      <c r="V111" s="18"/>
      <c r="W111" s="18"/>
      <c r="X111" s="18"/>
      <c r="Y111" s="18"/>
      <c r="Z111" s="19"/>
      <c r="AA111" s="18"/>
      <c r="AB111" s="18"/>
    </row>
    <row r="112" spans="1:28" s="17" customFormat="1" x14ac:dyDescent="0.45">
      <c r="A112" s="18"/>
      <c r="B112" s="27"/>
      <c r="C112" s="27"/>
      <c r="D112" s="27"/>
      <c r="E112" s="27"/>
      <c r="F112" s="27"/>
      <c r="G112" s="27"/>
      <c r="H112" s="27"/>
      <c r="I112" s="27"/>
      <c r="J112" s="27"/>
      <c r="K112" s="27"/>
      <c r="L112" s="31"/>
      <c r="M112" s="28"/>
      <c r="N112" s="27"/>
      <c r="O112" s="27"/>
      <c r="P112" s="27"/>
      <c r="Q112" s="27"/>
      <c r="R112" s="16"/>
      <c r="S112" s="12"/>
      <c r="T112" s="12"/>
      <c r="U112" s="18"/>
      <c r="V112" s="18"/>
      <c r="W112" s="18"/>
      <c r="X112" s="18"/>
      <c r="Y112" s="18"/>
      <c r="Z112" s="19"/>
      <c r="AA112" s="18"/>
      <c r="AB112" s="18"/>
    </row>
    <row r="113" spans="1:28" s="17" customFormat="1" x14ac:dyDescent="0.45">
      <c r="A113" s="18"/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9"/>
      <c r="M113" s="28"/>
      <c r="N113" s="27"/>
      <c r="O113" s="27"/>
      <c r="P113" s="27"/>
      <c r="Q113" s="27"/>
      <c r="R113" s="16"/>
      <c r="S113" s="12"/>
      <c r="T113" s="12"/>
      <c r="U113" s="18"/>
      <c r="V113" s="18"/>
      <c r="W113" s="18"/>
      <c r="X113" s="18"/>
      <c r="Y113" s="18"/>
      <c r="Z113" s="19"/>
      <c r="AA113" s="18"/>
      <c r="AB113" s="18"/>
    </row>
    <row r="114" spans="1:28" s="17" customFormat="1" x14ac:dyDescent="0.45">
      <c r="A114" s="18"/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33"/>
      <c r="M114" s="28"/>
      <c r="N114" s="27"/>
      <c r="O114" s="27"/>
      <c r="P114" s="27"/>
      <c r="Q114" s="27"/>
      <c r="R114" s="16"/>
      <c r="S114" s="12"/>
      <c r="T114" s="12"/>
      <c r="U114" s="18"/>
      <c r="V114" s="18"/>
      <c r="W114" s="18"/>
      <c r="X114" s="18"/>
      <c r="Y114" s="18"/>
      <c r="Z114" s="19"/>
      <c r="AA114" s="18"/>
      <c r="AB114" s="18"/>
    </row>
    <row r="115" spans="1:28" s="17" customFormat="1" x14ac:dyDescent="0.45">
      <c r="A115" s="18"/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30"/>
      <c r="M115" s="28"/>
      <c r="N115" s="27"/>
      <c r="O115" s="27"/>
      <c r="P115" s="27"/>
      <c r="Q115" s="27"/>
      <c r="R115" s="16"/>
      <c r="S115" s="12"/>
      <c r="T115" s="12"/>
      <c r="U115" s="18"/>
      <c r="V115" s="18"/>
      <c r="W115" s="18"/>
      <c r="X115" s="18"/>
      <c r="Y115" s="18"/>
      <c r="Z115" s="19"/>
      <c r="AA115" s="18"/>
      <c r="AB115" s="18"/>
    </row>
    <row r="116" spans="1:28" s="17" customFormat="1" x14ac:dyDescent="0.45">
      <c r="A116" s="18"/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30"/>
      <c r="M116" s="28"/>
      <c r="N116" s="27"/>
      <c r="O116" s="27"/>
      <c r="P116" s="27"/>
      <c r="Q116" s="27"/>
      <c r="R116" s="16"/>
      <c r="S116" s="12"/>
      <c r="T116" s="12"/>
      <c r="U116" s="18"/>
      <c r="V116" s="18"/>
      <c r="W116" s="18"/>
      <c r="X116" s="18"/>
      <c r="Y116" s="18"/>
      <c r="Z116" s="19"/>
      <c r="AA116" s="18"/>
      <c r="AB116" s="18"/>
    </row>
    <row r="117" spans="1:28" s="17" customFormat="1" x14ac:dyDescent="0.45">
      <c r="A117" s="18"/>
      <c r="B117" s="27"/>
      <c r="C117" s="27"/>
      <c r="D117" s="27"/>
      <c r="E117" s="27"/>
      <c r="F117" s="27"/>
      <c r="G117" s="27"/>
      <c r="H117" s="27"/>
      <c r="I117" s="27"/>
      <c r="J117" s="27"/>
      <c r="K117" s="27"/>
      <c r="L117" s="29"/>
      <c r="M117" s="28"/>
      <c r="N117" s="27"/>
      <c r="O117" s="27"/>
      <c r="P117" s="27"/>
      <c r="Q117" s="27"/>
      <c r="R117" s="16"/>
      <c r="S117" s="12"/>
      <c r="T117" s="12"/>
      <c r="U117" s="18"/>
      <c r="V117" s="18"/>
      <c r="W117" s="18"/>
      <c r="X117" s="18"/>
      <c r="Y117" s="18"/>
      <c r="Z117" s="19"/>
      <c r="AA117" s="18"/>
      <c r="AB117" s="18"/>
    </row>
    <row r="118" spans="1:28" s="17" customFormat="1" x14ac:dyDescent="0.45">
      <c r="A118" s="18"/>
      <c r="B118" s="27"/>
      <c r="C118" s="27"/>
      <c r="D118" s="27"/>
      <c r="E118" s="27"/>
      <c r="F118" s="27"/>
      <c r="G118" s="27"/>
      <c r="H118" s="27"/>
      <c r="I118" s="27"/>
      <c r="J118" s="27"/>
      <c r="K118" s="27"/>
      <c r="L118" s="30"/>
      <c r="M118" s="28"/>
      <c r="N118" s="27"/>
      <c r="O118" s="27"/>
      <c r="P118" s="27"/>
      <c r="Q118" s="27"/>
      <c r="R118" s="16"/>
      <c r="S118" s="12"/>
      <c r="T118" s="12"/>
      <c r="U118" s="18"/>
      <c r="V118" s="18"/>
      <c r="W118" s="18"/>
      <c r="X118" s="18"/>
      <c r="Y118" s="18"/>
      <c r="Z118" s="19"/>
      <c r="AA118" s="18"/>
      <c r="AB118" s="18"/>
    </row>
    <row r="119" spans="1:28" s="17" customFormat="1" x14ac:dyDescent="0.45">
      <c r="A119" s="18"/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30"/>
      <c r="M119" s="28"/>
      <c r="N119" s="27"/>
      <c r="O119" s="27"/>
      <c r="P119" s="27"/>
      <c r="Q119" s="27"/>
      <c r="R119" s="16"/>
      <c r="S119" s="12"/>
      <c r="T119" s="12"/>
      <c r="U119" s="18"/>
      <c r="V119" s="18"/>
      <c r="W119" s="18"/>
      <c r="X119" s="18"/>
      <c r="Y119" s="18"/>
      <c r="Z119" s="19"/>
      <c r="AA119" s="18"/>
      <c r="AB119" s="18"/>
    </row>
    <row r="120" spans="1:28" s="17" customFormat="1" x14ac:dyDescent="0.45">
      <c r="A120" s="18"/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30"/>
      <c r="M120" s="28"/>
      <c r="N120" s="27"/>
      <c r="O120" s="27"/>
      <c r="P120" s="27"/>
      <c r="Q120" s="27"/>
      <c r="R120" s="16"/>
      <c r="S120" s="12"/>
      <c r="T120" s="12"/>
      <c r="U120" s="18"/>
      <c r="V120" s="18"/>
      <c r="W120" s="18"/>
      <c r="X120" s="18"/>
      <c r="Y120" s="18"/>
      <c r="Z120" s="19"/>
      <c r="AA120" s="18"/>
      <c r="AB120" s="18"/>
    </row>
    <row r="121" spans="1:28" s="17" customFormat="1" x14ac:dyDescent="0.45">
      <c r="A121" s="18"/>
      <c r="B121" s="27"/>
      <c r="C121" s="27"/>
      <c r="D121" s="27"/>
      <c r="E121" s="27"/>
      <c r="F121" s="27"/>
      <c r="G121" s="27"/>
      <c r="H121" s="27"/>
      <c r="I121" s="27"/>
      <c r="J121" s="27"/>
      <c r="K121" s="27"/>
      <c r="L121" s="29"/>
      <c r="M121" s="28"/>
      <c r="N121" s="27"/>
      <c r="O121" s="27"/>
      <c r="P121" s="27"/>
      <c r="Q121" s="27"/>
      <c r="R121" s="16"/>
      <c r="S121" s="12"/>
      <c r="T121" s="12"/>
      <c r="U121" s="18"/>
      <c r="V121" s="18"/>
      <c r="W121" s="18"/>
      <c r="X121" s="18"/>
      <c r="Y121" s="18"/>
      <c r="Z121" s="19"/>
      <c r="AA121" s="18"/>
      <c r="AB121" s="18"/>
    </row>
    <row r="122" spans="1:28" s="17" customFormat="1" x14ac:dyDescent="0.45">
      <c r="A122" s="18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30"/>
      <c r="M122" s="28"/>
      <c r="N122" s="27"/>
      <c r="O122" s="27"/>
      <c r="P122" s="27"/>
      <c r="Q122" s="27"/>
      <c r="R122" s="16"/>
      <c r="S122" s="12"/>
      <c r="T122" s="12"/>
      <c r="U122" s="18"/>
      <c r="V122" s="18"/>
      <c r="W122" s="18"/>
      <c r="X122" s="18"/>
      <c r="Y122" s="18"/>
      <c r="Z122" s="19"/>
      <c r="AA122" s="18"/>
      <c r="AB122" s="18"/>
    </row>
    <row r="123" spans="1:28" s="17" customFormat="1" x14ac:dyDescent="0.45">
      <c r="A123" s="18"/>
      <c r="B123" s="27"/>
      <c r="C123" s="27"/>
      <c r="D123" s="27"/>
      <c r="E123" s="27"/>
      <c r="F123" s="27"/>
      <c r="G123" s="27"/>
      <c r="H123" s="27"/>
      <c r="I123" s="27"/>
      <c r="J123" s="27"/>
      <c r="K123" s="27"/>
      <c r="L123" s="30"/>
      <c r="M123" s="28"/>
      <c r="N123" s="27"/>
      <c r="O123" s="27"/>
      <c r="P123" s="27"/>
      <c r="Q123" s="27"/>
      <c r="R123" s="16"/>
      <c r="S123" s="12"/>
      <c r="T123" s="12"/>
      <c r="U123" s="18"/>
      <c r="V123" s="18"/>
      <c r="W123" s="18"/>
      <c r="X123" s="18"/>
      <c r="Y123" s="18"/>
      <c r="Z123" s="19"/>
      <c r="AA123" s="18"/>
      <c r="AB123" s="18"/>
    </row>
  </sheetData>
  <autoFilter ref="A5:AB123" xr:uid="{00000000-0009-0000-0000-000002000000}"/>
  <pageMargins left="0.70866141732283472" right="0.70866141732283472" top="0.74803149606299213" bottom="0.74803149606299213" header="0.31496062992125984" footer="0.31496062992125984"/>
  <pageSetup paperSize="9" scale="4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B7EA9-FC1D-44F3-908E-F54881713DD3}">
  <dimension ref="A1"/>
  <sheetViews>
    <sheetView tabSelected="1" topLeftCell="A12" workbookViewId="0">
      <selection activeCell="I30" sqref="I30"/>
    </sheetView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Vue Ouverture 9h</vt:lpstr>
      <vt:lpstr>Vue Version Intermédiaire_12h00</vt:lpstr>
      <vt:lpstr>VERSION FINALE 18h00</vt:lpstr>
      <vt:lpstr>EXPORT COMPTA</vt:lpstr>
      <vt:lpstr>'VERSION FINALE 18h00'!Zone_d_impression</vt:lpstr>
      <vt:lpstr>'Vue Ouverture 9h'!Zone_d_impression</vt:lpstr>
      <vt:lpstr>'Vue Version Intermédiaire_12h00'!Zone_d_impression</vt:lpstr>
    </vt:vector>
  </TitlesOfParts>
  <Company>GCE Tech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A2403365</dc:creator>
  <cp:lastModifiedBy>benec</cp:lastModifiedBy>
  <cp:lastPrinted>2020-03-09T14:39:09Z</cp:lastPrinted>
  <dcterms:created xsi:type="dcterms:W3CDTF">2019-03-29T07:51:59Z</dcterms:created>
  <dcterms:modified xsi:type="dcterms:W3CDTF">2020-04-16T13:01:59Z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gautier.roudaut@credit-cooperatif.coop</vt:lpwstr>
  </property>
  <property fmtid="{D5CDD505-2E9C-101B-9397-08002B2CF9AE}" pid="5" name="MSIP_Label_48a19f0c-bea1-442e-a475-ed109d9ec508_SetDate">
    <vt:lpwstr>2019-11-29T17:07:32.9667634Z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