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72D5E35-419F-4837-9342-21F99D535BDE}" xr6:coauthVersionLast="47" xr6:coauthVersionMax="47" xr10:uidLastSave="{00000000-0000-0000-0000-000000000000}"/>
  <bookViews>
    <workbookView xWindow="28680" yWindow="-120" windowWidth="38640" windowHeight="21120" xr2:uid="{98356BD8-34DA-466B-A3C2-050D35534154}"/>
  </bookViews>
  <sheets>
    <sheet name="24-25" sheetId="1" r:id="rId1"/>
    <sheet name="Recap commande oeuf " sheetId="3" r:id="rId2"/>
  </sheets>
  <definedNames>
    <definedName name="_xlnm.Print_Area" localSheetId="0">'24-25'!$A$1:$R$49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4" i="3" l="1"/>
  <c r="H61" i="3"/>
  <c r="H58" i="3"/>
  <c r="D63" i="3"/>
  <c r="D60" i="3"/>
  <c r="D57" i="3"/>
  <c r="B67" i="3"/>
  <c r="B64" i="3"/>
  <c r="B59" i="3"/>
  <c r="B24" i="1" l="1"/>
  <c r="I43" i="1"/>
  <c r="D43" i="1"/>
  <c r="AC25" i="1"/>
  <c r="AC26" i="1"/>
  <c r="AC27" i="1"/>
  <c r="AC24" i="1"/>
  <c r="AC23" i="1"/>
  <c r="AC22" i="1"/>
  <c r="F43" i="1"/>
  <c r="K43" i="1" s="1"/>
  <c r="B43" i="1"/>
  <c r="B40" i="1"/>
  <c r="B42" i="1"/>
  <c r="B41" i="1"/>
  <c r="E43" i="1"/>
  <c r="J43" i="1" s="1"/>
  <c r="D42" i="1"/>
  <c r="I42" i="1" s="1"/>
  <c r="D41" i="1"/>
  <c r="G41" i="1" s="1"/>
  <c r="F40" i="1"/>
  <c r="K40" i="1" s="1"/>
  <c r="E40" i="1"/>
  <c r="J40" i="1" s="1"/>
  <c r="F39" i="1"/>
  <c r="K39" i="1" s="1"/>
  <c r="E39" i="1"/>
  <c r="J39" i="1" s="1"/>
  <c r="D39" i="1"/>
  <c r="I39" i="1" s="1"/>
  <c r="F38" i="1"/>
  <c r="K38" i="1" s="1"/>
  <c r="E38" i="1"/>
  <c r="J38" i="1" s="1"/>
  <c r="D38" i="1"/>
  <c r="K41" i="1"/>
  <c r="K42" i="1"/>
  <c r="J41" i="1"/>
  <c r="J42" i="1"/>
  <c r="F37" i="1"/>
  <c r="K37" i="1" s="1"/>
  <c r="E37" i="1"/>
  <c r="J37" i="1" s="1"/>
  <c r="D37" i="1"/>
  <c r="I37" i="1" s="1"/>
  <c r="D36" i="1"/>
  <c r="I36" i="1" s="1"/>
  <c r="E36" i="1"/>
  <c r="J36" i="1" s="1"/>
  <c r="F36" i="1"/>
  <c r="K36" i="1" s="1"/>
  <c r="L36" i="1" l="1"/>
  <c r="L37" i="1"/>
  <c r="B44" i="1"/>
  <c r="G38" i="1"/>
  <c r="I41" i="1"/>
  <c r="L41" i="1" s="1"/>
  <c r="I38" i="1"/>
  <c r="L42" i="1"/>
  <c r="G37" i="1"/>
  <c r="L43" i="1"/>
  <c r="G43" i="1"/>
  <c r="G42" i="1"/>
  <c r="L39" i="1"/>
  <c r="G39" i="1"/>
  <c r="L38" i="1"/>
  <c r="G36" i="1"/>
  <c r="AC19" i="1"/>
  <c r="AC18" i="1"/>
  <c r="AC15" i="1"/>
  <c r="AC14" i="1"/>
  <c r="AC13" i="1"/>
  <c r="AC11" i="1"/>
  <c r="AC10" i="1"/>
  <c r="AC9" i="1"/>
  <c r="AC7" i="1"/>
  <c r="AC6" i="1"/>
  <c r="AC5" i="1"/>
  <c r="D40" i="1"/>
  <c r="I40" i="1" s="1"/>
  <c r="L40" i="1" s="1"/>
  <c r="G40" i="1" l="1"/>
  <c r="AH5" i="1"/>
  <c r="AJ5" i="1" s="1"/>
  <c r="AH11" i="1" l="1"/>
  <c r="AH18" i="1" l="1"/>
  <c r="AJ18" i="1" s="1"/>
  <c r="AH13" i="1"/>
  <c r="AJ11" i="1"/>
  <c r="AD9" i="1"/>
  <c r="B6" i="1"/>
  <c r="B7" i="1"/>
  <c r="B9" i="1"/>
  <c r="B10" i="1"/>
  <c r="B11" i="1"/>
  <c r="B13" i="1"/>
  <c r="B14" i="1"/>
  <c r="B15" i="1"/>
  <c r="B18" i="1"/>
  <c r="B19" i="1"/>
  <c r="B22" i="1"/>
  <c r="B23" i="1"/>
  <c r="B25" i="1"/>
  <c r="B26" i="1"/>
  <c r="B27" i="1"/>
  <c r="AH7" i="1"/>
  <c r="B5" i="1"/>
  <c r="AD5" i="1"/>
  <c r="AH9" i="1" l="1"/>
  <c r="AJ9" i="1" s="1"/>
  <c r="AD7" i="1" l="1"/>
  <c r="AH6" i="1"/>
  <c r="AD25" i="1"/>
  <c r="AD24" i="1"/>
  <c r="AD22" i="1"/>
  <c r="AH22" i="1" s="1"/>
  <c r="AJ22" i="1" s="1"/>
  <c r="AH19" i="1"/>
  <c r="AJ19" i="1" s="1"/>
  <c r="AH15" i="1"/>
  <c r="AH14" i="1"/>
  <c r="AH10" i="1"/>
  <c r="AJ10" i="1" s="1"/>
  <c r="AD18" i="1" l="1"/>
  <c r="AD27" i="1"/>
  <c r="AH27" i="1" s="1"/>
  <c r="AJ27" i="1" s="1"/>
  <c r="AD23" i="1"/>
  <c r="AH23" i="1" s="1"/>
  <c r="AJ23" i="1" s="1"/>
  <c r="AD19" i="1"/>
  <c r="AD26" i="1"/>
  <c r="AH26" i="1" s="1"/>
  <c r="AJ26" i="1" s="1"/>
  <c r="AH25" i="1"/>
  <c r="AJ25" i="1" s="1"/>
  <c r="AH24" i="1"/>
  <c r="AJ24" i="1" s="1"/>
  <c r="AD15" i="1" l="1"/>
  <c r="AD14" i="1"/>
  <c r="AD13" i="1"/>
  <c r="AD11" i="1"/>
  <c r="AD10" i="1"/>
  <c r="AJ7" i="1"/>
  <c r="AD6" i="1"/>
  <c r="AJ6" i="1" s="1"/>
  <c r="AJ13" i="1" l="1"/>
  <c r="AJ14" i="1"/>
  <c r="AJ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AA26" authorId="0" shapeId="0" xr:uid="{6085835D-8110-4B80-BB39-265AE67CAD1E}">
      <text>
        <r>
          <rPr>
            <b/>
            <sz val="16"/>
            <color indexed="81"/>
            <rFont val="Tahoma"/>
            <family val="2"/>
          </rPr>
          <t>Utilisateur:</t>
        </r>
        <r>
          <rPr>
            <sz val="16"/>
            <color indexed="81"/>
            <rFont val="Tahoma"/>
            <family val="2"/>
          </rPr>
          <t xml:space="preserve">
Année 2024 : sur lot 10.23 (215 gr au 1er aout 24)</t>
        </r>
      </text>
    </comment>
    <comment ref="W27" authorId="0" shapeId="0" xr:uid="{26F9D7D3-B2EB-4595-B927-36B37DCE6B2D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sur le lot 12 23</t>
        </r>
      </text>
    </comment>
    <comment ref="X27" authorId="0" shapeId="0" xr:uid="{2BE47753-4100-4CDE-96C1-E6D4516E0156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livraison biville fin juillet ou 1er aout
livraison le 25 juillet 2024
 Livraison souhaité ce ces poissons le 15 juillet 25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F5" authorId="0" shapeId="0" xr:uid="{9C5F42D8-341C-4117-86D0-DF227B787706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livré S43
161 000 œufs livré</t>
        </r>
      </text>
    </comment>
    <comment ref="B7" authorId="0" shapeId="0" xr:uid="{B1C1C78F-8C42-40D1-B1C5-406B2A52B5D0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Livré Semaine 50</t>
        </r>
      </text>
    </comment>
    <comment ref="F8" authorId="0" shapeId="0" xr:uid="{AA3A7948-84BF-4AA2-892A-92742A5FC64F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le plus tard possible en janvier </t>
        </r>
      </text>
    </comment>
  </commentList>
</comments>
</file>

<file path=xl/sharedStrings.xml><?xml version="1.0" encoding="utf-8"?>
<sst xmlns="http://schemas.openxmlformats.org/spreadsheetml/2006/main" count="253" uniqueCount="150">
  <si>
    <t xml:space="preserve">Site </t>
  </si>
  <si>
    <t>Destinataire</t>
  </si>
  <si>
    <t xml:space="preserve">Nbre d'œufs à entrée par lot </t>
  </si>
  <si>
    <t>Origine (Fournisseur)</t>
  </si>
  <si>
    <t xml:space="preserve">Génétique </t>
  </si>
  <si>
    <t>Taux de réussite obligatoire</t>
  </si>
  <si>
    <t xml:space="preserve">Taux de réussite moyen </t>
  </si>
  <si>
    <t>Surplus Tête</t>
  </si>
  <si>
    <t xml:space="preserve">Keramen </t>
  </si>
  <si>
    <t xml:space="preserve">1er lot </t>
  </si>
  <si>
    <t xml:space="preserve">Menaouen </t>
  </si>
  <si>
    <t xml:space="preserve">St Ségal </t>
  </si>
  <si>
    <t xml:space="preserve">Aqualande </t>
  </si>
  <si>
    <t>Triplo</t>
  </si>
  <si>
    <t>2ème lot</t>
  </si>
  <si>
    <t xml:space="preserve">3ème lot </t>
  </si>
  <si>
    <t>Moulin Mer</t>
  </si>
  <si>
    <t xml:space="preserve">Moulin Mer </t>
  </si>
  <si>
    <t xml:space="preserve">2ème lot </t>
  </si>
  <si>
    <t xml:space="preserve">Biville </t>
  </si>
  <si>
    <t xml:space="preserve">Muchedent </t>
  </si>
  <si>
    <t xml:space="preserve">Triplo </t>
  </si>
  <si>
    <t xml:space="preserve">4ème lot </t>
  </si>
  <si>
    <t xml:space="preserve">5ème lot </t>
  </si>
  <si>
    <t xml:space="preserve">6ème lot </t>
  </si>
  <si>
    <t xml:space="preserve">Penity </t>
  </si>
  <si>
    <t xml:space="preserve">Diplo   </t>
  </si>
  <si>
    <t xml:space="preserve">TG </t>
  </si>
  <si>
    <t>G</t>
  </si>
  <si>
    <t xml:space="preserve">Quantité commander </t>
  </si>
  <si>
    <t xml:space="preserve">Hodeng </t>
  </si>
  <si>
    <t xml:space="preserve">Bray </t>
  </si>
  <si>
    <t xml:space="preserve">P </t>
  </si>
  <si>
    <t xml:space="preserve">Stérile </t>
  </si>
  <si>
    <t xml:space="preserve">Ratio Œuf / Poisson vendue </t>
  </si>
  <si>
    <t>P</t>
  </si>
  <si>
    <t>Biville</t>
  </si>
  <si>
    <t>Keramen  Triplo</t>
  </si>
  <si>
    <t>M Mer</t>
  </si>
  <si>
    <t xml:space="preserve">Bray les mareuil </t>
  </si>
  <si>
    <t>Diplo</t>
  </si>
  <si>
    <t>Origine Aqualande Triplo</t>
  </si>
  <si>
    <t>Origine Plourin Triplo</t>
  </si>
  <si>
    <t xml:space="preserve">Origine Aqualande diplo </t>
  </si>
  <si>
    <t xml:space="preserve">Origine Viviers de sarrance Triplo </t>
  </si>
  <si>
    <t>Origine Danoise Troutex</t>
  </si>
  <si>
    <t xml:space="preserve">Suivi des Commande Œufs </t>
  </si>
  <si>
    <t>Muchedent</t>
  </si>
  <si>
    <t>Aqualande</t>
  </si>
  <si>
    <r>
      <rPr>
        <sz val="14"/>
        <color theme="1"/>
        <rFont val="Calibri"/>
        <family val="2"/>
        <scheme val="minor"/>
      </rPr>
      <t xml:space="preserve">Vente de Juillet à Décembre </t>
    </r>
    <r>
      <rPr>
        <sz val="14"/>
        <color theme="1"/>
        <rFont val="Calibri"/>
        <family val="2"/>
      </rPr>
      <t>→ BT</t>
    </r>
    <r>
      <rPr>
        <sz val="7.7"/>
        <color theme="1"/>
        <rFont val="Calibri"/>
        <family val="2"/>
      </rPr>
      <t xml:space="preserve"> </t>
    </r>
  </si>
  <si>
    <r>
      <t xml:space="preserve">Vente de Janvier à Juin </t>
    </r>
    <r>
      <rPr>
        <sz val="14"/>
        <color theme="1"/>
        <rFont val="Calibri"/>
        <family val="2"/>
      </rPr>
      <t>→ Guy Pierru</t>
    </r>
  </si>
  <si>
    <t xml:space="preserve">Info pour Bray : vente des portions </t>
  </si>
  <si>
    <t xml:space="preserve">Balnéation uniquement </t>
  </si>
  <si>
    <t>Balnéation + rappel oral à voir selon delai vente et/ou injection</t>
  </si>
  <si>
    <t xml:space="preserve">Origine Viviers de sarrance </t>
  </si>
  <si>
    <t>changement lot à partir de janvier 23. Nbre ?</t>
  </si>
  <si>
    <t>lot 1</t>
  </si>
  <si>
    <t>lot 2</t>
  </si>
  <si>
    <t>lot 3</t>
  </si>
  <si>
    <t>lot 4</t>
  </si>
  <si>
    <t>lot 5</t>
  </si>
  <si>
    <t>lot 6</t>
  </si>
  <si>
    <t>reception S8</t>
  </si>
  <si>
    <t xml:space="preserve">lot </t>
  </si>
  <si>
    <t>Mois Code lot</t>
  </si>
  <si>
    <t>Nombre de têtes à garder par catégorie de vente</t>
  </si>
  <si>
    <t xml:space="preserve">Semaine </t>
  </si>
  <si>
    <t>Besoin en nbre/lot</t>
  </si>
  <si>
    <t>Nbre d'œufs</t>
  </si>
  <si>
    <t>S1 - 2024</t>
  </si>
  <si>
    <t xml:space="preserve">Margerit </t>
  </si>
  <si>
    <t xml:space="preserve">Tg </t>
  </si>
  <si>
    <t xml:space="preserve">Calibre </t>
  </si>
  <si>
    <t>Poids de vente (Kg)</t>
  </si>
  <si>
    <t xml:space="preserve">Synthèse Production : nombre de têtes par calibre de vente </t>
  </si>
  <si>
    <t>Nbre de têtes totales</t>
  </si>
  <si>
    <t>Tonnage Arrêté (T/an)</t>
  </si>
  <si>
    <t>Truitelles Muchedent</t>
  </si>
  <si>
    <t>Truitelles Hodeng</t>
  </si>
  <si>
    <t>Tonnage produit /an (avec morta)</t>
  </si>
  <si>
    <t>T1</t>
  </si>
  <si>
    <t>T2</t>
  </si>
  <si>
    <t>T3</t>
  </si>
  <si>
    <t>Q</t>
  </si>
  <si>
    <t xml:space="preserve">1,3 œufs achetés pour 1 poisson produit </t>
  </si>
  <si>
    <t>T 1</t>
  </si>
  <si>
    <t>Réception S9</t>
  </si>
  <si>
    <t>Réception S34</t>
  </si>
  <si>
    <t>Réception S26</t>
  </si>
  <si>
    <t>Réception S46</t>
  </si>
  <si>
    <t>Origine Margerit</t>
  </si>
  <si>
    <t>réception S31</t>
  </si>
  <si>
    <t>T4</t>
  </si>
  <si>
    <t>Pont Ar Zall</t>
  </si>
  <si>
    <t>S37 - 2024</t>
  </si>
  <si>
    <t>S32 - 2024</t>
  </si>
  <si>
    <t>S50 - 2024</t>
  </si>
  <si>
    <t>S09 - 2025</t>
  </si>
  <si>
    <t>S48 - 2024</t>
  </si>
  <si>
    <t>Keryas</t>
  </si>
  <si>
    <t xml:space="preserve">4ème lot = Bray </t>
  </si>
  <si>
    <t>Origine Bray</t>
  </si>
  <si>
    <t xml:space="preserve">T1  </t>
  </si>
  <si>
    <t>Version 01 07 24</t>
  </si>
  <si>
    <t>Pm (gr)</t>
  </si>
  <si>
    <t>Date livr Hodeng</t>
  </si>
  <si>
    <t>TG</t>
  </si>
  <si>
    <t>St Mathieu</t>
  </si>
  <si>
    <t xml:space="preserve">Nombre de têtes </t>
  </si>
  <si>
    <t>Tonnage par catégorie</t>
  </si>
  <si>
    <t xml:space="preserve">Taux de survie moyen </t>
  </si>
  <si>
    <t>Sites</t>
  </si>
  <si>
    <t>T/an</t>
  </si>
  <si>
    <t xml:space="preserve">Truitelles Biville </t>
  </si>
  <si>
    <t>Truitelles St Mathieu</t>
  </si>
  <si>
    <t>Total Bray fourniture truitelles</t>
  </si>
  <si>
    <t>situation le 15/06/24</t>
  </si>
  <si>
    <t>S15 - 2024</t>
  </si>
  <si>
    <t>S28 - 2024</t>
  </si>
  <si>
    <t>12 (12 23</t>
  </si>
  <si>
    <t>3 (03 24</t>
  </si>
  <si>
    <t>S8 - 2024</t>
  </si>
  <si>
    <t>S20 - 2024</t>
  </si>
  <si>
    <t>S31 - 2024</t>
  </si>
  <si>
    <t>1er AOUT 24</t>
  </si>
  <si>
    <t>2 (01 24</t>
  </si>
  <si>
    <t>5 (04 24</t>
  </si>
  <si>
    <t>10 24</t>
  </si>
  <si>
    <t>12 24</t>
  </si>
  <si>
    <t>reception S20</t>
  </si>
  <si>
    <t>Réception S17</t>
  </si>
  <si>
    <t>Réception S8</t>
  </si>
  <si>
    <t>Réception S16</t>
  </si>
  <si>
    <t>Réception S25</t>
  </si>
  <si>
    <t>Réception S42</t>
  </si>
  <si>
    <t>Réception S51</t>
  </si>
  <si>
    <t>Réception S32</t>
  </si>
  <si>
    <t>Réception S2</t>
  </si>
  <si>
    <t>06 24</t>
  </si>
  <si>
    <t>08 24</t>
  </si>
  <si>
    <t>04 24</t>
  </si>
  <si>
    <t>02 24</t>
  </si>
  <si>
    <t>S16 - 2024</t>
  </si>
  <si>
    <t>S25 - 2024</t>
  </si>
  <si>
    <t>S34 - 2024</t>
  </si>
  <si>
    <t>S42 - 2024</t>
  </si>
  <si>
    <t>S51 - 2024</t>
  </si>
  <si>
    <t xml:space="preserve">lot déjà arrivé = 02 24 : 212 </t>
  </si>
  <si>
    <t xml:space="preserve">lot déjà arrivé = 04 24 : 266 </t>
  </si>
  <si>
    <r>
      <t xml:space="preserve">TABLEAU DE PILOTAGE : </t>
    </r>
    <r>
      <rPr>
        <sz val="36"/>
        <color theme="1"/>
        <rFont val="Calibri"/>
        <family val="2"/>
        <scheme val="minor"/>
      </rPr>
      <t>Sept 24 - Sept 25</t>
    </r>
    <r>
      <rPr>
        <b/>
        <u/>
        <sz val="36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</si>
</sst>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i/>
      <sz val="10"/>
      <color theme="1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7.7"/>
      <color theme="1"/>
      <name val="Calibri"/>
      <family val="2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sz val="7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FF0000"/>
      <name val="Arial"/>
      <family val="2"/>
    </font>
    <font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i/>
      <sz val="12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8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3" fontId="0" fillId="0" borderId="7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7" fontId="13" fillId="0" borderId="0" xfId="0" applyNumberFormat="1" applyFont="1" applyAlignment="1">
      <alignment horizontal="center" vertical="center" wrapText="1"/>
    </xf>
    <xf numFmtId="3" fontId="15" fillId="3" borderId="4" xfId="0" applyNumberFormat="1" applyFont="1" applyFill="1" applyBorder="1" applyAlignment="1">
      <alignment horizontal="center" vertical="center" wrapText="1"/>
    </xf>
    <xf numFmtId="3" fontId="15" fillId="0" borderId="5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3" fontId="15" fillId="3" borderId="22" xfId="0" applyNumberFormat="1" applyFont="1" applyFill="1" applyBorder="1" applyAlignment="1">
      <alignment horizontal="center" vertical="center" wrapText="1"/>
    </xf>
    <xf numFmtId="3" fontId="15" fillId="0" borderId="4" xfId="0" applyNumberFormat="1" applyFont="1" applyBorder="1" applyAlignment="1">
      <alignment horizontal="center" vertical="center" wrapText="1"/>
    </xf>
    <xf numFmtId="3" fontId="0" fillId="5" borderId="4" xfId="0" applyNumberFormat="1" applyFill="1" applyBorder="1" applyAlignment="1">
      <alignment horizontal="center" vertical="center" wrapText="1"/>
    </xf>
    <xf numFmtId="3" fontId="0" fillId="5" borderId="5" xfId="0" applyNumberForma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3" fontId="15" fillId="6" borderId="22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17" fontId="13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3" fontId="15" fillId="0" borderId="3" xfId="0" applyNumberFormat="1" applyFont="1" applyBorder="1" applyAlignment="1">
      <alignment horizontal="center" vertical="center" wrapText="1"/>
    </xf>
    <xf numFmtId="3" fontId="0" fillId="5" borderId="1" xfId="0" applyNumberFormat="1" applyFill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 wrapText="1"/>
    </xf>
    <xf numFmtId="3" fontId="15" fillId="3" borderId="21" xfId="0" applyNumberFormat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7" fontId="13" fillId="0" borderId="4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0" fillId="7" borderId="4" xfId="0" applyNumberFormat="1" applyFill="1" applyBorder="1" applyAlignment="1">
      <alignment horizontal="center" vertical="center" wrapText="1"/>
    </xf>
    <xf numFmtId="3" fontId="0" fillId="7" borderId="5" xfId="0" applyNumberForma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3" fontId="15" fillId="0" borderId="22" xfId="0" applyNumberFormat="1" applyFont="1" applyBorder="1" applyAlignment="1">
      <alignment horizontal="center" vertical="center" wrapText="1"/>
    </xf>
    <xf numFmtId="17" fontId="13" fillId="0" borderId="6" xfId="0" applyNumberFormat="1" applyFont="1" applyBorder="1" applyAlignment="1">
      <alignment horizontal="center" vertical="center" wrapText="1"/>
    </xf>
    <xf numFmtId="3" fontId="16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3" fontId="0" fillId="3" borderId="4" xfId="0" applyNumberForma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3" fontId="15" fillId="0" borderId="6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7" fontId="0" fillId="0" borderId="0" xfId="0" applyNumberFormat="1" applyAlignment="1">
      <alignment horizontal="center" vertical="center" wrapText="1"/>
    </xf>
    <xf numFmtId="3" fontId="15" fillId="0" borderId="8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3" fontId="15" fillId="2" borderId="4" xfId="0" applyNumberFormat="1" applyFont="1" applyFill="1" applyBorder="1" applyAlignment="1">
      <alignment horizontal="center" vertical="center" wrapText="1"/>
    </xf>
    <xf numFmtId="3" fontId="15" fillId="2" borderId="5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3" fontId="27" fillId="3" borderId="4" xfId="0" applyNumberFormat="1" applyFont="1" applyFill="1" applyBorder="1" applyAlignment="1">
      <alignment horizontal="center" vertical="center" wrapText="1"/>
    </xf>
    <xf numFmtId="3" fontId="28" fillId="3" borderId="22" xfId="0" applyNumberFormat="1" applyFont="1" applyFill="1" applyBorder="1" applyAlignment="1">
      <alignment horizontal="center" vertical="center" wrapText="1"/>
    </xf>
    <xf numFmtId="3" fontId="25" fillId="3" borderId="22" xfId="0" applyNumberFormat="1" applyFont="1" applyFill="1" applyBorder="1" applyAlignment="1">
      <alignment horizontal="center" vertical="center" wrapText="1"/>
    </xf>
    <xf numFmtId="3" fontId="28" fillId="6" borderId="4" xfId="0" applyNumberFormat="1" applyFont="1" applyFill="1" applyBorder="1" applyAlignment="1">
      <alignment horizontal="center" vertical="center" wrapText="1"/>
    </xf>
    <xf numFmtId="3" fontId="25" fillId="3" borderId="4" xfId="0" applyNumberFormat="1" applyFont="1" applyFill="1" applyBorder="1" applyAlignment="1">
      <alignment horizontal="center" vertical="center" wrapText="1"/>
    </xf>
    <xf numFmtId="3" fontId="25" fillId="6" borderId="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3" fontId="16" fillId="2" borderId="1" xfId="0" applyNumberFormat="1" applyFont="1" applyFill="1" applyBorder="1" applyAlignment="1">
      <alignment horizontal="center" vertical="center" wrapText="1"/>
    </xf>
    <xf numFmtId="3" fontId="16" fillId="2" borderId="3" xfId="0" applyNumberFormat="1" applyFont="1" applyFill="1" applyBorder="1" applyAlignment="1">
      <alignment horizontal="center" vertical="center" wrapText="1"/>
    </xf>
    <xf numFmtId="3" fontId="15" fillId="2" borderId="1" xfId="0" applyNumberFormat="1" applyFont="1" applyFill="1" applyBorder="1" applyAlignment="1">
      <alignment horizontal="center" vertical="center" wrapText="1"/>
    </xf>
    <xf numFmtId="3" fontId="15" fillId="2" borderId="3" xfId="0" applyNumberFormat="1" applyFont="1" applyFill="1" applyBorder="1" applyAlignment="1">
      <alignment horizontal="center" vertical="center" wrapText="1"/>
    </xf>
    <xf numFmtId="3" fontId="17" fillId="2" borderId="1" xfId="0" applyNumberFormat="1" applyFont="1" applyFill="1" applyBorder="1" applyAlignment="1">
      <alignment horizontal="center" vertical="center" wrapText="1"/>
    </xf>
    <xf numFmtId="3" fontId="17" fillId="2" borderId="3" xfId="0" applyNumberFormat="1" applyFont="1" applyFill="1" applyBorder="1" applyAlignment="1">
      <alignment horizontal="center" vertical="center" wrapText="1"/>
    </xf>
    <xf numFmtId="3" fontId="15" fillId="2" borderId="2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3" fontId="28" fillId="2" borderId="22" xfId="0" applyNumberFormat="1" applyFont="1" applyFill="1" applyBorder="1" applyAlignment="1">
      <alignment horizontal="center" vertical="center" wrapText="1"/>
    </xf>
    <xf numFmtId="3" fontId="15" fillId="2" borderId="22" xfId="0" applyNumberFormat="1" applyFont="1" applyFill="1" applyBorder="1" applyAlignment="1">
      <alignment horizontal="center" vertical="center" wrapText="1"/>
    </xf>
    <xf numFmtId="3" fontId="28" fillId="2" borderId="4" xfId="0" applyNumberFormat="1" applyFont="1" applyFill="1" applyBorder="1" applyAlignment="1">
      <alignment horizontal="center" vertical="center" wrapText="1"/>
    </xf>
    <xf numFmtId="3" fontId="0" fillId="2" borderId="4" xfId="0" applyNumberFormat="1" applyFill="1" applyBorder="1" applyAlignment="1">
      <alignment horizontal="center" vertical="center" wrapText="1"/>
    </xf>
    <xf numFmtId="3" fontId="28" fillId="2" borderId="5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3" fontId="15" fillId="0" borderId="0" xfId="0" applyNumberFormat="1" applyFont="1" applyAlignment="1">
      <alignment horizontal="center" vertical="center" wrapText="1"/>
    </xf>
    <xf numFmtId="3" fontId="25" fillId="0" borderId="0" xfId="0" applyNumberFormat="1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3" fontId="28" fillId="0" borderId="0" xfId="0" applyNumberFormat="1" applyFont="1" applyAlignment="1">
      <alignment horizontal="center" vertical="center" wrapText="1"/>
    </xf>
    <xf numFmtId="3" fontId="0" fillId="3" borderId="7" xfId="0" applyNumberForma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3" fontId="0" fillId="3" borderId="0" xfId="0" applyNumberFormat="1" applyFill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0" fillId="3" borderId="2" xfId="0" applyNumberFormat="1" applyFill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 vertical="center" wrapText="1"/>
    </xf>
    <xf numFmtId="3" fontId="0" fillId="8" borderId="0" xfId="0" applyNumberFormat="1" applyFill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3" fontId="6" fillId="8" borderId="0" xfId="0" applyNumberFormat="1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3" fontId="1" fillId="8" borderId="0" xfId="0" applyNumberFormat="1" applyFont="1" applyFill="1" applyAlignment="1">
      <alignment horizontal="center" vertical="center" wrapText="1"/>
    </xf>
    <xf numFmtId="1" fontId="0" fillId="8" borderId="0" xfId="0" applyNumberFormat="1" applyFill="1" applyAlignment="1">
      <alignment horizontal="center" vertical="center" wrapText="1"/>
    </xf>
    <xf numFmtId="3" fontId="8" fillId="8" borderId="0" xfId="0" applyNumberFormat="1" applyFont="1" applyFill="1" applyAlignment="1">
      <alignment horizontal="center" vertical="center" wrapText="1"/>
    </xf>
    <xf numFmtId="3" fontId="7" fillId="8" borderId="0" xfId="0" applyNumberFormat="1" applyFont="1" applyFill="1" applyAlignment="1">
      <alignment horizontal="center" vertical="center" wrapText="1"/>
    </xf>
    <xf numFmtId="0" fontId="0" fillId="8" borderId="0" xfId="0" applyFill="1" applyAlignment="1">
      <alignment vertical="center" wrapText="1"/>
    </xf>
    <xf numFmtId="0" fontId="2" fillId="8" borderId="0" xfId="0" applyFont="1" applyFill="1"/>
    <xf numFmtId="0" fontId="4" fillId="8" borderId="0" xfId="0" applyFont="1" applyFill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5" xfId="0" applyBorder="1" applyAlignment="1">
      <alignment horizontal="center"/>
    </xf>
    <xf numFmtId="3" fontId="30" fillId="8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5" fillId="3" borderId="12" xfId="0" applyFont="1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/>
    </xf>
    <xf numFmtId="3" fontId="0" fillId="8" borderId="12" xfId="0" applyNumberForma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3" fontId="0" fillId="0" borderId="15" xfId="0" applyNumberFormat="1" applyBorder="1" applyAlignment="1">
      <alignment horizontal="center"/>
    </xf>
    <xf numFmtId="3" fontId="0" fillId="0" borderId="12" xfId="0" applyNumberFormat="1" applyBorder="1" applyAlignment="1">
      <alignment horizontal="center"/>
    </xf>
    <xf numFmtId="0" fontId="0" fillId="0" borderId="0" xfId="0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3" fontId="6" fillId="8" borderId="5" xfId="0" applyNumberFormat="1" applyFont="1" applyFill="1" applyBorder="1" applyAlignment="1">
      <alignment horizontal="center" vertical="center" wrapText="1"/>
    </xf>
    <xf numFmtId="3" fontId="6" fillId="8" borderId="2" xfId="0" applyNumberFormat="1" applyFont="1" applyFill="1" applyBorder="1" applyAlignment="1">
      <alignment horizontal="center" vertical="center" wrapText="1"/>
    </xf>
    <xf numFmtId="3" fontId="6" fillId="8" borderId="7" xfId="0" applyNumberFormat="1" applyFont="1" applyFill="1" applyBorder="1" applyAlignment="1">
      <alignment horizontal="center" vertical="center" wrapText="1"/>
    </xf>
    <xf numFmtId="3" fontId="7" fillId="8" borderId="7" xfId="0" applyNumberFormat="1" applyFont="1" applyFill="1" applyBorder="1" applyAlignment="1">
      <alignment horizontal="center" vertical="center" wrapText="1"/>
    </xf>
    <xf numFmtId="3" fontId="7" fillId="8" borderId="2" xfId="0" applyNumberFormat="1" applyFont="1" applyFill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3" fontId="7" fillId="8" borderId="3" xfId="0" applyNumberFormat="1" applyFont="1" applyFill="1" applyBorder="1" applyAlignment="1">
      <alignment horizontal="center" vertical="center" wrapText="1"/>
    </xf>
    <xf numFmtId="3" fontId="7" fillId="8" borderId="8" xfId="0" applyNumberFormat="1" applyFont="1" applyFill="1" applyBorder="1" applyAlignment="1">
      <alignment horizontal="center" vertical="center" wrapText="1"/>
    </xf>
    <xf numFmtId="17" fontId="0" fillId="0" borderId="21" xfId="0" applyNumberFormat="1" applyBorder="1" applyAlignment="1">
      <alignment horizontal="center" vertical="center" wrapText="1"/>
    </xf>
    <xf numFmtId="17" fontId="0" fillId="0" borderId="22" xfId="0" applyNumberFormat="1" applyBorder="1" applyAlignment="1">
      <alignment horizontal="center" vertical="center" wrapText="1"/>
    </xf>
    <xf numFmtId="17" fontId="0" fillId="0" borderId="23" xfId="0" applyNumberFormat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25" fillId="3" borderId="0" xfId="0" applyNumberFormat="1" applyFont="1" applyFill="1" applyAlignment="1">
      <alignment horizontal="center" vertical="center" wrapText="1"/>
    </xf>
    <xf numFmtId="3" fontId="28" fillId="3" borderId="4" xfId="0" applyNumberFormat="1" applyFont="1" applyFill="1" applyBorder="1" applyAlignment="1">
      <alignment horizontal="center" vertical="center" wrapText="1"/>
    </xf>
    <xf numFmtId="3" fontId="21" fillId="3" borderId="4" xfId="0" applyNumberFormat="1" applyFont="1" applyFill="1" applyBorder="1" applyAlignment="1">
      <alignment horizontal="center" vertical="center" wrapText="1"/>
    </xf>
    <xf numFmtId="3" fontId="33" fillId="3" borderId="4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34" fillId="3" borderId="4" xfId="0" applyNumberFormat="1" applyFont="1" applyFill="1" applyBorder="1" applyAlignment="1">
      <alignment horizontal="center" vertical="center" wrapText="1"/>
    </xf>
    <xf numFmtId="3" fontId="35" fillId="3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3" fontId="36" fillId="0" borderId="3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37" fillId="0" borderId="5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3" fontId="29" fillId="3" borderId="2" xfId="0" applyNumberFormat="1" applyFont="1" applyFill="1" applyBorder="1" applyAlignment="1">
      <alignment horizontal="center" vertical="center" wrapText="1"/>
    </xf>
    <xf numFmtId="3" fontId="26" fillId="0" borderId="4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3" fontId="0" fillId="5" borderId="6" xfId="0" applyNumberFormat="1" applyFill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3" fontId="8" fillId="8" borderId="4" xfId="0" applyNumberFormat="1" applyFont="1" applyFill="1" applyBorder="1" applyAlignment="1">
      <alignment vertical="center" wrapText="1"/>
    </xf>
    <xf numFmtId="3" fontId="8" fillId="8" borderId="5" xfId="0" applyNumberFormat="1" applyFont="1" applyFill="1" applyBorder="1" applyAlignment="1">
      <alignment vertical="center" wrapText="1"/>
    </xf>
    <xf numFmtId="3" fontId="6" fillId="8" borderId="4" xfId="0" applyNumberFormat="1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2" xfId="0" applyBorder="1"/>
    <xf numFmtId="3" fontId="6" fillId="9" borderId="2" xfId="0" applyNumberFormat="1" applyFont="1" applyFill="1" applyBorder="1" applyAlignment="1">
      <alignment horizontal="center" vertical="center" wrapText="1"/>
    </xf>
    <xf numFmtId="3" fontId="6" fillId="9" borderId="7" xfId="0" applyNumberFormat="1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2" fontId="6" fillId="0" borderId="10" xfId="0" applyNumberFormat="1" applyFont="1" applyBorder="1" applyAlignment="1">
      <alignment horizontal="center" vertical="center" wrapText="1"/>
    </xf>
    <xf numFmtId="3" fontId="0" fillId="4" borderId="0" xfId="0" applyNumberFormat="1" applyFill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3" fontId="0" fillId="0" borderId="1" xfId="0" applyNumberFormat="1" applyBorder="1" applyAlignment="1">
      <alignment horizontal="center" vertical="center" wrapText="1"/>
    </xf>
    <xf numFmtId="17" fontId="0" fillId="0" borderId="7" xfId="0" applyNumberFormat="1" applyBorder="1" applyAlignment="1">
      <alignment horizontal="center"/>
    </xf>
    <xf numFmtId="0" fontId="0" fillId="0" borderId="10" xfId="0" applyBorder="1"/>
    <xf numFmtId="0" fontId="0" fillId="2" borderId="0" xfId="0" applyFill="1" applyAlignment="1">
      <alignment horizontal="center" vertical="center" wrapText="1"/>
    </xf>
    <xf numFmtId="3" fontId="7" fillId="0" borderId="2" xfId="0" applyNumberFormat="1" applyFont="1" applyBorder="1" applyAlignment="1">
      <alignment vertical="center" wrapText="1"/>
    </xf>
    <xf numFmtId="3" fontId="7" fillId="0" borderId="0" xfId="0" applyNumberFormat="1" applyFont="1" applyAlignment="1">
      <alignment vertical="center" wrapText="1"/>
    </xf>
    <xf numFmtId="3" fontId="8" fillId="8" borderId="0" xfId="0" applyNumberFormat="1" applyFont="1" applyFill="1" applyAlignment="1">
      <alignment vertical="center" wrapText="1"/>
    </xf>
    <xf numFmtId="3" fontId="31" fillId="8" borderId="0" xfId="0" applyNumberFormat="1" applyFont="1" applyFill="1" applyAlignment="1">
      <alignment horizontal="center" vertical="center" wrapText="1"/>
    </xf>
    <xf numFmtId="0" fontId="8" fillId="8" borderId="0" xfId="0" applyFont="1" applyFill="1" applyAlignment="1">
      <alignment vertical="center" wrapText="1"/>
    </xf>
    <xf numFmtId="0" fontId="8" fillId="8" borderId="4" xfId="0" applyFont="1" applyFill="1" applyBorder="1" applyAlignment="1">
      <alignment vertical="center" wrapText="1"/>
    </xf>
    <xf numFmtId="0" fontId="8" fillId="8" borderId="0" xfId="0" applyFont="1" applyFill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3" fontId="7" fillId="8" borderId="5" xfId="0" applyNumberFormat="1" applyFont="1" applyFill="1" applyBorder="1" applyAlignment="1">
      <alignment horizontal="center" vertical="center" wrapText="1"/>
    </xf>
    <xf numFmtId="0" fontId="0" fillId="8" borderId="7" xfId="0" applyFill="1" applyBorder="1"/>
    <xf numFmtId="3" fontId="7" fillId="0" borderId="13" xfId="0" applyNumberFormat="1" applyFont="1" applyBorder="1" applyAlignment="1">
      <alignment horizontal="center" vertical="center" wrapText="1"/>
    </xf>
    <xf numFmtId="3" fontId="7" fillId="0" borderId="14" xfId="0" applyNumberFormat="1" applyFont="1" applyBorder="1" applyAlignment="1">
      <alignment horizontal="center" vertical="center" wrapText="1"/>
    </xf>
    <xf numFmtId="3" fontId="7" fillId="0" borderId="16" xfId="0" applyNumberFormat="1" applyFont="1" applyBorder="1" applyAlignment="1">
      <alignment horizontal="center" vertical="center" wrapText="1"/>
    </xf>
    <xf numFmtId="3" fontId="6" fillId="0" borderId="27" xfId="0" applyNumberFormat="1" applyFont="1" applyBorder="1" applyAlignment="1">
      <alignment horizontal="center" vertical="center" wrapText="1"/>
    </xf>
    <xf numFmtId="3" fontId="6" fillId="0" borderId="28" xfId="0" applyNumberFormat="1" applyFont="1" applyBorder="1" applyAlignment="1">
      <alignment horizontal="center" vertical="center" wrapText="1"/>
    </xf>
    <xf numFmtId="3" fontId="6" fillId="0" borderId="29" xfId="0" applyNumberFormat="1" applyFont="1" applyBorder="1" applyAlignment="1">
      <alignment horizontal="center" vertical="center" wrapText="1"/>
    </xf>
    <xf numFmtId="0" fontId="0" fillId="8" borderId="5" xfId="0" applyFill="1" applyBorder="1"/>
    <xf numFmtId="0" fontId="0" fillId="8" borderId="2" xfId="0" applyFill="1" applyBorder="1"/>
    <xf numFmtId="0" fontId="0" fillId="8" borderId="3" xfId="0" applyFill="1" applyBorder="1"/>
    <xf numFmtId="3" fontId="1" fillId="8" borderId="7" xfId="0" applyNumberFormat="1" applyFont="1" applyFill="1" applyBorder="1" applyAlignment="1">
      <alignment horizontal="center" vertical="center" wrapText="1"/>
    </xf>
    <xf numFmtId="3" fontId="31" fillId="8" borderId="5" xfId="0" applyNumberFormat="1" applyFont="1" applyFill="1" applyBorder="1" applyAlignment="1">
      <alignment horizontal="center" vertical="center" wrapText="1"/>
    </xf>
    <xf numFmtId="0" fontId="0" fillId="8" borderId="4" xfId="0" applyFill="1" applyBorder="1"/>
    <xf numFmtId="0" fontId="8" fillId="8" borderId="5" xfId="0" applyFont="1" applyFill="1" applyBorder="1" applyAlignment="1">
      <alignment vertical="center" wrapText="1"/>
    </xf>
    <xf numFmtId="3" fontId="8" fillId="8" borderId="6" xfId="0" applyNumberFormat="1" applyFont="1" applyFill="1" applyBorder="1" applyAlignment="1">
      <alignment vertical="center" wrapText="1"/>
    </xf>
    <xf numFmtId="3" fontId="8" fillId="8" borderId="7" xfId="0" applyNumberFormat="1" applyFont="1" applyFill="1" applyBorder="1" applyAlignment="1">
      <alignment vertical="center" wrapText="1"/>
    </xf>
    <xf numFmtId="3" fontId="8" fillId="8" borderId="8" xfId="0" applyNumberFormat="1" applyFont="1" applyFill="1" applyBorder="1" applyAlignment="1">
      <alignment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0" fillId="8" borderId="6" xfId="0" applyFill="1" applyBorder="1"/>
    <xf numFmtId="0" fontId="0" fillId="8" borderId="8" xfId="0" applyFill="1" applyBorder="1"/>
    <xf numFmtId="3" fontId="31" fillId="0" borderId="0" xfId="0" applyNumberFormat="1" applyFont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0" fillId="3" borderId="11" xfId="0" applyFont="1" applyFill="1" applyBorder="1" applyAlignment="1">
      <alignment horizontal="center"/>
    </xf>
    <xf numFmtId="0" fontId="43" fillId="0" borderId="14" xfId="0" applyFont="1" applyBorder="1" applyAlignment="1">
      <alignment horizontal="center"/>
    </xf>
    <xf numFmtId="0" fontId="43" fillId="8" borderId="14" xfId="0" applyFont="1" applyFill="1" applyBorder="1" applyAlignment="1">
      <alignment horizontal="center"/>
    </xf>
    <xf numFmtId="0" fontId="43" fillId="0" borderId="16" xfId="0" applyFont="1" applyBorder="1" applyAlignment="1">
      <alignment horizontal="center"/>
    </xf>
    <xf numFmtId="3" fontId="0" fillId="0" borderId="0" xfId="0" applyNumberFormat="1" applyAlignment="1">
      <alignment horizontal="center"/>
    </xf>
    <xf numFmtId="3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4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1" fontId="30" fillId="0" borderId="0" xfId="0" applyNumberFormat="1" applyFont="1"/>
    <xf numFmtId="0" fontId="19" fillId="0" borderId="0" xfId="0" applyFont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3" fontId="0" fillId="3" borderId="6" xfId="0" applyNumberFormat="1" applyFill="1" applyBorder="1" applyAlignment="1">
      <alignment horizontal="center" vertical="center" wrapText="1"/>
    </xf>
    <xf numFmtId="3" fontId="6" fillId="8" borderId="0" xfId="0" applyNumberFormat="1" applyFont="1" applyFill="1" applyAlignment="1">
      <alignment horizontal="center"/>
    </xf>
    <xf numFmtId="0" fontId="44" fillId="8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0" fillId="0" borderId="1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0" fillId="0" borderId="7" xfId="0" applyNumberFormat="1" applyBorder="1" applyAlignment="1">
      <alignment horizontal="center" vertical="center" wrapText="1"/>
    </xf>
    <xf numFmtId="3" fontId="8" fillId="8" borderId="0" xfId="0" applyNumberFormat="1" applyFont="1" applyFill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8" borderId="0" xfId="0" applyFill="1" applyAlignment="1">
      <alignment horizontal="center"/>
    </xf>
    <xf numFmtId="0" fontId="41" fillId="3" borderId="9" xfId="0" applyFont="1" applyFill="1" applyBorder="1" applyAlignment="1">
      <alignment horizontal="center"/>
    </xf>
    <xf numFmtId="0" fontId="41" fillId="3" borderId="10" xfId="0" applyFont="1" applyFill="1" applyBorder="1" applyAlignment="1">
      <alignment horizontal="center"/>
    </xf>
    <xf numFmtId="0" fontId="41" fillId="3" borderId="1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3" fontId="1" fillId="0" borderId="24" xfId="0" applyNumberFormat="1" applyFont="1" applyBorder="1" applyAlignment="1">
      <alignment horizontal="center"/>
    </xf>
    <xf numFmtId="3" fontId="1" fillId="0" borderId="28" xfId="0" applyNumberFormat="1" applyFont="1" applyBorder="1" applyAlignment="1">
      <alignment horizontal="center"/>
    </xf>
    <xf numFmtId="14" fontId="0" fillId="2" borderId="0" xfId="0" applyNumberFormat="1" applyFill="1" applyAlignment="1">
      <alignment horizontal="center" vertical="center" wrapText="1"/>
    </xf>
    <xf numFmtId="14" fontId="0" fillId="2" borderId="5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4" fontId="0" fillId="2" borderId="7" xfId="0" applyNumberFormat="1" applyFill="1" applyBorder="1" applyAlignment="1">
      <alignment horizontal="center"/>
    </xf>
    <xf numFmtId="14" fontId="0" fillId="2" borderId="8" xfId="0" applyNumberFormat="1" applyFill="1" applyBorder="1" applyAlignment="1">
      <alignment horizontal="center"/>
    </xf>
    <xf numFmtId="3" fontId="7" fillId="8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3" fontId="6" fillId="0" borderId="0" xfId="0" applyNumberFormat="1" applyFont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3" borderId="35" xfId="0" applyFont="1" applyFill="1" applyBorder="1" applyAlignment="1">
      <alignment horizontal="center" vertical="center" wrapText="1"/>
    </xf>
    <xf numFmtId="1" fontId="1" fillId="0" borderId="24" xfId="0" applyNumberFormat="1" applyFont="1" applyBorder="1" applyAlignment="1">
      <alignment horizontal="center"/>
    </xf>
    <xf numFmtId="1" fontId="1" fillId="0" borderId="28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42" fillId="3" borderId="38" xfId="0" applyFont="1" applyFill="1" applyBorder="1" applyAlignment="1">
      <alignment horizontal="center" vertical="center" wrapText="1"/>
    </xf>
    <xf numFmtId="0" fontId="42" fillId="3" borderId="3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" fillId="8" borderId="0" xfId="0" applyFont="1" applyFill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2" xfId="0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41" fillId="8" borderId="1" xfId="0" applyFont="1" applyFill="1" applyBorder="1" applyAlignment="1">
      <alignment horizontal="center"/>
    </xf>
    <xf numFmtId="0" fontId="41" fillId="8" borderId="2" xfId="0" applyFont="1" applyFill="1" applyBorder="1" applyAlignment="1">
      <alignment horizontal="center"/>
    </xf>
    <xf numFmtId="0" fontId="41" fillId="8" borderId="3" xfId="0" applyFont="1" applyFill="1" applyBorder="1" applyAlignment="1">
      <alignment horizontal="center"/>
    </xf>
    <xf numFmtId="0" fontId="41" fillId="8" borderId="6" xfId="0" applyFont="1" applyFill="1" applyBorder="1" applyAlignment="1">
      <alignment horizontal="center"/>
    </xf>
    <xf numFmtId="0" fontId="41" fillId="8" borderId="7" xfId="0" applyFont="1" applyFill="1" applyBorder="1" applyAlignment="1">
      <alignment horizontal="center"/>
    </xf>
    <xf numFmtId="0" fontId="41" fillId="8" borderId="8" xfId="0" applyFont="1" applyFill="1" applyBorder="1" applyAlignment="1">
      <alignment horizontal="center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17" fontId="13" fillId="0" borderId="4" xfId="0" applyNumberFormat="1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3D817-387F-43CC-8BBB-35E261474A11}">
  <sheetPr>
    <pageSetUpPr fitToPage="1"/>
  </sheetPr>
  <dimension ref="A1:AL52"/>
  <sheetViews>
    <sheetView tabSelected="1" zoomScale="70" zoomScaleNormal="70" zoomScaleSheetLayoutView="3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52" sqref="M52"/>
    </sheetView>
  </sheetViews>
  <sheetFormatPr baseColWidth="10" defaultRowHeight="15" x14ac:dyDescent="0.25"/>
  <cols>
    <col min="1" max="1" width="37.42578125" customWidth="1"/>
    <col min="3" max="3" width="18.42578125" customWidth="1"/>
    <col min="4" max="4" width="14.140625" customWidth="1"/>
    <col min="5" max="5" width="14.28515625" customWidth="1"/>
    <col min="6" max="7" width="13.7109375" customWidth="1"/>
    <col min="8" max="8" width="8.28515625" customWidth="1"/>
    <col min="9" max="9" width="13.7109375" customWidth="1"/>
    <col min="10" max="10" width="9.28515625" customWidth="1"/>
    <col min="11" max="11" width="13.7109375" customWidth="1"/>
    <col min="12" max="12" width="5.7109375" customWidth="1"/>
    <col min="13" max="14" width="13.7109375" customWidth="1"/>
    <col min="15" max="15" width="5.7109375" customWidth="1"/>
    <col min="16" max="16" width="13.7109375" customWidth="1"/>
    <col min="17" max="17" width="12" customWidth="1"/>
    <col min="18" max="18" width="13.7109375" customWidth="1"/>
    <col min="19" max="19" width="5.7109375" customWidth="1"/>
    <col min="20" max="20" width="13.7109375" customWidth="1"/>
    <col min="21" max="21" width="13.28515625" customWidth="1"/>
    <col min="22" max="22" width="10.7109375" customWidth="1"/>
    <col min="23" max="23" width="15.140625" customWidth="1"/>
    <col min="24" max="24" width="12.140625" customWidth="1"/>
    <col min="25" max="25" width="14" customWidth="1"/>
    <col min="26" max="26" width="14.140625" customWidth="1"/>
    <col min="27" max="28" width="10.7109375" customWidth="1"/>
    <col min="29" max="29" width="15.42578125" customWidth="1"/>
    <col min="30" max="30" width="21.140625" customWidth="1"/>
    <col min="31" max="31" width="13.7109375" customWidth="1"/>
    <col min="32" max="32" width="26.42578125" customWidth="1"/>
    <col min="33" max="33" width="16" customWidth="1"/>
    <col min="34" max="34" width="18.28515625" customWidth="1"/>
    <col min="35" max="35" width="17.140625" customWidth="1"/>
    <col min="38" max="38" width="21.42578125" customWidth="1"/>
    <col min="39" max="39" width="16.140625" customWidth="1"/>
    <col min="42" max="42" width="13.85546875" bestFit="1" customWidth="1"/>
    <col min="43" max="43" width="17.5703125" customWidth="1"/>
    <col min="47" max="47" width="8.85546875" bestFit="1" customWidth="1"/>
    <col min="48" max="48" width="8.42578125" bestFit="1" customWidth="1"/>
    <col min="51" max="51" width="8.85546875" bestFit="1" customWidth="1"/>
    <col min="52" max="52" width="8.42578125" bestFit="1" customWidth="1"/>
    <col min="55" max="55" width="8.85546875" bestFit="1" customWidth="1"/>
    <col min="56" max="56" width="8.42578125" bestFit="1" customWidth="1"/>
    <col min="59" max="59" width="8.85546875" bestFit="1" customWidth="1"/>
    <col min="60" max="60" width="8.42578125" bestFit="1" customWidth="1"/>
    <col min="70" max="70" width="14.28515625" customWidth="1"/>
    <col min="71" max="71" width="15.7109375" customWidth="1"/>
  </cols>
  <sheetData>
    <row r="1" spans="1:38" ht="55.5" customHeight="1" x14ac:dyDescent="1.35">
      <c r="A1" s="304" t="s">
        <v>149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290"/>
      <c r="AL1" s="290"/>
    </row>
    <row r="2" spans="1:38" ht="15.75" thickBot="1" x14ac:dyDescent="0.3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334" t="s">
        <v>103</v>
      </c>
      <c r="AD2" s="334"/>
      <c r="AE2" s="334"/>
      <c r="AF2" s="334"/>
      <c r="AG2" s="334"/>
      <c r="AH2" s="135"/>
      <c r="AI2" s="135"/>
      <c r="AJ2" s="135"/>
      <c r="AK2" s="135"/>
      <c r="AL2" s="135"/>
    </row>
    <row r="3" spans="1:38" ht="28.5" customHeight="1" thickBot="1" x14ac:dyDescent="0.3">
      <c r="A3" s="148"/>
      <c r="B3" s="148"/>
      <c r="C3" s="147"/>
      <c r="D3" s="147"/>
      <c r="E3" s="147"/>
      <c r="F3" s="309" t="s">
        <v>65</v>
      </c>
      <c r="G3" s="310"/>
      <c r="H3" s="310"/>
      <c r="I3" s="310"/>
      <c r="J3" s="310"/>
      <c r="K3" s="310"/>
      <c r="L3" s="310"/>
      <c r="M3" s="311"/>
      <c r="N3" s="311"/>
      <c r="O3" s="311"/>
      <c r="P3" s="311"/>
      <c r="Q3" s="311"/>
      <c r="R3" s="311"/>
      <c r="S3" s="311"/>
      <c r="T3" s="310"/>
      <c r="U3" s="310"/>
      <c r="V3" s="310"/>
      <c r="W3" s="310"/>
      <c r="X3" s="310"/>
      <c r="Y3" s="310"/>
      <c r="Z3" s="310"/>
      <c r="AA3" s="310"/>
      <c r="AB3" s="312"/>
      <c r="AC3" s="335"/>
      <c r="AD3" s="335"/>
      <c r="AE3" s="335"/>
      <c r="AF3" s="335"/>
      <c r="AG3" s="335"/>
      <c r="AH3" s="136"/>
      <c r="AI3" s="136"/>
      <c r="AJ3" s="136"/>
      <c r="AK3" s="135"/>
      <c r="AL3" s="135"/>
    </row>
    <row r="4" spans="1:38" ht="32.25" thickBot="1" x14ac:dyDescent="0.3">
      <c r="A4" s="115" t="s">
        <v>0</v>
      </c>
      <c r="B4" s="116" t="s">
        <v>68</v>
      </c>
      <c r="C4" s="116" t="s">
        <v>63</v>
      </c>
      <c r="D4" s="116" t="s">
        <v>64</v>
      </c>
      <c r="E4" s="117" t="s">
        <v>66</v>
      </c>
      <c r="F4" s="115" t="s">
        <v>1</v>
      </c>
      <c r="G4" s="116" t="s">
        <v>27</v>
      </c>
      <c r="H4" s="116"/>
      <c r="I4" s="116" t="s">
        <v>28</v>
      </c>
      <c r="J4" s="116"/>
      <c r="K4" s="116" t="s">
        <v>32</v>
      </c>
      <c r="L4" s="116"/>
      <c r="M4" s="115" t="s">
        <v>1</v>
      </c>
      <c r="N4" s="116" t="s">
        <v>27</v>
      </c>
      <c r="O4" s="116"/>
      <c r="P4" s="116" t="s">
        <v>28</v>
      </c>
      <c r="Q4" s="236"/>
      <c r="R4" s="116" t="s">
        <v>32</v>
      </c>
      <c r="S4" s="116"/>
      <c r="T4" s="64" t="s">
        <v>1</v>
      </c>
      <c r="U4" s="65" t="s">
        <v>27</v>
      </c>
      <c r="V4" s="66"/>
      <c r="W4" s="64" t="s">
        <v>1</v>
      </c>
      <c r="X4" s="65" t="s">
        <v>106</v>
      </c>
      <c r="Y4" s="66"/>
      <c r="Z4" s="64" t="s">
        <v>1</v>
      </c>
      <c r="AA4" s="65" t="s">
        <v>106</v>
      </c>
      <c r="AB4" s="66"/>
      <c r="AC4" s="116" t="s">
        <v>67</v>
      </c>
      <c r="AD4" s="116" t="s">
        <v>2</v>
      </c>
      <c r="AE4" s="116" t="s">
        <v>29</v>
      </c>
      <c r="AF4" s="116" t="s">
        <v>3</v>
      </c>
      <c r="AG4" s="116" t="s">
        <v>4</v>
      </c>
      <c r="AH4" s="116" t="s">
        <v>5</v>
      </c>
      <c r="AI4" s="116" t="s">
        <v>6</v>
      </c>
      <c r="AJ4" s="117" t="s">
        <v>7</v>
      </c>
      <c r="AK4" s="135"/>
      <c r="AL4" s="135"/>
    </row>
    <row r="5" spans="1:38" ht="15.95" customHeight="1" x14ac:dyDescent="0.25">
      <c r="A5" s="294" t="s">
        <v>8</v>
      </c>
      <c r="B5" s="19">
        <f>AE5</f>
        <v>2000</v>
      </c>
      <c r="C5" s="2" t="s">
        <v>9</v>
      </c>
      <c r="D5" s="2">
        <v>7</v>
      </c>
      <c r="E5" s="2" t="s">
        <v>95</v>
      </c>
      <c r="F5" s="294" t="s">
        <v>10</v>
      </c>
      <c r="G5" s="122">
        <v>600</v>
      </c>
      <c r="H5" s="125" t="s">
        <v>80</v>
      </c>
      <c r="I5" s="122">
        <v>300</v>
      </c>
      <c r="J5" s="125" t="s">
        <v>81</v>
      </c>
      <c r="K5" s="122">
        <v>200</v>
      </c>
      <c r="L5" s="125" t="s">
        <v>82</v>
      </c>
      <c r="M5" s="294" t="s">
        <v>93</v>
      </c>
      <c r="N5" s="168"/>
      <c r="O5" s="171"/>
      <c r="P5" s="171"/>
      <c r="Q5" s="168"/>
      <c r="R5" s="168"/>
      <c r="S5" s="168"/>
      <c r="T5" s="215"/>
      <c r="U5" s="241"/>
      <c r="V5" s="258"/>
      <c r="W5" s="219"/>
      <c r="X5" s="241"/>
      <c r="Y5" s="258"/>
      <c r="Z5" s="259"/>
      <c r="AA5" s="135"/>
      <c r="AB5" s="254"/>
      <c r="AC5" s="3">
        <f>G5+I5+K5+N5+P5+R5+U5+X5+AA5</f>
        <v>1100</v>
      </c>
      <c r="AD5" s="3">
        <f>AC5*$AC$29</f>
        <v>1430</v>
      </c>
      <c r="AE5" s="124">
        <v>2000</v>
      </c>
      <c r="AF5" s="125" t="s">
        <v>12</v>
      </c>
      <c r="AG5" s="297" t="s">
        <v>13</v>
      </c>
      <c r="AH5" s="126">
        <f>AC5/AE5*100</f>
        <v>55.000000000000007</v>
      </c>
      <c r="AI5" s="122">
        <v>90</v>
      </c>
      <c r="AJ5" s="4">
        <f>(AI5-AH5)*AE5/100</f>
        <v>699.99999999999989</v>
      </c>
      <c r="AK5" s="135"/>
      <c r="AL5" s="135"/>
    </row>
    <row r="6" spans="1:38" ht="15.95" customHeight="1" x14ac:dyDescent="0.25">
      <c r="A6" s="295"/>
      <c r="B6" s="8">
        <f t="shared" ref="B6:B27" si="0">AE6</f>
        <v>2000</v>
      </c>
      <c r="C6" s="1" t="s">
        <v>14</v>
      </c>
      <c r="D6" s="1">
        <v>11</v>
      </c>
      <c r="E6" s="1" t="s">
        <v>96</v>
      </c>
      <c r="F6" s="295"/>
      <c r="G6" s="166">
        <v>600</v>
      </c>
      <c r="H6" s="112" t="s">
        <v>80</v>
      </c>
      <c r="I6" s="139"/>
      <c r="J6" s="144"/>
      <c r="K6" s="139"/>
      <c r="L6" s="144"/>
      <c r="M6" s="295"/>
      <c r="N6" s="166">
        <v>600</v>
      </c>
      <c r="O6" s="112" t="s">
        <v>81</v>
      </c>
      <c r="P6" s="144"/>
      <c r="Q6" s="139"/>
      <c r="R6" s="139"/>
      <c r="S6" s="139"/>
      <c r="T6" s="215"/>
      <c r="U6" s="139"/>
      <c r="V6" s="167"/>
      <c r="W6" s="219"/>
      <c r="X6" s="139"/>
      <c r="Y6" s="167"/>
      <c r="Z6" s="259"/>
      <c r="AA6" s="135"/>
      <c r="AB6" s="254"/>
      <c r="AC6" s="119">
        <f t="shared" ref="AC6:AC7" si="1">G6+I6+K6+N6+P6+R6+U6+X6+AA6</f>
        <v>1200</v>
      </c>
      <c r="AD6" s="119">
        <f>AC6*$AC$29</f>
        <v>1560</v>
      </c>
      <c r="AE6" s="120">
        <v>2000</v>
      </c>
      <c r="AF6" s="112" t="s">
        <v>48</v>
      </c>
      <c r="AG6" s="298"/>
      <c r="AH6" s="121">
        <f>AC6/AE6*100</f>
        <v>60</v>
      </c>
      <c r="AI6" s="118">
        <v>90</v>
      </c>
      <c r="AJ6" s="108">
        <f t="shared" ref="AJ6:AJ27" si="2">(AI6-AH6)*AE6/100</f>
        <v>600</v>
      </c>
      <c r="AK6" s="135"/>
      <c r="AL6" s="135"/>
    </row>
    <row r="7" spans="1:38" ht="15.95" customHeight="1" thickBot="1" x14ac:dyDescent="0.3">
      <c r="A7" s="296"/>
      <c r="B7" s="20">
        <f t="shared" si="0"/>
        <v>2000</v>
      </c>
      <c r="C7" s="5" t="s">
        <v>15</v>
      </c>
      <c r="D7" s="5">
        <v>3</v>
      </c>
      <c r="E7" s="5" t="s">
        <v>97</v>
      </c>
      <c r="F7" s="296"/>
      <c r="G7" s="127">
        <v>600</v>
      </c>
      <c r="H7" s="128" t="s">
        <v>80</v>
      </c>
      <c r="I7" s="169"/>
      <c r="J7" s="170"/>
      <c r="K7" s="169"/>
      <c r="L7" s="170"/>
      <c r="M7" s="296"/>
      <c r="N7" s="127">
        <v>500</v>
      </c>
      <c r="O7" s="128" t="s">
        <v>81</v>
      </c>
      <c r="P7" s="170"/>
      <c r="Q7" s="169"/>
      <c r="R7" s="169"/>
      <c r="S7" s="169"/>
      <c r="T7" s="215"/>
      <c r="U7" s="241"/>
      <c r="V7" s="258"/>
      <c r="W7" s="219"/>
      <c r="X7" s="241"/>
      <c r="Y7" s="258"/>
      <c r="Z7" s="259"/>
      <c r="AA7" s="135"/>
      <c r="AB7" s="254"/>
      <c r="AC7" s="6">
        <f t="shared" si="1"/>
        <v>1100</v>
      </c>
      <c r="AD7" s="6">
        <f>AC7*$AC$29</f>
        <v>1430</v>
      </c>
      <c r="AE7" s="114">
        <v>2000</v>
      </c>
      <c r="AF7" s="128" t="s">
        <v>12</v>
      </c>
      <c r="AG7" s="299"/>
      <c r="AH7" s="129">
        <f>AC7/AE7*100</f>
        <v>55.000000000000007</v>
      </c>
      <c r="AI7" s="130">
        <v>90</v>
      </c>
      <c r="AJ7" s="131">
        <f t="shared" si="2"/>
        <v>699.99999999999989</v>
      </c>
      <c r="AK7" s="135"/>
      <c r="AL7" s="135"/>
    </row>
    <row r="8" spans="1:38" ht="15.75" thickBot="1" x14ac:dyDescent="0.3">
      <c r="A8" s="136"/>
      <c r="B8" s="137"/>
      <c r="C8" s="136"/>
      <c r="D8" s="136"/>
      <c r="E8" s="136"/>
      <c r="F8" s="136"/>
      <c r="G8" s="139"/>
      <c r="H8" s="139"/>
      <c r="I8" s="139"/>
      <c r="J8" s="139"/>
      <c r="K8" s="139"/>
      <c r="L8" s="139"/>
      <c r="M8" s="136"/>
      <c r="N8" s="139"/>
      <c r="O8" s="139"/>
      <c r="P8" s="139"/>
      <c r="Q8" s="139"/>
      <c r="R8" s="139"/>
      <c r="S8" s="139"/>
      <c r="T8" s="215"/>
      <c r="U8" s="139"/>
      <c r="V8" s="167"/>
      <c r="W8" s="219"/>
      <c r="X8" s="139"/>
      <c r="Y8" s="167"/>
      <c r="Z8" s="259"/>
      <c r="AA8" s="135"/>
      <c r="AB8" s="254"/>
      <c r="AC8" s="141"/>
      <c r="AD8" s="141"/>
      <c r="AE8" s="137"/>
      <c r="AF8" s="144"/>
      <c r="AG8" s="144"/>
      <c r="AH8" s="142"/>
      <c r="AI8" s="140"/>
      <c r="AJ8" s="141"/>
      <c r="AK8" s="135"/>
      <c r="AL8" s="135"/>
    </row>
    <row r="9" spans="1:38" ht="15.95" customHeight="1" x14ac:dyDescent="0.25">
      <c r="A9" s="294" t="s">
        <v>16</v>
      </c>
      <c r="B9" s="19">
        <f t="shared" si="0"/>
        <v>2000</v>
      </c>
      <c r="C9" s="7" t="s">
        <v>9</v>
      </c>
      <c r="D9" s="7" t="s">
        <v>119</v>
      </c>
      <c r="E9" s="7" t="s">
        <v>69</v>
      </c>
      <c r="F9" s="18" t="s">
        <v>17</v>
      </c>
      <c r="G9" s="122">
        <v>500</v>
      </c>
      <c r="H9" s="125" t="s">
        <v>85</v>
      </c>
      <c r="I9" s="168"/>
      <c r="J9" s="168"/>
      <c r="K9" s="168"/>
      <c r="L9" s="175"/>
      <c r="M9" s="294" t="s">
        <v>11</v>
      </c>
      <c r="N9" s="122">
        <v>350</v>
      </c>
      <c r="O9" s="125" t="s">
        <v>81</v>
      </c>
      <c r="P9" s="171"/>
      <c r="Q9" s="168"/>
      <c r="R9" s="168">
        <v>150</v>
      </c>
      <c r="S9" s="168"/>
      <c r="T9" s="259"/>
      <c r="U9" s="135"/>
      <c r="V9" s="254"/>
      <c r="W9" s="219"/>
      <c r="X9" s="135"/>
      <c r="Y9" s="254"/>
      <c r="Z9" s="259"/>
      <c r="AA9" s="135"/>
      <c r="AB9" s="254"/>
      <c r="AC9" s="3">
        <f t="shared" ref="AC9:AC11" si="3">G9+I9+K9+N9+P9+R9+U9+X9+AA9</f>
        <v>1000</v>
      </c>
      <c r="AD9" s="3">
        <f>AC9*$AC$29</f>
        <v>1300</v>
      </c>
      <c r="AE9" s="124">
        <v>2000</v>
      </c>
      <c r="AF9" s="305" t="s">
        <v>12</v>
      </c>
      <c r="AG9" s="305" t="s">
        <v>13</v>
      </c>
      <c r="AH9" s="126">
        <f>AC9/AE9*100</f>
        <v>50</v>
      </c>
      <c r="AI9" s="123">
        <v>80</v>
      </c>
      <c r="AJ9" s="4">
        <f>(AI9-AH9)*AE9/100</f>
        <v>600</v>
      </c>
      <c r="AK9" s="135"/>
      <c r="AL9" s="135"/>
    </row>
    <row r="10" spans="1:38" ht="15.95" customHeight="1" x14ac:dyDescent="0.25">
      <c r="A10" s="295"/>
      <c r="B10" s="8">
        <f t="shared" si="0"/>
        <v>1500</v>
      </c>
      <c r="C10" s="10" t="s">
        <v>18</v>
      </c>
      <c r="D10" s="10" t="s">
        <v>120</v>
      </c>
      <c r="E10" s="10" t="s">
        <v>117</v>
      </c>
      <c r="F10" s="16" t="s">
        <v>17</v>
      </c>
      <c r="G10" s="139"/>
      <c r="H10" s="144"/>
      <c r="I10" s="139"/>
      <c r="J10" s="139"/>
      <c r="K10" s="166">
        <v>100</v>
      </c>
      <c r="L10" s="173" t="s">
        <v>83</v>
      </c>
      <c r="M10" s="295"/>
      <c r="N10" s="166">
        <v>350</v>
      </c>
      <c r="O10" s="112" t="s">
        <v>85</v>
      </c>
      <c r="P10" s="144"/>
      <c r="Q10" s="139"/>
      <c r="R10" s="139">
        <v>150</v>
      </c>
      <c r="S10" s="139"/>
      <c r="T10" s="259"/>
      <c r="U10" s="135"/>
      <c r="V10" s="254"/>
      <c r="W10" s="219"/>
      <c r="X10" s="139"/>
      <c r="Y10" s="167"/>
      <c r="Z10" s="259"/>
      <c r="AA10" s="135"/>
      <c r="AB10" s="254"/>
      <c r="AC10" s="119">
        <f t="shared" si="3"/>
        <v>600</v>
      </c>
      <c r="AD10" s="119">
        <f>AC10*$AC$29</f>
        <v>780</v>
      </c>
      <c r="AE10" s="120">
        <v>1500</v>
      </c>
      <c r="AF10" s="306"/>
      <c r="AG10" s="306"/>
      <c r="AH10" s="121">
        <f>AC10/AE10*100</f>
        <v>40</v>
      </c>
      <c r="AI10" s="118">
        <v>80</v>
      </c>
      <c r="AJ10" s="108">
        <f>(AI10-AH10)*AE10/100</f>
        <v>600</v>
      </c>
      <c r="AK10" s="135"/>
      <c r="AL10" s="135"/>
    </row>
    <row r="11" spans="1:38" ht="15.95" customHeight="1" thickBot="1" x14ac:dyDescent="0.3">
      <c r="A11" s="296"/>
      <c r="B11" s="20">
        <f t="shared" si="0"/>
        <v>1500</v>
      </c>
      <c r="C11" s="9" t="s">
        <v>15</v>
      </c>
      <c r="D11" s="9">
        <v>6</v>
      </c>
      <c r="E11" s="9" t="s">
        <v>118</v>
      </c>
      <c r="F11" s="17" t="s">
        <v>17</v>
      </c>
      <c r="G11" s="127">
        <v>500</v>
      </c>
      <c r="H11" s="128" t="s">
        <v>102</v>
      </c>
      <c r="I11" s="169"/>
      <c r="J11" s="169"/>
      <c r="K11" s="169"/>
      <c r="L11" s="176"/>
      <c r="M11" s="296"/>
      <c r="N11" s="127">
        <v>350</v>
      </c>
      <c r="O11" s="128" t="s">
        <v>81</v>
      </c>
      <c r="P11" s="170"/>
      <c r="Q11" s="169"/>
      <c r="R11" s="169">
        <v>150</v>
      </c>
      <c r="S11" s="169"/>
      <c r="T11" s="259"/>
      <c r="U11" s="135"/>
      <c r="V11" s="254"/>
      <c r="W11" s="219"/>
      <c r="X11" s="135"/>
      <c r="Y11" s="254"/>
      <c r="Z11" s="259"/>
      <c r="AA11" s="135"/>
      <c r="AB11" s="254"/>
      <c r="AC11" s="6">
        <f t="shared" si="3"/>
        <v>1000</v>
      </c>
      <c r="AD11" s="6">
        <f>AC11*$AC$29</f>
        <v>1300</v>
      </c>
      <c r="AE11" s="114">
        <v>1500</v>
      </c>
      <c r="AF11" s="307"/>
      <c r="AG11" s="307"/>
      <c r="AH11" s="129">
        <f>AC11/AE11*100</f>
        <v>66.666666666666657</v>
      </c>
      <c r="AI11" s="130">
        <v>80</v>
      </c>
      <c r="AJ11" s="131">
        <f>(AI11-AH11)*AE11/100</f>
        <v>200.00000000000014</v>
      </c>
      <c r="AK11" s="135"/>
      <c r="AL11" s="135"/>
    </row>
    <row r="12" spans="1:38" ht="15.75" thickBot="1" x14ac:dyDescent="0.3">
      <c r="A12" s="136"/>
      <c r="B12" s="137"/>
      <c r="C12" s="138"/>
      <c r="D12" s="138"/>
      <c r="E12" s="138"/>
      <c r="F12" s="136"/>
      <c r="G12" s="139"/>
      <c r="H12" s="139"/>
      <c r="I12" s="139"/>
      <c r="J12" s="139"/>
      <c r="K12" s="139"/>
      <c r="L12" s="139"/>
      <c r="M12" s="138"/>
      <c r="N12" s="140"/>
      <c r="O12" s="140"/>
      <c r="P12" s="140"/>
      <c r="Q12" s="140"/>
      <c r="R12" s="140"/>
      <c r="S12" s="140"/>
      <c r="T12" s="215"/>
      <c r="U12" s="139"/>
      <c r="V12" s="167"/>
      <c r="W12" s="219"/>
      <c r="X12" s="139"/>
      <c r="Y12" s="167"/>
      <c r="Z12" s="259"/>
      <c r="AA12" s="135"/>
      <c r="AB12" s="254"/>
      <c r="AC12" s="141"/>
      <c r="AD12" s="141"/>
      <c r="AE12" s="137"/>
      <c r="AF12" s="137"/>
      <c r="AG12" s="137"/>
      <c r="AH12" s="142"/>
      <c r="AI12" s="140"/>
      <c r="AJ12" s="141"/>
      <c r="AK12" s="135"/>
      <c r="AL12" s="135"/>
    </row>
    <row r="13" spans="1:38" ht="15.95" customHeight="1" x14ac:dyDescent="0.25">
      <c r="A13" s="294" t="s">
        <v>19</v>
      </c>
      <c r="B13" s="234">
        <f t="shared" si="0"/>
        <v>1000</v>
      </c>
      <c r="C13" s="2" t="s">
        <v>9</v>
      </c>
      <c r="D13" s="2" t="s">
        <v>125</v>
      </c>
      <c r="E13" s="2" t="s">
        <v>121</v>
      </c>
      <c r="F13" s="300" t="s">
        <v>19</v>
      </c>
      <c r="G13" s="168">
        <v>400</v>
      </c>
      <c r="H13" s="171"/>
      <c r="I13" s="168"/>
      <c r="J13" s="168"/>
      <c r="K13" s="168">
        <v>60</v>
      </c>
      <c r="L13" s="175"/>
      <c r="M13" s="303"/>
      <c r="N13" s="139"/>
      <c r="O13" s="144"/>
      <c r="P13" s="144"/>
      <c r="Q13" s="139"/>
      <c r="R13" s="139"/>
      <c r="S13" s="139"/>
      <c r="T13" s="215"/>
      <c r="U13" s="140"/>
      <c r="V13" s="216"/>
      <c r="W13" s="220"/>
      <c r="X13" s="140"/>
      <c r="Y13" s="216"/>
      <c r="Z13" s="259"/>
      <c r="AA13" s="135"/>
      <c r="AB13" s="254"/>
      <c r="AC13" s="3">
        <f t="shared" ref="AC13:AC15" si="4">G13+I13+K13+N13+P13+R13+U13+X13+AA13</f>
        <v>460</v>
      </c>
      <c r="AD13" s="3">
        <f>AC13*$AC$29</f>
        <v>598</v>
      </c>
      <c r="AE13" s="124">
        <v>1000</v>
      </c>
      <c r="AF13" s="305" t="s">
        <v>12</v>
      </c>
      <c r="AG13" s="305" t="s">
        <v>21</v>
      </c>
      <c r="AH13" s="126">
        <f>AC13/AE13*100</f>
        <v>46</v>
      </c>
      <c r="AI13" s="123">
        <v>75</v>
      </c>
      <c r="AJ13" s="4">
        <f t="shared" si="2"/>
        <v>290</v>
      </c>
      <c r="AK13" s="135"/>
      <c r="AL13" s="135"/>
    </row>
    <row r="14" spans="1:38" ht="15.95" customHeight="1" x14ac:dyDescent="0.25">
      <c r="A14" s="295"/>
      <c r="B14" s="21">
        <f t="shared" si="0"/>
        <v>1000</v>
      </c>
      <c r="C14" s="1" t="s">
        <v>14</v>
      </c>
      <c r="D14" s="1" t="s">
        <v>126</v>
      </c>
      <c r="E14" s="1" t="s">
        <v>122</v>
      </c>
      <c r="F14" s="301"/>
      <c r="G14" s="139">
        <v>400</v>
      </c>
      <c r="H14" s="144"/>
      <c r="I14" s="139"/>
      <c r="J14" s="139"/>
      <c r="K14" s="139">
        <v>60</v>
      </c>
      <c r="L14" s="246"/>
      <c r="M14" s="303"/>
      <c r="N14" s="139"/>
      <c r="O14" s="144"/>
      <c r="P14" s="144"/>
      <c r="Q14" s="139"/>
      <c r="R14" s="139"/>
      <c r="S14" s="139"/>
      <c r="T14" s="215"/>
      <c r="U14" s="140"/>
      <c r="V14" s="216"/>
      <c r="W14" s="220"/>
      <c r="X14" s="140"/>
      <c r="Y14" s="216"/>
      <c r="Z14" s="259"/>
      <c r="AA14" s="135"/>
      <c r="AB14" s="254"/>
      <c r="AC14" s="119">
        <f t="shared" si="4"/>
        <v>460</v>
      </c>
      <c r="AD14" s="119">
        <f>AC14*$AC$29</f>
        <v>598</v>
      </c>
      <c r="AE14" s="120">
        <v>1000</v>
      </c>
      <c r="AF14" s="306"/>
      <c r="AG14" s="306"/>
      <c r="AH14" s="121">
        <f>AC14/AE14*100</f>
        <v>46</v>
      </c>
      <c r="AI14" s="118">
        <v>75</v>
      </c>
      <c r="AJ14" s="108">
        <f t="shared" si="2"/>
        <v>290</v>
      </c>
      <c r="AK14" s="135"/>
      <c r="AL14" s="135"/>
    </row>
    <row r="15" spans="1:38" ht="15.95" customHeight="1" x14ac:dyDescent="0.25">
      <c r="A15" s="295"/>
      <c r="B15" s="21">
        <f>AE15</f>
        <v>1000</v>
      </c>
      <c r="C15" s="1" t="s">
        <v>15</v>
      </c>
      <c r="D15" s="1">
        <v>8</v>
      </c>
      <c r="E15" s="1" t="s">
        <v>123</v>
      </c>
      <c r="F15" s="301"/>
      <c r="G15" s="139">
        <v>400</v>
      </c>
      <c r="H15" s="144"/>
      <c r="I15" s="139"/>
      <c r="J15" s="139"/>
      <c r="K15" s="139">
        <v>60</v>
      </c>
      <c r="L15" s="246"/>
      <c r="M15" s="303"/>
      <c r="N15" s="139"/>
      <c r="O15" s="144"/>
      <c r="P15" s="144"/>
      <c r="Q15" s="139"/>
      <c r="R15" s="139"/>
      <c r="S15" s="139"/>
      <c r="T15" s="215"/>
      <c r="U15" s="140"/>
      <c r="V15" s="216"/>
      <c r="W15" s="220"/>
      <c r="X15" s="140"/>
      <c r="Y15" s="216"/>
      <c r="Z15" s="259"/>
      <c r="AA15" s="135"/>
      <c r="AB15" s="254"/>
      <c r="AC15" s="119">
        <f t="shared" si="4"/>
        <v>460</v>
      </c>
      <c r="AD15" s="119">
        <f>AC15*$AC$29</f>
        <v>598</v>
      </c>
      <c r="AE15" s="120">
        <v>1000</v>
      </c>
      <c r="AF15" s="306"/>
      <c r="AG15" s="306"/>
      <c r="AH15" s="121">
        <f>AC15/AE15*100</f>
        <v>46</v>
      </c>
      <c r="AI15" s="118">
        <v>75</v>
      </c>
      <c r="AJ15" s="108">
        <f>(AI15-AH15)*AE15/100</f>
        <v>290</v>
      </c>
      <c r="AK15" s="135"/>
      <c r="AL15" s="135"/>
    </row>
    <row r="16" spans="1:38" ht="15.95" customHeight="1" thickBot="1" x14ac:dyDescent="0.3">
      <c r="A16" s="296"/>
      <c r="B16" s="231"/>
      <c r="C16" s="232" t="s">
        <v>100</v>
      </c>
      <c r="D16" s="235">
        <v>45627</v>
      </c>
      <c r="E16" s="221" t="s">
        <v>124</v>
      </c>
      <c r="F16" s="302"/>
      <c r="G16" s="257">
        <v>300</v>
      </c>
      <c r="H16" s="247"/>
      <c r="I16" s="347" t="s">
        <v>101</v>
      </c>
      <c r="J16" s="347"/>
      <c r="K16" s="347"/>
      <c r="L16" s="176"/>
      <c r="M16" s="303"/>
      <c r="N16" s="139"/>
      <c r="O16" s="144"/>
      <c r="P16" s="144"/>
      <c r="Q16" s="139"/>
      <c r="R16" s="139"/>
      <c r="S16" s="139"/>
      <c r="T16" s="215"/>
      <c r="U16" s="140"/>
      <c r="V16" s="216"/>
      <c r="W16" s="220"/>
      <c r="X16" s="140"/>
      <c r="Y16" s="216"/>
      <c r="Z16" s="259"/>
      <c r="AA16" s="135"/>
      <c r="AB16" s="254"/>
      <c r="AC16" s="232"/>
      <c r="AD16" s="232"/>
      <c r="AE16" s="232"/>
      <c r="AF16" s="307"/>
      <c r="AG16" s="307"/>
      <c r="AH16" s="232"/>
      <c r="AI16" s="232"/>
      <c r="AJ16" s="233"/>
      <c r="AK16" s="135"/>
      <c r="AL16" s="135"/>
    </row>
    <row r="17" spans="1:38" ht="15.75" thickBot="1" x14ac:dyDescent="0.3">
      <c r="A17" s="136"/>
      <c r="B17" s="137"/>
      <c r="C17" s="136"/>
      <c r="D17" s="136"/>
      <c r="E17" s="136"/>
      <c r="F17" s="136"/>
      <c r="G17" s="139"/>
      <c r="H17" s="139"/>
      <c r="I17" s="139"/>
      <c r="J17" s="139"/>
      <c r="K17" s="139"/>
      <c r="L17" s="139"/>
      <c r="M17" s="136"/>
      <c r="N17" s="139"/>
      <c r="O17" s="139"/>
      <c r="P17" s="139"/>
      <c r="Q17" s="139"/>
      <c r="R17" s="139"/>
      <c r="S17" s="139"/>
      <c r="T17" s="215"/>
      <c r="U17" s="140"/>
      <c r="V17" s="216"/>
      <c r="W17" s="220"/>
      <c r="X17" s="140"/>
      <c r="Y17" s="216"/>
      <c r="Z17" s="259"/>
      <c r="AA17" s="135"/>
      <c r="AB17" s="254"/>
      <c r="AC17" s="141"/>
      <c r="AD17" s="141"/>
      <c r="AE17" s="137"/>
      <c r="AF17" s="137"/>
      <c r="AG17" s="137"/>
      <c r="AH17" s="142"/>
      <c r="AI17" s="140"/>
      <c r="AJ17" s="141"/>
      <c r="AK17" s="135"/>
      <c r="AL17" s="135"/>
    </row>
    <row r="18" spans="1:38" ht="15.95" customHeight="1" x14ac:dyDescent="0.25">
      <c r="A18" s="294" t="s">
        <v>25</v>
      </c>
      <c r="B18" s="19">
        <f t="shared" si="0"/>
        <v>1200</v>
      </c>
      <c r="C18" s="2" t="s">
        <v>9</v>
      </c>
      <c r="D18" s="2">
        <v>9</v>
      </c>
      <c r="E18" s="2" t="s">
        <v>94</v>
      </c>
      <c r="F18" s="294" t="s">
        <v>25</v>
      </c>
      <c r="G18" s="122">
        <v>400</v>
      </c>
      <c r="H18" s="125"/>
      <c r="I18" s="223"/>
      <c r="J18" s="223"/>
      <c r="K18" s="122"/>
      <c r="L18" s="81"/>
      <c r="M18" s="242"/>
      <c r="N18" s="242"/>
      <c r="O18" s="244"/>
      <c r="P18" s="244"/>
      <c r="Q18" s="244"/>
      <c r="R18" s="244"/>
      <c r="S18" s="244"/>
      <c r="T18" s="243"/>
      <c r="U18" s="242"/>
      <c r="V18" s="260"/>
      <c r="W18" s="243"/>
      <c r="X18" s="242"/>
      <c r="Y18" s="260"/>
      <c r="Z18" s="259"/>
      <c r="AA18" s="135"/>
      <c r="AB18" s="254"/>
      <c r="AC18" s="3">
        <f t="shared" ref="AC18:AC19" si="5">G18+I18+K18+N18+P18+R18+U18+X18+AA18</f>
        <v>400</v>
      </c>
      <c r="AD18" s="3">
        <f>AC18*$AC$29</f>
        <v>520</v>
      </c>
      <c r="AE18" s="124">
        <v>1200</v>
      </c>
      <c r="AF18" s="19" t="s">
        <v>70</v>
      </c>
      <c r="AG18" s="19" t="s">
        <v>26</v>
      </c>
      <c r="AH18" s="126">
        <f>AC18/AE18*100</f>
        <v>33.333333333333329</v>
      </c>
      <c r="AI18" s="123">
        <v>75</v>
      </c>
      <c r="AJ18" s="4">
        <f t="shared" si="2"/>
        <v>500.00000000000006</v>
      </c>
      <c r="AK18" s="135"/>
      <c r="AL18" s="135"/>
    </row>
    <row r="19" spans="1:38" ht="15.95" customHeight="1" x14ac:dyDescent="0.25">
      <c r="A19" s="295"/>
      <c r="B19" s="8">
        <f t="shared" si="0"/>
        <v>1500</v>
      </c>
      <c r="C19" s="1" t="s">
        <v>18</v>
      </c>
      <c r="D19" s="1">
        <v>12</v>
      </c>
      <c r="E19" s="1" t="s">
        <v>98</v>
      </c>
      <c r="F19" s="295"/>
      <c r="G19" s="166">
        <v>350</v>
      </c>
      <c r="H19" s="112"/>
      <c r="I19" s="166">
        <v>50</v>
      </c>
      <c r="J19" s="166"/>
      <c r="K19" s="166">
        <v>220</v>
      </c>
      <c r="L19" s="173"/>
      <c r="M19" s="242"/>
      <c r="N19" s="242"/>
      <c r="O19" s="242"/>
      <c r="P19" s="242"/>
      <c r="Q19" s="242"/>
      <c r="R19" s="242"/>
      <c r="S19" s="242"/>
      <c r="T19" s="243"/>
      <c r="U19" s="242"/>
      <c r="V19" s="260"/>
      <c r="W19" s="243"/>
      <c r="X19" s="242"/>
      <c r="Y19" s="260"/>
      <c r="Z19" s="259"/>
      <c r="AA19" s="135"/>
      <c r="AB19" s="254"/>
      <c r="AC19" s="119">
        <f t="shared" si="5"/>
        <v>620</v>
      </c>
      <c r="AD19" s="119">
        <f>AC19*$AC$29</f>
        <v>806</v>
      </c>
      <c r="AE19" s="229">
        <v>1500</v>
      </c>
      <c r="AF19" s="134" t="s">
        <v>99</v>
      </c>
      <c r="AG19" s="8" t="s">
        <v>40</v>
      </c>
      <c r="AH19" s="121">
        <f>AC19/AE19*100</f>
        <v>41.333333333333336</v>
      </c>
      <c r="AI19" s="118">
        <v>75</v>
      </c>
      <c r="AJ19" s="108">
        <f t="shared" si="2"/>
        <v>505</v>
      </c>
      <c r="AK19" s="135"/>
      <c r="AL19" s="135"/>
    </row>
    <row r="20" spans="1:38" ht="15.95" customHeight="1" thickBot="1" x14ac:dyDescent="0.3">
      <c r="A20" s="296"/>
      <c r="B20" s="20"/>
      <c r="C20" s="5"/>
      <c r="D20" s="5"/>
      <c r="E20" s="5"/>
      <c r="F20" s="296"/>
      <c r="G20" s="127"/>
      <c r="H20" s="128"/>
      <c r="I20" s="224"/>
      <c r="J20" s="224"/>
      <c r="K20" s="127"/>
      <c r="L20" s="172"/>
      <c r="M20" s="308"/>
      <c r="N20" s="308"/>
      <c r="O20" s="143"/>
      <c r="P20" s="143"/>
      <c r="Q20" s="143"/>
      <c r="R20" s="143"/>
      <c r="S20" s="143"/>
      <c r="T20" s="217"/>
      <c r="U20" s="240"/>
      <c r="V20" s="218"/>
      <c r="W20" s="217"/>
      <c r="X20" s="240"/>
      <c r="Y20" s="218"/>
      <c r="Z20" s="259"/>
      <c r="AA20" s="135"/>
      <c r="AB20" s="254"/>
      <c r="AC20" s="6"/>
      <c r="AD20" s="6"/>
      <c r="AE20" s="20"/>
      <c r="AF20" s="20"/>
      <c r="AG20" s="20"/>
      <c r="AH20" s="129"/>
      <c r="AI20" s="130"/>
      <c r="AJ20" s="131"/>
      <c r="AK20" s="135"/>
      <c r="AL20" s="135"/>
    </row>
    <row r="21" spans="1:38" ht="15.75" thickBot="1" x14ac:dyDescent="0.3">
      <c r="A21" s="136"/>
      <c r="B21" s="137"/>
      <c r="C21" s="136"/>
      <c r="D21" s="136"/>
      <c r="E21" s="136"/>
      <c r="F21" s="136"/>
      <c r="G21" s="139"/>
      <c r="H21" s="139"/>
      <c r="I21" s="139"/>
      <c r="J21" s="139"/>
      <c r="K21" s="139"/>
      <c r="L21" s="139"/>
      <c r="M21" s="143"/>
      <c r="N21" s="143"/>
      <c r="O21" s="143"/>
      <c r="P21" s="143"/>
      <c r="Q21" s="143"/>
      <c r="R21" s="143"/>
      <c r="S21" s="143"/>
      <c r="T21" s="261"/>
      <c r="U21" s="262"/>
      <c r="V21" s="263"/>
      <c r="W21" s="261"/>
      <c r="X21" s="262"/>
      <c r="Y21" s="263"/>
      <c r="Z21" s="265"/>
      <c r="AA21" s="247"/>
      <c r="AB21" s="266"/>
      <c r="AC21" s="141"/>
      <c r="AD21" s="141"/>
      <c r="AE21" s="137"/>
      <c r="AF21" s="137"/>
      <c r="AG21" s="137"/>
      <c r="AH21" s="142"/>
      <c r="AI21" s="140"/>
      <c r="AJ21" s="141"/>
      <c r="AK21" s="135"/>
      <c r="AL21" s="135"/>
    </row>
    <row r="22" spans="1:38" ht="15.95" customHeight="1" x14ac:dyDescent="0.25">
      <c r="A22" s="294" t="s">
        <v>31</v>
      </c>
      <c r="B22" s="19">
        <f t="shared" si="0"/>
        <v>25000</v>
      </c>
      <c r="C22" s="7" t="s">
        <v>9</v>
      </c>
      <c r="D22" s="2" t="s">
        <v>141</v>
      </c>
      <c r="E22" s="225" t="s">
        <v>121</v>
      </c>
      <c r="F22" s="291" t="s">
        <v>31</v>
      </c>
      <c r="G22" s="350" t="s">
        <v>147</v>
      </c>
      <c r="H22" s="350"/>
      <c r="I22" s="350"/>
      <c r="J22" s="350"/>
      <c r="K22" s="251">
        <v>15000</v>
      </c>
      <c r="L22" s="248" t="s">
        <v>83</v>
      </c>
      <c r="M22" s="294" t="s">
        <v>30</v>
      </c>
      <c r="N22" s="122"/>
      <c r="O22" s="125"/>
      <c r="P22" s="238"/>
      <c r="Q22" s="122"/>
      <c r="R22" s="122"/>
      <c r="S22" s="132"/>
      <c r="T22" s="328" t="s">
        <v>47</v>
      </c>
      <c r="U22" s="255"/>
      <c r="V22" s="256"/>
      <c r="W22" s="328" t="s">
        <v>19</v>
      </c>
      <c r="X22" s="168"/>
      <c r="Y22" s="175"/>
      <c r="Z22" s="329" t="s">
        <v>107</v>
      </c>
      <c r="AA22" s="222"/>
      <c r="AB22" s="222"/>
      <c r="AC22" s="70">
        <f>K22+N22+U22+X22+AA22</f>
        <v>15000</v>
      </c>
      <c r="AD22" s="3">
        <f t="shared" ref="AD22:AD27" si="6">AC22*$AC$29</f>
        <v>19500</v>
      </c>
      <c r="AE22" s="124">
        <v>25000</v>
      </c>
      <c r="AF22" s="343" t="s">
        <v>48</v>
      </c>
      <c r="AG22" s="2" t="s">
        <v>33</v>
      </c>
      <c r="AH22" s="126">
        <f t="shared" ref="AH22:AH27" si="7">AC22/AD22*100</f>
        <v>76.923076923076934</v>
      </c>
      <c r="AI22" s="123">
        <v>85</v>
      </c>
      <c r="AJ22" s="4">
        <f t="shared" si="2"/>
        <v>2019.2307692307666</v>
      </c>
      <c r="AK22" s="135"/>
      <c r="AL22" s="135"/>
    </row>
    <row r="23" spans="1:38" ht="15.95" customHeight="1" x14ac:dyDescent="0.25">
      <c r="A23" s="295"/>
      <c r="B23" s="8">
        <f t="shared" si="0"/>
        <v>25000</v>
      </c>
      <c r="C23" s="10" t="s">
        <v>18</v>
      </c>
      <c r="D23" s="1" t="s">
        <v>140</v>
      </c>
      <c r="E23" s="226" t="s">
        <v>142</v>
      </c>
      <c r="F23" s="292"/>
      <c r="G23" s="303" t="s">
        <v>148</v>
      </c>
      <c r="H23" s="303"/>
      <c r="I23" s="303"/>
      <c r="J23" s="303"/>
      <c r="K23" s="252">
        <v>15000</v>
      </c>
      <c r="L23" s="249" t="s">
        <v>83</v>
      </c>
      <c r="M23" s="295"/>
      <c r="N23" s="166"/>
      <c r="O23" s="112"/>
      <c r="P23" s="239"/>
      <c r="Q23" s="166"/>
      <c r="R23" s="166"/>
      <c r="S23" s="133"/>
      <c r="T23" s="295"/>
      <c r="U23" s="139">
        <v>45</v>
      </c>
      <c r="V23" s="246" t="s">
        <v>80</v>
      </c>
      <c r="W23" s="295"/>
      <c r="X23" s="139"/>
      <c r="Y23" s="246"/>
      <c r="Z23" s="330"/>
      <c r="AC23" s="230">
        <f t="shared" ref="AC23:AC27" si="8">K23+N23+U23+X23+AA23</f>
        <v>15045</v>
      </c>
      <c r="AD23" s="119">
        <f t="shared" si="6"/>
        <v>19558.5</v>
      </c>
      <c r="AE23" s="120">
        <v>25000</v>
      </c>
      <c r="AF23" s="320"/>
      <c r="AG23" s="1" t="s">
        <v>33</v>
      </c>
      <c r="AH23" s="121">
        <f t="shared" si="7"/>
        <v>76.923076923076934</v>
      </c>
      <c r="AI23" s="118">
        <v>85</v>
      </c>
      <c r="AJ23" s="108">
        <f t="shared" si="2"/>
        <v>2019.2307692307666</v>
      </c>
      <c r="AK23" s="135"/>
      <c r="AL23" s="135"/>
    </row>
    <row r="24" spans="1:38" ht="15.95" customHeight="1" x14ac:dyDescent="0.25">
      <c r="A24" s="295"/>
      <c r="B24" s="8">
        <f>AE24</f>
        <v>25000</v>
      </c>
      <c r="C24" s="10" t="s">
        <v>15</v>
      </c>
      <c r="D24" s="1" t="s">
        <v>138</v>
      </c>
      <c r="E24" s="226" t="s">
        <v>143</v>
      </c>
      <c r="F24" s="292"/>
      <c r="G24" s="303" t="s">
        <v>116</v>
      </c>
      <c r="H24" s="303"/>
      <c r="I24" s="303"/>
      <c r="J24" s="136"/>
      <c r="K24" s="252">
        <v>15000</v>
      </c>
      <c r="L24" s="249" t="s">
        <v>83</v>
      </c>
      <c r="M24" s="295"/>
      <c r="N24" s="166">
        <v>60</v>
      </c>
      <c r="O24" s="112"/>
      <c r="T24" s="295"/>
      <c r="U24" s="288">
        <v>26</v>
      </c>
      <c r="V24" s="254"/>
      <c r="W24" s="295"/>
      <c r="X24" s="139"/>
      <c r="Y24" s="246"/>
      <c r="Z24" s="330"/>
      <c r="AC24" s="230">
        <f t="shared" si="8"/>
        <v>15086</v>
      </c>
      <c r="AD24" s="119">
        <f t="shared" si="6"/>
        <v>19611.8</v>
      </c>
      <c r="AE24" s="120">
        <v>25000</v>
      </c>
      <c r="AF24" s="340" t="s">
        <v>48</v>
      </c>
      <c r="AG24" s="10" t="s">
        <v>33</v>
      </c>
      <c r="AH24" s="121">
        <f t="shared" si="7"/>
        <v>76.923076923076934</v>
      </c>
      <c r="AI24" s="118">
        <v>85</v>
      </c>
      <c r="AJ24" s="108">
        <f t="shared" si="2"/>
        <v>2019.2307692307666</v>
      </c>
      <c r="AK24" s="135"/>
      <c r="AL24" s="135"/>
    </row>
    <row r="25" spans="1:38" ht="15.95" customHeight="1" x14ac:dyDescent="0.25">
      <c r="A25" s="295"/>
      <c r="B25" s="8">
        <f t="shared" si="0"/>
        <v>20000</v>
      </c>
      <c r="C25" s="10" t="s">
        <v>22</v>
      </c>
      <c r="D25" s="1" t="s">
        <v>139</v>
      </c>
      <c r="E25" s="226" t="s">
        <v>144</v>
      </c>
      <c r="F25" s="292"/>
      <c r="G25" s="136"/>
      <c r="H25" s="136"/>
      <c r="I25" s="136"/>
      <c r="J25" s="136"/>
      <c r="K25" s="252">
        <v>15000</v>
      </c>
      <c r="L25" s="249" t="s">
        <v>83</v>
      </c>
      <c r="M25" s="295"/>
      <c r="N25" s="166">
        <v>25</v>
      </c>
      <c r="O25" s="112" t="s">
        <v>80</v>
      </c>
      <c r="P25" s="237">
        <v>184</v>
      </c>
      <c r="Q25" s="166" t="s">
        <v>9</v>
      </c>
      <c r="R25" s="323">
        <v>45478</v>
      </c>
      <c r="S25" s="324"/>
      <c r="T25" s="295"/>
      <c r="U25" s="139">
        <v>25</v>
      </c>
      <c r="V25" s="246" t="s">
        <v>81</v>
      </c>
      <c r="W25" s="295"/>
      <c r="X25" s="139"/>
      <c r="Y25" s="246"/>
      <c r="Z25" s="330"/>
      <c r="AC25" s="230">
        <f>K25+N25+U25+X25+AA25</f>
        <v>15050</v>
      </c>
      <c r="AD25" s="119">
        <f t="shared" si="6"/>
        <v>19565</v>
      </c>
      <c r="AE25" s="120">
        <v>20000</v>
      </c>
      <c r="AF25" s="340"/>
      <c r="AG25" s="10" t="s">
        <v>33</v>
      </c>
      <c r="AH25" s="121">
        <f t="shared" si="7"/>
        <v>76.923076923076934</v>
      </c>
      <c r="AI25" s="118">
        <v>85</v>
      </c>
      <c r="AJ25" s="108">
        <f t="shared" si="2"/>
        <v>1615.3846153846132</v>
      </c>
      <c r="AK25" s="135"/>
      <c r="AL25" s="135"/>
    </row>
    <row r="26" spans="1:38" ht="15.95" customHeight="1" x14ac:dyDescent="0.25">
      <c r="A26" s="295"/>
      <c r="B26" s="8">
        <f t="shared" si="0"/>
        <v>25000</v>
      </c>
      <c r="C26" s="10" t="s">
        <v>23</v>
      </c>
      <c r="D26" s="1" t="s">
        <v>127</v>
      </c>
      <c r="E26" s="226" t="s">
        <v>145</v>
      </c>
      <c r="F26" s="292"/>
      <c r="G26" s="136"/>
      <c r="H26" s="136"/>
      <c r="I26" s="136"/>
      <c r="J26" s="136"/>
      <c r="K26" s="252">
        <v>15000</v>
      </c>
      <c r="L26" s="249" t="s">
        <v>83</v>
      </c>
      <c r="M26" s="295"/>
      <c r="N26" s="166">
        <v>25</v>
      </c>
      <c r="O26" s="112" t="s">
        <v>80</v>
      </c>
      <c r="P26" s="237">
        <v>102</v>
      </c>
      <c r="Q26" s="166" t="s">
        <v>18</v>
      </c>
      <c r="R26" s="323">
        <v>45495</v>
      </c>
      <c r="S26" s="324"/>
      <c r="T26" s="295"/>
      <c r="U26" s="288">
        <v>22</v>
      </c>
      <c r="V26" s="254"/>
      <c r="W26" s="295"/>
      <c r="X26" s="139"/>
      <c r="Y26" s="246"/>
      <c r="Z26" s="330"/>
      <c r="AA26" s="139">
        <v>562</v>
      </c>
      <c r="AB26" s="134" t="s">
        <v>92</v>
      </c>
      <c r="AC26" s="230">
        <f>K26+N26+U26+X26+AA26</f>
        <v>15609</v>
      </c>
      <c r="AD26" s="119">
        <f t="shared" si="6"/>
        <v>20291.7</v>
      </c>
      <c r="AE26" s="120">
        <v>25000</v>
      </c>
      <c r="AF26" s="320" t="s">
        <v>48</v>
      </c>
      <c r="AG26" s="1" t="s">
        <v>33</v>
      </c>
      <c r="AH26" s="121">
        <f t="shared" si="7"/>
        <v>76.92307692307692</v>
      </c>
      <c r="AI26" s="118">
        <v>85</v>
      </c>
      <c r="AJ26" s="108">
        <f t="shared" si="2"/>
        <v>2019.23076923077</v>
      </c>
      <c r="AK26" s="135"/>
      <c r="AL26" s="135"/>
    </row>
    <row r="27" spans="1:38" ht="15.95" customHeight="1" thickBot="1" x14ac:dyDescent="0.3">
      <c r="A27" s="296"/>
      <c r="B27" s="20">
        <f t="shared" si="0"/>
        <v>25000</v>
      </c>
      <c r="C27" s="9" t="s">
        <v>24</v>
      </c>
      <c r="D27" s="5" t="s">
        <v>128</v>
      </c>
      <c r="E27" s="227" t="s">
        <v>146</v>
      </c>
      <c r="F27" s="293"/>
      <c r="G27" s="245"/>
      <c r="H27" s="245"/>
      <c r="I27" s="245"/>
      <c r="J27" s="245"/>
      <c r="K27" s="253">
        <v>30000</v>
      </c>
      <c r="L27" s="250" t="s">
        <v>83</v>
      </c>
      <c r="M27" s="296"/>
      <c r="N27" s="127">
        <v>17</v>
      </c>
      <c r="O27" s="221" t="s">
        <v>81</v>
      </c>
      <c r="P27" s="174">
        <v>36</v>
      </c>
      <c r="Q27" s="127" t="s">
        <v>15</v>
      </c>
      <c r="R27" s="326">
        <v>45499</v>
      </c>
      <c r="S27" s="327"/>
      <c r="T27" s="296"/>
      <c r="U27" s="169">
        <v>21</v>
      </c>
      <c r="V27" s="176" t="s">
        <v>80</v>
      </c>
      <c r="W27" s="296" t="s">
        <v>36</v>
      </c>
      <c r="X27" s="127">
        <v>545</v>
      </c>
      <c r="Y27" s="172" t="s">
        <v>82</v>
      </c>
      <c r="Z27" s="331"/>
      <c r="AA27" s="232"/>
      <c r="AB27" s="232"/>
      <c r="AC27" s="264">
        <f t="shared" si="8"/>
        <v>30583</v>
      </c>
      <c r="AD27" s="6">
        <f t="shared" si="6"/>
        <v>39757.9</v>
      </c>
      <c r="AE27" s="114">
        <v>25000</v>
      </c>
      <c r="AF27" s="315"/>
      <c r="AG27" s="5" t="s">
        <v>33</v>
      </c>
      <c r="AH27" s="129">
        <f t="shared" si="7"/>
        <v>76.92307692307692</v>
      </c>
      <c r="AI27" s="130">
        <v>85</v>
      </c>
      <c r="AJ27" s="131">
        <f t="shared" si="2"/>
        <v>2019.23076923077</v>
      </c>
      <c r="AK27" s="135"/>
      <c r="AL27" s="135"/>
    </row>
    <row r="28" spans="1:38" ht="15.75" thickBot="1" x14ac:dyDescent="0.3">
      <c r="A28" s="135"/>
      <c r="B28" s="135"/>
      <c r="C28" s="135"/>
      <c r="D28" s="135"/>
      <c r="E28" s="135"/>
      <c r="F28" s="135"/>
      <c r="G28" s="136"/>
      <c r="H28" s="136"/>
      <c r="I28" s="136"/>
      <c r="J28" s="136"/>
      <c r="K28" s="136"/>
      <c r="L28" s="136"/>
      <c r="M28" s="136"/>
      <c r="N28" s="136"/>
      <c r="O28" s="136"/>
      <c r="P28" s="112" t="s">
        <v>104</v>
      </c>
      <c r="Q28" s="332" t="s">
        <v>105</v>
      </c>
      <c r="R28" s="332"/>
      <c r="S28" s="333"/>
      <c r="T28" s="136"/>
      <c r="U28" s="136"/>
      <c r="V28" s="136"/>
      <c r="W28" s="136"/>
      <c r="X28" s="137"/>
      <c r="Y28" s="136"/>
      <c r="AC28" s="136"/>
      <c r="AD28" s="136"/>
      <c r="AE28" s="136"/>
      <c r="AF28" s="136"/>
      <c r="AG28" s="136"/>
      <c r="AH28" s="136"/>
      <c r="AI28" s="136"/>
      <c r="AJ28" s="136"/>
      <c r="AK28" s="135"/>
      <c r="AL28" s="135"/>
    </row>
    <row r="29" spans="1:38" ht="15" customHeight="1" thickBot="1" x14ac:dyDescent="0.3">
      <c r="A29" s="346"/>
      <c r="B29" s="346"/>
      <c r="C29" s="346"/>
      <c r="D29" s="346"/>
      <c r="E29" s="135"/>
      <c r="F29" s="135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5"/>
      <c r="V29" s="145"/>
      <c r="W29" s="145"/>
      <c r="Y29" s="163"/>
      <c r="Z29" s="325" t="s">
        <v>34</v>
      </c>
      <c r="AA29" s="325"/>
      <c r="AB29" s="325"/>
      <c r="AC29" s="228">
        <v>1.3</v>
      </c>
      <c r="AD29" s="344" t="s">
        <v>84</v>
      </c>
      <c r="AE29" s="344"/>
      <c r="AF29" s="345"/>
      <c r="AG29" s="145"/>
      <c r="AH29" s="136"/>
      <c r="AI29" s="136"/>
      <c r="AJ29" s="136"/>
      <c r="AK29" s="135"/>
      <c r="AL29" s="135"/>
    </row>
    <row r="30" spans="1:38" x14ac:dyDescent="0.25">
      <c r="A30" s="135"/>
      <c r="B30" s="135"/>
      <c r="C30" s="135"/>
      <c r="D30" s="135"/>
      <c r="E30" s="135"/>
      <c r="F30" s="135"/>
      <c r="G30" s="357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8"/>
      <c r="T30" s="358"/>
      <c r="U30" s="359"/>
      <c r="V30" s="135"/>
      <c r="W30" s="135"/>
      <c r="X30" s="135"/>
      <c r="Y30" s="135"/>
      <c r="Z30" s="135"/>
      <c r="AA30" s="135"/>
      <c r="AB30" s="135"/>
      <c r="AC30" s="135"/>
      <c r="AD30" s="145"/>
      <c r="AE30" s="135"/>
      <c r="AF30" s="135"/>
      <c r="AG30" s="135"/>
      <c r="AH30" s="146"/>
      <c r="AI30" s="146"/>
      <c r="AJ30" s="146"/>
      <c r="AK30" s="135"/>
      <c r="AL30" s="135"/>
    </row>
    <row r="31" spans="1:38" s="1" customFormat="1" ht="15.75" thickBot="1" x14ac:dyDescent="0.3">
      <c r="G31" s="360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1"/>
      <c r="T31" s="361"/>
      <c r="U31" s="362"/>
      <c r="X31" s="136"/>
      <c r="AF31" s="136"/>
      <c r="AG31" s="136"/>
      <c r="AH31" s="136"/>
      <c r="AI31" s="136"/>
      <c r="AJ31" s="136"/>
      <c r="AK31" s="136"/>
      <c r="AL31" s="136"/>
    </row>
    <row r="32" spans="1:38" s="1" customFormat="1" ht="15.75" thickBot="1" x14ac:dyDescent="0.3">
      <c r="A32" s="136"/>
      <c r="B32" s="136"/>
      <c r="C32" s="136"/>
      <c r="D32" s="136"/>
      <c r="E32" s="136"/>
      <c r="F32" s="303"/>
      <c r="G32" s="303"/>
      <c r="H32" s="303"/>
      <c r="I32" s="303"/>
      <c r="J32" s="303"/>
      <c r="K32" s="303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136"/>
      <c r="AK32" s="136"/>
      <c r="AL32" s="136"/>
    </row>
    <row r="33" spans="1:38" ht="27" thickBot="1" x14ac:dyDescent="0.45">
      <c r="A33" s="135"/>
      <c r="B33" s="135"/>
      <c r="C33" s="317" t="s">
        <v>74</v>
      </c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9"/>
      <c r="O33" s="270"/>
      <c r="P33" s="270"/>
      <c r="U33" s="135"/>
      <c r="V33" s="135"/>
      <c r="W33" s="135"/>
      <c r="X33" s="135"/>
      <c r="Y33" s="135"/>
      <c r="AF33" s="1"/>
      <c r="AG33" s="136"/>
      <c r="AH33" s="135"/>
      <c r="AI33" s="135"/>
    </row>
    <row r="34" spans="1:38" ht="62.25" customHeight="1" x14ac:dyDescent="0.25">
      <c r="A34" s="135"/>
      <c r="B34" s="135"/>
      <c r="C34" s="313" t="s">
        <v>111</v>
      </c>
      <c r="D34" s="337" t="s">
        <v>108</v>
      </c>
      <c r="E34" s="337"/>
      <c r="F34" s="337"/>
      <c r="G34" s="337"/>
      <c r="H34" s="337"/>
      <c r="I34" s="337" t="s">
        <v>109</v>
      </c>
      <c r="J34" s="337"/>
      <c r="K34" s="337"/>
      <c r="L34" s="351" t="s">
        <v>79</v>
      </c>
      <c r="M34" s="352"/>
      <c r="N34" s="341" t="s">
        <v>76</v>
      </c>
      <c r="O34" s="135"/>
      <c r="P34" s="135"/>
      <c r="Q34" s="135"/>
      <c r="R34" s="135"/>
      <c r="S34" s="135"/>
      <c r="Z34" s="1"/>
      <c r="AA34" s="136"/>
      <c r="AB34" s="135"/>
      <c r="AC34" s="135"/>
    </row>
    <row r="35" spans="1:38" ht="31.5" customHeight="1" x14ac:dyDescent="0.25">
      <c r="A35" s="135"/>
      <c r="B35" s="135"/>
      <c r="C35" s="314"/>
      <c r="D35" s="157" t="s">
        <v>106</v>
      </c>
      <c r="E35" s="157" t="s">
        <v>28</v>
      </c>
      <c r="F35" s="157" t="s">
        <v>35</v>
      </c>
      <c r="G35" s="355" t="s">
        <v>75</v>
      </c>
      <c r="H35" s="356"/>
      <c r="I35" s="157" t="s">
        <v>106</v>
      </c>
      <c r="J35" s="157" t="s">
        <v>28</v>
      </c>
      <c r="K35" s="157" t="s">
        <v>35</v>
      </c>
      <c r="L35" s="353"/>
      <c r="M35" s="354"/>
      <c r="N35" s="342"/>
      <c r="O35" s="135"/>
      <c r="P35" s="135"/>
      <c r="Q35" s="135"/>
      <c r="R35" s="135"/>
      <c r="S35" s="135"/>
      <c r="Z35" s="1"/>
      <c r="AA35" s="136"/>
      <c r="AB35" s="135"/>
      <c r="AC35" s="135"/>
    </row>
    <row r="36" spans="1:38" ht="18" customHeight="1" x14ac:dyDescent="0.25">
      <c r="A36" s="135"/>
      <c r="B36" s="135"/>
      <c r="C36" s="152" t="s">
        <v>10</v>
      </c>
      <c r="D36" s="162">
        <f>G5+G6+G7</f>
        <v>1800</v>
      </c>
      <c r="E36" s="162">
        <f>I5</f>
        <v>300</v>
      </c>
      <c r="F36" s="162">
        <f>K5</f>
        <v>200</v>
      </c>
      <c r="G36" s="321">
        <f>D36+E36+F36</f>
        <v>2300</v>
      </c>
      <c r="H36" s="322"/>
      <c r="I36" s="149">
        <f>D36*$D$47/1000</f>
        <v>4.8600000000000003</v>
      </c>
      <c r="J36" s="149">
        <f>E36*$D$48/1000</f>
        <v>0.3</v>
      </c>
      <c r="K36" s="149">
        <f>F36*$D$49/1000</f>
        <v>5.3999999999999999E-2</v>
      </c>
      <c r="L36" s="338">
        <f>(I36+J36+K36)*$H$47</f>
        <v>4.4319000000000006</v>
      </c>
      <c r="M36" s="339"/>
      <c r="N36" s="272"/>
      <c r="O36" s="135"/>
      <c r="P36" s="135"/>
      <c r="Q36" s="135"/>
      <c r="R36" s="135"/>
      <c r="S36" s="135"/>
      <c r="U36" s="267"/>
      <c r="V36" s="336"/>
      <c r="W36" s="336"/>
      <c r="Z36" s="1"/>
      <c r="AA36" s="136"/>
      <c r="AB36" s="135"/>
      <c r="AC36" s="135"/>
    </row>
    <row r="37" spans="1:38" ht="18" customHeight="1" x14ac:dyDescent="0.25">
      <c r="A37" s="135"/>
      <c r="B37" s="135"/>
      <c r="C37" s="152" t="s">
        <v>11</v>
      </c>
      <c r="D37" s="162">
        <f>N9+N10+N11</f>
        <v>1050</v>
      </c>
      <c r="E37" s="162">
        <f>P9+P10+P11</f>
        <v>0</v>
      </c>
      <c r="F37" s="162">
        <f>R9+R10+R11</f>
        <v>450</v>
      </c>
      <c r="G37" s="321">
        <f t="shared" ref="G37:G43" si="9">D37+E37+F37</f>
        <v>1500</v>
      </c>
      <c r="H37" s="322"/>
      <c r="I37" s="149">
        <f t="shared" ref="I37:I43" si="10">D37*$D$47/1000</f>
        <v>2.835</v>
      </c>
      <c r="J37" s="149">
        <f t="shared" ref="J37:J43" si="11">E37*$D$48/1000</f>
        <v>0</v>
      </c>
      <c r="K37" s="149">
        <f t="shared" ref="K37:K43" si="12">F37*$D$49/1000</f>
        <v>0.12150000000000001</v>
      </c>
      <c r="L37" s="338">
        <f t="shared" ref="L37:L43" si="13">(I37+J37+K37)*$H$47</f>
        <v>2.5130249999999998</v>
      </c>
      <c r="M37" s="339"/>
      <c r="N37" s="272"/>
      <c r="O37" s="135"/>
      <c r="P37" s="135"/>
      <c r="Q37" s="135"/>
      <c r="R37" s="135"/>
      <c r="S37" s="135"/>
      <c r="Z37" s="136"/>
      <c r="AA37" s="136"/>
      <c r="AB37" s="135"/>
      <c r="AC37" s="135"/>
    </row>
    <row r="38" spans="1:38" ht="18" customHeight="1" x14ac:dyDescent="0.25">
      <c r="A38" s="136"/>
      <c r="B38" s="135"/>
      <c r="C38" s="152" t="s">
        <v>17</v>
      </c>
      <c r="D38" s="162">
        <f>G9+G10+G11</f>
        <v>1000</v>
      </c>
      <c r="E38" s="162">
        <f>I9+I10+I11</f>
        <v>0</v>
      </c>
      <c r="F38" s="162">
        <f>K9+K10+K11</f>
        <v>100</v>
      </c>
      <c r="G38" s="321">
        <f t="shared" si="9"/>
        <v>1100</v>
      </c>
      <c r="H38" s="322"/>
      <c r="I38" s="149">
        <f t="shared" si="10"/>
        <v>2.7</v>
      </c>
      <c r="J38" s="149">
        <f t="shared" si="11"/>
        <v>0</v>
      </c>
      <c r="K38" s="149">
        <f t="shared" si="12"/>
        <v>2.7E-2</v>
      </c>
      <c r="L38" s="338">
        <f t="shared" si="13"/>
        <v>2.3179500000000002</v>
      </c>
      <c r="M38" s="339"/>
      <c r="N38" s="272"/>
      <c r="O38" s="316"/>
      <c r="P38" s="316"/>
      <c r="Q38" s="316"/>
      <c r="R38" s="156"/>
      <c r="S38" s="135"/>
      <c r="W38" s="163"/>
      <c r="AB38" s="135"/>
      <c r="AC38" s="135"/>
    </row>
    <row r="39" spans="1:38" ht="18" customHeight="1" x14ac:dyDescent="0.25">
      <c r="A39" s="282" t="s">
        <v>115</v>
      </c>
      <c r="B39" s="279" t="s">
        <v>112</v>
      </c>
      <c r="C39" s="152" t="s">
        <v>25</v>
      </c>
      <c r="D39" s="162">
        <f>G18+G19+G20</f>
        <v>750</v>
      </c>
      <c r="E39" s="162">
        <f>I18+I19+I20</f>
        <v>50</v>
      </c>
      <c r="F39" s="162">
        <f>K18+K19+K20</f>
        <v>220</v>
      </c>
      <c r="G39" s="321">
        <f t="shared" si="9"/>
        <v>1020</v>
      </c>
      <c r="H39" s="322"/>
      <c r="I39" s="149">
        <f t="shared" si="10"/>
        <v>2.0250000000000004</v>
      </c>
      <c r="J39" s="149">
        <f t="shared" si="11"/>
        <v>0.05</v>
      </c>
      <c r="K39" s="149">
        <f t="shared" si="12"/>
        <v>5.9400000000000008E-2</v>
      </c>
      <c r="L39" s="338">
        <f t="shared" si="13"/>
        <v>1.8142400000000003</v>
      </c>
      <c r="M39" s="339"/>
      <c r="N39" s="272"/>
      <c r="O39" s="135"/>
      <c r="P39" s="135"/>
      <c r="Z39" s="136"/>
      <c r="AA39" s="136"/>
      <c r="AB39" s="135"/>
      <c r="AC39" s="135"/>
    </row>
    <row r="40" spans="1:38" ht="18" customHeight="1" x14ac:dyDescent="0.25">
      <c r="A40" s="280" t="s">
        <v>113</v>
      </c>
      <c r="B40" s="279">
        <f>(X27*0.1)/1000</f>
        <v>5.45E-2</v>
      </c>
      <c r="C40" s="152" t="s">
        <v>19</v>
      </c>
      <c r="D40" s="162">
        <f>G13+G14+G15+G16</f>
        <v>1500</v>
      </c>
      <c r="E40" s="162">
        <f>I13+I14+I15</f>
        <v>0</v>
      </c>
      <c r="F40" s="162">
        <f>K13+K14+K15</f>
        <v>180</v>
      </c>
      <c r="G40" s="321">
        <f t="shared" si="9"/>
        <v>1680</v>
      </c>
      <c r="H40" s="322"/>
      <c r="I40" s="149">
        <f t="shared" si="10"/>
        <v>4.0500000000000007</v>
      </c>
      <c r="J40" s="149">
        <f t="shared" si="11"/>
        <v>0</v>
      </c>
      <c r="K40" s="149">
        <f t="shared" si="12"/>
        <v>4.8600000000000004E-2</v>
      </c>
      <c r="L40" s="338">
        <f t="shared" si="13"/>
        <v>3.483810000000001</v>
      </c>
      <c r="M40" s="339"/>
      <c r="N40" s="272"/>
      <c r="O40" s="135"/>
      <c r="P40" s="135"/>
      <c r="Z40" s="320"/>
      <c r="AA40" s="320"/>
      <c r="AB40" s="135"/>
      <c r="AC40" s="135"/>
    </row>
    <row r="41" spans="1:38" ht="18" customHeight="1" x14ac:dyDescent="0.25">
      <c r="A41" s="280" t="s">
        <v>77</v>
      </c>
      <c r="B41" s="276">
        <f>((U23+U25+U27)*0.135)/1000</f>
        <v>1.2285000000000001E-2</v>
      </c>
      <c r="C41" s="152" t="s">
        <v>20</v>
      </c>
      <c r="D41" s="162">
        <f>U22+U23+U24+U25+U26+U27</f>
        <v>139</v>
      </c>
      <c r="E41" s="149"/>
      <c r="F41" s="149"/>
      <c r="G41" s="321">
        <f t="shared" si="9"/>
        <v>139</v>
      </c>
      <c r="H41" s="322"/>
      <c r="I41" s="149">
        <f t="shared" si="10"/>
        <v>0.37530000000000002</v>
      </c>
      <c r="J41" s="149">
        <f t="shared" si="11"/>
        <v>0</v>
      </c>
      <c r="K41" s="149">
        <f t="shared" si="12"/>
        <v>0</v>
      </c>
      <c r="L41" s="338">
        <f t="shared" si="13"/>
        <v>0.31900499999999998</v>
      </c>
      <c r="M41" s="339"/>
      <c r="N41" s="272"/>
      <c r="O41" s="135"/>
      <c r="P41" s="135"/>
      <c r="AA41" s="135"/>
      <c r="AB41" s="135"/>
      <c r="AC41" s="135"/>
    </row>
    <row r="42" spans="1:38" ht="18" customHeight="1" x14ac:dyDescent="0.25">
      <c r="A42" s="280" t="s">
        <v>78</v>
      </c>
      <c r="B42" s="276">
        <f>(N25*P25+N26*P26+N27*P27)/1000/1000</f>
        <v>7.7619999999999998E-3</v>
      </c>
      <c r="C42" s="158" t="s">
        <v>30</v>
      </c>
      <c r="D42" s="159">
        <f>N22+N23+N24+N25+N26+N27</f>
        <v>127</v>
      </c>
      <c r="E42" s="159"/>
      <c r="F42" s="160"/>
      <c r="G42" s="321">
        <f t="shared" si="9"/>
        <v>127</v>
      </c>
      <c r="H42" s="322"/>
      <c r="I42" s="149">
        <f t="shared" si="10"/>
        <v>0.34290000000000004</v>
      </c>
      <c r="J42" s="149">
        <f t="shared" si="11"/>
        <v>0</v>
      </c>
      <c r="K42" s="149">
        <f t="shared" si="12"/>
        <v>0</v>
      </c>
      <c r="L42" s="338">
        <f t="shared" si="13"/>
        <v>0.29146500000000003</v>
      </c>
      <c r="M42" s="339"/>
      <c r="N42" s="273"/>
      <c r="O42" s="135"/>
      <c r="P42" s="135"/>
      <c r="AA42" s="135"/>
      <c r="AB42" s="135"/>
      <c r="AC42" s="135"/>
    </row>
    <row r="43" spans="1:38" ht="18" customHeight="1" thickBot="1" x14ac:dyDescent="0.3">
      <c r="A43" s="280" t="s">
        <v>114</v>
      </c>
      <c r="B43" s="276">
        <f>AA26*0.25/1000</f>
        <v>0.14050000000000001</v>
      </c>
      <c r="C43" s="153" t="s">
        <v>31</v>
      </c>
      <c r="D43" s="161">
        <f>G27</f>
        <v>0</v>
      </c>
      <c r="E43" s="154">
        <f>I22+I23+I24+I25+I26+I27</f>
        <v>0</v>
      </c>
      <c r="F43" s="161">
        <f>K22+K23+K25+K24+K26+K27</f>
        <v>105000</v>
      </c>
      <c r="G43" s="321">
        <f t="shared" si="9"/>
        <v>105000</v>
      </c>
      <c r="H43" s="322"/>
      <c r="I43" s="149">
        <f t="shared" si="10"/>
        <v>0</v>
      </c>
      <c r="J43" s="149">
        <f t="shared" si="11"/>
        <v>0</v>
      </c>
      <c r="K43" s="149">
        <f t="shared" si="12"/>
        <v>28.350000000000005</v>
      </c>
      <c r="L43" s="338">
        <f t="shared" si="13"/>
        <v>24.097500000000004</v>
      </c>
      <c r="M43" s="339"/>
      <c r="N43" s="274"/>
      <c r="O43" s="135"/>
      <c r="P43" s="135"/>
      <c r="X43" s="135"/>
      <c r="Y43" s="135"/>
      <c r="Z43" s="135"/>
      <c r="AA43" s="135"/>
      <c r="AB43" s="135"/>
      <c r="AC43" s="135"/>
    </row>
    <row r="44" spans="1:38" ht="18" customHeight="1" x14ac:dyDescent="0.25">
      <c r="B44" s="281">
        <f>SUM(B40:B43)</f>
        <v>0.21504700000000002</v>
      </c>
      <c r="C44" s="134"/>
      <c r="D44" s="275"/>
      <c r="E44" s="134"/>
      <c r="F44" s="275"/>
      <c r="G44" s="276"/>
      <c r="H44" s="276"/>
      <c r="J44" s="134"/>
      <c r="K44" s="134"/>
      <c r="L44" s="277"/>
      <c r="M44" s="277"/>
      <c r="N44" s="278"/>
      <c r="O44" s="135"/>
      <c r="P44" s="135"/>
      <c r="X44" s="135"/>
      <c r="Y44" s="135"/>
      <c r="Z44" s="135"/>
      <c r="AA44" s="135"/>
      <c r="AB44" s="135"/>
      <c r="AC44" s="135"/>
    </row>
    <row r="45" spans="1:38" ht="15.75" thickBot="1" x14ac:dyDescent="0.3">
      <c r="A45" s="135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H45" s="135"/>
      <c r="AI45" s="135"/>
      <c r="AJ45" s="135"/>
      <c r="AK45" s="135"/>
      <c r="AL45" s="135"/>
    </row>
    <row r="46" spans="1:38" ht="45.75" customHeight="1" thickBot="1" x14ac:dyDescent="0.3">
      <c r="A46" s="135"/>
      <c r="B46" s="135"/>
      <c r="C46" s="150" t="s">
        <v>72</v>
      </c>
      <c r="D46" s="151" t="s">
        <v>73</v>
      </c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289"/>
      <c r="Z46" s="289"/>
      <c r="AA46" s="289"/>
      <c r="AB46" s="289"/>
      <c r="AC46" s="289"/>
      <c r="AD46" s="289"/>
      <c r="AE46" s="289"/>
      <c r="AF46" s="289"/>
      <c r="AG46" s="135"/>
      <c r="AH46" s="135"/>
      <c r="AI46" s="135"/>
      <c r="AJ46" s="135"/>
      <c r="AK46" s="135"/>
      <c r="AL46" s="135"/>
    </row>
    <row r="47" spans="1:38" ht="15.75" thickBot="1" x14ac:dyDescent="0.3">
      <c r="A47" s="135"/>
      <c r="B47" s="135"/>
      <c r="C47" s="14" t="s">
        <v>71</v>
      </c>
      <c r="D47" s="15">
        <v>2.7</v>
      </c>
      <c r="E47" s="135"/>
      <c r="F47" s="348" t="s">
        <v>110</v>
      </c>
      <c r="G47" s="349"/>
      <c r="H47" s="271">
        <v>0.85</v>
      </c>
      <c r="I47" s="135"/>
      <c r="J47" s="135"/>
      <c r="K47" s="135"/>
      <c r="L47" s="135"/>
      <c r="M47" s="135"/>
      <c r="N47" s="155"/>
      <c r="O47" s="155"/>
      <c r="P47" s="155"/>
      <c r="Q47" s="135"/>
      <c r="R47" s="135"/>
      <c r="S47" s="135"/>
      <c r="T47" s="135"/>
      <c r="U47" s="135"/>
      <c r="V47" s="135"/>
      <c r="W47" s="135"/>
      <c r="X47" s="135"/>
      <c r="Y47" s="289"/>
      <c r="Z47" s="289"/>
      <c r="AA47" s="289"/>
      <c r="AB47" s="289"/>
      <c r="AC47" s="289"/>
      <c r="AD47" s="289"/>
      <c r="AE47" s="289"/>
      <c r="AF47" s="289"/>
      <c r="AG47" s="135"/>
      <c r="AH47" s="135"/>
      <c r="AI47" s="135"/>
      <c r="AJ47" s="135"/>
      <c r="AK47" s="135"/>
      <c r="AL47" s="135"/>
    </row>
    <row r="48" spans="1:38" x14ac:dyDescent="0.25">
      <c r="A48" s="135"/>
      <c r="B48" s="135"/>
      <c r="C48" s="14" t="s">
        <v>28</v>
      </c>
      <c r="D48" s="15">
        <v>1</v>
      </c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289"/>
      <c r="Z48" s="289"/>
      <c r="AA48" s="289"/>
      <c r="AB48" s="289"/>
      <c r="AC48" s="289"/>
      <c r="AD48" s="289"/>
      <c r="AE48" s="289"/>
      <c r="AF48" s="289"/>
      <c r="AG48" s="135"/>
      <c r="AH48" s="135"/>
      <c r="AI48" s="135"/>
      <c r="AJ48" s="135"/>
      <c r="AK48" s="135"/>
      <c r="AL48" s="135"/>
    </row>
    <row r="49" spans="1:38" ht="15.75" thickBot="1" x14ac:dyDescent="0.3">
      <c r="A49" s="135"/>
      <c r="B49" s="135"/>
      <c r="C49" s="268" t="s">
        <v>32</v>
      </c>
      <c r="D49" s="269">
        <v>0.27</v>
      </c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289"/>
      <c r="Z49" s="289"/>
      <c r="AA49" s="289"/>
      <c r="AB49" s="289"/>
      <c r="AC49" s="289"/>
      <c r="AD49" s="289"/>
      <c r="AE49" s="289"/>
      <c r="AF49" s="289"/>
      <c r="AG49" s="135"/>
      <c r="AH49" s="135"/>
      <c r="AI49" s="135"/>
      <c r="AJ49" s="135"/>
      <c r="AK49" s="135"/>
      <c r="AL49" s="135"/>
    </row>
    <row r="50" spans="1:38" x14ac:dyDescent="0.25">
      <c r="A50" s="135"/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289"/>
      <c r="Z50" s="289"/>
      <c r="AA50" s="289"/>
      <c r="AB50" s="289"/>
      <c r="AC50" s="289"/>
      <c r="AD50" s="289"/>
      <c r="AE50" s="289"/>
      <c r="AF50" s="289"/>
      <c r="AG50" s="135"/>
      <c r="AH50" s="135"/>
      <c r="AI50" s="135"/>
      <c r="AJ50" s="135"/>
      <c r="AK50" s="135"/>
      <c r="AL50" s="135"/>
    </row>
    <row r="51" spans="1:38" x14ac:dyDescent="0.25"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289"/>
      <c r="Z51" s="289"/>
      <c r="AA51" s="289"/>
      <c r="AB51" s="289"/>
      <c r="AC51" s="289"/>
      <c r="AD51" s="289"/>
      <c r="AE51" s="289"/>
      <c r="AF51" s="289"/>
      <c r="AG51" s="135"/>
      <c r="AH51" s="135"/>
      <c r="AI51" s="135"/>
      <c r="AJ51" s="135"/>
      <c r="AK51" s="135"/>
      <c r="AL51" s="135"/>
    </row>
    <row r="52" spans="1:38" x14ac:dyDescent="0.25">
      <c r="Y52" s="289"/>
      <c r="Z52" s="289"/>
      <c r="AA52" s="289"/>
      <c r="AB52" s="289"/>
      <c r="AC52" s="289"/>
      <c r="AD52" s="289"/>
      <c r="AE52" s="289"/>
      <c r="AF52" s="289"/>
    </row>
  </sheetData>
  <mergeCells count="70">
    <mergeCell ref="F47:G47"/>
    <mergeCell ref="G22:J22"/>
    <mergeCell ref="G23:J23"/>
    <mergeCell ref="G24:I24"/>
    <mergeCell ref="L42:M42"/>
    <mergeCell ref="L43:M43"/>
    <mergeCell ref="L34:M35"/>
    <mergeCell ref="G35:H35"/>
    <mergeCell ref="G36:H36"/>
    <mergeCell ref="G37:H37"/>
    <mergeCell ref="G38:H38"/>
    <mergeCell ref="G39:H39"/>
    <mergeCell ref="G30:U31"/>
    <mergeCell ref="G43:H43"/>
    <mergeCell ref="G40:H40"/>
    <mergeCell ref="L40:M40"/>
    <mergeCell ref="Z40:AA40"/>
    <mergeCell ref="AD29:AF29"/>
    <mergeCell ref="A13:A16"/>
    <mergeCell ref="A18:A20"/>
    <mergeCell ref="F18:F20"/>
    <mergeCell ref="A29:D29"/>
    <mergeCell ref="D34:H34"/>
    <mergeCell ref="L37:M37"/>
    <mergeCell ref="L38:M38"/>
    <mergeCell ref="L39:M39"/>
    <mergeCell ref="L41:M41"/>
    <mergeCell ref="AF13:AF16"/>
    <mergeCell ref="I16:K16"/>
    <mergeCell ref="G41:H41"/>
    <mergeCell ref="AC2:AG3"/>
    <mergeCell ref="M9:M11"/>
    <mergeCell ref="V36:W36"/>
    <mergeCell ref="I34:K34"/>
    <mergeCell ref="L36:M36"/>
    <mergeCell ref="AF24:AF25"/>
    <mergeCell ref="N34:N35"/>
    <mergeCell ref="AF22:AF23"/>
    <mergeCell ref="AF26:AF27"/>
    <mergeCell ref="G42:H42"/>
    <mergeCell ref="A9:A11"/>
    <mergeCell ref="R25:S25"/>
    <mergeCell ref="Z29:AB29"/>
    <mergeCell ref="R26:S26"/>
    <mergeCell ref="R27:S27"/>
    <mergeCell ref="T22:T27"/>
    <mergeCell ref="W22:W27"/>
    <mergeCell ref="Z22:Z27"/>
    <mergeCell ref="Q28:S28"/>
    <mergeCell ref="A5:A7"/>
    <mergeCell ref="C34:C35"/>
    <mergeCell ref="O38:Q38"/>
    <mergeCell ref="C33:N33"/>
    <mergeCell ref="F32:K32"/>
    <mergeCell ref="Y46:AF52"/>
    <mergeCell ref="AK1:AL1"/>
    <mergeCell ref="F22:F27"/>
    <mergeCell ref="M22:M27"/>
    <mergeCell ref="AG5:AG7"/>
    <mergeCell ref="F13:F16"/>
    <mergeCell ref="M13:M16"/>
    <mergeCell ref="A1:AJ1"/>
    <mergeCell ref="AF9:AF11"/>
    <mergeCell ref="AG9:AG11"/>
    <mergeCell ref="M20:N20"/>
    <mergeCell ref="AG13:AG16"/>
    <mergeCell ref="A22:A27"/>
    <mergeCell ref="F5:F7"/>
    <mergeCell ref="M5:M7"/>
    <mergeCell ref="F3:AB3"/>
  </mergeCells>
  <phoneticPr fontId="1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2" orientation="landscape" verticalDpi="1200" r:id="rId1"/>
  <colBreaks count="1" manualBreakCount="1">
    <brk id="36" max="42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1CAAA-11B6-4DC0-A855-1C4D0B5EBE67}">
  <dimension ref="A1:X82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M72" sqref="M72:M73"/>
    </sheetView>
  </sheetViews>
  <sheetFormatPr baseColWidth="10" defaultColWidth="11.5703125" defaultRowHeight="15" x14ac:dyDescent="0.25"/>
  <cols>
    <col min="1" max="1" width="11.5703125" style="1"/>
    <col min="2" max="2" width="11.5703125" style="1" customWidth="1"/>
    <col min="3" max="3" width="21.140625" style="1" customWidth="1"/>
    <col min="4" max="4" width="11.5703125" style="1" customWidth="1"/>
    <col min="5" max="5" width="43.140625" style="1" customWidth="1"/>
    <col min="6" max="6" width="11.5703125" style="1" customWidth="1"/>
    <col min="7" max="7" width="34.28515625" style="1" customWidth="1"/>
    <col min="8" max="8" width="11.5703125" style="1" customWidth="1"/>
    <col min="9" max="9" width="14.85546875" style="1" customWidth="1"/>
    <col min="10" max="10" width="11.5703125" style="1"/>
    <col min="11" max="11" width="18.7109375" style="1" customWidth="1"/>
    <col min="12" max="12" width="11.5703125" style="1"/>
    <col min="13" max="13" width="26" style="1" customWidth="1"/>
    <col min="14" max="14" width="11.5703125" style="1"/>
    <col min="15" max="15" width="33.7109375" style="1" customWidth="1"/>
    <col min="16" max="16" width="10.28515625" style="1" customWidth="1"/>
    <col min="17" max="17" width="18.85546875" style="1" customWidth="1"/>
    <col min="18" max="21" width="11.5703125" style="1"/>
    <col min="22" max="22" width="22" style="1" customWidth="1"/>
    <col min="23" max="16384" width="11.5703125" style="1"/>
  </cols>
  <sheetData>
    <row r="1" spans="1:24" ht="30" customHeight="1" thickBot="1" x14ac:dyDescent="0.3">
      <c r="A1" s="375" t="s">
        <v>46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24"/>
    </row>
    <row r="2" spans="1:24" ht="14.45" customHeight="1" x14ac:dyDescent="0.25">
      <c r="A2" s="25"/>
      <c r="B2" s="376" t="s">
        <v>37</v>
      </c>
      <c r="C2" s="377"/>
      <c r="D2" s="376" t="s">
        <v>38</v>
      </c>
      <c r="E2" s="377"/>
      <c r="F2" s="378" t="s">
        <v>25</v>
      </c>
      <c r="G2" s="379"/>
      <c r="H2" s="376" t="s">
        <v>36</v>
      </c>
      <c r="I2" s="377"/>
      <c r="J2" s="376" t="s">
        <v>39</v>
      </c>
      <c r="K2" s="377"/>
      <c r="L2" s="109"/>
      <c r="N2" s="26"/>
      <c r="T2" s="320"/>
      <c r="U2" s="320"/>
    </row>
    <row r="3" spans="1:24" ht="21" x14ac:dyDescent="0.25">
      <c r="A3" s="25"/>
      <c r="B3" s="367"/>
      <c r="C3" s="368"/>
      <c r="D3" s="367" t="s">
        <v>13</v>
      </c>
      <c r="E3" s="368"/>
      <c r="F3" s="369" t="s">
        <v>40</v>
      </c>
      <c r="G3" s="370"/>
      <c r="H3" s="214" t="s">
        <v>13</v>
      </c>
      <c r="I3" s="214"/>
      <c r="J3" s="212" t="s">
        <v>13</v>
      </c>
      <c r="K3" s="213"/>
      <c r="L3" s="109"/>
      <c r="N3" s="26"/>
    </row>
    <row r="4" spans="1:24" x14ac:dyDescent="0.25">
      <c r="A4" s="27"/>
      <c r="B4" s="28"/>
      <c r="C4" s="29"/>
      <c r="D4" s="30"/>
      <c r="E4" s="31"/>
      <c r="F4" s="16"/>
      <c r="G4" s="11"/>
      <c r="H4" s="32"/>
      <c r="I4" s="55"/>
      <c r="J4" s="33"/>
      <c r="K4" s="29"/>
      <c r="L4" s="110"/>
      <c r="N4" s="26"/>
    </row>
    <row r="5" spans="1:24" x14ac:dyDescent="0.25">
      <c r="A5" s="27"/>
      <c r="B5" s="30"/>
      <c r="C5" s="31"/>
      <c r="D5" s="33"/>
      <c r="E5" s="29"/>
      <c r="F5" s="34"/>
      <c r="G5" s="35"/>
      <c r="H5" s="36"/>
      <c r="I5" s="36"/>
      <c r="J5" s="30"/>
      <c r="K5" s="31"/>
      <c r="L5" s="26"/>
      <c r="N5" s="26"/>
    </row>
    <row r="6" spans="1:24" x14ac:dyDescent="0.25">
      <c r="A6" s="27"/>
      <c r="B6" s="16"/>
      <c r="C6" s="11"/>
      <c r="D6" s="30"/>
      <c r="E6" s="31"/>
      <c r="F6" s="16"/>
      <c r="G6" s="11"/>
      <c r="H6" s="38"/>
      <c r="I6" s="55"/>
      <c r="J6" s="33"/>
      <c r="K6" s="29"/>
      <c r="L6" s="110"/>
      <c r="N6" s="26"/>
    </row>
    <row r="7" spans="1:24" ht="15.75" thickBot="1" x14ac:dyDescent="0.3">
      <c r="A7" s="27"/>
      <c r="B7" s="28"/>
      <c r="C7" s="29"/>
      <c r="D7" s="30"/>
      <c r="E7" s="31"/>
      <c r="F7" s="16"/>
      <c r="G7" s="11"/>
      <c r="H7" s="36"/>
      <c r="I7" s="36"/>
      <c r="J7" s="30"/>
      <c r="K7" s="31"/>
      <c r="L7" s="26"/>
      <c r="N7" s="26"/>
      <c r="O7" s="10"/>
    </row>
    <row r="8" spans="1:24" ht="15.75" thickBot="1" x14ac:dyDescent="0.3">
      <c r="A8" s="41"/>
      <c r="B8" s="42"/>
      <c r="C8" s="43"/>
      <c r="D8" s="44"/>
      <c r="E8" s="45"/>
      <c r="F8" s="46"/>
      <c r="G8" s="47"/>
      <c r="H8" s="48"/>
      <c r="I8" s="55"/>
      <c r="J8" s="33"/>
      <c r="K8" s="29"/>
      <c r="L8" s="110"/>
      <c r="N8" s="26"/>
    </row>
    <row r="9" spans="1:24" x14ac:dyDescent="0.25">
      <c r="A9" s="50"/>
      <c r="B9" s="30"/>
      <c r="C9" s="31"/>
      <c r="D9" s="30"/>
      <c r="E9" s="31"/>
      <c r="F9" s="16"/>
      <c r="G9" s="11"/>
      <c r="H9" s="36"/>
      <c r="I9" s="36"/>
      <c r="J9" s="30"/>
      <c r="K9" s="31"/>
      <c r="L9" s="26"/>
      <c r="N9" s="26"/>
      <c r="Q9" s="372" t="s">
        <v>51</v>
      </c>
      <c r="R9" s="373"/>
      <c r="S9" s="374"/>
    </row>
    <row r="10" spans="1:24" ht="14.45" customHeight="1" x14ac:dyDescent="0.25">
      <c r="A10" s="50"/>
      <c r="B10" s="28"/>
      <c r="C10" s="29"/>
      <c r="D10" s="30"/>
      <c r="E10" s="31"/>
      <c r="F10" s="16"/>
      <c r="G10" s="11"/>
      <c r="H10" s="38"/>
      <c r="I10" s="55"/>
      <c r="J10" s="33"/>
      <c r="K10" s="29"/>
      <c r="L10" s="110"/>
      <c r="N10" s="26"/>
      <c r="Q10" s="295" t="s">
        <v>49</v>
      </c>
      <c r="R10" s="320"/>
      <c r="S10" s="371"/>
      <c r="T10" s="295" t="s">
        <v>52</v>
      </c>
      <c r="U10" s="320"/>
      <c r="V10" s="320"/>
      <c r="W10" s="320"/>
      <c r="X10" s="320"/>
    </row>
    <row r="11" spans="1:24" ht="18.600000000000001" customHeight="1" thickBot="1" x14ac:dyDescent="0.3">
      <c r="A11" s="50"/>
      <c r="B11" s="30"/>
      <c r="C11" s="31"/>
      <c r="D11" s="30"/>
      <c r="E11" s="31"/>
      <c r="F11" s="16"/>
      <c r="G11" s="11"/>
      <c r="H11" s="36"/>
      <c r="I11" s="36"/>
      <c r="J11" s="30"/>
      <c r="K11" s="31"/>
      <c r="L11" s="26"/>
      <c r="N11" s="26"/>
      <c r="Q11" s="363" t="s">
        <v>50</v>
      </c>
      <c r="R11" s="364"/>
      <c r="S11" s="365"/>
      <c r="T11" s="295" t="s">
        <v>53</v>
      </c>
      <c r="U11" s="320"/>
      <c r="V11" s="320"/>
      <c r="W11" s="320"/>
      <c r="X11" s="320"/>
    </row>
    <row r="12" spans="1:24" x14ac:dyDescent="0.25">
      <c r="A12" s="50"/>
      <c r="B12" s="30"/>
      <c r="C12" s="31"/>
      <c r="D12" s="33"/>
      <c r="E12" s="29"/>
      <c r="F12" s="16"/>
      <c r="G12" s="11"/>
      <c r="H12" s="32"/>
      <c r="I12" s="55"/>
      <c r="J12" s="33"/>
      <c r="K12" s="29"/>
      <c r="L12" s="110"/>
      <c r="N12" s="26"/>
    </row>
    <row r="13" spans="1:24" x14ac:dyDescent="0.25">
      <c r="A13" s="50"/>
      <c r="B13" s="30"/>
      <c r="C13" s="31"/>
      <c r="D13" s="30"/>
      <c r="E13" s="31"/>
      <c r="F13" s="16"/>
      <c r="G13" s="11"/>
      <c r="H13" s="36"/>
      <c r="I13" s="36"/>
      <c r="J13" s="30"/>
      <c r="K13" s="31"/>
      <c r="L13" s="26"/>
      <c r="N13" s="26"/>
    </row>
    <row r="14" spans="1:24" x14ac:dyDescent="0.25">
      <c r="A14" s="50"/>
      <c r="B14" s="30"/>
      <c r="C14" s="31"/>
      <c r="D14" s="28"/>
      <c r="E14" s="29"/>
      <c r="F14" s="16"/>
      <c r="G14" s="11"/>
      <c r="H14" s="38"/>
      <c r="I14" s="55"/>
      <c r="J14" s="33"/>
      <c r="K14" s="29"/>
      <c r="L14" s="110"/>
      <c r="N14" s="26"/>
    </row>
    <row r="15" spans="1:24" x14ac:dyDescent="0.25">
      <c r="A15" s="50"/>
      <c r="B15" s="28"/>
      <c r="C15" s="29"/>
      <c r="D15" s="30"/>
      <c r="E15" s="31"/>
      <c r="F15" s="16"/>
      <c r="G15" s="11"/>
      <c r="H15" s="36"/>
      <c r="I15" s="36"/>
      <c r="J15" s="30"/>
      <c r="K15" s="31"/>
      <c r="L15" s="26"/>
      <c r="N15" s="26"/>
    </row>
    <row r="16" spans="1:24" x14ac:dyDescent="0.25">
      <c r="A16" s="50"/>
      <c r="B16" s="16"/>
      <c r="C16" s="11"/>
      <c r="D16" s="30"/>
      <c r="E16" s="31"/>
      <c r="F16" s="21"/>
      <c r="G16" s="11"/>
      <c r="H16" s="32"/>
      <c r="I16" s="55"/>
      <c r="J16" s="33"/>
      <c r="K16" s="29"/>
      <c r="L16" s="110"/>
      <c r="N16" s="26"/>
    </row>
    <row r="17" spans="1:23" ht="14.45" customHeight="1" x14ac:dyDescent="0.25">
      <c r="A17" s="50"/>
      <c r="B17" s="30"/>
      <c r="C17" s="31"/>
      <c r="D17" s="30"/>
      <c r="E17" s="31"/>
      <c r="F17" s="16"/>
      <c r="G17" s="11"/>
      <c r="H17" s="36"/>
      <c r="I17" s="36"/>
      <c r="J17" s="30"/>
      <c r="K17" s="31"/>
      <c r="L17" s="26"/>
      <c r="N17" s="51"/>
      <c r="Q17" s="88"/>
      <c r="R17" s="88"/>
      <c r="S17" s="88"/>
      <c r="T17" s="88"/>
      <c r="U17" s="88"/>
      <c r="V17" s="88"/>
      <c r="W17" s="88"/>
    </row>
    <row r="18" spans="1:23" x14ac:dyDescent="0.25">
      <c r="A18" s="366"/>
      <c r="B18" s="30"/>
      <c r="C18" s="31"/>
      <c r="D18" s="30"/>
      <c r="E18" s="31"/>
      <c r="F18" s="52"/>
      <c r="G18" s="53"/>
      <c r="H18" s="38"/>
      <c r="I18" s="55"/>
      <c r="J18" s="33"/>
      <c r="K18" s="29"/>
      <c r="L18" s="110"/>
      <c r="M18" s="88"/>
      <c r="N18" s="51"/>
    </row>
    <row r="19" spans="1:23" x14ac:dyDescent="0.25">
      <c r="A19" s="366"/>
      <c r="B19" s="30"/>
      <c r="C19" s="31"/>
      <c r="D19" s="30"/>
      <c r="E19" s="31"/>
      <c r="F19" s="28"/>
      <c r="G19" s="54"/>
      <c r="H19" s="55"/>
      <c r="I19" s="55"/>
      <c r="J19" s="33"/>
      <c r="K19" s="29"/>
      <c r="L19" s="110"/>
      <c r="M19" s="88"/>
      <c r="N19" s="51"/>
      <c r="U19" s="8"/>
    </row>
    <row r="20" spans="1:23" ht="15.75" thickBot="1" x14ac:dyDescent="0.3">
      <c r="A20" s="50"/>
      <c r="B20" s="28"/>
      <c r="C20" s="29"/>
      <c r="D20" s="30"/>
      <c r="E20" s="31"/>
      <c r="F20" s="16"/>
      <c r="G20" s="11"/>
      <c r="H20" s="36"/>
      <c r="I20" s="36"/>
      <c r="J20" s="30"/>
      <c r="K20" s="31"/>
      <c r="L20" s="26"/>
      <c r="M20" s="88"/>
      <c r="N20" s="51"/>
      <c r="S20" s="68"/>
      <c r="U20" s="8"/>
    </row>
    <row r="21" spans="1:23" ht="14.45" customHeight="1" x14ac:dyDescent="0.25">
      <c r="A21" s="89"/>
      <c r="B21" s="90"/>
      <c r="C21" s="91"/>
      <c r="D21" s="92"/>
      <c r="E21" s="93"/>
      <c r="F21" s="94"/>
      <c r="G21" s="95"/>
      <c r="H21" s="96"/>
      <c r="I21" s="92"/>
      <c r="J21" s="97"/>
      <c r="K21" s="98"/>
      <c r="M21" s="57"/>
      <c r="N21" s="51"/>
      <c r="U21" s="8"/>
    </row>
    <row r="22" spans="1:23" x14ac:dyDescent="0.25">
      <c r="A22" s="75"/>
      <c r="B22" s="99"/>
      <c r="C22" s="100"/>
      <c r="D22" s="101"/>
      <c r="E22" s="102"/>
      <c r="F22" s="79"/>
      <c r="G22" s="102"/>
      <c r="H22" s="103"/>
      <c r="I22" s="79"/>
      <c r="J22" s="105"/>
      <c r="K22" s="80"/>
      <c r="L22" s="110"/>
      <c r="N22" s="26"/>
      <c r="U22" s="8"/>
    </row>
    <row r="23" spans="1:23" ht="15.6" customHeight="1" x14ac:dyDescent="0.25">
      <c r="A23" s="75"/>
      <c r="B23" s="79"/>
      <c r="C23" s="80"/>
      <c r="D23" s="76"/>
      <c r="E23" s="77"/>
      <c r="F23" s="106"/>
      <c r="G23" s="77"/>
      <c r="H23" s="104"/>
      <c r="I23" s="79"/>
      <c r="J23" s="79"/>
      <c r="K23" s="80"/>
      <c r="L23" s="110"/>
      <c r="M23" s="58"/>
      <c r="N23" s="58"/>
      <c r="O23" s="13" t="s">
        <v>41</v>
      </c>
      <c r="P23" s="1">
        <v>91</v>
      </c>
      <c r="S23" s="68"/>
      <c r="U23" s="8"/>
    </row>
    <row r="24" spans="1:23" ht="30.6" customHeight="1" x14ac:dyDescent="0.25">
      <c r="A24" s="75"/>
      <c r="B24" s="76"/>
      <c r="C24" s="77"/>
      <c r="D24" s="79"/>
      <c r="E24" s="80"/>
      <c r="F24" s="79"/>
      <c r="G24" s="80"/>
      <c r="H24" s="78"/>
      <c r="I24" s="76"/>
      <c r="J24" s="79"/>
      <c r="K24" s="107"/>
      <c r="L24" s="113"/>
      <c r="O24" s="37" t="s">
        <v>42</v>
      </c>
      <c r="P24" s="1">
        <v>1</v>
      </c>
      <c r="S24" s="68"/>
      <c r="U24" s="8"/>
    </row>
    <row r="25" spans="1:23" x14ac:dyDescent="0.25">
      <c r="A25" s="75"/>
      <c r="B25" s="76"/>
      <c r="C25" s="77"/>
      <c r="D25" s="76"/>
      <c r="E25" s="77"/>
      <c r="F25" s="76"/>
      <c r="G25" s="77"/>
      <c r="H25" s="103"/>
      <c r="I25" s="79"/>
      <c r="J25" s="76"/>
      <c r="K25" s="77"/>
      <c r="O25" s="39" t="s">
        <v>43</v>
      </c>
      <c r="U25" s="8"/>
    </row>
    <row r="26" spans="1:23" x14ac:dyDescent="0.25">
      <c r="A26" s="75"/>
      <c r="B26" s="76"/>
      <c r="C26" s="77"/>
      <c r="D26" s="76"/>
      <c r="E26" s="77"/>
      <c r="F26" s="76"/>
      <c r="G26" s="77"/>
      <c r="H26" s="78"/>
      <c r="I26" s="76"/>
      <c r="J26" s="85"/>
      <c r="K26" s="80"/>
      <c r="L26" s="110"/>
      <c r="O26" s="40" t="s">
        <v>44</v>
      </c>
      <c r="P26" s="1">
        <v>90</v>
      </c>
      <c r="T26" s="88"/>
      <c r="U26" s="88"/>
      <c r="V26" s="88"/>
      <c r="W26" s="88"/>
    </row>
    <row r="27" spans="1:23" ht="15.75" x14ac:dyDescent="0.25">
      <c r="A27" s="50"/>
      <c r="B27" s="16"/>
      <c r="C27" s="11"/>
      <c r="D27" s="60"/>
      <c r="E27" s="11"/>
      <c r="F27" s="16"/>
      <c r="G27" s="11"/>
      <c r="H27" s="55"/>
      <c r="I27" s="33"/>
      <c r="J27" s="16"/>
      <c r="K27" s="87"/>
      <c r="L27" s="111"/>
      <c r="O27" s="49" t="s">
        <v>45</v>
      </c>
      <c r="P27" s="1">
        <v>93</v>
      </c>
    </row>
    <row r="28" spans="1:23" ht="15.75" x14ac:dyDescent="0.25">
      <c r="A28" s="50"/>
      <c r="B28" s="82"/>
      <c r="C28" s="29"/>
      <c r="D28" s="21"/>
      <c r="E28" s="11"/>
      <c r="F28" s="16"/>
      <c r="G28" s="11"/>
      <c r="H28" s="84"/>
      <c r="I28" s="21"/>
      <c r="J28" s="33"/>
      <c r="K28" s="29"/>
      <c r="L28" s="110"/>
    </row>
    <row r="29" spans="1:23" ht="15.75" x14ac:dyDescent="0.25">
      <c r="A29" s="50"/>
      <c r="B29" s="16"/>
      <c r="C29" s="11"/>
      <c r="D29" s="21"/>
      <c r="E29" s="11"/>
      <c r="F29" s="34"/>
      <c r="G29" s="11"/>
      <c r="H29" s="55"/>
      <c r="I29" s="33"/>
      <c r="J29" s="86"/>
      <c r="K29" s="22"/>
      <c r="L29" s="8"/>
    </row>
    <row r="30" spans="1:23" x14ac:dyDescent="0.25">
      <c r="A30" s="50"/>
      <c r="B30" s="16"/>
      <c r="C30" s="11"/>
      <c r="D30" s="21"/>
      <c r="E30" s="11"/>
      <c r="F30" s="21"/>
      <c r="G30" s="11"/>
      <c r="H30" s="59"/>
      <c r="I30" s="16"/>
      <c r="J30" s="33"/>
      <c r="K30" s="29"/>
      <c r="L30" s="110"/>
    </row>
    <row r="31" spans="1:23" ht="15.75" x14ac:dyDescent="0.25">
      <c r="A31" s="50"/>
      <c r="B31" s="16"/>
      <c r="C31" s="11"/>
      <c r="D31" s="21"/>
      <c r="E31" s="11"/>
      <c r="F31" s="16"/>
      <c r="G31" s="11"/>
      <c r="H31" s="83"/>
      <c r="I31" s="33"/>
      <c r="J31" s="86"/>
      <c r="K31" s="11"/>
    </row>
    <row r="32" spans="1:23" ht="15.75" thickBot="1" x14ac:dyDescent="0.3">
      <c r="A32" s="56"/>
      <c r="B32" s="82"/>
      <c r="C32" s="11"/>
      <c r="D32" s="23"/>
      <c r="E32" s="12"/>
      <c r="F32" s="23"/>
      <c r="G32" s="12"/>
      <c r="H32" s="59"/>
      <c r="I32" s="16"/>
      <c r="J32" s="62"/>
      <c r="K32" s="69"/>
      <c r="L32" s="110"/>
    </row>
    <row r="33" spans="1:19" ht="30.75" thickBot="1" x14ac:dyDescent="0.3">
      <c r="A33" s="41"/>
      <c r="B33" s="193"/>
      <c r="C33" s="81"/>
      <c r="D33" s="199"/>
      <c r="E33" s="81"/>
      <c r="F33" s="70"/>
      <c r="G33" s="3"/>
      <c r="H33" s="44"/>
      <c r="I33" s="45"/>
      <c r="J33" s="203"/>
      <c r="K33" s="4"/>
      <c r="L33" s="112" t="s">
        <v>56</v>
      </c>
      <c r="M33" s="8" t="s">
        <v>55</v>
      </c>
    </row>
    <row r="34" spans="1:19" x14ac:dyDescent="0.25">
      <c r="A34" s="50"/>
      <c r="B34" s="194"/>
      <c r="C34" s="191"/>
      <c r="E34" s="11"/>
      <c r="F34" s="34"/>
      <c r="H34" s="183"/>
      <c r="I34" s="29"/>
      <c r="K34" s="11"/>
      <c r="L34" s="10"/>
      <c r="O34" s="205" t="s">
        <v>41</v>
      </c>
      <c r="P34" s="210">
        <v>91</v>
      </c>
    </row>
    <row r="35" spans="1:19" ht="15.75" x14ac:dyDescent="0.25">
      <c r="A35" s="50"/>
      <c r="B35" s="195"/>
      <c r="C35" s="191"/>
      <c r="F35" s="16"/>
      <c r="H35" s="33"/>
      <c r="I35" s="29"/>
      <c r="J35" s="182"/>
      <c r="K35" s="11"/>
      <c r="L35" s="112" t="s">
        <v>57</v>
      </c>
      <c r="O35" s="206" t="s">
        <v>42</v>
      </c>
      <c r="P35" s="59">
        <v>1</v>
      </c>
    </row>
    <row r="36" spans="1:19" x14ac:dyDescent="0.25">
      <c r="A36" s="50"/>
      <c r="B36" s="194"/>
      <c r="C36" s="196"/>
      <c r="D36" s="120"/>
      <c r="E36" s="11"/>
      <c r="F36" s="16"/>
      <c r="H36" s="16"/>
      <c r="I36" s="11"/>
      <c r="K36" s="11"/>
      <c r="O36" s="207" t="s">
        <v>43</v>
      </c>
      <c r="P36" s="59"/>
    </row>
    <row r="37" spans="1:19" ht="15.75" x14ac:dyDescent="0.25">
      <c r="A37" s="50"/>
      <c r="B37" s="194"/>
      <c r="C37" s="197"/>
      <c r="D37" s="200"/>
      <c r="E37" s="71"/>
      <c r="F37" s="16"/>
      <c r="H37" s="183"/>
      <c r="I37" s="29"/>
      <c r="K37" s="164"/>
      <c r="L37" s="111" t="s">
        <v>58</v>
      </c>
      <c r="O37" s="208" t="s">
        <v>54</v>
      </c>
      <c r="P37" s="59">
        <v>90</v>
      </c>
    </row>
    <row r="38" spans="1:19" x14ac:dyDescent="0.25">
      <c r="A38" s="50"/>
      <c r="B38" s="194"/>
      <c r="C38" s="196"/>
      <c r="D38" s="163"/>
      <c r="E38" s="72"/>
      <c r="F38" s="16"/>
      <c r="H38" s="16"/>
      <c r="I38" s="11"/>
      <c r="K38" s="11"/>
      <c r="O38" s="209" t="s">
        <v>45</v>
      </c>
      <c r="P38" s="59">
        <v>93</v>
      </c>
    </row>
    <row r="39" spans="1:19" ht="16.5" thickBot="1" x14ac:dyDescent="0.3">
      <c r="A39" s="50"/>
      <c r="B39" s="194"/>
      <c r="C39" s="191"/>
      <c r="D39" s="120"/>
      <c r="E39" s="11"/>
      <c r="F39" s="16"/>
      <c r="H39" s="33"/>
      <c r="I39" s="29"/>
      <c r="K39" s="164"/>
      <c r="L39" s="111" t="s">
        <v>59</v>
      </c>
      <c r="O39" s="165" t="s">
        <v>90</v>
      </c>
      <c r="P39" s="61">
        <v>92</v>
      </c>
    </row>
    <row r="40" spans="1:19" ht="18.75" x14ac:dyDescent="0.25">
      <c r="A40" s="50"/>
      <c r="B40" s="195"/>
      <c r="C40" s="191"/>
      <c r="E40" s="11"/>
      <c r="F40" s="16"/>
      <c r="H40" s="184"/>
      <c r="I40" s="22"/>
      <c r="K40" s="11"/>
    </row>
    <row r="41" spans="1:19" ht="15.75" x14ac:dyDescent="0.25">
      <c r="A41" s="50"/>
      <c r="B41" s="194"/>
      <c r="C41" s="191"/>
      <c r="E41" s="11"/>
      <c r="F41" s="106"/>
      <c r="H41" s="33"/>
      <c r="I41" s="29"/>
      <c r="J41" s="182"/>
      <c r="K41" s="11"/>
      <c r="L41" s="1" t="s">
        <v>60</v>
      </c>
    </row>
    <row r="42" spans="1:19" x14ac:dyDescent="0.25">
      <c r="A42" s="50"/>
      <c r="B42" s="194"/>
      <c r="C42" s="191"/>
      <c r="E42" s="11"/>
      <c r="F42" s="16"/>
      <c r="H42" s="16"/>
      <c r="I42" s="11"/>
      <c r="K42" s="11"/>
    </row>
    <row r="43" spans="1:19" ht="15.75" x14ac:dyDescent="0.25">
      <c r="A43" s="50"/>
      <c r="B43" s="195"/>
      <c r="C43" s="191"/>
      <c r="E43" s="11"/>
      <c r="F43" s="16"/>
      <c r="H43" s="183"/>
      <c r="I43" s="29"/>
      <c r="J43" s="182"/>
      <c r="K43" s="11"/>
      <c r="L43" s="1" t="s">
        <v>61</v>
      </c>
    </row>
    <row r="44" spans="1:19" ht="15.75" thickBot="1" x14ac:dyDescent="0.3">
      <c r="A44" s="56"/>
      <c r="B44" s="201"/>
      <c r="C44" s="198"/>
      <c r="D44" s="5"/>
      <c r="E44" s="12"/>
      <c r="F44" s="211"/>
      <c r="G44" s="5"/>
      <c r="H44" s="17"/>
      <c r="I44" s="12"/>
      <c r="J44" s="5"/>
      <c r="K44" s="12"/>
    </row>
    <row r="45" spans="1:19" ht="15.75" x14ac:dyDescent="0.25">
      <c r="A45" s="177"/>
      <c r="B45" s="16"/>
      <c r="C45" s="11"/>
      <c r="D45" s="181"/>
      <c r="E45" s="125"/>
      <c r="F45" s="18"/>
      <c r="G45" s="63"/>
      <c r="H45" s="204"/>
      <c r="I45" s="11"/>
      <c r="J45" s="189"/>
      <c r="K45" s="192"/>
      <c r="L45" s="112" t="s">
        <v>56</v>
      </c>
    </row>
    <row r="46" spans="1:19" x14ac:dyDescent="0.25">
      <c r="A46" s="178"/>
      <c r="B46" s="16"/>
      <c r="C46" s="11"/>
      <c r="D46" s="16"/>
      <c r="F46" s="207"/>
      <c r="G46" s="11"/>
      <c r="H46" s="185"/>
      <c r="I46" s="29"/>
      <c r="J46" s="190"/>
      <c r="K46" s="191"/>
      <c r="L46" s="10"/>
    </row>
    <row r="47" spans="1:19" ht="15.75" x14ac:dyDescent="0.25">
      <c r="A47" s="178"/>
      <c r="B47" s="180"/>
      <c r="C47" s="191"/>
      <c r="D47" s="16"/>
      <c r="F47" s="16"/>
      <c r="G47" s="11"/>
      <c r="H47" s="186"/>
      <c r="I47" s="29"/>
      <c r="J47" s="189"/>
      <c r="K47" s="191"/>
      <c r="L47" s="112" t="s">
        <v>57</v>
      </c>
      <c r="M47" s="67"/>
    </row>
    <row r="48" spans="1:19" x14ac:dyDescent="0.25">
      <c r="A48" s="178"/>
      <c r="B48" s="16"/>
      <c r="C48" s="11"/>
      <c r="D48" s="60"/>
      <c r="F48" s="16"/>
      <c r="G48" s="11"/>
      <c r="H48" s="187"/>
      <c r="I48" s="11"/>
      <c r="J48" s="190"/>
      <c r="K48" s="191"/>
      <c r="P48" s="163"/>
      <c r="Q48" s="163"/>
      <c r="R48" s="163"/>
      <c r="S48" s="163"/>
    </row>
    <row r="49" spans="1:16" ht="15.75" x14ac:dyDescent="0.25">
      <c r="A49" s="178"/>
      <c r="B49" s="16"/>
      <c r="C49" s="11"/>
      <c r="D49" s="73"/>
      <c r="E49" s="200"/>
      <c r="F49" s="16"/>
      <c r="G49" s="11"/>
      <c r="H49" s="185"/>
      <c r="I49" s="29"/>
      <c r="J49" s="189"/>
      <c r="K49" s="191"/>
      <c r="L49" s="111" t="s">
        <v>58</v>
      </c>
    </row>
    <row r="50" spans="1:16" x14ac:dyDescent="0.25">
      <c r="A50" s="178"/>
      <c r="B50" s="16"/>
      <c r="C50" s="11"/>
      <c r="D50" s="74"/>
      <c r="E50" s="163"/>
      <c r="F50" s="16"/>
      <c r="G50" s="11"/>
      <c r="H50" s="187"/>
      <c r="I50" s="11"/>
      <c r="J50" s="190"/>
      <c r="K50" s="191"/>
    </row>
    <row r="51" spans="1:16" ht="15.75" x14ac:dyDescent="0.25">
      <c r="A51" s="178"/>
      <c r="B51" s="16"/>
      <c r="C51" s="11"/>
      <c r="D51" s="180"/>
      <c r="F51" s="16"/>
      <c r="G51" s="11"/>
      <c r="H51" s="186"/>
      <c r="I51" s="29"/>
      <c r="J51" s="189"/>
      <c r="K51" s="191"/>
      <c r="L51" s="111" t="s">
        <v>59</v>
      </c>
    </row>
    <row r="52" spans="1:16" ht="18.75" x14ac:dyDescent="0.25">
      <c r="A52" s="178"/>
      <c r="B52" s="60"/>
      <c r="C52" s="11"/>
      <c r="D52" s="16"/>
      <c r="F52" s="16"/>
      <c r="G52" s="11"/>
      <c r="H52" s="188"/>
      <c r="I52" s="22"/>
      <c r="J52" s="190"/>
      <c r="K52" s="191"/>
    </row>
    <row r="53" spans="1:16" ht="15.75" x14ac:dyDescent="0.25">
      <c r="A53" s="178"/>
      <c r="B53" s="16"/>
      <c r="C53" s="11"/>
      <c r="D53" s="16"/>
      <c r="F53" s="106"/>
      <c r="G53" s="11"/>
      <c r="H53" s="16"/>
      <c r="I53" s="11"/>
      <c r="J53" s="189"/>
      <c r="K53" s="191"/>
      <c r="L53" s="1" t="s">
        <v>60</v>
      </c>
    </row>
    <row r="54" spans="1:16" x14ac:dyDescent="0.25">
      <c r="A54" s="178"/>
      <c r="B54" s="16"/>
      <c r="C54" s="11"/>
      <c r="D54" s="16"/>
      <c r="F54" s="16"/>
      <c r="G54" s="11"/>
      <c r="H54" s="16"/>
      <c r="I54" s="11"/>
      <c r="J54" s="190"/>
      <c r="K54" s="191"/>
    </row>
    <row r="55" spans="1:16" ht="15.75" x14ac:dyDescent="0.25">
      <c r="A55" s="178"/>
      <c r="B55" s="202"/>
      <c r="C55" s="11"/>
      <c r="D55" s="16"/>
      <c r="F55" s="34"/>
      <c r="G55" s="11"/>
      <c r="H55" s="16"/>
      <c r="I55" s="11"/>
      <c r="J55" s="189"/>
      <c r="K55" s="191"/>
      <c r="L55" s="1" t="s">
        <v>61</v>
      </c>
    </row>
    <row r="56" spans="1:16" ht="15.75" thickBot="1" x14ac:dyDescent="0.3">
      <c r="A56" s="179"/>
      <c r="B56" s="23"/>
      <c r="C56" s="12"/>
      <c r="D56" s="17"/>
      <c r="E56" s="5"/>
      <c r="F56" s="17"/>
      <c r="G56" s="12"/>
      <c r="H56" s="17"/>
      <c r="I56" s="12"/>
      <c r="K56" s="11"/>
    </row>
    <row r="57" spans="1:16" x14ac:dyDescent="0.25">
      <c r="A57" s="177">
        <v>45658</v>
      </c>
      <c r="B57" s="18"/>
      <c r="C57" s="63"/>
      <c r="D57" s="283">
        <f>'24-25'!AE9</f>
        <v>2000</v>
      </c>
      <c r="E57" s="63" t="s">
        <v>137</v>
      </c>
      <c r="F57" s="18"/>
      <c r="G57" s="63"/>
      <c r="H57" s="18"/>
      <c r="I57" s="2"/>
      <c r="J57" s="18"/>
      <c r="K57" s="63"/>
      <c r="O57" s="205" t="s">
        <v>41</v>
      </c>
      <c r="P57" s="210">
        <v>91</v>
      </c>
    </row>
    <row r="58" spans="1:16" x14ac:dyDescent="0.25">
      <c r="A58" s="178">
        <v>45689</v>
      </c>
      <c r="B58" s="16"/>
      <c r="C58" s="11"/>
      <c r="D58" s="16"/>
      <c r="E58" s="11"/>
      <c r="F58" s="16"/>
      <c r="G58" s="11"/>
      <c r="H58" s="60">
        <f>'24-25'!AE13</f>
        <v>1000</v>
      </c>
      <c r="I58" s="1" t="s">
        <v>62</v>
      </c>
      <c r="J58" s="60"/>
      <c r="K58" s="284" t="s">
        <v>131</v>
      </c>
      <c r="L58" s="112" t="s">
        <v>56</v>
      </c>
      <c r="O58" s="206" t="s">
        <v>42</v>
      </c>
      <c r="P58" s="59">
        <v>1</v>
      </c>
    </row>
    <row r="59" spans="1:16" x14ac:dyDescent="0.25">
      <c r="A59" s="178">
        <v>45717</v>
      </c>
      <c r="B59" s="60">
        <f>'24-25'!AE5</f>
        <v>2000</v>
      </c>
      <c r="C59" s="11" t="s">
        <v>86</v>
      </c>
      <c r="D59" s="16"/>
      <c r="E59" s="11"/>
      <c r="F59" s="16"/>
      <c r="G59" s="11"/>
      <c r="H59" s="16"/>
      <c r="J59" s="21"/>
      <c r="K59" s="284"/>
      <c r="L59" s="10"/>
      <c r="O59" s="207" t="s">
        <v>43</v>
      </c>
      <c r="P59" s="59"/>
    </row>
    <row r="60" spans="1:16" x14ac:dyDescent="0.25">
      <c r="A60" s="178">
        <v>45748</v>
      </c>
      <c r="B60" s="16"/>
      <c r="C60" s="11"/>
      <c r="D60" s="60">
        <f>'24-25'!AE10</f>
        <v>1500</v>
      </c>
      <c r="E60" s="11" t="s">
        <v>130</v>
      </c>
      <c r="F60" s="16"/>
      <c r="G60" s="11"/>
      <c r="H60" s="16"/>
      <c r="J60" s="60"/>
      <c r="K60" s="284" t="s">
        <v>132</v>
      </c>
      <c r="L60" s="112" t="s">
        <v>57</v>
      </c>
      <c r="O60" s="208" t="s">
        <v>54</v>
      </c>
      <c r="P60" s="59">
        <v>90</v>
      </c>
    </row>
    <row r="61" spans="1:16" x14ac:dyDescent="0.25">
      <c r="A61" s="178">
        <v>45778</v>
      </c>
      <c r="B61" s="16"/>
      <c r="C61" s="11"/>
      <c r="D61" s="16"/>
      <c r="E61" s="11"/>
      <c r="F61" s="16"/>
      <c r="G61" s="11"/>
      <c r="H61" s="60">
        <f>'24-25'!AE14</f>
        <v>1000</v>
      </c>
      <c r="I61" s="1" t="s">
        <v>129</v>
      </c>
      <c r="J61" s="21"/>
      <c r="K61" s="284"/>
      <c r="O61" s="209" t="s">
        <v>45</v>
      </c>
      <c r="P61" s="59">
        <v>93</v>
      </c>
    </row>
    <row r="62" spans="1:16" ht="16.5" thickBot="1" x14ac:dyDescent="0.3">
      <c r="A62" s="178">
        <v>45809</v>
      </c>
      <c r="B62" s="16"/>
      <c r="C62" s="11"/>
      <c r="D62" s="16"/>
      <c r="E62" s="11"/>
      <c r="F62" s="16"/>
      <c r="G62" s="11"/>
      <c r="H62" s="16"/>
      <c r="J62" s="60"/>
      <c r="K62" s="284" t="s">
        <v>133</v>
      </c>
      <c r="L62" s="111" t="s">
        <v>58</v>
      </c>
      <c r="O62" s="165" t="s">
        <v>90</v>
      </c>
      <c r="P62" s="61">
        <v>92</v>
      </c>
    </row>
    <row r="63" spans="1:16" x14ac:dyDescent="0.25">
      <c r="A63" s="178">
        <v>45839</v>
      </c>
      <c r="B63" s="16"/>
      <c r="C63" s="11"/>
      <c r="D63" s="60">
        <f>'24-25'!AE11</f>
        <v>1500</v>
      </c>
      <c r="E63" s="11" t="s">
        <v>88</v>
      </c>
      <c r="F63" s="16"/>
      <c r="G63" s="11"/>
      <c r="H63" s="16"/>
      <c r="J63" s="21"/>
      <c r="K63" s="284"/>
    </row>
    <row r="64" spans="1:16" ht="15.75" x14ac:dyDescent="0.25">
      <c r="A64" s="178">
        <v>45870</v>
      </c>
      <c r="B64" s="60">
        <f>'24-25'!AE6</f>
        <v>2000</v>
      </c>
      <c r="C64" s="11" t="s">
        <v>136</v>
      </c>
      <c r="D64" s="16"/>
      <c r="E64" s="11"/>
      <c r="F64" s="16"/>
      <c r="G64" s="11"/>
      <c r="H64" s="60">
        <f>'24-25'!AE15</f>
        <v>1000</v>
      </c>
      <c r="I64" s="1" t="s">
        <v>91</v>
      </c>
      <c r="J64" s="60"/>
      <c r="K64" s="284" t="s">
        <v>87</v>
      </c>
      <c r="L64" s="111" t="s">
        <v>59</v>
      </c>
    </row>
    <row r="65" spans="1:13" x14ac:dyDescent="0.25">
      <c r="A65" s="178">
        <v>45901</v>
      </c>
      <c r="B65" s="16"/>
      <c r="C65" s="11"/>
      <c r="D65" s="16"/>
      <c r="E65" s="11"/>
      <c r="F65" s="16"/>
      <c r="G65" s="11"/>
      <c r="H65" s="16"/>
      <c r="J65" s="21"/>
      <c r="K65" s="284"/>
    </row>
    <row r="66" spans="1:13" x14ac:dyDescent="0.25">
      <c r="A66" s="178">
        <v>45931</v>
      </c>
      <c r="B66" s="16"/>
      <c r="C66" s="11"/>
      <c r="D66" s="16"/>
      <c r="E66" s="11"/>
      <c r="F66" s="16"/>
      <c r="G66" s="11"/>
      <c r="H66" s="16"/>
      <c r="J66" s="60"/>
      <c r="K66" s="284" t="s">
        <v>134</v>
      </c>
      <c r="L66" s="1" t="s">
        <v>60</v>
      </c>
    </row>
    <row r="67" spans="1:13" x14ac:dyDescent="0.25">
      <c r="A67" s="178">
        <v>45962</v>
      </c>
      <c r="B67" s="60">
        <f>'24-25'!AE7</f>
        <v>2000</v>
      </c>
      <c r="C67" s="11" t="s">
        <v>89</v>
      </c>
      <c r="D67" s="16"/>
      <c r="E67" s="11"/>
      <c r="F67" s="16"/>
      <c r="G67" s="11"/>
      <c r="H67" s="16"/>
      <c r="J67" s="21"/>
      <c r="K67" s="284"/>
    </row>
    <row r="68" spans="1:13" ht="15.75" thickBot="1" x14ac:dyDescent="0.3">
      <c r="A68" s="179">
        <v>45992</v>
      </c>
      <c r="B68" s="17"/>
      <c r="C68" s="12"/>
      <c r="D68" s="17"/>
      <c r="E68" s="12"/>
      <c r="F68" s="17"/>
      <c r="G68" s="12"/>
      <c r="H68" s="17"/>
      <c r="I68" s="5"/>
      <c r="J68" s="287"/>
      <c r="K68" s="286" t="s">
        <v>135</v>
      </c>
      <c r="L68" s="1" t="s">
        <v>61</v>
      </c>
    </row>
    <row r="74" spans="1:13" x14ac:dyDescent="0.25">
      <c r="M74" s="285"/>
    </row>
    <row r="75" spans="1:13" x14ac:dyDescent="0.25">
      <c r="M75" s="285"/>
    </row>
    <row r="76" spans="1:13" x14ac:dyDescent="0.25">
      <c r="M76" s="285"/>
    </row>
    <row r="77" spans="1:13" x14ac:dyDescent="0.25">
      <c r="M77" s="285"/>
    </row>
    <row r="78" spans="1:13" x14ac:dyDescent="0.25">
      <c r="M78" s="285"/>
    </row>
    <row r="79" spans="1:13" x14ac:dyDescent="0.25">
      <c r="M79" s="285"/>
    </row>
    <row r="80" spans="1:13" x14ac:dyDescent="0.25">
      <c r="M80" s="285"/>
    </row>
    <row r="81" spans="13:13" x14ac:dyDescent="0.25">
      <c r="M81" s="285"/>
    </row>
    <row r="82" spans="13:13" x14ac:dyDescent="0.25">
      <c r="M82" s="285"/>
    </row>
  </sheetData>
  <mergeCells count="15">
    <mergeCell ref="A1:M1"/>
    <mergeCell ref="B2:C3"/>
    <mergeCell ref="D2:E2"/>
    <mergeCell ref="F2:G2"/>
    <mergeCell ref="H2:I2"/>
    <mergeCell ref="J2:K2"/>
    <mergeCell ref="Q11:S11"/>
    <mergeCell ref="A18:A19"/>
    <mergeCell ref="T11:X11"/>
    <mergeCell ref="T10:X10"/>
    <mergeCell ref="T2:U2"/>
    <mergeCell ref="D3:E3"/>
    <mergeCell ref="F3:G3"/>
    <mergeCell ref="Q10:S10"/>
    <mergeCell ref="Q9:S9"/>
  </mergeCells>
  <phoneticPr fontId="11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24-25</vt:lpstr>
      <vt:lpstr>Recap commande oeuf </vt:lpstr>
      <vt:lpstr>'24-25'!Zone_d_impression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2024-07-01T20:31:24Z</cp:lastPrinted>
  <dcterms:created xsi:type="dcterms:W3CDTF">2022-03-30T08:28:09Z</dcterms:created>
  <dcterms:modified xsi:type="dcterms:W3CDTF">2025-05-05T20:24:26Z</dcterms:modified>
</cp:coreProperties>
</file>