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 excel pratique\"/>
    </mc:Choice>
  </mc:AlternateContent>
  <xr:revisionPtr revIDLastSave="0" documentId="13_ncr:1_{48AA1A7B-B2F9-4AE1-8E1F-59B350AE3305}" xr6:coauthVersionLast="47" xr6:coauthVersionMax="47" xr10:uidLastSave="{00000000-0000-0000-0000-000000000000}"/>
  <bookViews>
    <workbookView xWindow="28680" yWindow="-120" windowWidth="29040" windowHeight="15720" xr2:uid="{3562362C-DF86-4A3A-B4C6-D6BB97B52D3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6" i="1" l="1"/>
  <c r="AA6" i="1"/>
  <c r="AB6" i="1"/>
  <c r="Y6" i="1"/>
  <c r="AA5" i="1"/>
  <c r="Z5" i="1"/>
  <c r="W4" i="1"/>
  <c r="V4" i="1"/>
  <c r="G6" i="1"/>
  <c r="G5" i="1"/>
  <c r="G4" i="1"/>
  <c r="S6" i="1"/>
  <c r="S5" i="1"/>
  <c r="S4" i="1"/>
  <c r="U3" i="1"/>
  <c r="H6" i="1"/>
  <c r="I6" i="1" s="1"/>
  <c r="J6" i="1" s="1"/>
  <c r="K6" i="1" s="1"/>
  <c r="H5" i="1"/>
  <c r="I5" i="1" s="1"/>
  <c r="J5" i="1" s="1"/>
  <c r="K5" i="1" s="1"/>
  <c r="L5" i="1" s="1"/>
  <c r="H4" i="1"/>
  <c r="B43" i="1"/>
  <c r="B42" i="1"/>
  <c r="B41" i="1"/>
  <c r="B40" i="1"/>
  <c r="B39" i="1"/>
  <c r="B38" i="1"/>
  <c r="B37" i="1"/>
  <c r="B36" i="1"/>
  <c r="R3" i="1"/>
  <c r="AF3" i="1" s="1"/>
  <c r="Q3" i="1"/>
  <c r="AE3" i="1" s="1"/>
  <c r="P3" i="1"/>
  <c r="AD3" i="1" s="1"/>
  <c r="O3" i="1"/>
  <c r="AC3" i="1" s="1"/>
  <c r="N3" i="1"/>
  <c r="AB3" i="1" s="1"/>
  <c r="M3" i="1"/>
  <c r="AA3" i="1" s="1"/>
  <c r="L3" i="1"/>
  <c r="Z3" i="1" s="1"/>
  <c r="K3" i="1"/>
  <c r="Y3" i="1" s="1"/>
  <c r="J3" i="1"/>
  <c r="X3" i="1" s="1"/>
  <c r="I3" i="1"/>
  <c r="W3" i="1" s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<sst xmlns="http://schemas.openxmlformats.org/spreadsheetml/2006/main" count="59" uniqueCount="49">
  <si>
    <t xml:space="preserve">Code lot </t>
  </si>
  <si>
    <t xml:space="preserve">Bassin </t>
  </si>
  <si>
    <t xml:space="preserve">Nombre de poissons </t>
  </si>
  <si>
    <t xml:space="preserve">Poids moyen (gr) </t>
  </si>
  <si>
    <t>Biomasse (kg)</t>
  </si>
  <si>
    <t xml:space="preserve">Produit </t>
  </si>
  <si>
    <t>91 3 06 22</t>
  </si>
  <si>
    <t>Tg</t>
  </si>
  <si>
    <t>G</t>
  </si>
  <si>
    <t>91 3 07 21</t>
  </si>
  <si>
    <t>91 3 11 21</t>
  </si>
  <si>
    <t xml:space="preserve">Données de départ </t>
  </si>
  <si>
    <t>colonne F = choix du produit de vente soit :</t>
  </si>
  <si>
    <t xml:space="preserve">P = portion. On déclenche les ventes lorsque le poids moyen atteins est de 0,27 kg </t>
  </si>
  <si>
    <t>G = grosses. On déclenche les ventes lorsque le poids moyen atteins est de 1,1 kg</t>
  </si>
  <si>
    <t>Mois de départ</t>
  </si>
  <si>
    <t xml:space="preserve">P </t>
  </si>
  <si>
    <t xml:space="preserve">Tg </t>
  </si>
  <si>
    <t>Mois +1 = Avril 23</t>
  </si>
  <si>
    <t>Simulateur de croissance avec abaque sur 12 mois en plus de la cellule D1</t>
  </si>
  <si>
    <t xml:space="preserve">on rempli le code produit </t>
  </si>
  <si>
    <t xml:space="preserve">Principe de croissance </t>
  </si>
  <si>
    <t xml:space="preserve">Gamme de poids </t>
  </si>
  <si>
    <t>Kolom1</t>
  </si>
  <si>
    <t xml:space="preserve">Gain de poids </t>
  </si>
  <si>
    <t>lancement des croissances</t>
  </si>
  <si>
    <t xml:space="preserve">les P grossissent jusqu'à 0,27 kg </t>
  </si>
  <si>
    <t>le fichier lance automatiquement (selon grille ci-dessous ou sur nouvelle feuille) les croissances. Poids de départ = colonne D</t>
  </si>
  <si>
    <t xml:space="preserve">les G grossissent jusqu'à 1,1 kg </t>
  </si>
  <si>
    <t>les Tg grossissent jusqu'à 2,9 kg</t>
  </si>
  <si>
    <t>Tg = très grosses. On déclenche les ventes lorsque le poids moyen atteins est de 2,9 kg</t>
  </si>
  <si>
    <t>Répartiton des ventes (%)</t>
  </si>
  <si>
    <t xml:space="preserve">Produit vente </t>
  </si>
  <si>
    <t>Objectif poids de vente (Kg)</t>
  </si>
  <si>
    <t xml:space="preserve">Etalement des ventes en mois </t>
  </si>
  <si>
    <t>Mois 1</t>
  </si>
  <si>
    <t>Mois 2</t>
  </si>
  <si>
    <t>Mois 3</t>
  </si>
  <si>
    <t>Mois 4</t>
  </si>
  <si>
    <t>P</t>
  </si>
  <si>
    <t>Chronologie du fichier:</t>
  </si>
  <si>
    <t>je mets en orange le 1er mois de vente</t>
  </si>
  <si>
    <t>le fichier réparti les ventes en fonction du premier mois de vente et des pourcentages selon la table répartition des ventes</t>
  </si>
  <si>
    <t>Biomasse à vendre (Tonnes)</t>
  </si>
  <si>
    <t>le fichier calcul la biomasse à vendre en focntion du nombre de poisson et du produit de vente</t>
  </si>
  <si>
    <t xml:space="preserve">Mars </t>
  </si>
  <si>
    <t>Répartion des ventes (Tonnes)</t>
  </si>
  <si>
    <t xml:space="preserve">pouvoir mettre un TCD pour faire tableau synthèse des ventes par produit et par mois </t>
  </si>
  <si>
    <t>5 faire un TCD pour exporter données pour avoir tonnage vendue en fonction des produits et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</si>
</sst>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3" fontId="0" fillId="2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9" xfId="0" applyFill="1" applyBorder="1" applyAlignment="1">
      <alignment horizontal="center"/>
    </xf>
    <xf numFmtId="15" fontId="0" fillId="4" borderId="0" xfId="0" applyNumberFormat="1" applyFill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0" fillId="0" borderId="7" xfId="0" applyBorder="1"/>
    <xf numFmtId="0" fontId="0" fillId="0" borderId="5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14" fontId="4" fillId="0" borderId="0" xfId="0" applyNumberFormat="1" applyFont="1" applyBorder="1"/>
    <xf numFmtId="14" fontId="4" fillId="0" borderId="7" xfId="0" applyNumberFormat="1" applyFont="1" applyBorder="1"/>
    <xf numFmtId="0" fontId="0" fillId="0" borderId="3" xfId="0" applyBorder="1"/>
    <xf numFmtId="0" fontId="0" fillId="0" borderId="4" xfId="0" applyBorder="1"/>
    <xf numFmtId="0" fontId="0" fillId="3" borderId="0" xfId="0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6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14" fontId="0" fillId="0" borderId="0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3" fontId="0" fillId="8" borderId="3" xfId="0" applyNumberFormat="1" applyFill="1" applyBorder="1" applyAlignment="1">
      <alignment horizontal="center" vertical="center" wrapText="1"/>
    </xf>
    <xf numFmtId="3" fontId="0" fillId="7" borderId="3" xfId="0" applyNumberFormat="1" applyFill="1" applyBorder="1" applyAlignment="1">
      <alignment horizontal="center" vertical="center" wrapText="1"/>
    </xf>
    <xf numFmtId="3" fontId="0" fillId="7" borderId="4" xfId="0" applyNumberForma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/>
    </xf>
    <xf numFmtId="17" fontId="0" fillId="0" borderId="3" xfId="0" applyNumberFormat="1" applyBorder="1" applyAlignment="1">
      <alignment horizontal="center" vertical="center" wrapText="1"/>
    </xf>
    <xf numFmtId="2" fontId="0" fillId="6" borderId="0" xfId="0" applyNumberForma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AADBEA-BFF1-497C-AE5F-FDB399296B30}" name="TBL_Croissance" displayName="TBL_Croissance" ref="B31:D43" totalsRowShown="0" headerRowDxfId="4" tableBorderDxfId="3">
  <autoFilter ref="B31:D43" xr:uid="{B3AADBEA-BFF1-497C-AE5F-FDB399296B30}"/>
  <tableColumns count="3">
    <tableColumn id="1" xr3:uid="{F828A7A0-070E-437F-BE06-B7AB055D0819}" name="Gamme de poids " dataDxfId="2">
      <calculatedColumnFormula>C31</calculatedColumnFormula>
    </tableColumn>
    <tableColumn id="2" xr3:uid="{16D912AD-2988-40F0-8255-31D5D993E63B}" name="Kolom1" dataDxfId="1"/>
    <tableColumn id="3" xr3:uid="{813AFA2F-A07E-48C7-9E34-FC19191602CD}" name="Gain de poid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9B21C-F166-452E-89CB-ECFC9A5058A8}">
  <dimension ref="A1:AJ43"/>
  <sheetViews>
    <sheetView tabSelected="1" zoomScale="60" zoomScaleNormal="60" workbookViewId="0">
      <selection activeCell="N41" sqref="N41"/>
    </sheetView>
  </sheetViews>
  <sheetFormatPr baseColWidth="10" defaultRowHeight="14.4" x14ac:dyDescent="0.3"/>
  <cols>
    <col min="2" max="2" width="18.77734375" customWidth="1"/>
    <col min="3" max="3" width="15" customWidth="1"/>
    <col min="4" max="4" width="14.6640625" customWidth="1"/>
    <col min="6" max="6" width="7.33203125" bestFit="1" customWidth="1"/>
    <col min="7" max="7" width="7.33203125" customWidth="1"/>
    <col min="8" max="8" width="9.88671875" customWidth="1"/>
    <col min="9" max="9" width="10.77734375" customWidth="1"/>
    <col min="10" max="10" width="11.33203125" customWidth="1"/>
    <col min="11" max="11" width="10.77734375" customWidth="1"/>
    <col min="12" max="12" width="10.6640625" customWidth="1"/>
    <col min="13" max="16" width="9" bestFit="1" customWidth="1"/>
    <col min="17" max="17" width="10.109375" customWidth="1"/>
    <col min="18" max="18" width="11.6640625" customWidth="1"/>
    <col min="19" max="20" width="11.21875" customWidth="1"/>
    <col min="21" max="21" width="12.109375" customWidth="1"/>
    <col min="22" max="22" width="11.6640625" bestFit="1" customWidth="1"/>
    <col min="23" max="23" width="18.44140625" bestFit="1" customWidth="1"/>
    <col min="24" max="26" width="11.6640625" bestFit="1" customWidth="1"/>
    <col min="27" max="27" width="11.21875" bestFit="1" customWidth="1"/>
  </cols>
  <sheetData>
    <row r="1" spans="1:36" ht="15" thickBot="1" x14ac:dyDescent="0.35">
      <c r="C1" t="s">
        <v>15</v>
      </c>
      <c r="D1" s="27">
        <v>45000</v>
      </c>
    </row>
    <row r="2" spans="1:36" ht="23.4" x14ac:dyDescent="0.45">
      <c r="A2" s="22" t="s">
        <v>11</v>
      </c>
      <c r="B2" s="22"/>
      <c r="C2" s="22"/>
      <c r="D2" s="22"/>
      <c r="E2" s="22"/>
      <c r="F2" s="1" t="s">
        <v>5</v>
      </c>
      <c r="G2" s="34" t="s">
        <v>19</v>
      </c>
      <c r="H2" s="18"/>
      <c r="I2" s="18"/>
      <c r="J2" s="18"/>
      <c r="K2" s="18"/>
      <c r="L2" s="18"/>
      <c r="M2" s="18"/>
      <c r="N2" s="18"/>
      <c r="O2" s="18"/>
      <c r="P2" s="18"/>
      <c r="Q2" s="18"/>
      <c r="R2" s="19"/>
      <c r="S2" s="42" t="s">
        <v>43</v>
      </c>
      <c r="T2" s="58"/>
      <c r="U2" s="18" t="s">
        <v>46</v>
      </c>
      <c r="V2" s="18"/>
      <c r="W2" s="18"/>
      <c r="X2" s="18"/>
      <c r="Y2" s="18"/>
      <c r="Z2" s="18"/>
      <c r="AA2" s="18"/>
      <c r="AB2" s="18"/>
      <c r="AC2" s="18"/>
      <c r="AD2" s="18"/>
      <c r="AE2" s="18"/>
      <c r="AF2" s="19"/>
      <c r="AG2" s="67" t="s">
        <v>48</v>
      </c>
      <c r="AH2" s="68"/>
      <c r="AI2" s="68"/>
      <c r="AJ2" s="68"/>
    </row>
    <row r="3" spans="1:36" ht="28.8" x14ac:dyDescent="0.3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3"/>
      <c r="G3" s="59" t="s">
        <v>45</v>
      </c>
      <c r="H3" s="28" t="s">
        <v>18</v>
      </c>
      <c r="I3" s="35">
        <f>EDATE($D$1,3)</f>
        <v>45092</v>
      </c>
      <c r="J3" s="35">
        <f>EDATE($D$1,4)</f>
        <v>45122</v>
      </c>
      <c r="K3" s="35">
        <f>EDATE($D$1,5)</f>
        <v>45153</v>
      </c>
      <c r="L3" s="35">
        <f>EDATE($D$1,6)</f>
        <v>45184</v>
      </c>
      <c r="M3" s="35">
        <f>EDATE($D$1,7)</f>
        <v>45214</v>
      </c>
      <c r="N3" s="35">
        <f>EDATE($D$1,8)</f>
        <v>45245</v>
      </c>
      <c r="O3" s="35">
        <f>EDATE($D$1,9)</f>
        <v>45275</v>
      </c>
      <c r="P3" s="35">
        <f>EDATE($D$1,10)</f>
        <v>45306</v>
      </c>
      <c r="Q3" s="35">
        <f>EDATE($D$1,11)</f>
        <v>45337</v>
      </c>
      <c r="R3" s="36">
        <f>EDATE($D$1,12)</f>
        <v>45366</v>
      </c>
      <c r="S3" s="16"/>
      <c r="T3" s="65">
        <v>44986</v>
      </c>
      <c r="U3" s="63" t="str">
        <f>H3</f>
        <v>Mois +1 = Avril 23</v>
      </c>
      <c r="V3" s="55">
        <v>45061</v>
      </c>
      <c r="W3" s="55">
        <f t="shared" ref="W3:AA3" si="0">I3</f>
        <v>45092</v>
      </c>
      <c r="X3" s="55">
        <f t="shared" si="0"/>
        <v>45122</v>
      </c>
      <c r="Y3" s="55">
        <f t="shared" si="0"/>
        <v>45153</v>
      </c>
      <c r="Z3" s="55">
        <f t="shared" si="0"/>
        <v>45184</v>
      </c>
      <c r="AA3" s="55">
        <f t="shared" si="0"/>
        <v>45214</v>
      </c>
      <c r="AB3" s="55">
        <f t="shared" ref="AB3" si="1">N3</f>
        <v>45245</v>
      </c>
      <c r="AC3" s="55">
        <f t="shared" ref="AC3" si="2">O3</f>
        <v>45275</v>
      </c>
      <c r="AD3" s="55">
        <f t="shared" ref="AD3" si="3">P3</f>
        <v>45306</v>
      </c>
      <c r="AE3" s="55">
        <f t="shared" ref="AE3" si="4">Q3</f>
        <v>45337</v>
      </c>
      <c r="AF3" s="56">
        <f t="shared" ref="AF3" si="5">R3</f>
        <v>45366</v>
      </c>
      <c r="AG3" s="67"/>
      <c r="AH3" s="68"/>
      <c r="AI3" s="68"/>
      <c r="AJ3" s="68"/>
    </row>
    <row r="4" spans="1:36" x14ac:dyDescent="0.3">
      <c r="A4" s="17" t="s">
        <v>6</v>
      </c>
      <c r="B4" s="17">
        <v>22</v>
      </c>
      <c r="C4" s="11">
        <v>14704</v>
      </c>
      <c r="D4" s="11">
        <v>176.89</v>
      </c>
      <c r="E4" s="11">
        <v>2601</v>
      </c>
      <c r="F4" s="4" t="s">
        <v>16</v>
      </c>
      <c r="G4" s="60">
        <f>D4</f>
        <v>176.89</v>
      </c>
      <c r="H4" s="52">
        <f>D4+100</f>
        <v>276.89</v>
      </c>
      <c r="I4" s="50"/>
      <c r="J4" s="50"/>
      <c r="K4" s="50"/>
      <c r="L4" s="50"/>
      <c r="M4" s="50"/>
      <c r="N4" s="50"/>
      <c r="O4" s="50"/>
      <c r="P4" s="50"/>
      <c r="Q4" s="50"/>
      <c r="R4" s="31"/>
      <c r="S4" s="57">
        <f>C4*0.27/1000</f>
        <v>3.9700800000000003</v>
      </c>
      <c r="T4" s="64"/>
      <c r="U4" s="66">
        <v>1.0999999999999999E-2</v>
      </c>
      <c r="V4" s="57">
        <f>S4*Y33/100</f>
        <v>2.3820480000000002</v>
      </c>
      <c r="W4" s="57">
        <f>S4*Z33/100</f>
        <v>0.39700800000000003</v>
      </c>
      <c r="X4" s="57">
        <v>0</v>
      </c>
      <c r="Y4" s="57"/>
      <c r="Z4" s="57"/>
      <c r="AA4" s="57"/>
      <c r="AB4" s="57"/>
      <c r="AC4" s="14"/>
      <c r="AD4" s="14"/>
      <c r="AE4" s="14"/>
      <c r="AF4" s="31"/>
      <c r="AG4" s="67"/>
      <c r="AH4" s="68"/>
      <c r="AI4" s="68"/>
      <c r="AJ4" s="68"/>
    </row>
    <row r="5" spans="1:36" x14ac:dyDescent="0.3">
      <c r="A5" s="10" t="s">
        <v>6</v>
      </c>
      <c r="B5" s="10">
        <v>11</v>
      </c>
      <c r="C5" s="12">
        <v>40083</v>
      </c>
      <c r="D5" s="12">
        <v>202.44</v>
      </c>
      <c r="E5" s="12">
        <v>8114.42</v>
      </c>
      <c r="F5" s="5" t="s">
        <v>8</v>
      </c>
      <c r="G5" s="61">
        <f>D5</f>
        <v>202.44</v>
      </c>
      <c r="H5" s="51">
        <f>D5+100</f>
        <v>302.44</v>
      </c>
      <c r="I5" s="51">
        <f>H5+200</f>
        <v>502.44</v>
      </c>
      <c r="J5" s="51">
        <f>I5+240</f>
        <v>742.44</v>
      </c>
      <c r="K5" s="53">
        <f>J5+300</f>
        <v>1042.44</v>
      </c>
      <c r="L5" s="52">
        <f>K5+350</f>
        <v>1392.44</v>
      </c>
      <c r="M5" s="15" t="s">
        <v>41</v>
      </c>
      <c r="N5" s="15"/>
      <c r="O5" s="15"/>
      <c r="P5" s="15"/>
      <c r="Q5" s="50"/>
      <c r="R5" s="31"/>
      <c r="S5" s="57">
        <f>C5*1.1/1000</f>
        <v>44.091300000000004</v>
      </c>
      <c r="T5" s="64"/>
      <c r="U5" s="57"/>
      <c r="V5" s="57"/>
      <c r="W5" s="57"/>
      <c r="X5" s="57"/>
      <c r="Y5" s="57"/>
      <c r="Z5" s="66">
        <f>S5*X34/100</f>
        <v>22.045650000000002</v>
      </c>
      <c r="AA5" s="57">
        <f>S5*Y34/100</f>
        <v>22.045650000000002</v>
      </c>
      <c r="AB5" s="57"/>
      <c r="AC5" s="14"/>
      <c r="AD5" s="14"/>
      <c r="AE5" s="14"/>
      <c r="AF5" s="31"/>
      <c r="AG5" s="67"/>
      <c r="AH5" s="68"/>
      <c r="AI5" s="68"/>
      <c r="AJ5" s="68"/>
    </row>
    <row r="6" spans="1:36" x14ac:dyDescent="0.3">
      <c r="A6" s="17" t="s">
        <v>9</v>
      </c>
      <c r="B6" s="17">
        <v>21</v>
      </c>
      <c r="C6" s="11">
        <v>3173</v>
      </c>
      <c r="D6" s="11">
        <v>1554.89</v>
      </c>
      <c r="E6" s="11">
        <f>C6*(D6/1000)</f>
        <v>4933.66597</v>
      </c>
      <c r="F6" s="4" t="s">
        <v>17</v>
      </c>
      <c r="G6" s="60">
        <f>D6</f>
        <v>1554.89</v>
      </c>
      <c r="H6" s="50">
        <f>1555+370</f>
        <v>1925</v>
      </c>
      <c r="I6" s="50">
        <f>H6+400</f>
        <v>2325</v>
      </c>
      <c r="J6" s="50">
        <f>I6+400</f>
        <v>2725</v>
      </c>
      <c r="K6" s="54">
        <f>J6+400</f>
        <v>3125</v>
      </c>
      <c r="L6" s="50"/>
      <c r="M6" s="50"/>
      <c r="N6" s="50"/>
      <c r="O6" s="50"/>
      <c r="P6" s="50"/>
      <c r="Q6" s="50"/>
      <c r="R6" s="31"/>
      <c r="S6" s="57">
        <f>C6*2.7/1000</f>
        <v>8.5670999999999999</v>
      </c>
      <c r="T6" s="64"/>
      <c r="U6" s="57"/>
      <c r="V6" s="57"/>
      <c r="W6" s="57"/>
      <c r="X6" s="57"/>
      <c r="Y6" s="66">
        <f>$S$6*X35/100</f>
        <v>1.7134199999999999</v>
      </c>
      <c r="Z6" s="66">
        <f>$S$6*Y35/100</f>
        <v>1.7134199999999999</v>
      </c>
      <c r="AA6" s="66">
        <f t="shared" ref="Z6:AB6" si="6">$S$6*Z35/100</f>
        <v>3.4268399999999999</v>
      </c>
      <c r="AB6" s="66">
        <f t="shared" si="6"/>
        <v>1.7134199999999999</v>
      </c>
      <c r="AC6" s="14"/>
      <c r="AD6" s="14"/>
      <c r="AE6" s="14"/>
      <c r="AF6" s="31"/>
      <c r="AG6" s="67"/>
      <c r="AH6" s="68"/>
      <c r="AI6" s="68"/>
      <c r="AJ6" s="68"/>
    </row>
    <row r="7" spans="1:36" x14ac:dyDescent="0.3">
      <c r="A7" s="10" t="s">
        <v>9</v>
      </c>
      <c r="B7" s="10">
        <v>6</v>
      </c>
      <c r="C7" s="12">
        <v>5750</v>
      </c>
      <c r="D7" s="12">
        <v>1693.87</v>
      </c>
      <c r="E7" s="12">
        <f t="shared" ref="E7:E15" si="7">C7*(D7/1000)</f>
        <v>9739.7525000000005</v>
      </c>
      <c r="F7" s="5"/>
      <c r="G7" s="61"/>
      <c r="H7" s="14"/>
      <c r="I7" s="14"/>
      <c r="J7" s="14"/>
      <c r="K7" s="14"/>
      <c r="L7" s="14"/>
      <c r="M7" s="14"/>
      <c r="N7" s="14"/>
      <c r="O7" s="14"/>
      <c r="P7" s="14"/>
      <c r="Q7" s="14"/>
      <c r="R7" s="31"/>
      <c r="S7" s="57"/>
      <c r="T7" s="64"/>
      <c r="U7" s="50"/>
      <c r="V7" s="50"/>
      <c r="W7" s="50"/>
      <c r="X7" s="50"/>
      <c r="Y7" s="50"/>
      <c r="Z7" s="50"/>
      <c r="AA7" s="50"/>
      <c r="AB7" s="50"/>
      <c r="AC7" s="14"/>
      <c r="AD7" s="14"/>
      <c r="AE7" s="14"/>
      <c r="AF7" s="31"/>
      <c r="AG7" s="67"/>
      <c r="AH7" s="68"/>
      <c r="AI7" s="68"/>
      <c r="AJ7" s="68"/>
    </row>
    <row r="8" spans="1:36" x14ac:dyDescent="0.3">
      <c r="A8" s="17" t="s">
        <v>9</v>
      </c>
      <c r="B8" s="17">
        <v>8</v>
      </c>
      <c r="C8" s="11">
        <v>5922</v>
      </c>
      <c r="D8" s="11">
        <v>1807.26</v>
      </c>
      <c r="E8" s="11">
        <f t="shared" si="7"/>
        <v>10702.593720000001</v>
      </c>
      <c r="F8" s="4"/>
      <c r="G8" s="60"/>
      <c r="H8" s="14"/>
      <c r="I8" s="14"/>
      <c r="J8" s="14"/>
      <c r="K8" s="14"/>
      <c r="L8" s="14"/>
      <c r="M8" s="14"/>
      <c r="N8" s="14"/>
      <c r="O8" s="14"/>
      <c r="P8" s="14"/>
      <c r="Q8" s="14"/>
      <c r="R8" s="31"/>
      <c r="S8" s="57"/>
      <c r="T8" s="64"/>
      <c r="U8" s="50"/>
      <c r="V8" s="50"/>
      <c r="W8" s="50"/>
      <c r="X8" s="50"/>
      <c r="Y8" s="50"/>
      <c r="Z8" s="50"/>
      <c r="AA8" s="50"/>
      <c r="AB8" s="50"/>
      <c r="AC8" s="14"/>
      <c r="AD8" s="14"/>
      <c r="AE8" s="14"/>
      <c r="AF8" s="31"/>
      <c r="AG8" s="67"/>
      <c r="AH8" s="68"/>
      <c r="AI8" s="68"/>
      <c r="AJ8" s="68"/>
    </row>
    <row r="9" spans="1:36" x14ac:dyDescent="0.3">
      <c r="A9" s="10" t="s">
        <v>9</v>
      </c>
      <c r="B9" s="10">
        <v>20</v>
      </c>
      <c r="C9" s="12">
        <v>3895</v>
      </c>
      <c r="D9" s="12">
        <v>2112</v>
      </c>
      <c r="E9" s="12">
        <f t="shared" si="7"/>
        <v>8226.24</v>
      </c>
      <c r="F9" s="5"/>
      <c r="G9" s="61"/>
      <c r="H9" s="14"/>
      <c r="I9" s="14"/>
      <c r="J9" s="14"/>
      <c r="K9" s="14"/>
      <c r="L9" s="14"/>
      <c r="M9" s="14"/>
      <c r="N9" s="14"/>
      <c r="O9" s="14"/>
      <c r="P9" s="14"/>
      <c r="Q9" s="14"/>
      <c r="R9" s="31"/>
      <c r="S9" s="57"/>
      <c r="T9" s="64"/>
      <c r="U9" s="50"/>
      <c r="V9" s="50"/>
      <c r="W9" s="50"/>
      <c r="X9" s="50"/>
      <c r="Y9" s="50"/>
      <c r="Z9" s="50"/>
      <c r="AA9" s="50"/>
      <c r="AB9" s="50"/>
      <c r="AC9" s="14"/>
      <c r="AD9" s="14"/>
      <c r="AE9" s="14"/>
      <c r="AF9" s="31"/>
      <c r="AG9" s="67"/>
      <c r="AH9" s="68"/>
      <c r="AI9" s="68"/>
      <c r="AJ9" s="68"/>
    </row>
    <row r="10" spans="1:36" x14ac:dyDescent="0.3">
      <c r="A10" s="17" t="s">
        <v>9</v>
      </c>
      <c r="B10" s="17">
        <v>3</v>
      </c>
      <c r="C10" s="11">
        <v>5459</v>
      </c>
      <c r="D10" s="11">
        <v>2133</v>
      </c>
      <c r="E10" s="11">
        <f t="shared" si="7"/>
        <v>11644.047</v>
      </c>
      <c r="F10" s="4"/>
      <c r="G10" s="60"/>
      <c r="H10" s="14"/>
      <c r="I10" s="14"/>
      <c r="J10" s="14"/>
      <c r="K10" s="14"/>
      <c r="L10" s="39">
        <v>2</v>
      </c>
      <c r="M10" s="14"/>
      <c r="N10" s="14"/>
      <c r="O10" s="14"/>
      <c r="P10" s="14"/>
      <c r="Q10" s="14"/>
      <c r="R10" s="31"/>
      <c r="S10" s="57"/>
      <c r="T10" s="64"/>
      <c r="U10" s="50"/>
      <c r="V10" s="50"/>
      <c r="W10" s="50"/>
      <c r="X10" s="50"/>
      <c r="Y10" s="50"/>
      <c r="Z10" s="50"/>
      <c r="AA10" s="50"/>
      <c r="AB10" s="50"/>
      <c r="AC10" s="14"/>
      <c r="AD10" s="14"/>
      <c r="AE10" s="14"/>
      <c r="AF10" s="31"/>
      <c r="AG10" s="67"/>
      <c r="AH10" s="68"/>
      <c r="AI10" s="68"/>
      <c r="AJ10" s="68"/>
    </row>
    <row r="11" spans="1:36" x14ac:dyDescent="0.3">
      <c r="A11" s="10" t="s">
        <v>9</v>
      </c>
      <c r="B11" s="10">
        <v>19</v>
      </c>
      <c r="C11" s="12">
        <v>3945</v>
      </c>
      <c r="D11" s="12">
        <v>2200</v>
      </c>
      <c r="E11" s="12">
        <f t="shared" si="7"/>
        <v>8679</v>
      </c>
      <c r="F11" s="5"/>
      <c r="G11" s="61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31"/>
      <c r="S11" s="57"/>
      <c r="T11" s="64"/>
      <c r="U11" s="50"/>
      <c r="V11" s="50"/>
      <c r="W11" s="50"/>
      <c r="X11" s="50"/>
      <c r="Y11" s="50"/>
      <c r="Z11" s="50"/>
      <c r="AA11" s="50"/>
      <c r="AB11" s="50"/>
      <c r="AC11" s="14"/>
      <c r="AD11" s="14"/>
      <c r="AE11" s="14"/>
      <c r="AF11" s="31"/>
      <c r="AG11" s="67"/>
      <c r="AH11" s="68"/>
      <c r="AI11" s="68"/>
      <c r="AJ11" s="68"/>
    </row>
    <row r="12" spans="1:36" x14ac:dyDescent="0.3">
      <c r="A12" s="17" t="s">
        <v>9</v>
      </c>
      <c r="B12" s="17">
        <v>2</v>
      </c>
      <c r="C12" s="11">
        <v>5062</v>
      </c>
      <c r="D12" s="11">
        <v>2298</v>
      </c>
      <c r="E12" s="11">
        <f t="shared" si="7"/>
        <v>11632.476000000001</v>
      </c>
      <c r="F12" s="4"/>
      <c r="G12" s="60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31"/>
      <c r="S12" s="57"/>
      <c r="T12" s="64"/>
      <c r="U12" s="50"/>
      <c r="V12" s="50"/>
      <c r="W12" s="50"/>
      <c r="X12" s="50"/>
      <c r="Y12" s="50"/>
      <c r="Z12" s="50"/>
      <c r="AA12" s="50"/>
      <c r="AB12" s="50"/>
      <c r="AC12" s="14"/>
      <c r="AD12" s="14"/>
      <c r="AE12" s="14"/>
      <c r="AF12" s="31"/>
      <c r="AG12" s="67"/>
      <c r="AH12" s="68"/>
      <c r="AI12" s="68"/>
      <c r="AJ12" s="68"/>
    </row>
    <row r="13" spans="1:36" x14ac:dyDescent="0.3">
      <c r="A13" s="10" t="s">
        <v>10</v>
      </c>
      <c r="B13" s="10">
        <v>10</v>
      </c>
      <c r="C13" s="12">
        <v>28426</v>
      </c>
      <c r="D13" s="12">
        <v>401</v>
      </c>
      <c r="E13" s="12">
        <f t="shared" si="7"/>
        <v>11398.826000000001</v>
      </c>
      <c r="F13" s="5"/>
      <c r="G13" s="61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31"/>
      <c r="S13" s="57"/>
      <c r="T13" s="6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31"/>
      <c r="AG13" s="67"/>
      <c r="AH13" s="68"/>
      <c r="AI13" s="68"/>
      <c r="AJ13" s="68"/>
    </row>
    <row r="14" spans="1:36" x14ac:dyDescent="0.3">
      <c r="A14" s="17" t="s">
        <v>10</v>
      </c>
      <c r="B14" s="17">
        <v>9</v>
      </c>
      <c r="C14" s="11">
        <v>13083</v>
      </c>
      <c r="D14" s="11">
        <v>453</v>
      </c>
      <c r="E14" s="11">
        <f t="shared" si="7"/>
        <v>5926.5990000000002</v>
      </c>
      <c r="F14" s="4"/>
      <c r="G14" s="60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31"/>
      <c r="S14" s="14"/>
      <c r="T14" s="37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31"/>
      <c r="AG14" s="67"/>
      <c r="AH14" s="68"/>
      <c r="AI14" s="68"/>
      <c r="AJ14" s="68"/>
    </row>
    <row r="15" spans="1:36" ht="15" thickBot="1" x14ac:dyDescent="0.35">
      <c r="A15" s="21" t="s">
        <v>10</v>
      </c>
      <c r="B15" s="21">
        <v>7</v>
      </c>
      <c r="C15" s="13">
        <v>13028</v>
      </c>
      <c r="D15" s="13">
        <v>534</v>
      </c>
      <c r="E15" s="13">
        <f t="shared" si="7"/>
        <v>6956.9520000000002</v>
      </c>
      <c r="F15" s="7"/>
      <c r="G15" s="6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3"/>
      <c r="S15" s="32"/>
      <c r="T15" s="38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3"/>
      <c r="AG15" s="67"/>
      <c r="AH15" s="68"/>
      <c r="AI15" s="68"/>
      <c r="AJ15" s="68"/>
    </row>
    <row r="16" spans="1:36" ht="15" thickBot="1" x14ac:dyDescent="0.35">
      <c r="F16" s="26">
        <v>1</v>
      </c>
      <c r="G16" s="39"/>
      <c r="S16" s="24">
        <v>3</v>
      </c>
      <c r="W16" s="24">
        <v>4</v>
      </c>
    </row>
    <row r="19" spans="1:27" x14ac:dyDescent="0.3">
      <c r="A19" s="25">
        <v>1</v>
      </c>
      <c r="B19" s="9" t="s">
        <v>12</v>
      </c>
      <c r="C19" s="9"/>
      <c r="D19" s="9"/>
      <c r="E19" s="9"/>
      <c r="F19" s="9"/>
      <c r="G19" s="8"/>
      <c r="I19" s="25">
        <v>2</v>
      </c>
      <c r="J19" t="s">
        <v>25</v>
      </c>
    </row>
    <row r="20" spans="1:27" x14ac:dyDescent="0.3">
      <c r="A20" t="s">
        <v>13</v>
      </c>
      <c r="J20" t="s">
        <v>26</v>
      </c>
    </row>
    <row r="21" spans="1:27" x14ac:dyDescent="0.3">
      <c r="A21" t="s">
        <v>14</v>
      </c>
      <c r="J21" t="s">
        <v>28</v>
      </c>
    </row>
    <row r="22" spans="1:27" x14ac:dyDescent="0.3">
      <c r="A22" t="s">
        <v>30</v>
      </c>
      <c r="J22" t="s">
        <v>29</v>
      </c>
    </row>
    <row r="24" spans="1:27" x14ac:dyDescent="0.3">
      <c r="C24" s="49" t="s">
        <v>40</v>
      </c>
      <c r="D24" s="49"/>
      <c r="E24" s="49"/>
    </row>
    <row r="25" spans="1:27" x14ac:dyDescent="0.3">
      <c r="C25">
        <v>1</v>
      </c>
      <c r="D25" t="s">
        <v>20</v>
      </c>
    </row>
    <row r="26" spans="1:27" x14ac:dyDescent="0.3">
      <c r="C26">
        <v>2</v>
      </c>
      <c r="D26" t="s">
        <v>27</v>
      </c>
    </row>
    <row r="27" spans="1:27" x14ac:dyDescent="0.3">
      <c r="C27">
        <v>3</v>
      </c>
      <c r="D27" t="s">
        <v>44</v>
      </c>
    </row>
    <row r="28" spans="1:27" x14ac:dyDescent="0.3">
      <c r="C28">
        <v>4</v>
      </c>
      <c r="D28" t="s">
        <v>42</v>
      </c>
    </row>
    <row r="29" spans="1:27" x14ac:dyDescent="0.3">
      <c r="C29">
        <v>5</v>
      </c>
      <c r="D29" t="s">
        <v>47</v>
      </c>
    </row>
    <row r="30" spans="1:27" ht="15" thickBot="1" x14ac:dyDescent="0.35"/>
    <row r="31" spans="1:27" x14ac:dyDescent="0.3">
      <c r="A31" s="1" t="s">
        <v>21</v>
      </c>
      <c r="B31" s="8" t="s">
        <v>22</v>
      </c>
      <c r="C31" s="8" t="s">
        <v>23</v>
      </c>
      <c r="D31" s="8" t="s">
        <v>24</v>
      </c>
      <c r="R31" s="40"/>
      <c r="S31" s="41"/>
      <c r="T31" s="41"/>
      <c r="U31" s="41"/>
      <c r="V31" s="41"/>
      <c r="W31" s="41"/>
      <c r="X31" s="42" t="s">
        <v>31</v>
      </c>
      <c r="Y31" s="42"/>
      <c r="Z31" s="42"/>
      <c r="AA31" s="43"/>
    </row>
    <row r="32" spans="1:27" ht="43.2" x14ac:dyDescent="0.3">
      <c r="A32" s="3"/>
      <c r="B32" s="8">
        <v>0</v>
      </c>
      <c r="C32" s="8">
        <v>100</v>
      </c>
      <c r="D32" s="29">
        <v>50</v>
      </c>
      <c r="R32" s="2" t="s">
        <v>32</v>
      </c>
      <c r="S32" s="10"/>
      <c r="T32" s="10"/>
      <c r="U32" s="44" t="s">
        <v>33</v>
      </c>
      <c r="V32" s="44"/>
      <c r="W32" s="44" t="s">
        <v>34</v>
      </c>
      <c r="X32" s="44" t="s">
        <v>35</v>
      </c>
      <c r="Y32" s="44" t="s">
        <v>36</v>
      </c>
      <c r="Z32" s="44" t="s">
        <v>37</v>
      </c>
      <c r="AA32" s="20" t="s">
        <v>38</v>
      </c>
    </row>
    <row r="33" spans="1:27" x14ac:dyDescent="0.3">
      <c r="A33" s="3"/>
      <c r="B33" s="8">
        <v>100</v>
      </c>
      <c r="C33" s="8">
        <v>200</v>
      </c>
      <c r="D33" s="29">
        <v>100</v>
      </c>
      <c r="R33" s="2" t="s">
        <v>39</v>
      </c>
      <c r="S33" s="10"/>
      <c r="T33" s="10"/>
      <c r="U33" s="45">
        <v>0.27</v>
      </c>
      <c r="V33" s="45"/>
      <c r="W33" s="45">
        <v>3</v>
      </c>
      <c r="X33" s="45">
        <v>30</v>
      </c>
      <c r="Y33" s="45">
        <v>60</v>
      </c>
      <c r="Z33" s="45">
        <v>10</v>
      </c>
      <c r="AA33" s="46">
        <v>0</v>
      </c>
    </row>
    <row r="34" spans="1:27" x14ac:dyDescent="0.3">
      <c r="A34" s="3"/>
      <c r="B34" s="8">
        <v>200</v>
      </c>
      <c r="C34" s="8">
        <v>300</v>
      </c>
      <c r="D34" s="29">
        <v>150</v>
      </c>
      <c r="R34" s="2" t="s">
        <v>8</v>
      </c>
      <c r="S34" s="10"/>
      <c r="T34" s="10"/>
      <c r="U34" s="45">
        <v>1</v>
      </c>
      <c r="V34" s="45"/>
      <c r="W34" s="45">
        <v>2</v>
      </c>
      <c r="X34" s="45">
        <v>50</v>
      </c>
      <c r="Y34" s="45">
        <v>50</v>
      </c>
      <c r="Z34" s="45">
        <v>0</v>
      </c>
      <c r="AA34" s="46">
        <v>0</v>
      </c>
    </row>
    <row r="35" spans="1:27" ht="15" thickBot="1" x14ac:dyDescent="0.35">
      <c r="A35" s="3"/>
      <c r="B35" s="8">
        <v>300</v>
      </c>
      <c r="C35" s="8">
        <v>400</v>
      </c>
      <c r="D35" s="29">
        <v>200</v>
      </c>
      <c r="R35" s="23" t="s">
        <v>7</v>
      </c>
      <c r="S35" s="21"/>
      <c r="T35" s="21"/>
      <c r="U35" s="47">
        <v>2.7</v>
      </c>
      <c r="V35" s="47"/>
      <c r="W35" s="47">
        <v>4</v>
      </c>
      <c r="X35" s="47">
        <v>20</v>
      </c>
      <c r="Y35" s="47">
        <v>20</v>
      </c>
      <c r="Z35" s="47">
        <v>40</v>
      </c>
      <c r="AA35" s="48">
        <v>20</v>
      </c>
    </row>
    <row r="36" spans="1:27" x14ac:dyDescent="0.3">
      <c r="A36" s="3"/>
      <c r="B36" s="8">
        <f>C35</f>
        <v>400</v>
      </c>
      <c r="C36" s="8">
        <v>500</v>
      </c>
      <c r="D36" s="29">
        <v>220</v>
      </c>
    </row>
    <row r="37" spans="1:27" x14ac:dyDescent="0.3">
      <c r="A37" s="3"/>
      <c r="B37" s="8">
        <f t="shared" ref="B37:B43" si="8">C36</f>
        <v>500</v>
      </c>
      <c r="C37" s="8">
        <v>600</v>
      </c>
      <c r="D37" s="29">
        <v>240</v>
      </c>
    </row>
    <row r="38" spans="1:27" x14ac:dyDescent="0.3">
      <c r="A38" s="3"/>
      <c r="B38" s="8">
        <f t="shared" si="8"/>
        <v>600</v>
      </c>
      <c r="C38" s="8">
        <v>800</v>
      </c>
      <c r="D38" s="29">
        <v>300</v>
      </c>
    </row>
    <row r="39" spans="1:27" x14ac:dyDescent="0.3">
      <c r="A39" s="3"/>
      <c r="B39" s="8">
        <f t="shared" si="8"/>
        <v>800</v>
      </c>
      <c r="C39" s="8">
        <v>1200</v>
      </c>
      <c r="D39" s="29">
        <v>350</v>
      </c>
    </row>
    <row r="40" spans="1:27" x14ac:dyDescent="0.3">
      <c r="A40" s="3"/>
      <c r="B40" s="8">
        <f t="shared" si="8"/>
        <v>1200</v>
      </c>
      <c r="C40" s="8">
        <v>1600</v>
      </c>
      <c r="D40" s="29">
        <v>370</v>
      </c>
    </row>
    <row r="41" spans="1:27" x14ac:dyDescent="0.3">
      <c r="A41" s="3"/>
      <c r="B41" s="8">
        <f t="shared" si="8"/>
        <v>1600</v>
      </c>
      <c r="C41" s="8">
        <v>2000</v>
      </c>
      <c r="D41" s="29">
        <v>400</v>
      </c>
    </row>
    <row r="42" spans="1:27" x14ac:dyDescent="0.3">
      <c r="A42" s="3"/>
      <c r="B42" s="8">
        <f t="shared" si="8"/>
        <v>2000</v>
      </c>
      <c r="C42" s="8">
        <v>2400</v>
      </c>
      <c r="D42" s="29">
        <v>400</v>
      </c>
    </row>
    <row r="43" spans="1:27" ht="15" thickBot="1" x14ac:dyDescent="0.35">
      <c r="A43" s="6"/>
      <c r="B43" s="8">
        <f t="shared" si="8"/>
        <v>2400</v>
      </c>
      <c r="C43" s="30">
        <v>5000</v>
      </c>
      <c r="D43" s="29">
        <v>400</v>
      </c>
    </row>
  </sheetData>
  <mergeCells count="11">
    <mergeCell ref="AG2:AJ15"/>
    <mergeCell ref="A31:A43"/>
    <mergeCell ref="X31:AA31"/>
    <mergeCell ref="C24:E24"/>
    <mergeCell ref="M5:P5"/>
    <mergeCell ref="U2:AF2"/>
    <mergeCell ref="S2:S3"/>
    <mergeCell ref="G2:R2"/>
    <mergeCell ref="A2:E2"/>
    <mergeCell ref="B19:F19"/>
    <mergeCell ref="F2:F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2023-03-21T12:45:49Z</dcterms:created>
  <dcterms:modified xsi:type="dcterms:W3CDTF">2023-03-21T13:11:25Z</dcterms:modified>
</cp:coreProperties>
</file>